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产品投后管理\result\"/>
    </mc:Choice>
  </mc:AlternateContent>
  <bookViews>
    <workbookView xWindow="0" yWindow="0" windowWidth="18840" windowHeight="10995" tabRatio="915" firstSheet="1" activeTab="2"/>
  </bookViews>
  <sheets>
    <sheet name="备注" sheetId="1" state="hidden" r:id="rId1"/>
    <sheet name="产品要素" sheetId="2" r:id="rId2"/>
    <sheet name="计提后日收益对比" sheetId="3" r:id="rId3"/>
    <sheet name="计提后累计收益对比" sheetId="4" r:id="rId4"/>
    <sheet name="财通君享定增" sheetId="5" r:id="rId5"/>
    <sheet name="衍复天禄1000指增" sheetId="6" r:id="rId6"/>
    <sheet name="衍复-灵活对冲" sheetId="7" r:id="rId7"/>
    <sheet name="凡二量化对冲7号" sheetId="8" r:id="rId8"/>
    <sheet name="财通内需增长" sheetId="9" r:id="rId9"/>
    <sheet name="赫富尊享十九号" sheetId="10" r:id="rId10"/>
    <sheet name="平安转型创新混合A" sheetId="11" r:id="rId11"/>
    <sheet name="天行者" sheetId="12" r:id="rId12"/>
    <sheet name="产品对比" sheetId="13" state="hidden" r:id="rId13"/>
    <sheet name="产品净值图2022" sheetId="19" r:id="rId14"/>
    <sheet name="出入金" sheetId="15" r:id="rId15"/>
    <sheet name="比较基准" sheetId="16" r:id="rId16"/>
    <sheet name="产品净值图2021" sheetId="17" r:id="rId17"/>
    <sheet name="CTA" sheetId="18" state="hidden" r:id="rId18"/>
  </sheets>
  <externalReferences>
    <externalReference r:id="rId19"/>
    <externalReference r:id="rId20"/>
  </externalReferences>
  <calcPr calcId="152511"/>
</workbook>
</file>

<file path=xl/calcChain.xml><?xml version="1.0" encoding="utf-8"?>
<calcChain xmlns="http://schemas.openxmlformats.org/spreadsheetml/2006/main">
  <c r="M414" i="6" l="1"/>
  <c r="C514" i="15"/>
  <c r="AR514" i="15"/>
  <c r="D414" i="12"/>
  <c r="F414" i="12"/>
  <c r="G414" i="12" s="1"/>
  <c r="I414" i="12"/>
  <c r="J414" i="12" s="1"/>
  <c r="N414" i="12"/>
  <c r="G414" i="11"/>
  <c r="AG414" i="10"/>
  <c r="AH414" i="10"/>
  <c r="V414" i="9"/>
  <c r="W414" i="9"/>
  <c r="X414" i="9"/>
  <c r="I414" i="8"/>
  <c r="G414" i="6"/>
  <c r="K414" i="6"/>
  <c r="AJ414" i="6"/>
  <c r="I414" i="5"/>
  <c r="L415" i="3"/>
  <c r="M415" i="3"/>
  <c r="B424" i="16"/>
  <c r="B414" i="9"/>
  <c r="V415" i="3"/>
  <c r="X415" i="4"/>
  <c r="E424" i="16"/>
  <c r="C414" i="9"/>
  <c r="X415" i="3"/>
  <c r="C414" i="11"/>
  <c r="B414" i="11"/>
  <c r="Z415" i="4"/>
  <c r="K414" i="12" l="1"/>
  <c r="E414" i="11"/>
  <c r="E414" i="9"/>
  <c r="M413" i="6"/>
  <c r="C513" i="15"/>
  <c r="AR513" i="15"/>
  <c r="D413" i="12"/>
  <c r="F413" i="12"/>
  <c r="G413" i="12" s="1"/>
  <c r="I413" i="12"/>
  <c r="J413" i="12" s="1"/>
  <c r="N413" i="12"/>
  <c r="G413" i="11"/>
  <c r="AG413" i="10"/>
  <c r="AH413" i="10"/>
  <c r="V413" i="9"/>
  <c r="W413" i="9"/>
  <c r="X413" i="9"/>
  <c r="I413" i="8"/>
  <c r="F413" i="7"/>
  <c r="J413" i="7"/>
  <c r="AB413" i="7"/>
  <c r="AC413" i="7"/>
  <c r="AE413" i="7"/>
  <c r="G413" i="6"/>
  <c r="K413" i="6"/>
  <c r="AJ413" i="6"/>
  <c r="I413" i="5"/>
  <c r="L414" i="3"/>
  <c r="M414" i="3"/>
  <c r="V414" i="3"/>
  <c r="X414" i="3"/>
  <c r="X414" i="4"/>
  <c r="E423" i="16"/>
  <c r="B413" i="11"/>
  <c r="B413" i="9"/>
  <c r="B423" i="16"/>
  <c r="Z414" i="4"/>
  <c r="C413" i="11"/>
  <c r="C413" i="9"/>
  <c r="W415" i="3" l="1"/>
  <c r="U415" i="3"/>
  <c r="K413" i="12"/>
  <c r="E413" i="11"/>
  <c r="J414" i="11" s="1"/>
  <c r="E413" i="9"/>
  <c r="J414" i="9" s="1"/>
  <c r="M403" i="6"/>
  <c r="M402" i="6"/>
  <c r="M401" i="6"/>
  <c r="M400" i="6"/>
  <c r="M399" i="6"/>
  <c r="M398" i="6"/>
  <c r="M397" i="6"/>
  <c r="M396" i="6"/>
  <c r="M404" i="6"/>
  <c r="M410" i="6"/>
  <c r="M411" i="6"/>
  <c r="S415" i="3" l="1"/>
  <c r="M412" i="6"/>
  <c r="C510" i="15"/>
  <c r="AR510" i="15"/>
  <c r="C511" i="15"/>
  <c r="AR511" i="15"/>
  <c r="C512" i="15"/>
  <c r="AR512" i="15"/>
  <c r="D410" i="12"/>
  <c r="F410" i="12"/>
  <c r="G410" i="12" s="1"/>
  <c r="I410" i="12"/>
  <c r="J410" i="12" s="1"/>
  <c r="N410" i="12"/>
  <c r="D411" i="12"/>
  <c r="F411" i="12"/>
  <c r="G411" i="12" s="1"/>
  <c r="I411" i="12"/>
  <c r="J411" i="12" s="1"/>
  <c r="N411" i="12"/>
  <c r="D412" i="12"/>
  <c r="F412" i="12"/>
  <c r="G412" i="12" s="1"/>
  <c r="I412" i="12"/>
  <c r="J412" i="12" s="1"/>
  <c r="N412" i="12"/>
  <c r="G410" i="11"/>
  <c r="G411" i="11"/>
  <c r="G412" i="11"/>
  <c r="AG410" i="10"/>
  <c r="AH410" i="10"/>
  <c r="AG411" i="10"/>
  <c r="AH411" i="10"/>
  <c r="AG412" i="10"/>
  <c r="AH412" i="10"/>
  <c r="V410" i="9"/>
  <c r="W410" i="9"/>
  <c r="X410" i="9"/>
  <c r="V411" i="9"/>
  <c r="W411" i="9"/>
  <c r="X411" i="9"/>
  <c r="V412" i="9"/>
  <c r="W412" i="9"/>
  <c r="X412" i="9"/>
  <c r="I410" i="8"/>
  <c r="I411" i="8"/>
  <c r="I412" i="8"/>
  <c r="F410" i="7"/>
  <c r="J410" i="7"/>
  <c r="AB410" i="7"/>
  <c r="AC410" i="7"/>
  <c r="AE410" i="7"/>
  <c r="F411" i="7"/>
  <c r="J411" i="7"/>
  <c r="AB411" i="7"/>
  <c r="AC411" i="7"/>
  <c r="AE411" i="7"/>
  <c r="F412" i="7"/>
  <c r="J412" i="7"/>
  <c r="AB412" i="7"/>
  <c r="AC412" i="7"/>
  <c r="AE412" i="7"/>
  <c r="G410" i="6"/>
  <c r="K410" i="6"/>
  <c r="AJ410" i="6"/>
  <c r="G411" i="6"/>
  <c r="K411" i="6"/>
  <c r="AJ411" i="6"/>
  <c r="G412" i="6"/>
  <c r="K412" i="6"/>
  <c r="AJ412" i="6"/>
  <c r="I410" i="5"/>
  <c r="I411" i="5"/>
  <c r="I412" i="5"/>
  <c r="L413" i="3"/>
  <c r="X412" i="4"/>
  <c r="C410" i="11"/>
  <c r="B411" i="11"/>
  <c r="E421" i="16"/>
  <c r="V412" i="3"/>
  <c r="B412" i="11"/>
  <c r="E422" i="16"/>
  <c r="X411" i="3"/>
  <c r="C410" i="9"/>
  <c r="V411" i="3"/>
  <c r="B410" i="11"/>
  <c r="X413" i="3"/>
  <c r="Z411" i="4"/>
  <c r="X412" i="3"/>
  <c r="B421" i="16"/>
  <c r="B420" i="16"/>
  <c r="X411" i="4"/>
  <c r="B422" i="16"/>
  <c r="X413" i="4"/>
  <c r="C412" i="9"/>
  <c r="Z412" i="4"/>
  <c r="C412" i="11"/>
  <c r="B410" i="9"/>
  <c r="C411" i="9"/>
  <c r="V413" i="3"/>
  <c r="E420" i="16"/>
  <c r="B411" i="9"/>
  <c r="C411" i="11"/>
  <c r="B412" i="9"/>
  <c r="Z413" i="4"/>
  <c r="W414" i="3" l="1"/>
  <c r="U414" i="3"/>
  <c r="K410" i="12"/>
  <c r="K412" i="12"/>
  <c r="K411" i="12"/>
  <c r="E411" i="11"/>
  <c r="E412" i="11"/>
  <c r="J413" i="11" s="1"/>
  <c r="S414" i="3" s="1"/>
  <c r="E410" i="11"/>
  <c r="E411" i="9"/>
  <c r="E412" i="9"/>
  <c r="J413" i="9" s="1"/>
  <c r="E410" i="9"/>
  <c r="U412" i="3"/>
  <c r="U413" i="3"/>
  <c r="W412" i="3"/>
  <c r="W413" i="3"/>
  <c r="M409" i="6"/>
  <c r="C509" i="15"/>
  <c r="AR509" i="15"/>
  <c r="D409" i="12"/>
  <c r="F409" i="12"/>
  <c r="G409" i="12" s="1"/>
  <c r="I409" i="12"/>
  <c r="J409" i="12" s="1"/>
  <c r="N409" i="12"/>
  <c r="G409" i="11"/>
  <c r="AG409" i="10"/>
  <c r="AH409" i="10"/>
  <c r="V409" i="9"/>
  <c r="W409" i="9"/>
  <c r="X409" i="9"/>
  <c r="I409" i="8"/>
  <c r="F409" i="7"/>
  <c r="J409" i="7"/>
  <c r="AB409" i="7"/>
  <c r="AC409" i="7"/>
  <c r="AE409" i="7"/>
  <c r="G409" i="6"/>
  <c r="K409" i="6"/>
  <c r="AJ409" i="6"/>
  <c r="I409" i="5"/>
  <c r="E419" i="16"/>
  <c r="X410" i="3"/>
  <c r="Z410" i="4"/>
  <c r="X410" i="4"/>
  <c r="B419" i="16"/>
  <c r="C409" i="9"/>
  <c r="B409" i="9"/>
  <c r="B409" i="11"/>
  <c r="C409" i="11"/>
  <c r="V410" i="3"/>
  <c r="L412" i="3" l="1"/>
  <c r="W411" i="3"/>
  <c r="U411" i="3"/>
  <c r="K409" i="12"/>
  <c r="J412" i="11"/>
  <c r="J411" i="11"/>
  <c r="J411" i="9"/>
  <c r="J412" i="9"/>
  <c r="E409" i="11"/>
  <c r="J410" i="11" s="1"/>
  <c r="E409" i="9"/>
  <c r="J410" i="9" s="1"/>
  <c r="M408" i="6"/>
  <c r="C508" i="15"/>
  <c r="AR508" i="15"/>
  <c r="D408" i="12"/>
  <c r="F408" i="12"/>
  <c r="G408" i="12" s="1"/>
  <c r="I408" i="12"/>
  <c r="J408" i="12" s="1"/>
  <c r="N408" i="12"/>
  <c r="G408" i="11"/>
  <c r="AG408" i="10"/>
  <c r="AH408" i="10"/>
  <c r="V408" i="9"/>
  <c r="W408" i="9"/>
  <c r="X408" i="9"/>
  <c r="I408" i="8"/>
  <c r="F408" i="7"/>
  <c r="J408" i="7"/>
  <c r="AB408" i="7"/>
  <c r="AC408" i="7"/>
  <c r="AE408" i="7"/>
  <c r="G408" i="6"/>
  <c r="K408" i="6"/>
  <c r="AJ408" i="6"/>
  <c r="I408" i="5"/>
  <c r="C408" i="9"/>
  <c r="B408" i="11"/>
  <c r="V409" i="3"/>
  <c r="B418" i="16"/>
  <c r="C408" i="11"/>
  <c r="E418" i="16"/>
  <c r="X409" i="4"/>
  <c r="B408" i="9"/>
  <c r="X409" i="3"/>
  <c r="Z409" i="4"/>
  <c r="L409" i="3" l="1"/>
  <c r="S411" i="3"/>
  <c r="S412" i="3"/>
  <c r="S413" i="3"/>
  <c r="L410" i="3"/>
  <c r="L411" i="3"/>
  <c r="U410" i="3"/>
  <c r="W410" i="3"/>
  <c r="K408" i="12"/>
  <c r="E408" i="11"/>
  <c r="J409" i="11" s="1"/>
  <c r="E408" i="9"/>
  <c r="J409" i="9" s="1"/>
  <c r="M407" i="6"/>
  <c r="C507" i="15"/>
  <c r="AR507" i="15"/>
  <c r="D407" i="12"/>
  <c r="F407" i="12"/>
  <c r="G407" i="12" s="1"/>
  <c r="I407" i="12"/>
  <c r="J407" i="12" s="1"/>
  <c r="N407" i="12"/>
  <c r="G407" i="11"/>
  <c r="AG407" i="10"/>
  <c r="AH407" i="10"/>
  <c r="V407" i="9"/>
  <c r="W407" i="9"/>
  <c r="X407" i="9"/>
  <c r="I407" i="8"/>
  <c r="F407" i="7"/>
  <c r="J407" i="7"/>
  <c r="AB407" i="7"/>
  <c r="AC407" i="7"/>
  <c r="AE407" i="7"/>
  <c r="G407" i="6"/>
  <c r="K407" i="6"/>
  <c r="AJ407" i="6"/>
  <c r="I407" i="5"/>
  <c r="X408" i="4"/>
  <c r="X408" i="3"/>
  <c r="V408" i="3"/>
  <c r="B417" i="16"/>
  <c r="E417" i="16"/>
  <c r="Z408" i="4"/>
  <c r="B407" i="9"/>
  <c r="C407" i="11"/>
  <c r="C407" i="9"/>
  <c r="B407" i="11"/>
  <c r="L408" i="3" l="1"/>
  <c r="S410" i="3"/>
  <c r="W409" i="3"/>
  <c r="U409" i="3"/>
  <c r="K407" i="12"/>
  <c r="E407" i="11"/>
  <c r="J408" i="11" s="1"/>
  <c r="E407" i="9"/>
  <c r="J408" i="9" s="1"/>
  <c r="M406" i="6"/>
  <c r="D406" i="12"/>
  <c r="F406" i="12"/>
  <c r="G406" i="12" s="1"/>
  <c r="I406" i="12"/>
  <c r="J406" i="12" s="1"/>
  <c r="N406" i="12"/>
  <c r="G406" i="11"/>
  <c r="AG406" i="10"/>
  <c r="AH406" i="10"/>
  <c r="V406" i="9"/>
  <c r="W406" i="9"/>
  <c r="X406" i="9"/>
  <c r="I406" i="8"/>
  <c r="F406" i="7"/>
  <c r="J406" i="7"/>
  <c r="AB406" i="7"/>
  <c r="AC406" i="7"/>
  <c r="AE406" i="7"/>
  <c r="G406" i="6"/>
  <c r="K406" i="6"/>
  <c r="AJ406" i="6"/>
  <c r="I406" i="5"/>
  <c r="X407" i="4"/>
  <c r="Z407" i="4"/>
  <c r="X407" i="3"/>
  <c r="B406" i="9"/>
  <c r="C406" i="9"/>
  <c r="V407" i="3"/>
  <c r="B406" i="11"/>
  <c r="C406" i="11"/>
  <c r="L407" i="3" l="1"/>
  <c r="S409" i="3"/>
  <c r="U408" i="3"/>
  <c r="W408" i="3"/>
  <c r="K406" i="12"/>
  <c r="E406" i="11"/>
  <c r="J407" i="11" s="1"/>
  <c r="E406" i="9"/>
  <c r="J407" i="9" s="1"/>
  <c r="L406" i="3" s="1"/>
  <c r="M405" i="6"/>
  <c r="D396" i="12"/>
  <c r="F396" i="12"/>
  <c r="G396" i="12" s="1"/>
  <c r="I396" i="12"/>
  <c r="J396" i="12" s="1"/>
  <c r="N396" i="12"/>
  <c r="D397" i="12"/>
  <c r="F397" i="12"/>
  <c r="G397" i="12" s="1"/>
  <c r="I397" i="12"/>
  <c r="J397" i="12" s="1"/>
  <c r="N397" i="12"/>
  <c r="D398" i="12"/>
  <c r="F398" i="12"/>
  <c r="G398" i="12" s="1"/>
  <c r="I398" i="12"/>
  <c r="J398" i="12" s="1"/>
  <c r="N398" i="12"/>
  <c r="D399" i="12"/>
  <c r="F399" i="12"/>
  <c r="G399" i="12" s="1"/>
  <c r="I399" i="12"/>
  <c r="J399" i="12" s="1"/>
  <c r="N399" i="12"/>
  <c r="D400" i="12"/>
  <c r="F400" i="12"/>
  <c r="G400" i="12" s="1"/>
  <c r="I400" i="12"/>
  <c r="J400" i="12" s="1"/>
  <c r="N400" i="12"/>
  <c r="D401" i="12"/>
  <c r="F401" i="12"/>
  <c r="G401" i="12" s="1"/>
  <c r="I401" i="12"/>
  <c r="J401" i="12" s="1"/>
  <c r="N401" i="12"/>
  <c r="D402" i="12"/>
  <c r="F402" i="12"/>
  <c r="G402" i="12" s="1"/>
  <c r="I402" i="12"/>
  <c r="J402" i="12" s="1"/>
  <c r="N402" i="12"/>
  <c r="D403" i="12"/>
  <c r="F403" i="12"/>
  <c r="G403" i="12" s="1"/>
  <c r="I403" i="12"/>
  <c r="J403" i="12" s="1"/>
  <c r="N403" i="12"/>
  <c r="D404" i="12"/>
  <c r="F404" i="12"/>
  <c r="G404" i="12" s="1"/>
  <c r="I404" i="12"/>
  <c r="J404" i="12" s="1"/>
  <c r="N404" i="12"/>
  <c r="D405" i="12"/>
  <c r="F405" i="12"/>
  <c r="G405" i="12" s="1"/>
  <c r="I405" i="12"/>
  <c r="J405" i="12" s="1"/>
  <c r="N405" i="12"/>
  <c r="G396" i="11"/>
  <c r="G397" i="11"/>
  <c r="G398" i="11"/>
  <c r="G399" i="11"/>
  <c r="G400" i="11"/>
  <c r="G401" i="11"/>
  <c r="G402" i="11"/>
  <c r="G403" i="11"/>
  <c r="G404" i="11"/>
  <c r="G405" i="11"/>
  <c r="AG396" i="10"/>
  <c r="AH396" i="10"/>
  <c r="AG397" i="10"/>
  <c r="AH397" i="10"/>
  <c r="AG398" i="10"/>
  <c r="AH398" i="10"/>
  <c r="AG399" i="10"/>
  <c r="AH399" i="10"/>
  <c r="AG400" i="10"/>
  <c r="AH400" i="10"/>
  <c r="AG401" i="10"/>
  <c r="AH401" i="10"/>
  <c r="AG402" i="10"/>
  <c r="AH402" i="10"/>
  <c r="AG403" i="10"/>
  <c r="AH403" i="10"/>
  <c r="AG404" i="10"/>
  <c r="AH404" i="10"/>
  <c r="AG405" i="10"/>
  <c r="AH405" i="10"/>
  <c r="V396" i="9"/>
  <c r="W396" i="9"/>
  <c r="X396" i="9"/>
  <c r="V397" i="9"/>
  <c r="W397" i="9"/>
  <c r="X397" i="9"/>
  <c r="V398" i="9"/>
  <c r="W398" i="9"/>
  <c r="X398" i="9"/>
  <c r="V399" i="9"/>
  <c r="W399" i="9"/>
  <c r="X399" i="9"/>
  <c r="V400" i="9"/>
  <c r="W400" i="9"/>
  <c r="X400" i="9"/>
  <c r="V401" i="9"/>
  <c r="W401" i="9"/>
  <c r="X401" i="9"/>
  <c r="V402" i="9"/>
  <c r="W402" i="9"/>
  <c r="X402" i="9"/>
  <c r="V403" i="9"/>
  <c r="W403" i="9"/>
  <c r="X403" i="9"/>
  <c r="V404" i="9"/>
  <c r="W404" i="9"/>
  <c r="X404" i="9"/>
  <c r="V405" i="9"/>
  <c r="W405" i="9"/>
  <c r="X405" i="9"/>
  <c r="I396" i="8"/>
  <c r="I397" i="8"/>
  <c r="I398" i="8"/>
  <c r="I399" i="8"/>
  <c r="I400" i="8"/>
  <c r="I401" i="8"/>
  <c r="I402" i="8"/>
  <c r="I403" i="8"/>
  <c r="I404" i="8"/>
  <c r="I405" i="8"/>
  <c r="F396" i="7"/>
  <c r="J396" i="7"/>
  <c r="AB396" i="7"/>
  <c r="AC396" i="7"/>
  <c r="AE396" i="7"/>
  <c r="F397" i="7"/>
  <c r="J397" i="7"/>
  <c r="AB397" i="7"/>
  <c r="AC397" i="7"/>
  <c r="AE397" i="7"/>
  <c r="F398" i="7"/>
  <c r="J398" i="7"/>
  <c r="AB398" i="7"/>
  <c r="AC398" i="7"/>
  <c r="AE398" i="7"/>
  <c r="F399" i="7"/>
  <c r="J399" i="7"/>
  <c r="AB399" i="7"/>
  <c r="AC399" i="7"/>
  <c r="AE399" i="7"/>
  <c r="F400" i="7"/>
  <c r="J400" i="7"/>
  <c r="AB400" i="7"/>
  <c r="AC400" i="7"/>
  <c r="AE400" i="7"/>
  <c r="F401" i="7"/>
  <c r="J401" i="7"/>
  <c r="AB401" i="7"/>
  <c r="AC401" i="7"/>
  <c r="AE401" i="7"/>
  <c r="F402" i="7"/>
  <c r="J402" i="7"/>
  <c r="AB402" i="7"/>
  <c r="AC402" i="7"/>
  <c r="AE402" i="7"/>
  <c r="F403" i="7"/>
  <c r="J403" i="7"/>
  <c r="AB403" i="7"/>
  <c r="AC403" i="7"/>
  <c r="AE403" i="7"/>
  <c r="F404" i="7"/>
  <c r="J404" i="7"/>
  <c r="AB404" i="7"/>
  <c r="AC404" i="7"/>
  <c r="AE404" i="7"/>
  <c r="F405" i="7"/>
  <c r="J405" i="7"/>
  <c r="AB405" i="7"/>
  <c r="AC405" i="7"/>
  <c r="AE405" i="7"/>
  <c r="G396" i="6"/>
  <c r="K396" i="6"/>
  <c r="AJ396" i="6"/>
  <c r="G397" i="6"/>
  <c r="K397" i="6"/>
  <c r="AJ397" i="6"/>
  <c r="G398" i="6"/>
  <c r="K398" i="6"/>
  <c r="AJ398" i="6"/>
  <c r="G399" i="6"/>
  <c r="K399" i="6"/>
  <c r="AJ399" i="6"/>
  <c r="G400" i="6"/>
  <c r="K400" i="6"/>
  <c r="AJ400" i="6"/>
  <c r="G401" i="6"/>
  <c r="K401" i="6"/>
  <c r="AJ401" i="6"/>
  <c r="G402" i="6"/>
  <c r="K402" i="6"/>
  <c r="AJ402" i="6"/>
  <c r="G403" i="6"/>
  <c r="K403" i="6"/>
  <c r="AJ403" i="6"/>
  <c r="G404" i="6"/>
  <c r="K404" i="6"/>
  <c r="AJ404" i="6"/>
  <c r="G405" i="6"/>
  <c r="K405" i="6"/>
  <c r="AJ405" i="6"/>
  <c r="I396" i="5"/>
  <c r="I397" i="5"/>
  <c r="I398" i="5"/>
  <c r="I399" i="5"/>
  <c r="I400" i="5"/>
  <c r="I401" i="5"/>
  <c r="I402" i="5"/>
  <c r="I403" i="5"/>
  <c r="I404" i="5"/>
  <c r="I405" i="5"/>
  <c r="S408" i="3" l="1"/>
  <c r="K396" i="12"/>
  <c r="K398" i="12"/>
  <c r="K402" i="12"/>
  <c r="K400" i="12"/>
  <c r="K404" i="12"/>
  <c r="K403" i="12"/>
  <c r="K399" i="12"/>
  <c r="K401" i="12"/>
  <c r="K397" i="12"/>
  <c r="K405" i="12"/>
  <c r="M395" i="6"/>
  <c r="D395" i="12"/>
  <c r="F395" i="12"/>
  <c r="G395" i="12" s="1"/>
  <c r="I395" i="12"/>
  <c r="J395" i="12" s="1"/>
  <c r="N395" i="12"/>
  <c r="G395" i="11"/>
  <c r="AG395" i="10"/>
  <c r="AH395" i="10"/>
  <c r="V395" i="9"/>
  <c r="W395" i="9"/>
  <c r="X395" i="9"/>
  <c r="I395" i="8"/>
  <c r="F395" i="7"/>
  <c r="J395" i="7"/>
  <c r="AB395" i="7"/>
  <c r="AC395" i="7"/>
  <c r="AE395" i="7"/>
  <c r="G395" i="6"/>
  <c r="K395" i="6"/>
  <c r="AJ395" i="6"/>
  <c r="I395" i="5"/>
  <c r="K395" i="12" l="1"/>
  <c r="M394" i="6"/>
  <c r="D394" i="12"/>
  <c r="F394" i="12"/>
  <c r="G394" i="12" s="1"/>
  <c r="I394" i="12"/>
  <c r="J394" i="12" s="1"/>
  <c r="N394" i="12"/>
  <c r="G394" i="11"/>
  <c r="AG394" i="10"/>
  <c r="AH394" i="10"/>
  <c r="V394" i="9"/>
  <c r="W394" i="9"/>
  <c r="X394" i="9"/>
  <c r="I394" i="8"/>
  <c r="F394" i="7"/>
  <c r="J394" i="7"/>
  <c r="AB394" i="7"/>
  <c r="AC394" i="7"/>
  <c r="AE394" i="7"/>
  <c r="G394" i="6"/>
  <c r="K394" i="6"/>
  <c r="AJ394" i="6"/>
  <c r="I394" i="5"/>
  <c r="K394" i="12" l="1"/>
  <c r="M393" i="6"/>
  <c r="D393" i="12"/>
  <c r="F393" i="12"/>
  <c r="G393" i="12" s="1"/>
  <c r="I393" i="12"/>
  <c r="J393" i="12" s="1"/>
  <c r="N393" i="12"/>
  <c r="G393" i="11"/>
  <c r="AG393" i="10"/>
  <c r="AH393" i="10"/>
  <c r="V393" i="9"/>
  <c r="W393" i="9"/>
  <c r="X393" i="9"/>
  <c r="I393" i="8"/>
  <c r="F393" i="7"/>
  <c r="J393" i="7"/>
  <c r="AB393" i="7"/>
  <c r="AC393" i="7"/>
  <c r="AE393" i="7"/>
  <c r="G393" i="6"/>
  <c r="K393" i="6"/>
  <c r="AJ393" i="6"/>
  <c r="I393" i="5"/>
  <c r="K393" i="12" l="1"/>
  <c r="M392" i="6"/>
  <c r="D392" i="12"/>
  <c r="F392" i="12"/>
  <c r="G392" i="12" s="1"/>
  <c r="I392" i="12"/>
  <c r="J392" i="12" s="1"/>
  <c r="N392" i="12"/>
  <c r="G392" i="11"/>
  <c r="AG392" i="10"/>
  <c r="AH392" i="10"/>
  <c r="V392" i="9"/>
  <c r="W392" i="9"/>
  <c r="X392" i="9"/>
  <c r="I392" i="8"/>
  <c r="F392" i="7"/>
  <c r="J392" i="7"/>
  <c r="AB392" i="7"/>
  <c r="AC392" i="7"/>
  <c r="AE392" i="7"/>
  <c r="G392" i="6"/>
  <c r="K392" i="6"/>
  <c r="AJ392" i="6"/>
  <c r="I392" i="5"/>
  <c r="K392" i="12" l="1"/>
  <c r="AG391" i="10" l="1"/>
  <c r="AH391" i="10"/>
  <c r="I391" i="8"/>
  <c r="AE389" i="7"/>
  <c r="AE390" i="7"/>
  <c r="AE391" i="7"/>
  <c r="I389" i="5"/>
  <c r="I390" i="5"/>
  <c r="I391" i="5"/>
  <c r="AJ389" i="6"/>
  <c r="AJ390" i="6"/>
  <c r="AJ391" i="6"/>
  <c r="M391" i="6"/>
  <c r="M389" i="6"/>
  <c r="M390" i="6"/>
  <c r="M388" i="6"/>
  <c r="K391" i="6"/>
  <c r="G391" i="6"/>
  <c r="AB389" i="7"/>
  <c r="AC389" i="7"/>
  <c r="AB390" i="7"/>
  <c r="AC390" i="7"/>
  <c r="AB391" i="7"/>
  <c r="AC391" i="7"/>
  <c r="J391" i="7"/>
  <c r="F391" i="7"/>
  <c r="G389" i="6"/>
  <c r="K389" i="6"/>
  <c r="G390" i="6"/>
  <c r="K390" i="6"/>
  <c r="F389" i="7"/>
  <c r="J389" i="7"/>
  <c r="F390" i="7"/>
  <c r="J390" i="7"/>
  <c r="I389" i="8"/>
  <c r="I390" i="8"/>
  <c r="W389" i="9"/>
  <c r="X389" i="9"/>
  <c r="W390" i="9"/>
  <c r="X390" i="9"/>
  <c r="W391" i="9"/>
  <c r="X391" i="9"/>
  <c r="V389" i="9"/>
  <c r="V390" i="9"/>
  <c r="V391" i="9"/>
  <c r="AG389" i="10"/>
  <c r="AH389" i="10"/>
  <c r="AG390" i="10"/>
  <c r="AH390" i="10"/>
  <c r="G389" i="11"/>
  <c r="G390" i="11"/>
  <c r="G391" i="11"/>
  <c r="N389" i="12"/>
  <c r="N390" i="12"/>
  <c r="N391" i="12"/>
  <c r="I389" i="12"/>
  <c r="J389" i="12" s="1"/>
  <c r="I390" i="12"/>
  <c r="J390" i="12" s="1"/>
  <c r="I391" i="12"/>
  <c r="J391" i="12" s="1"/>
  <c r="F389" i="12"/>
  <c r="G389" i="12" s="1"/>
  <c r="F390" i="12"/>
  <c r="G390" i="12" s="1"/>
  <c r="F391" i="12"/>
  <c r="G391" i="12" s="1"/>
  <c r="D389" i="12"/>
  <c r="D390" i="12"/>
  <c r="D391" i="12"/>
  <c r="K390" i="12" l="1"/>
  <c r="K389" i="12"/>
  <c r="K391" i="12"/>
  <c r="D388" i="12"/>
  <c r="F388" i="12"/>
  <c r="G388" i="12" s="1"/>
  <c r="I388" i="12"/>
  <c r="J388" i="12" s="1"/>
  <c r="N388" i="12"/>
  <c r="G388" i="11"/>
  <c r="AG388" i="10"/>
  <c r="AH388" i="10"/>
  <c r="V388" i="9"/>
  <c r="W388" i="9"/>
  <c r="X388" i="9"/>
  <c r="I388" i="8"/>
  <c r="F388" i="7"/>
  <c r="J388" i="7"/>
  <c r="AB388" i="7"/>
  <c r="AC388" i="7"/>
  <c r="AE388" i="7"/>
  <c r="G388" i="6"/>
  <c r="K388" i="6"/>
  <c r="AJ388" i="6"/>
  <c r="I388" i="5"/>
  <c r="K388" i="12" l="1"/>
  <c r="M387" i="6"/>
  <c r="D387" i="12"/>
  <c r="F387" i="12"/>
  <c r="G387" i="12" s="1"/>
  <c r="I387" i="12"/>
  <c r="J387" i="12" s="1"/>
  <c r="N387" i="12"/>
  <c r="G387" i="11"/>
  <c r="AG387" i="10"/>
  <c r="AH387" i="10"/>
  <c r="V387" i="9"/>
  <c r="W387" i="9"/>
  <c r="X387" i="9"/>
  <c r="I387" i="8"/>
  <c r="F387" i="7"/>
  <c r="J387" i="7"/>
  <c r="AB387" i="7"/>
  <c r="AC387" i="7"/>
  <c r="AE387" i="7"/>
  <c r="G387" i="6"/>
  <c r="K387" i="6"/>
  <c r="AJ387" i="6"/>
  <c r="I387" i="5"/>
  <c r="K387" i="12" l="1"/>
  <c r="B15" i="19"/>
  <c r="B14" i="19"/>
  <c r="B57" i="19"/>
  <c r="B58" i="19"/>
  <c r="B71" i="19"/>
  <c r="B70" i="19"/>
  <c r="B44" i="19" l="1"/>
  <c r="B28" i="19"/>
  <c r="B29" i="19"/>
  <c r="B3" i="19"/>
  <c r="B2" i="19"/>
  <c r="E230" i="16"/>
  <c r="B267" i="16"/>
  <c r="B185" i="16"/>
  <c r="E86" i="16"/>
  <c r="E348" i="16"/>
  <c r="B217" i="16"/>
  <c r="E406" i="16"/>
  <c r="X75" i="4"/>
  <c r="B404" i="16"/>
  <c r="B346" i="16"/>
  <c r="C392" i="9"/>
  <c r="B281" i="9"/>
  <c r="E81" i="16"/>
  <c r="E171" i="16"/>
  <c r="E404" i="16"/>
  <c r="B86" i="16"/>
  <c r="B225" i="16"/>
  <c r="E268" i="16"/>
  <c r="B370" i="11"/>
  <c r="B259" i="16"/>
  <c r="Z334" i="4"/>
  <c r="Z185" i="4"/>
  <c r="X404" i="4"/>
  <c r="B376" i="11"/>
  <c r="E244" i="16"/>
  <c r="E343" i="16"/>
  <c r="C400" i="9"/>
  <c r="E18" i="16"/>
  <c r="Z380" i="4"/>
  <c r="B99" i="16"/>
  <c r="Z379" i="4"/>
  <c r="Z251" i="4"/>
  <c r="B132" i="16"/>
  <c r="E263" i="16"/>
  <c r="E135" i="16"/>
  <c r="B123" i="16"/>
  <c r="E279" i="16"/>
  <c r="E360" i="16"/>
  <c r="B230" i="16"/>
  <c r="Z192" i="4"/>
  <c r="B201" i="16"/>
  <c r="B69" i="16"/>
  <c r="B314" i="16"/>
  <c r="Z369" i="4"/>
  <c r="E32" i="16"/>
  <c r="Z266" i="4"/>
  <c r="B390" i="16"/>
  <c r="C275" i="9"/>
  <c r="B114" i="16"/>
  <c r="B338" i="16"/>
  <c r="C347" i="9"/>
  <c r="E3" i="16"/>
  <c r="E367" i="16"/>
  <c r="B358" i="16"/>
  <c r="B398" i="16"/>
  <c r="B131" i="16"/>
  <c r="X108" i="4"/>
  <c r="E34" i="16"/>
  <c r="B125" i="16"/>
  <c r="C399" i="11"/>
  <c r="B250" i="9"/>
  <c r="C395" i="11"/>
  <c r="E363" i="16"/>
  <c r="Z355" i="4"/>
  <c r="B378" i="16"/>
  <c r="B165" i="16"/>
  <c r="E31" i="16"/>
  <c r="E400" i="16"/>
  <c r="B278" i="16"/>
  <c r="B367" i="11"/>
  <c r="B231" i="16"/>
  <c r="B312" i="16"/>
  <c r="E345" i="16"/>
  <c r="C323" i="9"/>
  <c r="B149" i="16"/>
  <c r="X192" i="4"/>
  <c r="B414" i="16"/>
  <c r="B270" i="16"/>
  <c r="I6" i="13"/>
  <c r="B362" i="16"/>
  <c r="E312" i="16"/>
  <c r="E398" i="16"/>
  <c r="E103" i="16"/>
  <c r="B122" i="16"/>
  <c r="E183" i="16"/>
  <c r="B388" i="16"/>
  <c r="B311" i="16"/>
  <c r="E245" i="16"/>
  <c r="B255" i="9"/>
  <c r="E318" i="16"/>
  <c r="Z71" i="4"/>
  <c r="E21" i="16"/>
  <c r="B252" i="9"/>
  <c r="B409" i="16"/>
  <c r="E272" i="16"/>
  <c r="B111" i="16"/>
  <c r="E4" i="16"/>
  <c r="E387" i="16"/>
  <c r="B380" i="16"/>
  <c r="E95" i="16"/>
  <c r="Z398" i="4"/>
  <c r="E65" i="16"/>
  <c r="B266" i="16"/>
  <c r="B176" i="16"/>
  <c r="B169" i="16"/>
  <c r="E288" i="16"/>
  <c r="E281" i="16"/>
  <c r="E62" i="16"/>
  <c r="E170" i="16"/>
  <c r="X180" i="4"/>
  <c r="B227" i="16"/>
  <c r="B363" i="16"/>
  <c r="B26" i="16"/>
  <c r="B305" i="9"/>
  <c r="B10" i="16"/>
  <c r="E200" i="16"/>
  <c r="V402" i="3"/>
  <c r="E368" i="16"/>
  <c r="E219" i="16"/>
  <c r="B70" i="16"/>
  <c r="B374" i="9"/>
  <c r="Z45" i="4"/>
  <c r="B403" i="9"/>
  <c r="C381" i="11"/>
  <c r="X327" i="4"/>
  <c r="X21" i="4"/>
  <c r="B256" i="9"/>
  <c r="B244" i="16"/>
  <c r="X29" i="4"/>
  <c r="E415" i="16"/>
  <c r="C284" i="9"/>
  <c r="B390" i="11"/>
  <c r="E198" i="16"/>
  <c r="B379" i="16"/>
  <c r="E306" i="16"/>
  <c r="B214" i="16"/>
  <c r="B366" i="16"/>
  <c r="E210" i="16"/>
  <c r="C309" i="9"/>
  <c r="E328" i="16"/>
  <c r="B299" i="9"/>
  <c r="C307" i="9"/>
  <c r="B337" i="16"/>
  <c r="E352" i="16"/>
  <c r="B324" i="16"/>
  <c r="E181" i="16"/>
  <c r="B58" i="16"/>
  <c r="E193" i="16"/>
  <c r="Z56" i="4"/>
  <c r="E141" i="16"/>
  <c r="B11" i="16"/>
  <c r="E50" i="16"/>
  <c r="E395" i="16"/>
  <c r="B377" i="9"/>
  <c r="Z187" i="4"/>
  <c r="Z52" i="4"/>
  <c r="B138" i="16"/>
  <c r="E392" i="16"/>
  <c r="C371" i="11"/>
  <c r="B91" i="16"/>
  <c r="E296" i="16"/>
  <c r="B279" i="16"/>
  <c r="B399" i="11"/>
  <c r="E206" i="16"/>
  <c r="B240" i="16"/>
  <c r="E326" i="16"/>
  <c r="B277" i="16"/>
  <c r="E227" i="16"/>
  <c r="B397" i="16"/>
  <c r="B313" i="16"/>
  <c r="B211" i="16"/>
  <c r="E292" i="16"/>
  <c r="B190" i="16"/>
  <c r="E309" i="16"/>
  <c r="B405" i="16"/>
  <c r="B297" i="9"/>
  <c r="B280" i="16"/>
  <c r="C373" i="11"/>
  <c r="C381" i="9"/>
  <c r="B73" i="16"/>
  <c r="E355" i="16"/>
  <c r="E298" i="16"/>
  <c r="B192" i="16"/>
  <c r="B157" i="16"/>
  <c r="E341" i="16"/>
  <c r="B323" i="16"/>
  <c r="E14" i="16"/>
  <c r="X39" i="3"/>
  <c r="B334" i="16"/>
  <c r="B8" i="16"/>
  <c r="E145" i="16"/>
  <c r="E284" i="16"/>
  <c r="X164" i="4"/>
  <c r="B124" i="16"/>
  <c r="E383" i="16"/>
  <c r="B273" i="16"/>
  <c r="B239" i="16"/>
  <c r="B355" i="16"/>
  <c r="E316" i="16"/>
  <c r="B310" i="16"/>
  <c r="E376" i="16"/>
  <c r="B20" i="16"/>
  <c r="B315" i="16"/>
  <c r="B401" i="16"/>
  <c r="B274" i="16"/>
  <c r="B133" i="16"/>
  <c r="B212" i="16"/>
  <c r="E79" i="16"/>
  <c r="X336" i="4"/>
  <c r="X373" i="4"/>
  <c r="B369" i="11"/>
  <c r="Z278" i="4"/>
  <c r="B397" i="11"/>
  <c r="B213" i="16"/>
  <c r="B406" i="16"/>
  <c r="B119" i="16"/>
  <c r="B296" i="16"/>
  <c r="X193" i="4"/>
  <c r="E322" i="16"/>
  <c r="X325" i="4"/>
  <c r="E154" i="16"/>
  <c r="B222" i="16"/>
  <c r="B361" i="16"/>
  <c r="B309" i="16"/>
  <c r="B359" i="16"/>
  <c r="E43" i="16"/>
  <c r="E358" i="16"/>
  <c r="Z236" i="4"/>
  <c r="Z349" i="4"/>
  <c r="X403" i="3"/>
  <c r="E297" i="16"/>
  <c r="E49" i="16"/>
  <c r="B377" i="11"/>
  <c r="E7" i="16"/>
  <c r="Z5" i="4"/>
  <c r="B246" i="16"/>
  <c r="B383" i="16"/>
  <c r="Z265" i="4"/>
  <c r="Z279" i="4"/>
  <c r="B408" i="16"/>
  <c r="B71" i="16"/>
  <c r="C266" i="9"/>
  <c r="B345" i="9"/>
  <c r="C253" i="9"/>
  <c r="B404" i="9"/>
  <c r="B156" i="16"/>
  <c r="B307" i="9"/>
  <c r="B410" i="16"/>
  <c r="B257" i="9"/>
  <c r="X229" i="4"/>
  <c r="Z368" i="4"/>
  <c r="Z383" i="4"/>
  <c r="E229" i="16"/>
  <c r="Z397" i="4"/>
  <c r="B135" i="16"/>
  <c r="E416" i="16"/>
  <c r="B160" i="16"/>
  <c r="E366" i="16"/>
  <c r="E346" i="16"/>
  <c r="B348" i="16"/>
  <c r="B321" i="16"/>
  <c r="E158" i="16"/>
  <c r="E293" i="16"/>
  <c r="B329" i="9"/>
  <c r="E337" i="16"/>
  <c r="B268" i="16"/>
  <c r="E205" i="16"/>
  <c r="X392" i="4"/>
  <c r="B340" i="16"/>
  <c r="E385" i="16"/>
  <c r="E222" i="16"/>
  <c r="B291" i="16"/>
  <c r="E167" i="16"/>
  <c r="C325" i="9"/>
  <c r="E342" i="16"/>
  <c r="Z155" i="4"/>
  <c r="C380" i="11"/>
  <c r="X405" i="3"/>
  <c r="C324" i="9"/>
  <c r="B247" i="16"/>
  <c r="E396" i="16"/>
  <c r="E262" i="16"/>
  <c r="C277" i="9"/>
  <c r="B232" i="16"/>
  <c r="Z133" i="4"/>
  <c r="E174" i="16"/>
  <c r="B322" i="16"/>
  <c r="X406" i="4"/>
  <c r="E155" i="16"/>
  <c r="B83" i="16"/>
  <c r="B404" i="11"/>
  <c r="B299" i="16"/>
  <c r="B242" i="16"/>
  <c r="B229" i="16"/>
  <c r="E260" i="16"/>
  <c r="E94" i="16"/>
  <c r="B271" i="16"/>
  <c r="E323" i="16"/>
  <c r="X357" i="4"/>
  <c r="B265" i="16"/>
  <c r="B233" i="16"/>
  <c r="B74" i="16"/>
  <c r="E204" i="16"/>
  <c r="E156" i="16"/>
  <c r="E70" i="16"/>
  <c r="B108" i="16"/>
  <c r="B245" i="16"/>
  <c r="E67" i="16"/>
  <c r="E220" i="16"/>
  <c r="Z235" i="4"/>
  <c r="B298" i="16"/>
  <c r="E334" i="16"/>
  <c r="E333" i="16"/>
  <c r="E310" i="16"/>
  <c r="E246" i="16"/>
  <c r="B402" i="16"/>
  <c r="B318" i="16"/>
  <c r="B106" i="16"/>
  <c r="V400" i="3"/>
  <c r="E275" i="16"/>
  <c r="B153" i="16"/>
  <c r="C372" i="9"/>
  <c r="B40" i="16"/>
  <c r="B36" i="16"/>
  <c r="E384" i="16"/>
  <c r="C260" i="9"/>
  <c r="E182" i="16"/>
  <c r="E166" i="16"/>
  <c r="B80" i="16"/>
  <c r="X212" i="4"/>
  <c r="E315" i="16"/>
  <c r="E209" i="16"/>
  <c r="E107" i="16"/>
  <c r="B117" i="16"/>
  <c r="E252" i="16"/>
  <c r="Z405" i="4"/>
  <c r="B341" i="16"/>
  <c r="Z286" i="4"/>
  <c r="Z343" i="4"/>
  <c r="E153" i="16"/>
  <c r="E407" i="16"/>
  <c r="E157" i="16"/>
  <c r="B400" i="16"/>
  <c r="E235" i="16"/>
  <c r="E69" i="16"/>
  <c r="V403" i="3"/>
  <c r="B18" i="16"/>
  <c r="B237" i="16"/>
  <c r="B282" i="16"/>
  <c r="E80" i="16"/>
  <c r="E403" i="16"/>
  <c r="B53" i="16"/>
  <c r="E150" i="16"/>
  <c r="E218" i="16"/>
  <c r="B332" i="16"/>
  <c r="E233" i="16"/>
  <c r="B303" i="16"/>
  <c r="B337" i="9"/>
  <c r="X147" i="4"/>
  <c r="B78" i="16"/>
  <c r="X400" i="3"/>
  <c r="Z212" i="4"/>
  <c r="B152" i="16"/>
  <c r="B287" i="16"/>
  <c r="E12" i="16"/>
  <c r="E369" i="16"/>
  <c r="E20" i="16"/>
  <c r="B250" i="16"/>
  <c r="B97" i="16"/>
  <c r="I13" i="13"/>
  <c r="E265" i="16"/>
  <c r="B210" i="16"/>
  <c r="E216" i="16"/>
  <c r="E23" i="16"/>
  <c r="Z42" i="4"/>
  <c r="X405" i="4"/>
  <c r="B378" i="11"/>
  <c r="E336" i="16"/>
  <c r="B287" i="9"/>
  <c r="E149" i="16"/>
  <c r="C335" i="9"/>
  <c r="E388" i="16"/>
  <c r="B375" i="16"/>
  <c r="E190" i="16"/>
  <c r="C397" i="11"/>
  <c r="B308" i="16"/>
  <c r="B194" i="16"/>
  <c r="B79" i="16"/>
  <c r="C255" i="9"/>
  <c r="E211" i="16"/>
  <c r="E68" i="16"/>
  <c r="X399" i="3"/>
  <c r="E331" i="16"/>
  <c r="B251" i="16"/>
  <c r="B396" i="11"/>
  <c r="E267" i="16"/>
  <c r="C390" i="11"/>
  <c r="B396" i="9"/>
  <c r="E186" i="16"/>
  <c r="B13" i="16"/>
  <c r="B290" i="16"/>
  <c r="E256" i="16"/>
  <c r="E408" i="16"/>
  <c r="B76" i="16"/>
  <c r="E121" i="16"/>
  <c r="B66" i="16"/>
  <c r="B228" i="16"/>
  <c r="B120" i="16"/>
  <c r="B324" i="9"/>
  <c r="E113" i="16"/>
  <c r="E330" i="16"/>
  <c r="C293" i="9"/>
  <c r="V148" i="3"/>
  <c r="B285" i="9"/>
  <c r="X230" i="4"/>
  <c r="C397" i="9"/>
  <c r="E61" i="16"/>
  <c r="E347" i="16"/>
  <c r="B121" i="16"/>
  <c r="B35" i="16"/>
  <c r="B386" i="16"/>
  <c r="X110" i="4"/>
  <c r="E55" i="16"/>
  <c r="B292" i="9"/>
  <c r="X18" i="4"/>
  <c r="E116" i="16"/>
  <c r="X196" i="4"/>
  <c r="E175" i="16"/>
  <c r="B385" i="16"/>
  <c r="X167" i="4"/>
  <c r="E30" i="16"/>
  <c r="Z139" i="4"/>
  <c r="V387" i="3"/>
  <c r="E91" i="16"/>
  <c r="B325" i="9"/>
  <c r="E321" i="16"/>
  <c r="B395" i="16"/>
  <c r="E188" i="16"/>
  <c r="B197" i="16"/>
  <c r="B68" i="16"/>
  <c r="B339" i="16"/>
  <c r="B173" i="16"/>
  <c r="E177" i="16"/>
  <c r="E349" i="16"/>
  <c r="B252" i="16"/>
  <c r="B179" i="16"/>
  <c r="B381" i="11"/>
  <c r="E302" i="16"/>
  <c r="B271" i="9"/>
  <c r="E96" i="16"/>
  <c r="B350" i="9"/>
  <c r="B333" i="9"/>
  <c r="E202" i="16"/>
  <c r="B269" i="16"/>
  <c r="E203" i="16"/>
  <c r="B363" i="9"/>
  <c r="E169" i="16"/>
  <c r="E109" i="16"/>
  <c r="B367" i="16"/>
  <c r="E243" i="16"/>
  <c r="C344" i="9"/>
  <c r="X345" i="4"/>
  <c r="B113" i="16"/>
  <c r="E89" i="16"/>
  <c r="B141" i="16"/>
  <c r="X69" i="4"/>
  <c r="B163" i="16"/>
  <c r="X106" i="4"/>
  <c r="B146" i="16"/>
  <c r="E39" i="16"/>
  <c r="Z342" i="4"/>
  <c r="C402" i="11"/>
  <c r="B399" i="9"/>
  <c r="X126" i="3"/>
  <c r="B402" i="11"/>
  <c r="B238" i="16"/>
  <c r="B353" i="9"/>
  <c r="X351" i="4"/>
  <c r="B281" i="16"/>
  <c r="B161" i="16"/>
  <c r="E314" i="16"/>
  <c r="C353" i="9"/>
  <c r="B351" i="16"/>
  <c r="X394" i="4"/>
  <c r="Z73" i="4"/>
  <c r="E405" i="16"/>
  <c r="E46" i="16"/>
  <c r="B392" i="16"/>
  <c r="B130" i="16"/>
  <c r="X257" i="4"/>
  <c r="V140" i="3"/>
  <c r="V309" i="3"/>
  <c r="X339" i="4"/>
  <c r="E160" i="16"/>
  <c r="E251" i="16"/>
  <c r="Z234" i="4"/>
  <c r="C327" i="9"/>
  <c r="C321" i="9"/>
  <c r="Z356" i="4"/>
  <c r="Z96" i="4"/>
  <c r="B134" i="16"/>
  <c r="E213" i="16"/>
  <c r="Z268" i="4"/>
  <c r="B170" i="16"/>
  <c r="X331" i="4"/>
  <c r="C400" i="11"/>
  <c r="E414" i="16"/>
  <c r="V397" i="3"/>
  <c r="E225" i="16"/>
  <c r="E353" i="16"/>
  <c r="E390" i="16"/>
  <c r="B354" i="16"/>
  <c r="C310" i="9"/>
  <c r="X402" i="3"/>
  <c r="C385" i="11"/>
  <c r="B407" i="16"/>
  <c r="B253" i="16"/>
  <c r="B4" i="16"/>
  <c r="B85" i="16"/>
  <c r="B22" i="16"/>
  <c r="B348" i="9"/>
  <c r="B316" i="16"/>
  <c r="E115" i="16"/>
  <c r="B243" i="16"/>
  <c r="X370" i="4"/>
  <c r="E217" i="16"/>
  <c r="C313" i="9"/>
  <c r="I15" i="13"/>
  <c r="X403" i="4"/>
  <c r="E381" i="16"/>
  <c r="Z228" i="4"/>
  <c r="E36" i="16"/>
  <c r="C251" i="9"/>
  <c r="E282" i="16"/>
  <c r="E8" i="16"/>
  <c r="X295" i="4"/>
  <c r="B260" i="16"/>
  <c r="B384" i="16"/>
  <c r="B263" i="9"/>
  <c r="B158" i="16"/>
  <c r="E307" i="16"/>
  <c r="B45" i="16"/>
  <c r="E196" i="16"/>
  <c r="B401" i="9"/>
  <c r="B411" i="16"/>
  <c r="E379" i="16"/>
  <c r="B275" i="9"/>
  <c r="E305" i="16"/>
  <c r="B306" i="16"/>
  <c r="E228" i="16"/>
  <c r="E41" i="16"/>
  <c r="X390" i="4"/>
  <c r="I14" i="13"/>
  <c r="E64" i="16"/>
  <c r="B147" i="16"/>
  <c r="B127" i="16"/>
  <c r="E164" i="16"/>
  <c r="C357" i="9"/>
  <c r="B89" i="16"/>
  <c r="B47" i="16"/>
  <c r="B236" i="16"/>
  <c r="B115" i="16"/>
  <c r="Z335" i="4"/>
  <c r="B401" i="11"/>
  <c r="B63" i="16"/>
  <c r="B403" i="11"/>
  <c r="X356" i="4"/>
  <c r="B355" i="9"/>
  <c r="E76" i="16"/>
  <c r="X354" i="4"/>
  <c r="B319" i="16"/>
  <c r="E278" i="16"/>
  <c r="E16" i="16"/>
  <c r="E172" i="16"/>
  <c r="E168" i="16"/>
  <c r="B376" i="16"/>
  <c r="B276" i="16"/>
  <c r="B59" i="16"/>
  <c r="E87" i="16"/>
  <c r="B403" i="16"/>
  <c r="Z404" i="4"/>
  <c r="B294" i="16"/>
  <c r="B82" i="16"/>
  <c r="B387" i="11"/>
  <c r="B219" i="16"/>
  <c r="B387" i="16"/>
  <c r="B302" i="16"/>
  <c r="B223" i="16"/>
  <c r="X363" i="4"/>
  <c r="B366" i="9"/>
  <c r="B216" i="16"/>
  <c r="X398" i="4"/>
  <c r="B186" i="16"/>
  <c r="Z283" i="4"/>
  <c r="E114" i="16"/>
  <c r="B280" i="9"/>
  <c r="E194" i="16"/>
  <c r="B234" i="16"/>
  <c r="B283" i="16"/>
  <c r="B297" i="16"/>
  <c r="V42" i="3"/>
  <c r="E317" i="16"/>
  <c r="B55" i="16"/>
  <c r="B372" i="16"/>
  <c r="E208" i="16"/>
  <c r="Z60" i="4"/>
  <c r="X139" i="4"/>
  <c r="X27" i="4"/>
  <c r="C301" i="9"/>
  <c r="B402" i="9"/>
  <c r="C399" i="9"/>
  <c r="B218" i="16"/>
  <c r="B112" i="16"/>
  <c r="B289" i="16"/>
  <c r="Z276" i="4"/>
  <c r="B60" i="16"/>
  <c r="E257" i="16"/>
  <c r="E37" i="16"/>
  <c r="E242" i="16"/>
  <c r="E277" i="16"/>
  <c r="Z396" i="4"/>
  <c r="X311" i="4"/>
  <c r="E410" i="16"/>
  <c r="C319" i="9"/>
  <c r="C305" i="9"/>
  <c r="Z172" i="4"/>
  <c r="X93" i="4"/>
  <c r="E137" i="16"/>
  <c r="X260" i="3"/>
  <c r="E119" i="16"/>
  <c r="X205" i="4"/>
  <c r="E106" i="16"/>
  <c r="X95" i="4"/>
  <c r="E100" i="16"/>
  <c r="C267" i="9"/>
  <c r="C328" i="9"/>
  <c r="B188" i="16"/>
  <c r="B154" i="16"/>
  <c r="E52" i="16"/>
  <c r="B340" i="9"/>
  <c r="B181" i="16"/>
  <c r="B7" i="16"/>
  <c r="C386" i="11"/>
  <c r="E248" i="16"/>
  <c r="B342" i="16"/>
  <c r="B103" i="16"/>
  <c r="E397" i="16"/>
  <c r="B388" i="11"/>
  <c r="B262" i="16"/>
  <c r="E132" i="16"/>
  <c r="E128" i="16"/>
  <c r="B318" i="9"/>
  <c r="B77" i="16"/>
  <c r="X348" i="4"/>
  <c r="B116" i="16"/>
  <c r="B193" i="16"/>
  <c r="B393" i="11"/>
  <c r="E364" i="16"/>
  <c r="X39" i="4"/>
  <c r="E382" i="16"/>
  <c r="B54" i="16"/>
  <c r="B284" i="9"/>
  <c r="X52" i="4"/>
  <c r="E249" i="16"/>
  <c r="B260" i="9"/>
  <c r="E130" i="16"/>
  <c r="B263" i="16"/>
  <c r="E304" i="16"/>
  <c r="E402" i="16"/>
  <c r="B393" i="9"/>
  <c r="E184" i="16"/>
  <c r="X271" i="4"/>
  <c r="B95" i="16"/>
  <c r="E73" i="16"/>
  <c r="B384" i="9"/>
  <c r="Z17" i="4"/>
  <c r="B107" i="16"/>
  <c r="B353" i="16"/>
  <c r="E344" i="16"/>
  <c r="B140" i="16"/>
  <c r="Z323" i="4"/>
  <c r="Z190" i="4"/>
  <c r="B364" i="16"/>
  <c r="B382" i="16"/>
  <c r="Z218" i="4"/>
  <c r="X274" i="4"/>
  <c r="C339" i="9"/>
  <c r="X291" i="4"/>
  <c r="B373" i="9"/>
  <c r="E197" i="16"/>
  <c r="V205" i="3"/>
  <c r="B394" i="11"/>
  <c r="C403" i="11"/>
  <c r="Z184" i="4"/>
  <c r="B358" i="9"/>
  <c r="B396" i="16"/>
  <c r="X64" i="4"/>
  <c r="E320" i="16"/>
  <c r="B183" i="16"/>
  <c r="E356" i="16"/>
  <c r="E380" i="16"/>
  <c r="E238" i="16"/>
  <c r="Z158" i="4"/>
  <c r="E295" i="16"/>
  <c r="Z287" i="4"/>
  <c r="X261" i="3"/>
  <c r="X232" i="3"/>
  <c r="C370" i="11"/>
  <c r="C336" i="9"/>
  <c r="B189" i="16"/>
  <c r="C318" i="9"/>
  <c r="B310" i="9"/>
  <c r="B155" i="16"/>
  <c r="X56" i="4"/>
  <c r="E178" i="16"/>
  <c r="E289" i="16"/>
  <c r="Z210" i="4"/>
  <c r="X220" i="4"/>
  <c r="Z348" i="4"/>
  <c r="X266" i="4"/>
  <c r="B293" i="16"/>
  <c r="B12" i="16"/>
  <c r="X381" i="3"/>
  <c r="X289" i="4"/>
  <c r="Z131" i="4"/>
  <c r="B198" i="16"/>
  <c r="X138" i="4"/>
  <c r="X151" i="3"/>
  <c r="B380" i="9"/>
  <c r="X406" i="3"/>
  <c r="E335" i="16"/>
  <c r="C383" i="9"/>
  <c r="E102" i="16"/>
  <c r="E378" i="16"/>
  <c r="E99" i="16"/>
  <c r="B195" i="16"/>
  <c r="B19" i="16"/>
  <c r="X340" i="4"/>
  <c r="C302" i="9"/>
  <c r="V288" i="3"/>
  <c r="E126" i="16"/>
  <c r="X399" i="4"/>
  <c r="B286" i="9"/>
  <c r="Z70" i="4"/>
  <c r="X63" i="4"/>
  <c r="B144" i="16"/>
  <c r="E226" i="16"/>
  <c r="E285" i="16"/>
  <c r="E338" i="16"/>
  <c r="X66" i="3"/>
  <c r="X360" i="4"/>
  <c r="C405" i="9"/>
  <c r="X206" i="4"/>
  <c r="X111" i="3"/>
  <c r="X15" i="3"/>
  <c r="E291" i="16"/>
  <c r="C374" i="9"/>
  <c r="C374" i="11"/>
  <c r="X154" i="3"/>
  <c r="X245" i="4"/>
  <c r="B215" i="16"/>
  <c r="X277" i="4"/>
  <c r="X171" i="4"/>
  <c r="E51" i="16"/>
  <c r="X309" i="4"/>
  <c r="X157" i="4"/>
  <c r="V202" i="3"/>
  <c r="X267" i="4"/>
  <c r="X171" i="3"/>
  <c r="Z22" i="4"/>
  <c r="B335" i="9"/>
  <c r="V178" i="3"/>
  <c r="X393" i="3"/>
  <c r="V353" i="3"/>
  <c r="V156" i="3"/>
  <c r="V259" i="3"/>
  <c r="C297" i="9"/>
  <c r="V55" i="3"/>
  <c r="V234" i="3"/>
  <c r="Z76" i="4"/>
  <c r="X254" i="3"/>
  <c r="V339" i="3"/>
  <c r="V57" i="3"/>
  <c r="Z271" i="4"/>
  <c r="X282" i="3"/>
  <c r="E173" i="16"/>
  <c r="Z246" i="4"/>
  <c r="X19" i="3"/>
  <c r="Z109" i="4"/>
  <c r="Z242" i="4"/>
  <c r="Z374" i="4"/>
  <c r="X271" i="3"/>
  <c r="X394" i="3"/>
  <c r="V245" i="3"/>
  <c r="E97" i="16"/>
  <c r="Z258" i="4"/>
  <c r="Z140" i="4"/>
  <c r="X45" i="3"/>
  <c r="Z324" i="4"/>
  <c r="X3" i="4"/>
  <c r="X270" i="3"/>
  <c r="Z193" i="4"/>
  <c r="E9" i="16"/>
  <c r="X309" i="3"/>
  <c r="V5" i="3"/>
  <c r="V67" i="3"/>
  <c r="Z120" i="4"/>
  <c r="X103" i="4"/>
  <c r="V38" i="3"/>
  <c r="Z285" i="4"/>
  <c r="B199" i="16"/>
  <c r="E393" i="16"/>
  <c r="Z53" i="4"/>
  <c r="X277" i="3"/>
  <c r="V113" i="3"/>
  <c r="X374" i="3"/>
  <c r="B50" i="16"/>
  <c r="B264" i="16"/>
  <c r="Z116" i="4"/>
  <c r="V163" i="3"/>
  <c r="V296" i="3"/>
  <c r="X352" i="3"/>
  <c r="X303" i="3"/>
  <c r="V365" i="3"/>
  <c r="B254" i="16"/>
  <c r="V406" i="3"/>
  <c r="C256" i="9"/>
  <c r="B57" i="16"/>
  <c r="V363" i="3"/>
  <c r="B34" i="16"/>
  <c r="B171" i="16"/>
  <c r="B174" i="16"/>
  <c r="X389" i="3"/>
  <c r="X247" i="3"/>
  <c r="C386" i="9"/>
  <c r="X393" i="4"/>
  <c r="B196" i="16"/>
  <c r="X228" i="4"/>
  <c r="X215" i="4"/>
  <c r="B96" i="16"/>
  <c r="X79" i="3"/>
  <c r="V332" i="3"/>
  <c r="X226" i="4"/>
  <c r="Z388" i="4"/>
  <c r="E374" i="16"/>
  <c r="Z211" i="4"/>
  <c r="B101" i="16"/>
  <c r="E411" i="16"/>
  <c r="V235" i="3"/>
  <c r="X281" i="3"/>
  <c r="X269" i="4"/>
  <c r="X335" i="3"/>
  <c r="V97" i="3"/>
  <c r="X67" i="3"/>
  <c r="Z372" i="4"/>
  <c r="X41" i="4"/>
  <c r="X270" i="4"/>
  <c r="V49" i="3"/>
  <c r="B398" i="11"/>
  <c r="E351" i="16"/>
  <c r="B43" i="16"/>
  <c r="X170" i="4"/>
  <c r="X285" i="4"/>
  <c r="Z144" i="4"/>
  <c r="V37" i="3"/>
  <c r="Z367" i="4"/>
  <c r="X226" i="3"/>
  <c r="X235" i="3"/>
  <c r="V110" i="3"/>
  <c r="X205" i="3"/>
  <c r="C370" i="9"/>
  <c r="V152" i="3"/>
  <c r="X58" i="4"/>
  <c r="V201" i="3"/>
  <c r="X100" i="4"/>
  <c r="V149" i="3"/>
  <c r="X250" i="3"/>
  <c r="V362" i="3"/>
  <c r="X17" i="4"/>
  <c r="X292" i="4"/>
  <c r="B142" i="16"/>
  <c r="X162" i="4"/>
  <c r="X47" i="4"/>
  <c r="Z82" i="4"/>
  <c r="X46" i="3"/>
  <c r="V325" i="3"/>
  <c r="Z29" i="4"/>
  <c r="Z143" i="4"/>
  <c r="C290" i="9"/>
  <c r="B249" i="16"/>
  <c r="B379" i="11"/>
  <c r="B412" i="16"/>
  <c r="E236" i="16"/>
  <c r="B335" i="16"/>
  <c r="C300" i="9"/>
  <c r="E255" i="16"/>
  <c r="B330" i="16"/>
  <c r="X279" i="4"/>
  <c r="B248" i="9"/>
  <c r="B37" i="16"/>
  <c r="C405" i="11"/>
  <c r="E286" i="16"/>
  <c r="E221" i="16"/>
  <c r="E201" i="16"/>
  <c r="B143" i="16"/>
  <c r="E161" i="16"/>
  <c r="E241" i="16"/>
  <c r="B300" i="16"/>
  <c r="X210" i="4"/>
  <c r="C272" i="9"/>
  <c r="B72" i="16"/>
  <c r="C372" i="11"/>
  <c r="X355" i="4"/>
  <c r="E254" i="16"/>
  <c r="E324" i="16"/>
  <c r="B347" i="16"/>
  <c r="Z294" i="4"/>
  <c r="Z66" i="4"/>
  <c r="B399" i="16"/>
  <c r="E108" i="16"/>
  <c r="Z231" i="4"/>
  <c r="E269" i="16"/>
  <c r="B326" i="9"/>
  <c r="E261" i="16"/>
  <c r="B32" i="16"/>
  <c r="B205" i="16"/>
  <c r="B23" i="16"/>
  <c r="Z274" i="4"/>
  <c r="C292" i="9"/>
  <c r="E413" i="16"/>
  <c r="B388" i="9"/>
  <c r="B305" i="16"/>
  <c r="B331" i="16"/>
  <c r="B17" i="16"/>
  <c r="E299" i="16"/>
  <c r="Z162" i="4"/>
  <c r="B389" i="11"/>
  <c r="E373" i="16"/>
  <c r="E143" i="16"/>
  <c r="C279" i="9"/>
  <c r="B291" i="9"/>
  <c r="Z339" i="4"/>
  <c r="E148" i="16"/>
  <c r="Z129" i="4"/>
  <c r="X288" i="4"/>
  <c r="C249" i="9"/>
  <c r="X397" i="4"/>
  <c r="E311" i="16"/>
  <c r="B261" i="16"/>
  <c r="V132" i="3"/>
  <c r="X273" i="4"/>
  <c r="X380" i="4"/>
  <c r="X304" i="4"/>
  <c r="X347" i="4"/>
  <c r="E112" i="16"/>
  <c r="B308" i="9"/>
  <c r="B394" i="16"/>
  <c r="Z371" i="4"/>
  <c r="X396" i="4"/>
  <c r="Z111" i="4"/>
  <c r="X109" i="4"/>
  <c r="X356" i="3"/>
  <c r="V308" i="3"/>
  <c r="B235" i="16"/>
  <c r="X265" i="4"/>
  <c r="Z350" i="4"/>
  <c r="B400" i="9"/>
  <c r="X285" i="3"/>
  <c r="Z376" i="4"/>
  <c r="C390" i="9"/>
  <c r="E350" i="16"/>
  <c r="E139" i="16"/>
  <c r="Z362" i="4"/>
  <c r="B304" i="16"/>
  <c r="X337" i="3"/>
  <c r="Z393" i="4"/>
  <c r="X143" i="3"/>
  <c r="X360" i="3"/>
  <c r="E399" i="16"/>
  <c r="X155" i="3"/>
  <c r="V44" i="3"/>
  <c r="Z31" i="4"/>
  <c r="Z364" i="4"/>
  <c r="C268" i="9"/>
  <c r="E35" i="16"/>
  <c r="E195" i="16"/>
  <c r="B93" i="16"/>
  <c r="B226" i="16"/>
  <c r="Z262" i="4"/>
  <c r="X397" i="3"/>
  <c r="C377" i="11"/>
  <c r="B405" i="9"/>
  <c r="X117" i="4"/>
  <c r="X308" i="4"/>
  <c r="E276" i="16"/>
  <c r="E357" i="16"/>
  <c r="B241" i="16"/>
  <c r="X83" i="4"/>
  <c r="E90" i="16"/>
  <c r="X69" i="3"/>
  <c r="X15" i="4"/>
  <c r="X94" i="4"/>
  <c r="B370" i="16"/>
  <c r="B372" i="11"/>
  <c r="X310" i="4"/>
  <c r="Z48" i="4"/>
  <c r="B336" i="9"/>
  <c r="X150" i="4"/>
  <c r="V155" i="3"/>
  <c r="Z384" i="4"/>
  <c r="B359" i="9"/>
  <c r="Z122" i="4"/>
  <c r="B346" i="9"/>
  <c r="C287" i="9"/>
  <c r="X76" i="4"/>
  <c r="Z245" i="4"/>
  <c r="B371" i="9"/>
  <c r="X333" i="4"/>
  <c r="E131" i="16"/>
  <c r="Z238" i="4"/>
  <c r="X221" i="3"/>
  <c r="E365" i="16"/>
  <c r="Z295" i="4"/>
  <c r="X295" i="3"/>
  <c r="V36" i="3"/>
  <c r="X169" i="4"/>
  <c r="X118" i="4"/>
  <c r="V231" i="3"/>
  <c r="V302" i="3"/>
  <c r="X181" i="3"/>
  <c r="X33" i="4"/>
  <c r="V360" i="3"/>
  <c r="X204" i="4"/>
  <c r="X114" i="3"/>
  <c r="B328" i="16"/>
  <c r="X335" i="4"/>
  <c r="X364" i="4"/>
  <c r="X378" i="4"/>
  <c r="E125" i="16"/>
  <c r="X165" i="3"/>
  <c r="X311" i="3"/>
  <c r="X253" i="3"/>
  <c r="X60" i="3"/>
  <c r="E280" i="16"/>
  <c r="Z165" i="4"/>
  <c r="V341" i="3"/>
  <c r="V65" i="3"/>
  <c r="V213" i="3"/>
  <c r="Z157" i="4"/>
  <c r="E359" i="16"/>
  <c r="X379" i="4"/>
  <c r="Z240" i="4"/>
  <c r="X135" i="4"/>
  <c r="X264" i="4"/>
  <c r="C345" i="9"/>
  <c r="X227" i="3"/>
  <c r="C282" i="9"/>
  <c r="Z21" i="4"/>
  <c r="V215" i="3"/>
  <c r="X284" i="3"/>
  <c r="V399" i="3"/>
  <c r="V278" i="3"/>
  <c r="V181" i="3"/>
  <c r="X198" i="3"/>
  <c r="Z332" i="4"/>
  <c r="X133" i="4"/>
  <c r="X119" i="3"/>
  <c r="Z32" i="4"/>
  <c r="X145" i="4"/>
  <c r="X197" i="3"/>
  <c r="V179" i="3"/>
  <c r="Z312" i="4"/>
  <c r="B137" i="16"/>
  <c r="B367" i="9"/>
  <c r="Z216" i="4"/>
  <c r="C384" i="11"/>
  <c r="X10" i="3"/>
  <c r="X42" i="3"/>
  <c r="B391" i="16"/>
  <c r="X284" i="4"/>
  <c r="Z224" i="4"/>
  <c r="E313" i="16"/>
  <c r="V70" i="3"/>
  <c r="E270" i="16"/>
  <c r="X182" i="4"/>
  <c r="X402" i="4"/>
  <c r="Z307" i="4"/>
  <c r="X301" i="3"/>
  <c r="X12" i="4"/>
  <c r="Z183" i="4"/>
  <c r="V258" i="3"/>
  <c r="V370" i="3"/>
  <c r="V264" i="3"/>
  <c r="X98" i="3"/>
  <c r="V217" i="3"/>
  <c r="C330" i="9"/>
  <c r="V139" i="3"/>
  <c r="Z182" i="4"/>
  <c r="X318" i="4"/>
  <c r="V345" i="3"/>
  <c r="C365" i="9"/>
  <c r="X55" i="4"/>
  <c r="Z215" i="4"/>
  <c r="X144" i="3"/>
  <c r="X233" i="3"/>
  <c r="E138" i="16"/>
  <c r="Z75" i="4"/>
  <c r="B394" i="9"/>
  <c r="X78" i="3"/>
  <c r="Z25" i="4"/>
  <c r="X259" i="4"/>
  <c r="X313" i="3"/>
  <c r="X117" i="3"/>
  <c r="C355" i="9"/>
  <c r="C401" i="11"/>
  <c r="C261" i="9"/>
  <c r="B67" i="16"/>
  <c r="B342" i="9"/>
  <c r="V298" i="3"/>
  <c r="X286" i="3"/>
  <c r="V220" i="3"/>
  <c r="V314" i="3"/>
  <c r="C248" i="9"/>
  <c r="Z316" i="4"/>
  <c r="X189" i="3"/>
  <c r="V141" i="3"/>
  <c r="C254" i="9"/>
  <c r="E120" i="16"/>
  <c r="B338" i="9"/>
  <c r="X314" i="4"/>
  <c r="X181" i="4"/>
  <c r="V336" i="3"/>
  <c r="Z90" i="4"/>
  <c r="V378" i="3"/>
  <c r="Z194" i="4"/>
  <c r="X297" i="4"/>
  <c r="X80" i="4"/>
  <c r="V116" i="3"/>
  <c r="C250" i="9"/>
  <c r="X158" i="3"/>
  <c r="X77" i="4"/>
  <c r="V396" i="3"/>
  <c r="B356" i="9"/>
  <c r="C315" i="9"/>
  <c r="B397" i="9"/>
  <c r="B374" i="11"/>
  <c r="C276" i="9"/>
  <c r="E237" i="16"/>
  <c r="Z402" i="4"/>
  <c r="B42" i="16"/>
  <c r="B38" i="16"/>
  <c r="E92" i="16"/>
  <c r="E389" i="16"/>
  <c r="Z244" i="4"/>
  <c r="Z104" i="4"/>
  <c r="Z100" i="4"/>
  <c r="B15" i="16"/>
  <c r="C312" i="9"/>
  <c r="E412" i="16"/>
  <c r="B100" i="16"/>
  <c r="Z204" i="4"/>
  <c r="X189" i="4"/>
  <c r="E215" i="16"/>
  <c r="Z50" i="4"/>
  <c r="X225" i="4"/>
  <c r="X323" i="4"/>
  <c r="Z403" i="4"/>
  <c r="Z401" i="4"/>
  <c r="X232" i="4"/>
  <c r="E15" i="16"/>
  <c r="X352" i="4"/>
  <c r="B377" i="16"/>
  <c r="E44" i="16"/>
  <c r="E105" i="16"/>
  <c r="E258" i="16"/>
  <c r="X147" i="3"/>
  <c r="V405" i="3"/>
  <c r="E111" i="16"/>
  <c r="X341" i="4"/>
  <c r="B24" i="16"/>
  <c r="B6" i="16"/>
  <c r="E394" i="16"/>
  <c r="E264" i="16"/>
  <c r="E59" i="16"/>
  <c r="X191" i="4"/>
  <c r="B381" i="16"/>
  <c r="B385" i="9"/>
  <c r="X234" i="4"/>
  <c r="X87" i="4"/>
  <c r="B313" i="9"/>
  <c r="X107" i="4"/>
  <c r="B65" i="16"/>
  <c r="B382" i="11"/>
  <c r="C393" i="11"/>
  <c r="B314" i="9"/>
  <c r="Z391" i="4"/>
  <c r="Z214" i="4"/>
  <c r="C350" i="9"/>
  <c r="B75" i="16"/>
  <c r="B326" i="16"/>
  <c r="E6" i="16"/>
  <c r="X190" i="4"/>
  <c r="E27" i="16"/>
  <c r="I12" i="13"/>
  <c r="B415" i="16"/>
  <c r="X358" i="4"/>
  <c r="E354" i="16"/>
  <c r="B220" i="16"/>
  <c r="Z375" i="4"/>
  <c r="C349" i="9"/>
  <c r="C394" i="9"/>
  <c r="B109" i="16"/>
  <c r="E371" i="16"/>
  <c r="I9" i="13"/>
  <c r="X308" i="3"/>
  <c r="V83" i="3"/>
  <c r="C382" i="9"/>
  <c r="I11" i="13"/>
  <c r="B386" i="11"/>
  <c r="X229" i="3"/>
  <c r="Z79" i="4"/>
  <c r="Z226" i="4"/>
  <c r="V35" i="3"/>
  <c r="X144" i="4"/>
  <c r="X377" i="3"/>
  <c r="X290" i="4"/>
  <c r="Z320" i="4"/>
  <c r="X173" i="4"/>
  <c r="X186" i="3"/>
  <c r="X377" i="4"/>
  <c r="X84" i="3"/>
  <c r="X345" i="3"/>
  <c r="X392" i="3"/>
  <c r="V100" i="3"/>
  <c r="C289" i="9"/>
  <c r="B267" i="9"/>
  <c r="V372" i="3"/>
  <c r="X168" i="4"/>
  <c r="X120" i="4"/>
  <c r="X35" i="4"/>
  <c r="E332" i="16"/>
  <c r="B295" i="16"/>
  <c r="B373" i="11"/>
  <c r="B275" i="16"/>
  <c r="B290" i="9"/>
  <c r="B347" i="9"/>
  <c r="X248" i="3"/>
  <c r="B105" i="16"/>
  <c r="X264" i="3"/>
  <c r="X49" i="4"/>
  <c r="B253" i="9"/>
  <c r="B129" i="16"/>
  <c r="X299" i="3"/>
  <c r="X296" i="4"/>
  <c r="B309" i="9"/>
  <c r="Z84" i="4"/>
  <c r="V280" i="3"/>
  <c r="V248" i="3"/>
  <c r="C367" i="9"/>
  <c r="X133" i="3"/>
  <c r="X32" i="3"/>
  <c r="X60" i="4"/>
  <c r="Z202" i="4"/>
  <c r="Z198" i="4"/>
  <c r="V222" i="3"/>
  <c r="X23" i="4"/>
  <c r="V50" i="3"/>
  <c r="X342" i="3"/>
  <c r="X306" i="3"/>
  <c r="X114" i="4"/>
  <c r="B378" i="9"/>
  <c r="V344" i="3"/>
  <c r="B321" i="9"/>
  <c r="X104" i="4"/>
  <c r="Z112" i="4"/>
  <c r="B301" i="16"/>
  <c r="E362" i="16"/>
  <c r="B159" i="16"/>
  <c r="E163" i="16"/>
  <c r="B307" i="16"/>
  <c r="Z400" i="4"/>
  <c r="C396" i="9"/>
  <c r="C398" i="11"/>
  <c r="B360" i="16"/>
  <c r="E29" i="16"/>
  <c r="E259" i="16"/>
  <c r="B16" i="16"/>
  <c r="B393" i="16"/>
  <c r="B25" i="16"/>
  <c r="Z327" i="4"/>
  <c r="C343" i="9"/>
  <c r="C259" i="9"/>
  <c r="E180" i="16"/>
  <c r="C402" i="9"/>
  <c r="B52" i="16"/>
  <c r="E207" i="16"/>
  <c r="E82" i="16"/>
  <c r="C299" i="9"/>
  <c r="B372" i="9"/>
  <c r="Z219" i="4"/>
  <c r="C363" i="9"/>
  <c r="Z10" i="4"/>
  <c r="E231" i="16"/>
  <c r="E28" i="16"/>
  <c r="Z201" i="4"/>
  <c r="B350" i="16"/>
  <c r="C366" i="9"/>
  <c r="Z39" i="4"/>
  <c r="B248" i="16"/>
  <c r="Z337" i="4"/>
  <c r="C364" i="9"/>
  <c r="I8" i="13"/>
  <c r="B371" i="11"/>
  <c r="X344" i="4"/>
  <c r="X372" i="3"/>
  <c r="B292" i="16"/>
  <c r="B31" i="16"/>
  <c r="C377" i="9"/>
  <c r="C333" i="9"/>
  <c r="B139" i="16"/>
  <c r="C379" i="9"/>
  <c r="X166" i="4"/>
  <c r="V124" i="3"/>
  <c r="Z222" i="4"/>
  <c r="X389" i="4"/>
  <c r="Z197" i="4"/>
  <c r="B87" i="16"/>
  <c r="B413" i="16"/>
  <c r="Z382" i="4"/>
  <c r="X116" i="4"/>
  <c r="Z13" i="4"/>
  <c r="B405" i="11"/>
  <c r="X404" i="3"/>
  <c r="B311" i="9"/>
  <c r="Z55" i="4"/>
  <c r="C258" i="9"/>
  <c r="C252" i="9"/>
  <c r="X280" i="4"/>
  <c r="X4" i="3"/>
  <c r="E74" i="16"/>
  <c r="B180" i="16"/>
  <c r="B368" i="16"/>
  <c r="X61" i="4"/>
  <c r="Z386" i="4"/>
  <c r="V239" i="3"/>
  <c r="X140" i="4"/>
  <c r="Z135" i="4"/>
  <c r="X339" i="3"/>
  <c r="Z78" i="4"/>
  <c r="V102" i="3"/>
  <c r="X52" i="3"/>
  <c r="V253" i="3"/>
  <c r="X131" i="3"/>
  <c r="X302" i="4"/>
  <c r="B177" i="16"/>
  <c r="C385" i="9"/>
  <c r="X37" i="3"/>
  <c r="Z61" i="4"/>
  <c r="V188" i="3"/>
  <c r="B251" i="9"/>
  <c r="X87" i="3"/>
  <c r="X11" i="4"/>
  <c r="V232" i="3"/>
  <c r="X99" i="3"/>
  <c r="C262" i="9"/>
  <c r="X361" i="3"/>
  <c r="Z249" i="4"/>
  <c r="X199" i="3"/>
  <c r="V386" i="3"/>
  <c r="E5" i="16"/>
  <c r="B274" i="9"/>
  <c r="X376" i="3"/>
  <c r="X256" i="4"/>
  <c r="E372" i="16"/>
  <c r="Z16" i="4"/>
  <c r="X326" i="4"/>
  <c r="X223" i="4"/>
  <c r="X209" i="4"/>
  <c r="X313" i="4"/>
  <c r="C373" i="9"/>
  <c r="Z3" i="4"/>
  <c r="X200" i="3"/>
  <c r="Z12" i="4"/>
  <c r="Z395" i="4"/>
  <c r="C320" i="9"/>
  <c r="Z178" i="4"/>
  <c r="V119" i="3"/>
  <c r="Z89" i="4"/>
  <c r="X329" i="4"/>
  <c r="X43" i="4"/>
  <c r="X357" i="3"/>
  <c r="Z299" i="4"/>
  <c r="X104" i="3"/>
  <c r="V300" i="3"/>
  <c r="X136" i="3"/>
  <c r="Z152" i="4"/>
  <c r="Z179" i="4"/>
  <c r="V135" i="3"/>
  <c r="B369" i="16"/>
  <c r="V190" i="3"/>
  <c r="C346" i="9"/>
  <c r="X152" i="3"/>
  <c r="X75" i="3"/>
  <c r="V137" i="3"/>
  <c r="V385" i="3"/>
  <c r="E212" i="16"/>
  <c r="V25" i="3"/>
  <c r="Z174" i="4"/>
  <c r="B166" i="16"/>
  <c r="Z27" i="4"/>
  <c r="B261" i="9"/>
  <c r="B385" i="11"/>
  <c r="X242" i="3"/>
  <c r="X318" i="3"/>
  <c r="Z93" i="4"/>
  <c r="B306" i="9"/>
  <c r="B102" i="16"/>
  <c r="B203" i="16"/>
  <c r="B56" i="16"/>
  <c r="B320" i="16"/>
  <c r="B327" i="16"/>
  <c r="Z281" i="4"/>
  <c r="B184" i="16"/>
  <c r="Z217" i="4"/>
  <c r="E165" i="16"/>
  <c r="B145" i="16"/>
  <c r="C395" i="9"/>
  <c r="B344" i="16"/>
  <c r="B28" i="16"/>
  <c r="B329" i="16"/>
  <c r="Z166" i="4"/>
  <c r="X401" i="3"/>
  <c r="B323" i="9"/>
  <c r="Z154" i="4"/>
  <c r="X65" i="4"/>
  <c r="E85" i="16"/>
  <c r="B416" i="16"/>
  <c r="B374" i="16"/>
  <c r="E375" i="16"/>
  <c r="E75" i="16"/>
  <c r="B286" i="16"/>
  <c r="Z359" i="4"/>
  <c r="V22" i="3"/>
  <c r="Z35" i="4"/>
  <c r="X240" i="4"/>
  <c r="X278" i="4"/>
  <c r="B61" i="16"/>
  <c r="E63" i="16"/>
  <c r="X38" i="4"/>
  <c r="C356" i="9"/>
  <c r="X315" i="4"/>
  <c r="E300" i="16"/>
  <c r="X359" i="4"/>
  <c r="B178" i="16"/>
  <c r="Z298" i="4"/>
  <c r="X54" i="3"/>
  <c r="E234" i="16"/>
  <c r="E386" i="16"/>
  <c r="X26" i="4"/>
  <c r="B126" i="16"/>
  <c r="X194" i="3"/>
  <c r="X44" i="4"/>
  <c r="E253" i="16"/>
  <c r="E192" i="16"/>
  <c r="X54" i="4"/>
  <c r="E271" i="16"/>
  <c r="E11" i="16"/>
  <c r="B368" i="9"/>
  <c r="B14" i="16"/>
  <c r="Z54" i="4"/>
  <c r="C367" i="11"/>
  <c r="B168" i="16"/>
  <c r="Z121" i="4"/>
  <c r="C298" i="9"/>
  <c r="C388" i="9"/>
  <c r="X305" i="4"/>
  <c r="C388" i="11"/>
  <c r="X274" i="3"/>
  <c r="B187" i="16"/>
  <c r="C285" i="9"/>
  <c r="E118" i="16"/>
  <c r="Z114" i="4"/>
  <c r="B332" i="9"/>
  <c r="V236" i="3"/>
  <c r="X122" i="4"/>
  <c r="Z333" i="4"/>
  <c r="X8" i="3"/>
  <c r="C387" i="9"/>
  <c r="X294" i="4"/>
  <c r="E33" i="16"/>
  <c r="Z83" i="4"/>
  <c r="V28" i="3"/>
  <c r="V348" i="3"/>
  <c r="Z329" i="4"/>
  <c r="V255" i="3"/>
  <c r="B381" i="9"/>
  <c r="E409" i="16"/>
  <c r="X197" i="4"/>
  <c r="X7" i="3"/>
  <c r="B330" i="9"/>
  <c r="X30" i="4"/>
  <c r="Z308" i="4"/>
  <c r="X326" i="3"/>
  <c r="B376" i="9"/>
  <c r="X227" i="4"/>
  <c r="C283" i="9"/>
  <c r="X372" i="4"/>
  <c r="Z80" i="4"/>
  <c r="Z98" i="4"/>
  <c r="C392" i="11"/>
  <c r="E134" i="16"/>
  <c r="B356" i="16"/>
  <c r="E273" i="16"/>
  <c r="Z345" i="4"/>
  <c r="Z305" i="4"/>
  <c r="X178" i="4"/>
  <c r="V269" i="3"/>
  <c r="X7" i="4"/>
  <c r="Z263" i="4"/>
  <c r="B207" i="16"/>
  <c r="V320" i="3"/>
  <c r="Z289" i="4"/>
  <c r="X188" i="3"/>
  <c r="V194" i="3"/>
  <c r="V306" i="3"/>
  <c r="Z229" i="4"/>
  <c r="V262" i="3"/>
  <c r="X92" i="4"/>
  <c r="V263" i="3"/>
  <c r="Z33" i="4"/>
  <c r="X134" i="3"/>
  <c r="X56" i="3"/>
  <c r="V395" i="3"/>
  <c r="C338" i="9"/>
  <c r="Z373" i="4"/>
  <c r="C361" i="9"/>
  <c r="X317" i="4"/>
  <c r="Z46" i="4"/>
  <c r="V266" i="3"/>
  <c r="X243" i="4"/>
  <c r="Z168" i="4"/>
  <c r="B319" i="9"/>
  <c r="E38" i="16"/>
  <c r="E142" i="16"/>
  <c r="B369" i="9"/>
  <c r="E240" i="16"/>
  <c r="B209" i="16"/>
  <c r="B345" i="16"/>
  <c r="X207" i="4"/>
  <c r="X241" i="4"/>
  <c r="E308" i="16"/>
  <c r="E101" i="16"/>
  <c r="B148" i="16"/>
  <c r="X19" i="4"/>
  <c r="E25" i="16"/>
  <c r="C362" i="9"/>
  <c r="B373" i="16"/>
  <c r="E191" i="16"/>
  <c r="C340" i="9"/>
  <c r="B29" i="16"/>
  <c r="X43" i="3"/>
  <c r="V144" i="3"/>
  <c r="V130" i="3"/>
  <c r="X216" i="4"/>
  <c r="X286" i="4"/>
  <c r="X320" i="3"/>
  <c r="V195" i="3"/>
  <c r="Z137" i="4"/>
  <c r="V53" i="3"/>
  <c r="V106" i="3"/>
  <c r="E377" i="16"/>
  <c r="E340" i="16"/>
  <c r="V126" i="3"/>
  <c r="Z314" i="4"/>
  <c r="V40" i="3"/>
  <c r="E10" i="16"/>
  <c r="Z282" i="4"/>
  <c r="X275" i="4"/>
  <c r="V304" i="3"/>
  <c r="Z113" i="4"/>
  <c r="X88" i="4"/>
  <c r="V312" i="3"/>
  <c r="Z191" i="4"/>
  <c r="X367" i="3"/>
  <c r="X387" i="3"/>
  <c r="E133" i="16"/>
  <c r="B379" i="9"/>
  <c r="B255" i="16"/>
  <c r="Z92" i="4"/>
  <c r="Z340" i="4"/>
  <c r="X237" i="4"/>
  <c r="Z20" i="4"/>
  <c r="X161" i="4"/>
  <c r="X384" i="4"/>
  <c r="V114" i="3"/>
  <c r="Z188" i="4"/>
  <c r="Z378" i="4"/>
  <c r="X184" i="4"/>
  <c r="E48" i="16"/>
  <c r="Z390" i="4"/>
  <c r="X231" i="4"/>
  <c r="B164" i="16"/>
  <c r="Z315" i="4"/>
  <c r="B49" i="16"/>
  <c r="Z6" i="4"/>
  <c r="E58" i="16"/>
  <c r="Z170" i="4"/>
  <c r="Z351" i="4"/>
  <c r="X16" i="3"/>
  <c r="X76" i="3"/>
  <c r="X102" i="4"/>
  <c r="Z51" i="4"/>
  <c r="X239" i="3"/>
  <c r="V316" i="3"/>
  <c r="X173" i="3"/>
  <c r="X155" i="4"/>
  <c r="X99" i="4"/>
  <c r="X101" i="4"/>
  <c r="C341" i="9"/>
  <c r="C278" i="9"/>
  <c r="X152" i="4"/>
  <c r="C369" i="11"/>
  <c r="X86" i="4"/>
  <c r="B370" i="9"/>
  <c r="X135" i="3"/>
  <c r="X178" i="3"/>
  <c r="X137" i="3"/>
  <c r="V237" i="3"/>
  <c r="V147" i="3"/>
  <c r="V342" i="3"/>
  <c r="V322" i="3"/>
  <c r="V384" i="3"/>
  <c r="C376" i="9"/>
  <c r="X254" i="4"/>
  <c r="X294" i="3"/>
  <c r="X6" i="4"/>
  <c r="X80" i="3"/>
  <c r="Z28" i="4"/>
  <c r="V254" i="3"/>
  <c r="Z94" i="4"/>
  <c r="X385" i="4"/>
  <c r="Z141" i="4"/>
  <c r="X239" i="4"/>
  <c r="X321" i="3"/>
  <c r="X187" i="4"/>
  <c r="X24" i="3"/>
  <c r="X100" i="3"/>
  <c r="X89" i="3"/>
  <c r="X211" i="3"/>
  <c r="Z36" i="4"/>
  <c r="B352" i="9"/>
  <c r="X18" i="3"/>
  <c r="X222" i="4"/>
  <c r="V283" i="3"/>
  <c r="X203" i="4"/>
  <c r="Z302" i="4"/>
  <c r="Z115" i="4"/>
  <c r="Z181" i="4"/>
  <c r="Z189" i="4"/>
  <c r="V208" i="3"/>
  <c r="V17" i="3"/>
  <c r="V52" i="3"/>
  <c r="V75" i="3"/>
  <c r="X12" i="3"/>
  <c r="V54" i="3"/>
  <c r="Z63" i="4"/>
  <c r="X17" i="3"/>
  <c r="X194" i="4"/>
  <c r="X73" i="4"/>
  <c r="V375" i="3"/>
  <c r="V122" i="3"/>
  <c r="C394" i="11"/>
  <c r="B51" i="16"/>
  <c r="B257" i="16"/>
  <c r="X401" i="4"/>
  <c r="B284" i="16"/>
  <c r="X398" i="3"/>
  <c r="X48" i="4"/>
  <c r="X68" i="3"/>
  <c r="C401" i="9"/>
  <c r="X79" i="4"/>
  <c r="B343" i="16"/>
  <c r="B3" i="16"/>
  <c r="V404" i="3"/>
  <c r="Z331" i="4"/>
  <c r="E144" i="16"/>
  <c r="Z161" i="4"/>
  <c r="X348" i="3"/>
  <c r="V250" i="3"/>
  <c r="X289" i="3"/>
  <c r="C396" i="11"/>
  <c r="Z150" i="4"/>
  <c r="X71" i="3"/>
  <c r="X241" i="3"/>
  <c r="Z377" i="4"/>
  <c r="V23" i="3"/>
  <c r="X331" i="3"/>
  <c r="Z387" i="4"/>
  <c r="V3" i="3"/>
  <c r="B62" i="16"/>
  <c r="Z394" i="4"/>
  <c r="X22" i="4"/>
  <c r="V281" i="3"/>
  <c r="B110" i="16"/>
  <c r="V61" i="3"/>
  <c r="V18" i="3"/>
  <c r="B296" i="9"/>
  <c r="X300" i="4"/>
  <c r="X83" i="3"/>
  <c r="X249" i="3"/>
  <c r="B382" i="9"/>
  <c r="V343" i="3"/>
  <c r="V310" i="3"/>
  <c r="X141" i="3"/>
  <c r="V261" i="3"/>
  <c r="E232" i="16"/>
  <c r="V14" i="3"/>
  <c r="B317" i="9"/>
  <c r="X151" i="4"/>
  <c r="X253" i="4"/>
  <c r="X371" i="4"/>
  <c r="V43" i="3"/>
  <c r="B84" i="16"/>
  <c r="Z119" i="4"/>
  <c r="Z280" i="4"/>
  <c r="V31" i="3"/>
  <c r="Z195" i="4"/>
  <c r="X355" i="3"/>
  <c r="X8" i="4"/>
  <c r="V142" i="3"/>
  <c r="B39" i="16"/>
  <c r="E77" i="16"/>
  <c r="Z392" i="4"/>
  <c r="X265" i="3"/>
  <c r="B92" i="16"/>
  <c r="B343" i="9"/>
  <c r="C332" i="9"/>
  <c r="E325" i="16"/>
  <c r="B322" i="9"/>
  <c r="V136" i="3"/>
  <c r="E140" i="16"/>
  <c r="X291" i="3"/>
  <c r="V380" i="3"/>
  <c r="V346" i="3"/>
  <c r="B351" i="9"/>
  <c r="X231" i="3"/>
  <c r="X146" i="4"/>
  <c r="Z91" i="4"/>
  <c r="X236" i="3"/>
  <c r="V108" i="3"/>
  <c r="X72" i="3"/>
  <c r="X148" i="4"/>
  <c r="X297" i="3"/>
  <c r="V84" i="3"/>
  <c r="V240" i="3"/>
  <c r="B279" i="9"/>
  <c r="C352" i="9"/>
  <c r="B98" i="16"/>
  <c r="X192" i="3"/>
  <c r="X234" i="3"/>
  <c r="E127" i="16"/>
  <c r="C378" i="11"/>
  <c r="B328" i="9"/>
  <c r="X350" i="4"/>
  <c r="X40" i="4"/>
  <c r="V270" i="3"/>
  <c r="X305" i="3"/>
  <c r="X120" i="3"/>
  <c r="Z15" i="4"/>
  <c r="X170" i="3"/>
  <c r="B389" i="9"/>
  <c r="X315" i="3"/>
  <c r="X366" i="4"/>
  <c r="V85" i="3"/>
  <c r="V333" i="3"/>
  <c r="V265" i="3"/>
  <c r="X368" i="3"/>
  <c r="X156" i="4"/>
  <c r="Z344" i="4"/>
  <c r="X175" i="4"/>
  <c r="X244" i="4"/>
  <c r="X169" i="3"/>
  <c r="X14" i="4"/>
  <c r="X36" i="3"/>
  <c r="X243" i="3"/>
  <c r="C257" i="9"/>
  <c r="V128" i="3"/>
  <c r="V138" i="3"/>
  <c r="X196" i="3"/>
  <c r="V271" i="3"/>
  <c r="V321" i="3"/>
  <c r="Z220" i="4"/>
  <c r="X307" i="4"/>
  <c r="B325" i="16"/>
  <c r="X16" i="4"/>
  <c r="X320" i="4"/>
  <c r="X134" i="4"/>
  <c r="V162" i="3"/>
  <c r="X371" i="3"/>
  <c r="E123" i="16"/>
  <c r="Z142" i="4"/>
  <c r="E159" i="16"/>
  <c r="B265" i="9"/>
  <c r="E71" i="16"/>
  <c r="E187" i="16"/>
  <c r="Z47" i="4"/>
  <c r="X388" i="4"/>
  <c r="Z128" i="4"/>
  <c r="Z248" i="4"/>
  <c r="Z267" i="4"/>
  <c r="B151" i="16"/>
  <c r="E60" i="16"/>
  <c r="Z72" i="4"/>
  <c r="Z205" i="4"/>
  <c r="X281" i="4"/>
  <c r="X298" i="3"/>
  <c r="X132" i="3"/>
  <c r="I10" i="13"/>
  <c r="X55" i="3"/>
  <c r="X138" i="3"/>
  <c r="V294" i="3"/>
  <c r="E129" i="16"/>
  <c r="E250" i="16"/>
  <c r="V101" i="3"/>
  <c r="V268" i="3"/>
  <c r="X23" i="3"/>
  <c r="X272" i="4"/>
  <c r="X123" i="4"/>
  <c r="B349" i="16"/>
  <c r="X123" i="3"/>
  <c r="C371" i="9"/>
  <c r="Z346" i="4"/>
  <c r="X256" i="3"/>
  <c r="X70" i="4"/>
  <c r="X217" i="4"/>
  <c r="V160" i="3"/>
  <c r="X20" i="3"/>
  <c r="X237" i="3"/>
  <c r="V105" i="3"/>
  <c r="V290" i="3"/>
  <c r="X20" i="4"/>
  <c r="X174" i="4"/>
  <c r="Z277" i="4"/>
  <c r="E54" i="16"/>
  <c r="X9" i="3"/>
  <c r="B371" i="16"/>
  <c r="V115" i="3"/>
  <c r="V198" i="3"/>
  <c r="X278" i="3"/>
  <c r="B90" i="16"/>
  <c r="Z175" i="4"/>
  <c r="X334" i="4"/>
  <c r="X386" i="4"/>
  <c r="B354" i="9"/>
  <c r="X212" i="3"/>
  <c r="Z269" i="4"/>
  <c r="X71" i="4"/>
  <c r="X343" i="4"/>
  <c r="I3" i="13"/>
  <c r="Z254" i="4"/>
  <c r="X127" i="4"/>
  <c r="E42" i="16"/>
  <c r="Z8" i="4"/>
  <c r="Z318" i="4"/>
  <c r="V21" i="3"/>
  <c r="V252" i="3"/>
  <c r="V317" i="3"/>
  <c r="C378" i="9"/>
  <c r="X272" i="3"/>
  <c r="V226" i="3"/>
  <c r="V13" i="3"/>
  <c r="V315" i="3"/>
  <c r="X276" i="3"/>
  <c r="X130" i="4"/>
  <c r="B48" i="16"/>
  <c r="V56" i="3"/>
  <c r="V131" i="3"/>
  <c r="V169" i="3"/>
  <c r="X322" i="4"/>
  <c r="V91" i="3"/>
  <c r="V324" i="3"/>
  <c r="X338" i="3"/>
  <c r="X167" i="3"/>
  <c r="V293" i="3"/>
  <c r="Z207" i="4"/>
  <c r="V238" i="3"/>
  <c r="X293" i="3"/>
  <c r="X387" i="4"/>
  <c r="B27" i="16"/>
  <c r="X45" i="4"/>
  <c r="V64" i="3"/>
  <c r="V104" i="3"/>
  <c r="E78" i="16"/>
  <c r="X246" i="4"/>
  <c r="V4" i="3"/>
  <c r="Z171" i="4"/>
  <c r="B81" i="16"/>
  <c r="X266" i="3"/>
  <c r="Z213" i="4"/>
  <c r="C264" i="9"/>
  <c r="B224" i="16"/>
  <c r="E83" i="16"/>
  <c r="Z255" i="4"/>
  <c r="X85" i="3"/>
  <c r="B316" i="9"/>
  <c r="C380" i="9"/>
  <c r="Z7" i="4"/>
  <c r="X31" i="4"/>
  <c r="V10" i="3"/>
  <c r="X105" i="4"/>
  <c r="Z101" i="4"/>
  <c r="X255" i="3"/>
  <c r="X349" i="3"/>
  <c r="X330" i="3"/>
  <c r="Z186" i="4"/>
  <c r="X57" i="4"/>
  <c r="V233" i="3"/>
  <c r="V334" i="3"/>
  <c r="X381" i="4"/>
  <c r="V168" i="3"/>
  <c r="Z363" i="4"/>
  <c r="E147" i="16"/>
  <c r="B390" i="9"/>
  <c r="X53" i="3"/>
  <c r="V81" i="3"/>
  <c r="B273" i="9"/>
  <c r="E301" i="16"/>
  <c r="B258" i="16"/>
  <c r="I7" i="13"/>
  <c r="Z40" i="4"/>
  <c r="V117" i="3"/>
  <c r="X97" i="3"/>
  <c r="Z164" i="4"/>
  <c r="V196" i="3"/>
  <c r="E19" i="16"/>
  <c r="V87" i="3"/>
  <c r="E98" i="16"/>
  <c r="V377" i="3"/>
  <c r="C360" i="9"/>
  <c r="Z9" i="4"/>
  <c r="Z68" i="4"/>
  <c r="X10" i="4"/>
  <c r="X149" i="4"/>
  <c r="X42" i="4"/>
  <c r="X347" i="3"/>
  <c r="V88" i="3"/>
  <c r="X113" i="3"/>
  <c r="B94" i="16"/>
  <c r="E224" i="16"/>
  <c r="V347" i="3"/>
  <c r="X150" i="3"/>
  <c r="V166" i="3"/>
  <c r="B278" i="9"/>
  <c r="X319" i="4"/>
  <c r="B118" i="16"/>
  <c r="Z62" i="4"/>
  <c r="Z256" i="4"/>
  <c r="B172" i="16"/>
  <c r="X90" i="4"/>
  <c r="X365" i="4"/>
  <c r="Z272" i="4"/>
  <c r="X306" i="4"/>
  <c r="Z153" i="4"/>
  <c r="X33" i="3"/>
  <c r="E56" i="16"/>
  <c r="V143" i="3"/>
  <c r="X287" i="4"/>
  <c r="Z341" i="4"/>
  <c r="V355" i="3"/>
  <c r="V19" i="3"/>
  <c r="X174" i="3"/>
  <c r="X225" i="3"/>
  <c r="B392" i="11"/>
  <c r="X362" i="4"/>
  <c r="E88" i="16"/>
  <c r="V174" i="3"/>
  <c r="X368" i="4"/>
  <c r="X386" i="3"/>
  <c r="B276" i="9"/>
  <c r="C368" i="11"/>
  <c r="X124" i="4"/>
  <c r="C317" i="9"/>
  <c r="V277" i="3"/>
  <c r="B304" i="9"/>
  <c r="C303" i="9"/>
  <c r="X314" i="3"/>
  <c r="Z200" i="4"/>
  <c r="E17" i="16"/>
  <c r="C296" i="9"/>
  <c r="V33" i="3"/>
  <c r="C391" i="9"/>
  <c r="Z241" i="4"/>
  <c r="X349" i="4"/>
  <c r="V74" i="3"/>
  <c r="X97" i="4"/>
  <c r="X164" i="3"/>
  <c r="Z132" i="4"/>
  <c r="B339" i="9"/>
  <c r="Z203" i="4"/>
  <c r="X131" i="4"/>
  <c r="X202" i="4"/>
  <c r="V69" i="3"/>
  <c r="V227" i="3"/>
  <c r="Z247" i="4"/>
  <c r="Z85" i="4"/>
  <c r="X375" i="4"/>
  <c r="V159" i="3"/>
  <c r="X180" i="3"/>
  <c r="X395" i="4"/>
  <c r="V93" i="3"/>
  <c r="X374" i="4"/>
  <c r="X233" i="4"/>
  <c r="Z338" i="4"/>
  <c r="Z124" i="4"/>
  <c r="V123" i="3"/>
  <c r="X13" i="4"/>
  <c r="B333" i="16"/>
  <c r="V273" i="3"/>
  <c r="B288" i="9"/>
  <c r="Z107" i="4"/>
  <c r="X257" i="3"/>
  <c r="B258" i="9"/>
  <c r="X193" i="3"/>
  <c r="B327" i="9"/>
  <c r="X208" i="3"/>
  <c r="X186" i="4"/>
  <c r="X24" i="4"/>
  <c r="B204" i="16"/>
  <c r="X190" i="3"/>
  <c r="V369" i="3"/>
  <c r="V80" i="3"/>
  <c r="X162" i="3"/>
  <c r="Z206" i="4"/>
  <c r="X129" i="4"/>
  <c r="C369" i="9"/>
  <c r="Z260" i="4"/>
  <c r="V58" i="3"/>
  <c r="V32" i="3"/>
  <c r="X163" i="3"/>
  <c r="X68" i="4"/>
  <c r="V367" i="3"/>
  <c r="X298" i="4"/>
  <c r="C366" i="11"/>
  <c r="B400" i="11"/>
  <c r="X105" i="3"/>
  <c r="X143" i="4"/>
  <c r="B344" i="9"/>
  <c r="C376" i="11"/>
  <c r="C398" i="9"/>
  <c r="X179" i="3"/>
  <c r="X359" i="3"/>
  <c r="B182" i="16"/>
  <c r="Z208" i="4"/>
  <c r="Z313" i="4"/>
  <c r="V358" i="3"/>
  <c r="B259" i="9"/>
  <c r="V79" i="3"/>
  <c r="V390" i="3"/>
  <c r="V200" i="3"/>
  <c r="B256" i="16"/>
  <c r="B389" i="16"/>
  <c r="Z30" i="4"/>
  <c r="X219" i="4"/>
  <c r="B362" i="9"/>
  <c r="V118" i="3"/>
  <c r="X51" i="4"/>
  <c r="Z74" i="4"/>
  <c r="B269" i="9"/>
  <c r="V171" i="3"/>
  <c r="X341" i="3"/>
  <c r="Z357" i="4"/>
  <c r="X119" i="4"/>
  <c r="X182" i="3"/>
  <c r="B387" i="9"/>
  <c r="B357" i="9"/>
  <c r="X396" i="3"/>
  <c r="V127" i="3"/>
  <c r="V206" i="3"/>
  <c r="X59" i="3"/>
  <c r="B30" i="16"/>
  <c r="Z26" i="4"/>
  <c r="Z358" i="4"/>
  <c r="Z223" i="4"/>
  <c r="E162" i="16"/>
  <c r="V225" i="3"/>
  <c r="V6" i="3"/>
  <c r="X145" i="3"/>
  <c r="X14" i="3"/>
  <c r="V183" i="3"/>
  <c r="V89" i="3"/>
  <c r="B391" i="11"/>
  <c r="X44" i="3"/>
  <c r="X204" i="3"/>
  <c r="V161" i="3"/>
  <c r="V249" i="3"/>
  <c r="X28" i="3"/>
  <c r="V351" i="3"/>
  <c r="V389" i="3"/>
  <c r="X316" i="3"/>
  <c r="X317" i="3"/>
  <c r="X34" i="4"/>
  <c r="I5" i="13"/>
  <c r="B398" i="9"/>
  <c r="X158" i="4"/>
  <c r="Z257" i="4"/>
  <c r="Z106" i="4"/>
  <c r="X263" i="4"/>
  <c r="E214" i="16"/>
  <c r="X275" i="3"/>
  <c r="X26" i="3"/>
  <c r="B317" i="16"/>
  <c r="E22" i="16"/>
  <c r="C311" i="9"/>
  <c r="X214" i="3"/>
  <c r="Z37" i="4"/>
  <c r="X248" i="4"/>
  <c r="Z370" i="4"/>
  <c r="V41" i="3"/>
  <c r="V121" i="3"/>
  <c r="X188" i="4"/>
  <c r="V297" i="3"/>
  <c r="Z149" i="4"/>
  <c r="V24" i="3"/>
  <c r="X218" i="3"/>
  <c r="X185" i="4"/>
  <c r="Z176" i="4"/>
  <c r="X156" i="3"/>
  <c r="V95" i="3"/>
  <c r="Z38" i="4"/>
  <c r="Z130" i="4"/>
  <c r="B375" i="9"/>
  <c r="V394" i="3"/>
  <c r="X41" i="3"/>
  <c r="X94" i="3"/>
  <c r="X187" i="3"/>
  <c r="V398" i="3"/>
  <c r="X276" i="4"/>
  <c r="X382" i="4"/>
  <c r="X337" i="4"/>
  <c r="X238" i="4"/>
  <c r="C286" i="9"/>
  <c r="C348" i="9"/>
  <c r="X129" i="3"/>
  <c r="X380" i="3"/>
  <c r="X126" i="4"/>
  <c r="B64" i="16"/>
  <c r="X240" i="3"/>
  <c r="V78" i="3"/>
  <c r="V223" i="3"/>
  <c r="B191" i="16"/>
  <c r="V282" i="3"/>
  <c r="X50" i="4"/>
  <c r="X177" i="3"/>
  <c r="Z309" i="4"/>
  <c r="X81" i="3"/>
  <c r="X168" i="3"/>
  <c r="X206" i="3"/>
  <c r="X353" i="4"/>
  <c r="Z406" i="4"/>
  <c r="Z233" i="4"/>
  <c r="Z291" i="4"/>
  <c r="Z148" i="4"/>
  <c r="B254" i="9"/>
  <c r="V364" i="3"/>
  <c r="V177" i="3"/>
  <c r="B294" i="9"/>
  <c r="Z87" i="4"/>
  <c r="X316" i="4"/>
  <c r="X4" i="4"/>
  <c r="C351" i="9"/>
  <c r="C331" i="9"/>
  <c r="V242" i="3"/>
  <c r="B5" i="16"/>
  <c r="X330" i="4"/>
  <c r="C368" i="9"/>
  <c r="C389" i="11"/>
  <c r="B289" i="9"/>
  <c r="Z352" i="4"/>
  <c r="X30" i="3"/>
  <c r="X121" i="4"/>
  <c r="X228" i="3"/>
  <c r="X211" i="4"/>
  <c r="X96" i="3"/>
  <c r="X382" i="3"/>
  <c r="Z275" i="4"/>
  <c r="Z264" i="4"/>
  <c r="V216" i="3"/>
  <c r="X310" i="3"/>
  <c r="X268" i="4"/>
  <c r="V267" i="3"/>
  <c r="V29" i="3"/>
  <c r="C358" i="9"/>
  <c r="E391" i="16"/>
  <c r="Z253" i="4"/>
  <c r="C393" i="9"/>
  <c r="Z44" i="4"/>
  <c r="X242" i="4"/>
  <c r="B365" i="16"/>
  <c r="X199" i="4"/>
  <c r="X62" i="3"/>
  <c r="Z347" i="4"/>
  <c r="V9" i="3"/>
  <c r="Z167" i="4"/>
  <c r="E151" i="16"/>
  <c r="C291" i="9"/>
  <c r="Z136" i="4"/>
  <c r="V292" i="3"/>
  <c r="V15" i="3"/>
  <c r="X74" i="4"/>
  <c r="Z317" i="4"/>
  <c r="E40" i="16"/>
  <c r="Z34" i="4"/>
  <c r="E13" i="16"/>
  <c r="V284" i="3"/>
  <c r="X383" i="3"/>
  <c r="X5" i="4"/>
  <c r="Z259" i="4"/>
  <c r="X332" i="3"/>
  <c r="X88" i="3"/>
  <c r="V153" i="3"/>
  <c r="X132" i="4"/>
  <c r="X300" i="3"/>
  <c r="B302" i="9"/>
  <c r="B136" i="16"/>
  <c r="X62" i="4"/>
  <c r="X91" i="3"/>
  <c r="E283" i="16"/>
  <c r="X342" i="4"/>
  <c r="B357" i="16"/>
  <c r="X77" i="3"/>
  <c r="V299" i="3"/>
  <c r="V382" i="3"/>
  <c r="X6" i="3"/>
  <c r="V68" i="3"/>
  <c r="X235" i="4"/>
  <c r="V107" i="3"/>
  <c r="B360" i="9"/>
  <c r="X216" i="3"/>
  <c r="B315" i="9"/>
  <c r="Z301" i="4"/>
  <c r="X354" i="3"/>
  <c r="X391" i="3"/>
  <c r="V391" i="3"/>
  <c r="X166" i="3"/>
  <c r="V59" i="3"/>
  <c r="X208" i="4"/>
  <c r="X82" i="4"/>
  <c r="V172" i="3"/>
  <c r="Z322" i="4"/>
  <c r="X49" i="3"/>
  <c r="X31" i="3"/>
  <c r="X224" i="3"/>
  <c r="V120" i="3"/>
  <c r="B352" i="16"/>
  <c r="X110" i="3"/>
  <c r="Z284" i="4"/>
  <c r="X255" i="4"/>
  <c r="X362" i="3"/>
  <c r="Z261" i="4"/>
  <c r="X353" i="3"/>
  <c r="X344" i="3"/>
  <c r="Z110" i="4"/>
  <c r="V199" i="3"/>
  <c r="Z381" i="4"/>
  <c r="V276" i="3"/>
  <c r="X400" i="4"/>
  <c r="C265" i="9"/>
  <c r="X183" i="4"/>
  <c r="Z159" i="4"/>
  <c r="E146" i="16"/>
  <c r="B162" i="16"/>
  <c r="E239" i="16"/>
  <c r="X288" i="3"/>
  <c r="X32" i="4"/>
  <c r="V211" i="3"/>
  <c r="V295" i="3"/>
  <c r="V63" i="3"/>
  <c r="B88" i="16"/>
  <c r="V247" i="3"/>
  <c r="V26" i="3"/>
  <c r="V392" i="3"/>
  <c r="X13" i="3"/>
  <c r="B266" i="9"/>
  <c r="X65" i="3"/>
  <c r="X198" i="4"/>
  <c r="E176" i="16"/>
  <c r="C334" i="9"/>
  <c r="C269" i="9"/>
  <c r="Z230" i="4"/>
  <c r="B293" i="9"/>
  <c r="B21" i="16"/>
  <c r="X112" i="3"/>
  <c r="V71" i="3"/>
  <c r="X375" i="3"/>
  <c r="B104" i="16"/>
  <c r="X210" i="3"/>
  <c r="V7" i="3"/>
  <c r="Z304" i="4"/>
  <c r="Z303" i="4"/>
  <c r="X25" i="4"/>
  <c r="E47" i="16"/>
  <c r="X175" i="3"/>
  <c r="Z173" i="4"/>
  <c r="B150" i="16"/>
  <c r="V243" i="3"/>
  <c r="X261" i="4"/>
  <c r="B375" i="11"/>
  <c r="C281" i="9"/>
  <c r="Z95" i="4"/>
  <c r="Z328" i="4"/>
  <c r="E361" i="16"/>
  <c r="X325" i="3"/>
  <c r="Z19" i="4"/>
  <c r="Z199" i="4"/>
  <c r="C389" i="9"/>
  <c r="X207" i="3"/>
  <c r="V354" i="3"/>
  <c r="X191" i="3"/>
  <c r="X302" i="3"/>
  <c r="V96" i="3"/>
  <c r="V151" i="3"/>
  <c r="E66" i="16"/>
  <c r="B364" i="9"/>
  <c r="X283" i="4"/>
  <c r="X213" i="3"/>
  <c r="X36" i="4"/>
  <c r="X328" i="4"/>
  <c r="X89" i="4"/>
  <c r="V376" i="3"/>
  <c r="V274" i="3"/>
  <c r="X93" i="3"/>
  <c r="V186" i="3"/>
  <c r="Z77" i="4"/>
  <c r="B303" i="9"/>
  <c r="V256" i="3"/>
  <c r="Z125" i="4"/>
  <c r="B46" i="16"/>
  <c r="X319" i="3"/>
  <c r="X140" i="3"/>
  <c r="Z49" i="4"/>
  <c r="C326" i="9"/>
  <c r="X22" i="3"/>
  <c r="V352" i="3"/>
  <c r="Z59" i="4"/>
  <c r="C270" i="9"/>
  <c r="E110" i="16"/>
  <c r="Z58" i="4"/>
  <c r="V207" i="3"/>
  <c r="X67" i="4"/>
  <c r="E370" i="16"/>
  <c r="Z14" i="4"/>
  <c r="Z18" i="4"/>
  <c r="X51" i="3"/>
  <c r="Z103" i="4"/>
  <c r="Z288" i="4"/>
  <c r="X70" i="3"/>
  <c r="V12" i="3"/>
  <c r="E136" i="16"/>
  <c r="B383" i="9"/>
  <c r="Z41" i="4"/>
  <c r="B365" i="9"/>
  <c r="X328" i="3"/>
  <c r="X322" i="3"/>
  <c r="X217" i="3"/>
  <c r="V45" i="3"/>
  <c r="X127" i="3"/>
  <c r="V86" i="3"/>
  <c r="X346" i="4"/>
  <c r="X379" i="3"/>
  <c r="Z353" i="4"/>
  <c r="Z321" i="4"/>
  <c r="V187" i="3"/>
  <c r="X363" i="3"/>
  <c r="C384" i="9"/>
  <c r="Z330" i="4"/>
  <c r="X336" i="3"/>
  <c r="C294" i="9"/>
  <c r="X369" i="3"/>
  <c r="X378" i="3"/>
  <c r="Z65" i="4"/>
  <c r="V204" i="3"/>
  <c r="V349" i="3"/>
  <c r="X223" i="3"/>
  <c r="X383" i="4"/>
  <c r="V189" i="3"/>
  <c r="X214" i="4"/>
  <c r="V73" i="3"/>
  <c r="E319" i="16"/>
  <c r="E93" i="16"/>
  <c r="X84" i="4"/>
  <c r="B301" i="9"/>
  <c r="B270" i="9"/>
  <c r="X111" i="4"/>
  <c r="B334" i="9"/>
  <c r="X324" i="4"/>
  <c r="Z325" i="4"/>
  <c r="C383" i="11"/>
  <c r="V221" i="3"/>
  <c r="E185" i="16"/>
  <c r="V373" i="3"/>
  <c r="B41" i="16"/>
  <c r="B395" i="11"/>
  <c r="Z270" i="4"/>
  <c r="Z290" i="4"/>
  <c r="Z399" i="4"/>
  <c r="Z86" i="4"/>
  <c r="B262" i="9"/>
  <c r="X161" i="3"/>
  <c r="C322" i="9"/>
  <c r="C274" i="9"/>
  <c r="V335" i="3"/>
  <c r="V150" i="3"/>
  <c r="X224" i="4"/>
  <c r="B288" i="16"/>
  <c r="X34" i="3"/>
  <c r="X98" i="4"/>
  <c r="X280" i="3"/>
  <c r="V393" i="3"/>
  <c r="X176" i="3"/>
  <c r="V209" i="3"/>
  <c r="B277" i="9"/>
  <c r="V103" i="3"/>
  <c r="V191" i="3"/>
  <c r="Z88" i="4"/>
  <c r="E117" i="16"/>
  <c r="X136" i="4"/>
  <c r="C387" i="11"/>
  <c r="V210" i="3"/>
  <c r="X130" i="3"/>
  <c r="B202" i="16"/>
  <c r="X74" i="3"/>
  <c r="Z127" i="4"/>
  <c r="X259" i="3"/>
  <c r="V388" i="3"/>
  <c r="C375" i="11"/>
  <c r="X27" i="3"/>
  <c r="X35" i="3"/>
  <c r="B44" i="16"/>
  <c r="V180" i="3"/>
  <c r="C316" i="9"/>
  <c r="X59" i="4"/>
  <c r="V125" i="3"/>
  <c r="Z69" i="4"/>
  <c r="V244" i="3"/>
  <c r="X78" i="4"/>
  <c r="B175" i="16"/>
  <c r="X21" i="3"/>
  <c r="V301" i="3"/>
  <c r="X61" i="3"/>
  <c r="E287" i="16"/>
  <c r="V337" i="3"/>
  <c r="X361" i="4"/>
  <c r="B206" i="16"/>
  <c r="X172" i="3"/>
  <c r="X96" i="4"/>
  <c r="Z177" i="4"/>
  <c r="X269" i="3"/>
  <c r="X323" i="3"/>
  <c r="Z354" i="4"/>
  <c r="X57" i="3"/>
  <c r="X332" i="4"/>
  <c r="C391" i="11"/>
  <c r="X385" i="3"/>
  <c r="X121" i="3"/>
  <c r="X159" i="3"/>
  <c r="V286" i="3"/>
  <c r="X279" i="3"/>
  <c r="X252" i="3"/>
  <c r="C295" i="9"/>
  <c r="X249" i="4"/>
  <c r="E26" i="16"/>
  <c r="Z102" i="4"/>
  <c r="V381" i="3"/>
  <c r="X115" i="3"/>
  <c r="X28" i="4"/>
  <c r="V98" i="3"/>
  <c r="C288" i="9"/>
  <c r="B392" i="9"/>
  <c r="X340" i="3"/>
  <c r="X304" i="3"/>
  <c r="V133" i="3"/>
  <c r="X148" i="3"/>
  <c r="X112" i="4"/>
  <c r="B341" i="9"/>
  <c r="X159" i="4"/>
  <c r="E266" i="16"/>
  <c r="X9" i="4"/>
  <c r="Z123" i="4"/>
  <c r="X327" i="3"/>
  <c r="E303" i="16"/>
  <c r="X92" i="3"/>
  <c r="V129" i="3"/>
  <c r="C329" i="9"/>
  <c r="Z23" i="4"/>
  <c r="X73" i="3"/>
  <c r="Z64" i="4"/>
  <c r="X220" i="3"/>
  <c r="I4" i="13"/>
  <c r="X366" i="3"/>
  <c r="X3" i="3"/>
  <c r="V99" i="3"/>
  <c r="X258" i="4"/>
  <c r="Z57" i="4"/>
  <c r="X113" i="4"/>
  <c r="B249" i="9"/>
  <c r="V305" i="3"/>
  <c r="X244" i="3"/>
  <c r="B272" i="9"/>
  <c r="V357" i="3"/>
  <c r="Z163" i="4"/>
  <c r="V279" i="3"/>
  <c r="Z300" i="4"/>
  <c r="V326" i="3"/>
  <c r="X201" i="4"/>
  <c r="X146" i="3"/>
  <c r="Z196" i="4"/>
  <c r="V383" i="3"/>
  <c r="Z24" i="4"/>
  <c r="V82" i="3"/>
  <c r="V170" i="3"/>
  <c r="V368" i="3"/>
  <c r="Z126" i="4"/>
  <c r="B395" i="9"/>
  <c r="V229" i="3"/>
  <c r="Z160" i="4"/>
  <c r="E104" i="16"/>
  <c r="X142" i="4"/>
  <c r="V401" i="3"/>
  <c r="V27" i="3"/>
  <c r="V112" i="3"/>
  <c r="X82" i="3"/>
  <c r="Z273" i="4"/>
  <c r="V350" i="3"/>
  <c r="X218" i="4"/>
  <c r="X64" i="3"/>
  <c r="C337" i="9"/>
  <c r="Z366" i="4"/>
  <c r="C280" i="9"/>
  <c r="X29" i="3"/>
  <c r="X364" i="3"/>
  <c r="Z361" i="4"/>
  <c r="E401" i="16"/>
  <c r="X195" i="4"/>
  <c r="Z360" i="4"/>
  <c r="C404" i="9"/>
  <c r="V361" i="3"/>
  <c r="E72" i="16"/>
  <c r="Z385" i="4"/>
  <c r="X258" i="3"/>
  <c r="E122" i="16"/>
  <c r="V66" i="3"/>
  <c r="V303" i="3"/>
  <c r="V16" i="3"/>
  <c r="C382" i="11"/>
  <c r="E327" i="16"/>
  <c r="Z319" i="4"/>
  <c r="X230" i="3"/>
  <c r="E223" i="16"/>
  <c r="V371" i="3"/>
  <c r="V228" i="3"/>
  <c r="B361" i="9"/>
  <c r="X177" i="4"/>
  <c r="V192" i="3"/>
  <c r="X312" i="4"/>
  <c r="E84" i="16"/>
  <c r="Z232" i="4"/>
  <c r="B208" i="16"/>
  <c r="Z225" i="4"/>
  <c r="Z389" i="4"/>
  <c r="X72" i="4"/>
  <c r="C304" i="9"/>
  <c r="X268" i="3"/>
  <c r="Z146" i="4"/>
  <c r="X154" i="4"/>
  <c r="V185" i="3"/>
  <c r="X303" i="4"/>
  <c r="X390" i="3"/>
  <c r="X38" i="3"/>
  <c r="Z4" i="4"/>
  <c r="X122" i="3"/>
  <c r="B320" i="9"/>
  <c r="X101" i="3"/>
  <c r="B200" i="16"/>
  <c r="E45" i="16"/>
  <c r="X247" i="4"/>
  <c r="Z117" i="4"/>
  <c r="Z67" i="4"/>
  <c r="Z292" i="4"/>
  <c r="Z147" i="4"/>
  <c r="X283" i="3"/>
  <c r="X116" i="3"/>
  <c r="Z297" i="4"/>
  <c r="X203" i="3"/>
  <c r="X184" i="3"/>
  <c r="X267" i="3"/>
  <c r="X201" i="3"/>
  <c r="C404" i="11"/>
  <c r="X95" i="3"/>
  <c r="X5" i="3"/>
  <c r="C263" i="9"/>
  <c r="X273" i="3"/>
  <c r="Z209" i="4"/>
  <c r="V318" i="3"/>
  <c r="X351" i="3"/>
  <c r="B264" i="9"/>
  <c r="V145" i="3"/>
  <c r="V330" i="3"/>
  <c r="X293" i="4"/>
  <c r="X384" i="3"/>
  <c r="V285" i="3"/>
  <c r="V157" i="3"/>
  <c r="Z237" i="4"/>
  <c r="E199" i="16"/>
  <c r="V260" i="3"/>
  <c r="X312" i="3"/>
  <c r="V251" i="3"/>
  <c r="X202" i="3"/>
  <c r="X124" i="3"/>
  <c r="V134" i="3"/>
  <c r="V331" i="3"/>
  <c r="V197" i="3"/>
  <c r="V313" i="3"/>
  <c r="B9" i="16"/>
  <c r="V291" i="3"/>
  <c r="X296" i="3"/>
  <c r="V11" i="3"/>
  <c r="Z221" i="4"/>
  <c r="X246" i="3"/>
  <c r="X263" i="3"/>
  <c r="B221" i="16"/>
  <c r="X333" i="3"/>
  <c r="V193" i="3"/>
  <c r="V212" i="3"/>
  <c r="X307" i="3"/>
  <c r="Z250" i="4"/>
  <c r="Z99" i="4"/>
  <c r="X125" i="4"/>
  <c r="V60" i="3"/>
  <c r="E189" i="16"/>
  <c r="X209" i="3"/>
  <c r="X102" i="3"/>
  <c r="X118" i="3"/>
  <c r="X238" i="3"/>
  <c r="X179" i="4"/>
  <c r="X219" i="3"/>
  <c r="V275" i="3"/>
  <c r="X221" i="4"/>
  <c r="Z156" i="4"/>
  <c r="V359" i="3"/>
  <c r="X358" i="3"/>
  <c r="V20" i="3"/>
  <c r="V374" i="3"/>
  <c r="X290" i="3"/>
  <c r="X215" i="3"/>
  <c r="V224" i="3"/>
  <c r="E339" i="16"/>
  <c r="E247" i="16"/>
  <c r="B285" i="16"/>
  <c r="X91" i="4"/>
  <c r="X172" i="4"/>
  <c r="X50" i="3"/>
  <c r="E124" i="16"/>
  <c r="Z239" i="4"/>
  <c r="V77" i="3"/>
  <c r="X103" i="3"/>
  <c r="Z118" i="4"/>
  <c r="V182" i="3"/>
  <c r="X222" i="3"/>
  <c r="X334" i="3"/>
  <c r="V167" i="3"/>
  <c r="Z81" i="4"/>
  <c r="V214" i="3"/>
  <c r="V230" i="3"/>
  <c r="X137" i="4"/>
  <c r="X37" i="4"/>
  <c r="X90" i="3"/>
  <c r="X245" i="3"/>
  <c r="E294" i="16"/>
  <c r="B331" i="9"/>
  <c r="B300" i="9"/>
  <c r="Z293" i="4"/>
  <c r="B295" i="9"/>
  <c r="X262" i="4"/>
  <c r="C354" i="9"/>
  <c r="E329" i="16"/>
  <c r="X139" i="3"/>
  <c r="B298" i="9"/>
  <c r="B349" i="9"/>
  <c r="X329" i="3"/>
  <c r="V219" i="3"/>
  <c r="X149" i="3"/>
  <c r="V76" i="3"/>
  <c r="X176" i="4"/>
  <c r="X163" i="4"/>
  <c r="X282" i="4"/>
  <c r="V241" i="3"/>
  <c r="Z169" i="4"/>
  <c r="V319" i="3"/>
  <c r="B391" i="9"/>
  <c r="Z252" i="4"/>
  <c r="X251" i="3"/>
  <c r="Z336" i="4"/>
  <c r="B33" i="16"/>
  <c r="B383" i="11"/>
  <c r="X25" i="3"/>
  <c r="V90" i="3"/>
  <c r="X250" i="4"/>
  <c r="X142" i="3"/>
  <c r="Z151" i="4"/>
  <c r="X153" i="3"/>
  <c r="V46" i="3"/>
  <c r="V154" i="3"/>
  <c r="V329" i="3"/>
  <c r="X157" i="3"/>
  <c r="X125" i="3"/>
  <c r="V62" i="3"/>
  <c r="Z134" i="4"/>
  <c r="X367" i="4"/>
  <c r="X81" i="4"/>
  <c r="X252" i="4"/>
  <c r="V289" i="3"/>
  <c r="V92" i="3"/>
  <c r="X85" i="4"/>
  <c r="X395" i="3"/>
  <c r="E53" i="16"/>
  <c r="X128" i="4"/>
  <c r="X346" i="3"/>
  <c r="V51" i="3"/>
  <c r="X324" i="3"/>
  <c r="V146" i="3"/>
  <c r="X141" i="4"/>
  <c r="X321" i="4"/>
  <c r="Z306" i="4"/>
  <c r="X251" i="4"/>
  <c r="Z311" i="4"/>
  <c r="X46" i="4"/>
  <c r="X160" i="4"/>
  <c r="V34" i="3"/>
  <c r="Z97" i="4"/>
  <c r="V164" i="3"/>
  <c r="V328" i="3"/>
  <c r="V323" i="3"/>
  <c r="Z138" i="4"/>
  <c r="X260" i="4"/>
  <c r="V246" i="3"/>
  <c r="V173" i="3"/>
  <c r="Z11" i="4"/>
  <c r="X48" i="3"/>
  <c r="V175" i="3"/>
  <c r="X107" i="3"/>
  <c r="V72" i="3"/>
  <c r="Z145" i="4"/>
  <c r="X338" i="4"/>
  <c r="C273" i="9"/>
  <c r="X109" i="3"/>
  <c r="V307" i="3"/>
  <c r="X299" i="4"/>
  <c r="V218" i="3"/>
  <c r="X47" i="3"/>
  <c r="X236" i="4"/>
  <c r="E24" i="16"/>
  <c r="X376" i="4"/>
  <c r="V158" i="3"/>
  <c r="Z43" i="4"/>
  <c r="X63" i="3"/>
  <c r="X86" i="3"/>
  <c r="V311" i="3"/>
  <c r="E290" i="16"/>
  <c r="Z310" i="4"/>
  <c r="V272" i="3"/>
  <c r="V176" i="3"/>
  <c r="Z105" i="4"/>
  <c r="B128" i="16"/>
  <c r="X391" i="4"/>
  <c r="B384" i="11"/>
  <c r="X343" i="3"/>
  <c r="X195" i="3"/>
  <c r="Z296" i="4"/>
  <c r="V47" i="3"/>
  <c r="X128" i="3"/>
  <c r="V366" i="3"/>
  <c r="B368" i="11"/>
  <c r="V338" i="3"/>
  <c r="V327" i="3"/>
  <c r="X262" i="3"/>
  <c r="X301" i="4"/>
  <c r="X153" i="4"/>
  <c r="B380" i="11"/>
  <c r="X292" i="3"/>
  <c r="Z326" i="4"/>
  <c r="B312" i="9"/>
  <c r="V165" i="3"/>
  <c r="Z227" i="4"/>
  <c r="Z180" i="4"/>
  <c r="X370" i="3"/>
  <c r="B268" i="9"/>
  <c r="X165" i="4"/>
  <c r="X287" i="3"/>
  <c r="Z243" i="4"/>
  <c r="V184" i="3"/>
  <c r="C375" i="9"/>
  <c r="B386" i="9"/>
  <c r="X369" i="4"/>
  <c r="C342" i="9"/>
  <c r="X58" i="3"/>
  <c r="X373" i="3"/>
  <c r="V109" i="3"/>
  <c r="X160" i="3"/>
  <c r="C379" i="11"/>
  <c r="Z365" i="4"/>
  <c r="X185" i="3"/>
  <c r="X213" i="4"/>
  <c r="B282" i="9"/>
  <c r="X115" i="4"/>
  <c r="V287" i="3"/>
  <c r="V203" i="3"/>
  <c r="X11" i="3"/>
  <c r="Z108" i="4"/>
  <c r="B283" i="9"/>
  <c r="X66" i="4"/>
  <c r="X183" i="3"/>
  <c r="C306" i="9"/>
  <c r="X108" i="3"/>
  <c r="V39" i="3"/>
  <c r="B336" i="16"/>
  <c r="X106" i="3"/>
  <c r="V30" i="3"/>
  <c r="V379" i="3"/>
  <c r="C271" i="9"/>
  <c r="E274" i="16"/>
  <c r="E152" i="16"/>
  <c r="B272" i="16"/>
  <c r="V8" i="3"/>
  <c r="V48" i="3"/>
  <c r="B167" i="16"/>
  <c r="X200" i="4"/>
  <c r="V340" i="3"/>
  <c r="C314" i="9"/>
  <c r="C359" i="9"/>
  <c r="X388" i="3"/>
  <c r="E179" i="16"/>
  <c r="V111" i="3"/>
  <c r="V356" i="3"/>
  <c r="E57" i="16"/>
  <c r="X365" i="3"/>
  <c r="X350" i="3"/>
  <c r="V257" i="3"/>
  <c r="X40" i="3"/>
  <c r="C403" i="9"/>
  <c r="C308" i="9"/>
  <c r="X53" i="4"/>
  <c r="V94" i="3"/>
  <c r="F403" i="9" l="1"/>
  <c r="W395" i="3"/>
  <c r="F404" i="11"/>
  <c r="F404" i="9"/>
  <c r="F401" i="16"/>
  <c r="W400" i="10"/>
  <c r="U401" i="3"/>
  <c r="E395" i="9"/>
  <c r="E392" i="9"/>
  <c r="F391" i="11"/>
  <c r="U393" i="3"/>
  <c r="Q399" i="4"/>
  <c r="Y399" i="4"/>
  <c r="E395" i="11"/>
  <c r="U392" i="3"/>
  <c r="W400" i="4"/>
  <c r="G400" i="4"/>
  <c r="U391" i="3"/>
  <c r="W391" i="3"/>
  <c r="W390" i="10"/>
  <c r="F389" i="11"/>
  <c r="Y406" i="4"/>
  <c r="Q406" i="4"/>
  <c r="U398" i="3"/>
  <c r="U394" i="3"/>
  <c r="E398" i="9"/>
  <c r="E391" i="11"/>
  <c r="W396" i="3"/>
  <c r="G415" i="4"/>
  <c r="G407" i="4"/>
  <c r="G414" i="4"/>
  <c r="G408" i="4"/>
  <c r="G409" i="4"/>
  <c r="G413" i="4"/>
  <c r="G410" i="4"/>
  <c r="G411" i="4"/>
  <c r="G412" i="4"/>
  <c r="W388" i="6"/>
  <c r="F398" i="9"/>
  <c r="E400" i="11"/>
  <c r="F414" i="11"/>
  <c r="F412" i="11"/>
  <c r="F409" i="11"/>
  <c r="F408" i="11"/>
  <c r="F406" i="11"/>
  <c r="F407" i="11"/>
  <c r="F413" i="11"/>
  <c r="F411" i="11"/>
  <c r="F410" i="11"/>
  <c r="E392" i="11"/>
  <c r="F396" i="11"/>
  <c r="U404" i="3"/>
  <c r="F401" i="9"/>
  <c r="W398" i="3"/>
  <c r="G401" i="4"/>
  <c r="W401" i="4"/>
  <c r="F394" i="11"/>
  <c r="U395" i="3"/>
  <c r="F392" i="11"/>
  <c r="F409" i="16"/>
  <c r="W408" i="10"/>
  <c r="F388" i="11"/>
  <c r="C416" i="16"/>
  <c r="W401" i="3"/>
  <c r="F395" i="9"/>
  <c r="Y415" i="4"/>
  <c r="Y410" i="4"/>
  <c r="Y412" i="4"/>
  <c r="Y411" i="4"/>
  <c r="Y408" i="4"/>
  <c r="Y414" i="4"/>
  <c r="Y413" i="4"/>
  <c r="Y409" i="4"/>
  <c r="Y407" i="4"/>
  <c r="C424" i="16"/>
  <c r="C420" i="16"/>
  <c r="C423" i="16"/>
  <c r="C418" i="16"/>
  <c r="C422" i="16"/>
  <c r="C417" i="16"/>
  <c r="C419" i="16"/>
  <c r="C421" i="16"/>
  <c r="W404" i="3"/>
  <c r="E405" i="11"/>
  <c r="W412" i="6"/>
  <c r="C413" i="16"/>
  <c r="F402" i="9"/>
  <c r="W392" i="6"/>
  <c r="F398" i="11"/>
  <c r="F396" i="9"/>
  <c r="Q400" i="4"/>
  <c r="Y400" i="4"/>
  <c r="W392" i="3"/>
  <c r="W414" i="6"/>
  <c r="C415" i="16"/>
  <c r="F393" i="11"/>
  <c r="W393" i="10"/>
  <c r="U405" i="3"/>
  <c r="Q401" i="4"/>
  <c r="Y401" i="4"/>
  <c r="Y403" i="4"/>
  <c r="Q403" i="4"/>
  <c r="W411" i="10"/>
  <c r="F412" i="16"/>
  <c r="W388" i="10"/>
  <c r="Y402" i="4"/>
  <c r="Q402" i="4"/>
  <c r="E397" i="9"/>
  <c r="J398" i="9" s="1"/>
  <c r="L397" i="3" s="1"/>
  <c r="U396" i="3"/>
  <c r="F414" i="9"/>
  <c r="F409" i="9"/>
  <c r="F407" i="9"/>
  <c r="F406" i="9"/>
  <c r="F412" i="9"/>
  <c r="F413" i="9"/>
  <c r="F411" i="9"/>
  <c r="F410" i="9"/>
  <c r="F408" i="9"/>
  <c r="F401" i="11"/>
  <c r="E394" i="9"/>
  <c r="W402" i="4"/>
  <c r="G402" i="4"/>
  <c r="W390" i="6"/>
  <c r="U399" i="3"/>
  <c r="E405" i="9"/>
  <c r="J406" i="9" s="1"/>
  <c r="L405" i="3" s="1"/>
  <c r="W397" i="3"/>
  <c r="F399" i="16"/>
  <c r="W398" i="10"/>
  <c r="E400" i="9"/>
  <c r="W396" i="4"/>
  <c r="G396" i="4"/>
  <c r="W393" i="6"/>
  <c r="W397" i="4"/>
  <c r="G397" i="4"/>
  <c r="E389" i="11"/>
  <c r="W412" i="10"/>
  <c r="F413" i="16"/>
  <c r="W398" i="6"/>
  <c r="C399" i="16"/>
  <c r="F405" i="11"/>
  <c r="W411" i="6"/>
  <c r="C412" i="16"/>
  <c r="E398" i="11"/>
  <c r="F411" i="16"/>
  <c r="W410" i="10"/>
  <c r="U406" i="3"/>
  <c r="U407" i="3"/>
  <c r="W392" i="10"/>
  <c r="W415" i="4"/>
  <c r="W411" i="4"/>
  <c r="W410" i="4"/>
  <c r="W413" i="4"/>
  <c r="W408" i="4"/>
  <c r="W407" i="4"/>
  <c r="W412" i="4"/>
  <c r="W414" i="4"/>
  <c r="W409" i="4"/>
  <c r="W394" i="3"/>
  <c r="W393" i="3"/>
  <c r="F405" i="9"/>
  <c r="G399" i="4"/>
  <c r="W399" i="4"/>
  <c r="W407" i="3"/>
  <c r="W406" i="3"/>
  <c r="W395" i="6"/>
  <c r="F403" i="11"/>
  <c r="E394" i="11"/>
  <c r="E393" i="9"/>
  <c r="F402" i="16"/>
  <c r="W401" i="10"/>
  <c r="E393" i="11"/>
  <c r="J393" i="11" s="1"/>
  <c r="S394" i="3" s="1"/>
  <c r="E388" i="11"/>
  <c r="W396" i="10"/>
  <c r="W409" i="10"/>
  <c r="F410" i="16"/>
  <c r="Y396" i="4"/>
  <c r="Q396" i="4"/>
  <c r="F399" i="9"/>
  <c r="E402" i="9"/>
  <c r="W398" i="4"/>
  <c r="G398" i="4"/>
  <c r="Y404" i="4"/>
  <c r="Q404" i="4"/>
  <c r="W402" i="6"/>
  <c r="C403" i="16"/>
  <c r="E403" i="11"/>
  <c r="E401" i="11"/>
  <c r="C411" i="16"/>
  <c r="W410" i="6"/>
  <c r="E401" i="9"/>
  <c r="W403" i="4"/>
  <c r="G403" i="4"/>
  <c r="W406" i="6"/>
  <c r="C407" i="16"/>
  <c r="W402" i="3"/>
  <c r="W389" i="10"/>
  <c r="U397" i="3"/>
  <c r="W413" i="10"/>
  <c r="F414" i="16"/>
  <c r="F400" i="11"/>
  <c r="W391" i="6"/>
  <c r="F405" i="16"/>
  <c r="W404" i="10"/>
  <c r="E402" i="11"/>
  <c r="E399" i="9"/>
  <c r="J399" i="9" s="1"/>
  <c r="L398" i="3" s="1"/>
  <c r="F402" i="11"/>
  <c r="W394" i="6"/>
  <c r="F397" i="9"/>
  <c r="F408" i="16"/>
  <c r="W407" i="10"/>
  <c r="E396" i="9"/>
  <c r="F390" i="11"/>
  <c r="E396" i="11"/>
  <c r="J396" i="11" s="1"/>
  <c r="S397" i="3" s="1"/>
  <c r="W399" i="3"/>
  <c r="F397" i="11"/>
  <c r="W405" i="4"/>
  <c r="G405" i="4"/>
  <c r="W400" i="3"/>
  <c r="W402" i="10"/>
  <c r="F403" i="16"/>
  <c r="U403" i="3"/>
  <c r="W399" i="6"/>
  <c r="C400" i="16"/>
  <c r="W406" i="10"/>
  <c r="F407" i="16"/>
  <c r="Y405" i="4"/>
  <c r="Q405" i="4"/>
  <c r="U400" i="3"/>
  <c r="W401" i="6"/>
  <c r="C402" i="16"/>
  <c r="E404" i="11"/>
  <c r="W406" i="4"/>
  <c r="G406" i="4"/>
  <c r="W395" i="10"/>
  <c r="W405" i="3"/>
  <c r="F416" i="16"/>
  <c r="Q397" i="4"/>
  <c r="Y397" i="4"/>
  <c r="C410" i="16"/>
  <c r="W409" i="6"/>
  <c r="E404" i="9"/>
  <c r="C408" i="16"/>
  <c r="W407" i="6"/>
  <c r="W403" i="3"/>
  <c r="C406" i="16"/>
  <c r="W405" i="6"/>
  <c r="E397" i="11"/>
  <c r="C401" i="16"/>
  <c r="W400" i="6"/>
  <c r="C405" i="16"/>
  <c r="W404" i="6"/>
  <c r="W396" i="6"/>
  <c r="E399" i="11"/>
  <c r="W391" i="10"/>
  <c r="W394" i="10"/>
  <c r="E390" i="11"/>
  <c r="J390" i="11" s="1"/>
  <c r="S391" i="3" s="1"/>
  <c r="W414" i="10"/>
  <c r="F415" i="16"/>
  <c r="E403" i="9"/>
  <c r="J403" i="9" s="1"/>
  <c r="L402" i="3" s="1"/>
  <c r="F424" i="16"/>
  <c r="F421" i="16"/>
  <c r="F417" i="16"/>
  <c r="F423" i="16"/>
  <c r="F419" i="16"/>
  <c r="F418" i="16"/>
  <c r="F422" i="16"/>
  <c r="F420" i="16"/>
  <c r="U402" i="3"/>
  <c r="Y398" i="4"/>
  <c r="Q398" i="4"/>
  <c r="C409" i="16"/>
  <c r="W408" i="6"/>
  <c r="W397" i="10"/>
  <c r="W413" i="6"/>
  <c r="C414" i="16"/>
  <c r="W399" i="10"/>
  <c r="F400" i="16"/>
  <c r="F395" i="11"/>
  <c r="F399" i="11"/>
  <c r="W397" i="6"/>
  <c r="W389" i="6"/>
  <c r="Q415" i="4"/>
  <c r="Q412" i="4"/>
  <c r="Q414" i="4"/>
  <c r="Q407" i="4"/>
  <c r="Q413" i="4"/>
  <c r="Q411" i="4"/>
  <c r="Q410" i="4"/>
  <c r="Q409" i="4"/>
  <c r="Q408" i="4"/>
  <c r="F400" i="9"/>
  <c r="G404" i="4"/>
  <c r="W404" i="4"/>
  <c r="W403" i="10"/>
  <c r="F404" i="16"/>
  <c r="W403" i="6"/>
  <c r="C404" i="16"/>
  <c r="F406" i="16"/>
  <c r="W405" i="10"/>
  <c r="J401" i="9"/>
  <c r="L400" i="3" s="1"/>
  <c r="J395" i="11"/>
  <c r="S396" i="3" s="1"/>
  <c r="W387" i="6"/>
  <c r="W387" i="10"/>
  <c r="E387" i="11"/>
  <c r="F387" i="11"/>
  <c r="M386" i="6"/>
  <c r="D386" i="12"/>
  <c r="F386" i="12"/>
  <c r="G386" i="12" s="1"/>
  <c r="I386" i="12"/>
  <c r="J386" i="12" s="1"/>
  <c r="N386" i="12"/>
  <c r="G386" i="11"/>
  <c r="W386" i="10"/>
  <c r="AG386" i="10"/>
  <c r="AH386" i="10"/>
  <c r="V386" i="9"/>
  <c r="W386" i="9"/>
  <c r="X386" i="9"/>
  <c r="I386" i="8"/>
  <c r="F386" i="7"/>
  <c r="J386" i="7"/>
  <c r="AB386" i="7"/>
  <c r="AC386" i="7"/>
  <c r="AE386" i="7"/>
  <c r="G386" i="6"/>
  <c r="K386" i="6"/>
  <c r="W386" i="6"/>
  <c r="AJ386" i="6"/>
  <c r="I386" i="5"/>
  <c r="J402" i="9" l="1"/>
  <c r="L401" i="3" s="1"/>
  <c r="J396" i="9"/>
  <c r="L395" i="3" s="1"/>
  <c r="J402" i="11"/>
  <c r="S403" i="3" s="1"/>
  <c r="J395" i="9"/>
  <c r="L394" i="3" s="1"/>
  <c r="J388" i="11"/>
  <c r="J389" i="11"/>
  <c r="S390" i="3" s="1"/>
  <c r="J391" i="11"/>
  <c r="S392" i="3" s="1"/>
  <c r="J399" i="11"/>
  <c r="S400" i="3" s="1"/>
  <c r="J404" i="9"/>
  <c r="L403" i="3" s="1"/>
  <c r="J397" i="9"/>
  <c r="L396" i="3" s="1"/>
  <c r="J406" i="11"/>
  <c r="S407" i="3" s="1"/>
  <c r="J405" i="11"/>
  <c r="S406" i="3" s="1"/>
  <c r="J400" i="11"/>
  <c r="S401" i="3" s="1"/>
  <c r="J400" i="9"/>
  <c r="L399" i="3" s="1"/>
  <c r="J397" i="11"/>
  <c r="S398" i="3" s="1"/>
  <c r="J403" i="11"/>
  <c r="S404" i="3" s="1"/>
  <c r="J394" i="9"/>
  <c r="L393" i="3" s="1"/>
  <c r="J393" i="9"/>
  <c r="L392" i="3" s="1"/>
  <c r="J392" i="11"/>
  <c r="S393" i="3" s="1"/>
  <c r="J405" i="9"/>
  <c r="L404" i="3" s="1"/>
  <c r="J404" i="11"/>
  <c r="S405" i="3" s="1"/>
  <c r="J401" i="11"/>
  <c r="S402" i="3" s="1"/>
  <c r="J394" i="11"/>
  <c r="S395" i="3" s="1"/>
  <c r="J398" i="11"/>
  <c r="S399" i="3" s="1"/>
  <c r="Q389" i="4"/>
  <c r="Y389" i="4"/>
  <c r="U388" i="3"/>
  <c r="W390" i="3"/>
  <c r="W389" i="3"/>
  <c r="W395" i="4"/>
  <c r="W391" i="4"/>
  <c r="W394" i="4"/>
  <c r="W392" i="4"/>
  <c r="W390" i="4"/>
  <c r="W393" i="4"/>
  <c r="U390" i="3"/>
  <c r="U389" i="3"/>
  <c r="W388" i="3"/>
  <c r="Y390" i="4"/>
  <c r="Y393" i="4"/>
  <c r="Y395" i="4"/>
  <c r="Y391" i="4"/>
  <c r="Y394" i="4"/>
  <c r="Y392" i="4"/>
  <c r="F389" i="9"/>
  <c r="G395" i="4"/>
  <c r="G392" i="4"/>
  <c r="G393" i="4"/>
  <c r="G394" i="4"/>
  <c r="G391" i="4"/>
  <c r="G390" i="4"/>
  <c r="E390" i="9"/>
  <c r="E388" i="9"/>
  <c r="W388" i="4"/>
  <c r="G388" i="4"/>
  <c r="E391" i="9"/>
  <c r="J392" i="9" s="1"/>
  <c r="L391" i="3" s="1"/>
  <c r="F390" i="9"/>
  <c r="Y388" i="4"/>
  <c r="Q388" i="4"/>
  <c r="F387" i="9"/>
  <c r="F394" i="9"/>
  <c r="F393" i="9"/>
  <c r="F392" i="9"/>
  <c r="E389" i="9"/>
  <c r="G389" i="4"/>
  <c r="W389" i="4"/>
  <c r="F391" i="9"/>
  <c r="Q394" i="4"/>
  <c r="Q390" i="4"/>
  <c r="Q392" i="4"/>
  <c r="Q395" i="4"/>
  <c r="Q391" i="4"/>
  <c r="Q393" i="4"/>
  <c r="F388" i="9"/>
  <c r="E387" i="9"/>
  <c r="J391" i="9"/>
  <c r="L390" i="3" s="1"/>
  <c r="S389" i="3"/>
  <c r="K386" i="12"/>
  <c r="F386" i="11"/>
  <c r="E386" i="11"/>
  <c r="J387" i="11" s="1"/>
  <c r="F386" i="9"/>
  <c r="E386" i="9"/>
  <c r="G387" i="4"/>
  <c r="W387" i="4"/>
  <c r="Q387" i="4"/>
  <c r="Y387" i="4"/>
  <c r="W387" i="3"/>
  <c r="U387" i="3"/>
  <c r="M385" i="6"/>
  <c r="D385" i="12"/>
  <c r="F385" i="12"/>
  <c r="G385" i="12" s="1"/>
  <c r="I385" i="12"/>
  <c r="J385" i="12" s="1"/>
  <c r="N385" i="12"/>
  <c r="G385" i="11"/>
  <c r="AG385" i="10"/>
  <c r="AH385" i="10"/>
  <c r="V385" i="9"/>
  <c r="W385" i="9"/>
  <c r="X385" i="9"/>
  <c r="I385" i="8"/>
  <c r="F385" i="7"/>
  <c r="J385" i="7"/>
  <c r="AB385" i="7"/>
  <c r="AC385" i="7"/>
  <c r="AE385" i="7"/>
  <c r="G385" i="6"/>
  <c r="K385" i="6"/>
  <c r="AJ385" i="6"/>
  <c r="I385" i="5"/>
  <c r="J389" i="9" l="1"/>
  <c r="L388" i="3" s="1"/>
  <c r="J388" i="9"/>
  <c r="L387" i="3" s="1"/>
  <c r="J387" i="9"/>
  <c r="L386" i="3" s="1"/>
  <c r="J390" i="9"/>
  <c r="L389" i="3" s="1"/>
  <c r="S388" i="3"/>
  <c r="K385" i="12"/>
  <c r="M384" i="6"/>
  <c r="M382" i="6"/>
  <c r="M383" i="6"/>
  <c r="M381" i="6"/>
  <c r="M380" i="6"/>
  <c r="M379" i="6"/>
  <c r="E385" i="11" l="1"/>
  <c r="J386" i="11" s="1"/>
  <c r="W385" i="6"/>
  <c r="W385" i="10"/>
  <c r="Y386" i="4"/>
  <c r="Q386" i="4"/>
  <c r="W386" i="3"/>
  <c r="U386" i="3"/>
  <c r="F385" i="9"/>
  <c r="E385" i="9"/>
  <c r="J386" i="9" s="1"/>
  <c r="L385" i="3" s="1"/>
  <c r="W386" i="4"/>
  <c r="G386" i="4"/>
  <c r="F385" i="11"/>
  <c r="D382" i="12"/>
  <c r="F382" i="12"/>
  <c r="G382" i="12" s="1"/>
  <c r="I382" i="12"/>
  <c r="J382" i="12" s="1"/>
  <c r="N382" i="12"/>
  <c r="D383" i="12"/>
  <c r="F383" i="12"/>
  <c r="G383" i="12" s="1"/>
  <c r="I383" i="12"/>
  <c r="J383" i="12" s="1"/>
  <c r="N383" i="12"/>
  <c r="D384" i="12"/>
  <c r="F384" i="12"/>
  <c r="G384" i="12" s="1"/>
  <c r="I384" i="12"/>
  <c r="J384" i="12" s="1"/>
  <c r="N384" i="12"/>
  <c r="G382" i="11"/>
  <c r="G383" i="11"/>
  <c r="G384" i="11"/>
  <c r="AG382" i="10"/>
  <c r="AH382" i="10"/>
  <c r="AG383" i="10"/>
  <c r="AH383" i="10"/>
  <c r="AG384" i="10"/>
  <c r="AH384" i="10"/>
  <c r="V382" i="9"/>
  <c r="W382" i="9"/>
  <c r="X382" i="9"/>
  <c r="V383" i="9"/>
  <c r="W383" i="9"/>
  <c r="X383" i="9"/>
  <c r="V384" i="9"/>
  <c r="W384" i="9"/>
  <c r="X384" i="9"/>
  <c r="I382" i="8"/>
  <c r="I383" i="8"/>
  <c r="I384" i="8"/>
  <c r="F382" i="7"/>
  <c r="J382" i="7"/>
  <c r="AB382" i="7"/>
  <c r="AC382" i="7"/>
  <c r="AE382" i="7"/>
  <c r="F383" i="7"/>
  <c r="J383" i="7"/>
  <c r="AB383" i="7"/>
  <c r="AC383" i="7"/>
  <c r="AE383" i="7"/>
  <c r="F384" i="7"/>
  <c r="J384" i="7"/>
  <c r="AB384" i="7"/>
  <c r="AC384" i="7"/>
  <c r="AE384" i="7"/>
  <c r="G382" i="6"/>
  <c r="K382" i="6"/>
  <c r="AJ382" i="6"/>
  <c r="G383" i="6"/>
  <c r="K383" i="6"/>
  <c r="AJ383" i="6"/>
  <c r="G384" i="6"/>
  <c r="K384" i="6"/>
  <c r="AJ384" i="6"/>
  <c r="I382" i="5"/>
  <c r="I383" i="5"/>
  <c r="I384" i="5"/>
  <c r="S387" i="3" l="1"/>
  <c r="K383" i="12"/>
  <c r="K384" i="12"/>
  <c r="K382" i="12"/>
  <c r="E383" i="11"/>
  <c r="E384" i="11"/>
  <c r="J385" i="11" s="1"/>
  <c r="E382" i="11"/>
  <c r="E383" i="9"/>
  <c r="E384" i="9"/>
  <c r="J385" i="9" s="1"/>
  <c r="E382" i="9"/>
  <c r="W384" i="3"/>
  <c r="W385" i="3"/>
  <c r="U384" i="3"/>
  <c r="U385" i="3"/>
  <c r="D381" i="12"/>
  <c r="F381" i="12"/>
  <c r="G381" i="12" s="1"/>
  <c r="I381" i="12"/>
  <c r="J381" i="12" s="1"/>
  <c r="N381" i="12"/>
  <c r="G381" i="11"/>
  <c r="AG381" i="10"/>
  <c r="AH381" i="10"/>
  <c r="V381" i="9"/>
  <c r="W381" i="9"/>
  <c r="X381" i="9"/>
  <c r="I381" i="8"/>
  <c r="F381" i="7"/>
  <c r="J381" i="7"/>
  <c r="AB381" i="7"/>
  <c r="AC381" i="7"/>
  <c r="AE381" i="7"/>
  <c r="G381" i="6"/>
  <c r="K381" i="6"/>
  <c r="AJ381" i="6"/>
  <c r="I381" i="5"/>
  <c r="S386" i="3" l="1"/>
  <c r="L384" i="3"/>
  <c r="U383" i="3"/>
  <c r="W383" i="3"/>
  <c r="J384" i="11"/>
  <c r="J383" i="11"/>
  <c r="J384" i="9"/>
  <c r="J383" i="9"/>
  <c r="K381" i="12"/>
  <c r="E381" i="11"/>
  <c r="J382" i="11" s="1"/>
  <c r="E381" i="9"/>
  <c r="J382" i="9" s="1"/>
  <c r="D380" i="12"/>
  <c r="F380" i="12"/>
  <c r="G380" i="12" s="1"/>
  <c r="I380" i="12"/>
  <c r="J380" i="12" s="1"/>
  <c r="N380" i="12"/>
  <c r="G380" i="11"/>
  <c r="AG380" i="10"/>
  <c r="AH380" i="10"/>
  <c r="V380" i="9"/>
  <c r="W380" i="9"/>
  <c r="X380" i="9"/>
  <c r="I380" i="8"/>
  <c r="F380" i="7"/>
  <c r="J380" i="7"/>
  <c r="AB380" i="7"/>
  <c r="AC380" i="7"/>
  <c r="AE380" i="7"/>
  <c r="G380" i="6"/>
  <c r="K380" i="6"/>
  <c r="AJ380" i="6"/>
  <c r="I380" i="5"/>
  <c r="L381" i="3" l="1"/>
  <c r="S383" i="3"/>
  <c r="S384" i="3"/>
  <c r="S385" i="3"/>
  <c r="L383" i="3"/>
  <c r="L382" i="3"/>
  <c r="W382" i="3"/>
  <c r="U382" i="3"/>
  <c r="K380" i="12"/>
  <c r="E380" i="11"/>
  <c r="J381" i="11" s="1"/>
  <c r="E380" i="9"/>
  <c r="J381" i="9" s="1"/>
  <c r="B4" i="19"/>
  <c r="B16" i="19"/>
  <c r="B30" i="19"/>
  <c r="B43" i="19"/>
  <c r="B45" i="19"/>
  <c r="B59" i="19"/>
  <c r="B72" i="19"/>
  <c r="B85" i="19"/>
  <c r="B98" i="19"/>
  <c r="B20" i="19" l="1"/>
  <c r="S382" i="3"/>
  <c r="D379" i="12"/>
  <c r="F379" i="12"/>
  <c r="G379" i="12" s="1"/>
  <c r="I379" i="12"/>
  <c r="J379" i="12" s="1"/>
  <c r="N379" i="12"/>
  <c r="G379" i="11"/>
  <c r="AG379" i="10"/>
  <c r="AH379" i="10"/>
  <c r="V379" i="9"/>
  <c r="W379" i="9"/>
  <c r="X379" i="9"/>
  <c r="I379" i="8"/>
  <c r="F379" i="7"/>
  <c r="J379" i="7"/>
  <c r="AB379" i="7"/>
  <c r="AC379" i="7"/>
  <c r="AE379" i="7"/>
  <c r="G379" i="6"/>
  <c r="K379" i="6"/>
  <c r="AJ379" i="6"/>
  <c r="I379" i="5"/>
  <c r="L380" i="3"/>
  <c r="U381" i="3" l="1"/>
  <c r="W381" i="3"/>
  <c r="K379" i="12"/>
  <c r="E379" i="11"/>
  <c r="J380" i="11" s="1"/>
  <c r="E379" i="9"/>
  <c r="J380" i="9" s="1"/>
  <c r="M378" i="6"/>
  <c r="B85" i="17"/>
  <c r="B72" i="17"/>
  <c r="B71" i="17"/>
  <c r="B70" i="17"/>
  <c r="B59" i="17"/>
  <c r="B58" i="17"/>
  <c r="B57" i="17"/>
  <c r="B45" i="17"/>
  <c r="B44" i="17"/>
  <c r="B43" i="17"/>
  <c r="B30" i="17"/>
  <c r="B29" i="17"/>
  <c r="B28" i="17"/>
  <c r="B16" i="17"/>
  <c r="B15" i="17"/>
  <c r="B14" i="17"/>
  <c r="B4" i="17"/>
  <c r="B3" i="17"/>
  <c r="B2" i="17"/>
  <c r="AR506" i="15"/>
  <c r="C506" i="15"/>
  <c r="AR505" i="15"/>
  <c r="C505" i="15"/>
  <c r="AR504" i="15"/>
  <c r="C504" i="15"/>
  <c r="AR503" i="15"/>
  <c r="C503" i="15"/>
  <c r="AR502" i="15"/>
  <c r="C502" i="15"/>
  <c r="AR501" i="15"/>
  <c r="C501" i="15"/>
  <c r="AR500" i="15"/>
  <c r="C500" i="15"/>
  <c r="AR499" i="15"/>
  <c r="C499" i="15"/>
  <c r="AR498" i="15"/>
  <c r="C498" i="15"/>
  <c r="AR497" i="15"/>
  <c r="C497" i="15"/>
  <c r="AR496" i="15"/>
  <c r="C496" i="15"/>
  <c r="AR495" i="15"/>
  <c r="C495" i="15"/>
  <c r="AR494" i="15"/>
  <c r="C494" i="15"/>
  <c r="AR493" i="15"/>
  <c r="C493" i="15"/>
  <c r="AR492" i="15"/>
  <c r="C492" i="15"/>
  <c r="AR491" i="15"/>
  <c r="C491" i="15"/>
  <c r="AR490" i="15"/>
  <c r="C490" i="15"/>
  <c r="AR489" i="15"/>
  <c r="C489" i="15"/>
  <c r="AR488" i="15"/>
  <c r="C488" i="15"/>
  <c r="AR487" i="15"/>
  <c r="C487" i="15"/>
  <c r="AR486" i="15"/>
  <c r="C486" i="15"/>
  <c r="AR485" i="15"/>
  <c r="C485" i="15"/>
  <c r="AR484" i="15"/>
  <c r="C484" i="15"/>
  <c r="AR483" i="15"/>
  <c r="C483" i="15"/>
  <c r="AR482" i="15"/>
  <c r="C482" i="15"/>
  <c r="AR481" i="15"/>
  <c r="C481" i="15"/>
  <c r="AR480" i="15"/>
  <c r="C480" i="15"/>
  <c r="AR479" i="15"/>
  <c r="C479" i="15"/>
  <c r="AR478" i="15"/>
  <c r="C478" i="15"/>
  <c r="AR477" i="15"/>
  <c r="C477" i="15"/>
  <c r="AR476" i="15"/>
  <c r="C476" i="15"/>
  <c r="AR475" i="15"/>
  <c r="C475" i="15"/>
  <c r="AR474" i="15"/>
  <c r="C474" i="15"/>
  <c r="AR473" i="15"/>
  <c r="C473" i="15"/>
  <c r="AR472" i="15"/>
  <c r="C472" i="15"/>
  <c r="AR471" i="15"/>
  <c r="C471" i="15"/>
  <c r="AR470" i="15"/>
  <c r="C470" i="15"/>
  <c r="AR469" i="15"/>
  <c r="C469" i="15"/>
  <c r="AR468" i="15"/>
  <c r="C468" i="15"/>
  <c r="AR467" i="15"/>
  <c r="C467" i="15"/>
  <c r="AR466" i="15"/>
  <c r="C466" i="15"/>
  <c r="AR465" i="15"/>
  <c r="C465" i="15"/>
  <c r="AR464" i="15"/>
  <c r="C464" i="15"/>
  <c r="AR463" i="15"/>
  <c r="C463" i="15"/>
  <c r="AR462" i="15"/>
  <c r="C462" i="15"/>
  <c r="AR461" i="15"/>
  <c r="C461" i="15"/>
  <c r="AR460" i="15"/>
  <c r="C460" i="15"/>
  <c r="AR459" i="15"/>
  <c r="C459" i="15"/>
  <c r="AR458" i="15"/>
  <c r="C458" i="15"/>
  <c r="AR457" i="15"/>
  <c r="C457" i="15"/>
  <c r="AR456" i="15"/>
  <c r="C456" i="15"/>
  <c r="AR455" i="15"/>
  <c r="C455" i="15"/>
  <c r="AR454" i="15"/>
  <c r="C454" i="15"/>
  <c r="AR453" i="15"/>
  <c r="C453" i="15"/>
  <c r="AR452" i="15"/>
  <c r="C452" i="15"/>
  <c r="AR451" i="15"/>
  <c r="C451" i="15"/>
  <c r="AR450" i="15"/>
  <c r="C450" i="15"/>
  <c r="AR449" i="15"/>
  <c r="C449" i="15"/>
  <c r="AR448" i="15"/>
  <c r="C448" i="15"/>
  <c r="AR447" i="15"/>
  <c r="C447" i="15"/>
  <c r="AR446" i="15"/>
  <c r="C446" i="15"/>
  <c r="AR445" i="15"/>
  <c r="C445" i="15"/>
  <c r="AR444" i="15"/>
  <c r="C444" i="15"/>
  <c r="AR443" i="15"/>
  <c r="C443" i="15"/>
  <c r="AR442" i="15"/>
  <c r="C442" i="15"/>
  <c r="AR441" i="15"/>
  <c r="C441" i="15"/>
  <c r="AR440" i="15"/>
  <c r="C440" i="15"/>
  <c r="AR439" i="15"/>
  <c r="C439" i="15"/>
  <c r="AR438" i="15"/>
  <c r="C438" i="15"/>
  <c r="AR437" i="15"/>
  <c r="C437" i="15"/>
  <c r="AR436" i="15"/>
  <c r="C436" i="15"/>
  <c r="AR435" i="15"/>
  <c r="C435" i="15"/>
  <c r="AR434" i="15"/>
  <c r="C434" i="15"/>
  <c r="AR433" i="15"/>
  <c r="C433" i="15"/>
  <c r="AR432" i="15"/>
  <c r="C432" i="15"/>
  <c r="AR431" i="15"/>
  <c r="C431" i="15"/>
  <c r="AR430" i="15"/>
  <c r="C430" i="15"/>
  <c r="AR429" i="15"/>
  <c r="C429" i="15"/>
  <c r="AR428" i="15"/>
  <c r="C428" i="15"/>
  <c r="AR427" i="15"/>
  <c r="C427" i="15"/>
  <c r="AR426" i="15"/>
  <c r="C426" i="15"/>
  <c r="AR425" i="15"/>
  <c r="C425" i="15"/>
  <c r="AR424" i="15"/>
  <c r="C424" i="15"/>
  <c r="AR423" i="15"/>
  <c r="C423" i="15"/>
  <c r="AR422" i="15"/>
  <c r="C422" i="15"/>
  <c r="AR421" i="15"/>
  <c r="C421" i="15"/>
  <c r="AR420" i="15"/>
  <c r="C420" i="15"/>
  <c r="AR419" i="15"/>
  <c r="C419" i="15"/>
  <c r="AR418" i="15"/>
  <c r="C418" i="15"/>
  <c r="AR417" i="15"/>
  <c r="C417" i="15"/>
  <c r="AR416" i="15"/>
  <c r="C416" i="15"/>
  <c r="AR415" i="15"/>
  <c r="C415" i="15"/>
  <c r="AR414" i="15"/>
  <c r="H414" i="11" s="1"/>
  <c r="C414" i="15"/>
  <c r="AR413" i="15"/>
  <c r="H413" i="11" s="1"/>
  <c r="C413" i="15"/>
  <c r="AR412" i="15"/>
  <c r="H412" i="11" s="1"/>
  <c r="C412" i="15"/>
  <c r="AR411" i="15"/>
  <c r="H411" i="11" s="1"/>
  <c r="C411" i="15"/>
  <c r="AR410" i="15"/>
  <c r="H410" i="11" s="1"/>
  <c r="C410" i="15"/>
  <c r="AR409" i="15"/>
  <c r="H409" i="11" s="1"/>
  <c r="C409" i="15"/>
  <c r="AR408" i="15"/>
  <c r="H408" i="11" s="1"/>
  <c r="C408" i="15"/>
  <c r="AR407" i="15"/>
  <c r="H407" i="11" s="1"/>
  <c r="C407" i="15"/>
  <c r="AR406" i="15"/>
  <c r="H406" i="11" s="1"/>
  <c r="C406" i="15"/>
  <c r="AR405" i="15"/>
  <c r="H405" i="11" s="1"/>
  <c r="C405" i="15"/>
  <c r="AR404" i="15"/>
  <c r="H404" i="11" s="1"/>
  <c r="C404" i="15"/>
  <c r="AR403" i="15"/>
  <c r="H403" i="11" s="1"/>
  <c r="C403" i="15"/>
  <c r="AR402" i="15"/>
  <c r="H402" i="11" s="1"/>
  <c r="C402" i="15"/>
  <c r="AR401" i="15"/>
  <c r="H401" i="11" s="1"/>
  <c r="C401" i="15"/>
  <c r="AR400" i="15"/>
  <c r="H400" i="11" s="1"/>
  <c r="C400" i="15"/>
  <c r="AR399" i="15"/>
  <c r="H399" i="11" s="1"/>
  <c r="C399" i="15"/>
  <c r="AR398" i="15"/>
  <c r="H398" i="11" s="1"/>
  <c r="C398" i="15"/>
  <c r="AR397" i="15"/>
  <c r="H397" i="11" s="1"/>
  <c r="C397" i="15"/>
  <c r="AR396" i="15"/>
  <c r="H396" i="11" s="1"/>
  <c r="C396" i="15"/>
  <c r="AR395" i="15"/>
  <c r="H395" i="11" s="1"/>
  <c r="C395" i="15"/>
  <c r="AR394" i="15"/>
  <c r="H394" i="11" s="1"/>
  <c r="C394" i="15"/>
  <c r="AR393" i="15"/>
  <c r="H393" i="11" s="1"/>
  <c r="C393" i="15"/>
  <c r="AR392" i="15"/>
  <c r="H392" i="11" s="1"/>
  <c r="C392" i="15"/>
  <c r="AR391" i="15"/>
  <c r="H391" i="11" s="1"/>
  <c r="C391" i="15"/>
  <c r="AR390" i="15"/>
  <c r="H390" i="11" s="1"/>
  <c r="C390" i="15"/>
  <c r="AR389" i="15"/>
  <c r="H389" i="11" s="1"/>
  <c r="C389" i="15"/>
  <c r="AR388" i="15"/>
  <c r="H388" i="11" s="1"/>
  <c r="C388" i="15"/>
  <c r="AR387" i="15"/>
  <c r="H387" i="11" s="1"/>
  <c r="C387" i="15"/>
  <c r="AR386" i="15"/>
  <c r="H386" i="11" s="1"/>
  <c r="C386" i="15"/>
  <c r="AR385" i="15"/>
  <c r="H385" i="11" s="1"/>
  <c r="C385" i="15"/>
  <c r="AR384" i="15"/>
  <c r="H384" i="11" s="1"/>
  <c r="C384" i="15"/>
  <c r="AR383" i="15"/>
  <c r="H383" i="11" s="1"/>
  <c r="C383" i="15"/>
  <c r="AR382" i="15"/>
  <c r="H382" i="11" s="1"/>
  <c r="C382" i="15"/>
  <c r="AR381" i="15"/>
  <c r="H381" i="11" s="1"/>
  <c r="C381" i="15"/>
  <c r="AR380" i="15"/>
  <c r="H380" i="11" s="1"/>
  <c r="C380" i="15"/>
  <c r="AR379" i="15"/>
  <c r="H379" i="11" s="1"/>
  <c r="C379" i="15"/>
  <c r="AR378" i="15"/>
  <c r="H378" i="11" s="1"/>
  <c r="C378" i="15"/>
  <c r="H378" i="8" s="1"/>
  <c r="AR377" i="15"/>
  <c r="H377" i="11" s="1"/>
  <c r="C377" i="15"/>
  <c r="I377" i="11" s="1"/>
  <c r="AR376" i="15"/>
  <c r="H376" i="11" s="1"/>
  <c r="C376" i="15"/>
  <c r="I376" i="11" s="1"/>
  <c r="AR375" i="15"/>
  <c r="H375" i="11" s="1"/>
  <c r="C375" i="15"/>
  <c r="J377" i="10" s="1"/>
  <c r="AR374" i="15"/>
  <c r="H374" i="11" s="1"/>
  <c r="C374" i="15"/>
  <c r="I374" i="11" s="1"/>
  <c r="AR373" i="15"/>
  <c r="H373" i="11" s="1"/>
  <c r="C373" i="15"/>
  <c r="AR372" i="15"/>
  <c r="H372" i="11" s="1"/>
  <c r="C372" i="15"/>
  <c r="I372" i="11" s="1"/>
  <c r="AR371" i="15"/>
  <c r="H371" i="11" s="1"/>
  <c r="C371" i="15"/>
  <c r="J373" i="10" s="1"/>
  <c r="AR370" i="15"/>
  <c r="H370" i="11" s="1"/>
  <c r="C370" i="15"/>
  <c r="I370" i="11" s="1"/>
  <c r="AR369" i="15"/>
  <c r="H369" i="11" s="1"/>
  <c r="C369" i="15"/>
  <c r="AR368" i="15"/>
  <c r="H368" i="11" s="1"/>
  <c r="C368" i="15"/>
  <c r="I368" i="11" s="1"/>
  <c r="AR367" i="15"/>
  <c r="H367" i="11" s="1"/>
  <c r="C367" i="15"/>
  <c r="AR366" i="15"/>
  <c r="H366" i="11" s="1"/>
  <c r="C366" i="15"/>
  <c r="I366" i="11" s="1"/>
  <c r="C365" i="15"/>
  <c r="C364" i="15"/>
  <c r="H364" i="8" s="1"/>
  <c r="C363" i="15"/>
  <c r="I363" i="9" s="1"/>
  <c r="C362" i="15"/>
  <c r="H362" i="8" s="1"/>
  <c r="C361" i="15"/>
  <c r="C360" i="15"/>
  <c r="C359" i="15"/>
  <c r="I359" i="9" s="1"/>
  <c r="C358" i="15"/>
  <c r="I358" i="9" s="1"/>
  <c r="C357" i="15"/>
  <c r="H357" i="5" s="1"/>
  <c r="C356" i="15"/>
  <c r="J358" i="6" s="1"/>
  <c r="C355" i="15"/>
  <c r="I355" i="9" s="1"/>
  <c r="C354" i="15"/>
  <c r="H354" i="8" s="1"/>
  <c r="C353" i="15"/>
  <c r="C352" i="15"/>
  <c r="J354" i="6" s="1"/>
  <c r="C351" i="15"/>
  <c r="I351" i="9" s="1"/>
  <c r="C350" i="15"/>
  <c r="J352" i="10" s="1"/>
  <c r="C349" i="15"/>
  <c r="H349" i="5" s="1"/>
  <c r="C348" i="15"/>
  <c r="J350" i="6" s="1"/>
  <c r="C347" i="15"/>
  <c r="C346" i="15"/>
  <c r="H346" i="8" s="1"/>
  <c r="C345" i="15"/>
  <c r="C344" i="15"/>
  <c r="J346" i="6" s="1"/>
  <c r="C343" i="15"/>
  <c r="I343" i="9" s="1"/>
  <c r="C342" i="15"/>
  <c r="I342" i="9" s="1"/>
  <c r="C341" i="15"/>
  <c r="H341" i="5" s="1"/>
  <c r="C340" i="15"/>
  <c r="J342" i="6" s="1"/>
  <c r="C339" i="15"/>
  <c r="C338" i="15"/>
  <c r="J340" i="10" s="1"/>
  <c r="C337" i="15"/>
  <c r="I337" i="9" s="1"/>
  <c r="C336" i="15"/>
  <c r="J338" i="6" s="1"/>
  <c r="C335" i="15"/>
  <c r="I335" i="9" s="1"/>
  <c r="C334" i="15"/>
  <c r="H334" i="8" s="1"/>
  <c r="C333" i="15"/>
  <c r="H333" i="8" s="1"/>
  <c r="C332" i="15"/>
  <c r="J334" i="6" s="1"/>
  <c r="C331" i="15"/>
  <c r="C330" i="15"/>
  <c r="H330" i="8" s="1"/>
  <c r="C329" i="15"/>
  <c r="I329" i="9" s="1"/>
  <c r="C328" i="15"/>
  <c r="J330" i="6" s="1"/>
  <c r="C327" i="15"/>
  <c r="I327" i="9" s="1"/>
  <c r="C326" i="15"/>
  <c r="I326" i="9" s="1"/>
  <c r="C325" i="15"/>
  <c r="C324" i="15"/>
  <c r="J326" i="6" s="1"/>
  <c r="C323" i="15"/>
  <c r="C322" i="15"/>
  <c r="I322" i="7" s="1"/>
  <c r="C321" i="15"/>
  <c r="C320" i="15"/>
  <c r="C319" i="15"/>
  <c r="I319" i="9" s="1"/>
  <c r="C318" i="15"/>
  <c r="H318" i="5" s="1"/>
  <c r="C317" i="15"/>
  <c r="C316" i="15"/>
  <c r="J318" i="6" s="1"/>
  <c r="C315" i="15"/>
  <c r="C314" i="15"/>
  <c r="H314" i="5" s="1"/>
  <c r="C313" i="15"/>
  <c r="J315" i="10" s="1"/>
  <c r="C312" i="15"/>
  <c r="C311" i="15"/>
  <c r="C310" i="15"/>
  <c r="I310" i="9" s="1"/>
  <c r="C309" i="15"/>
  <c r="C308" i="15"/>
  <c r="C307" i="15"/>
  <c r="C306" i="15"/>
  <c r="C305" i="15"/>
  <c r="C304" i="15"/>
  <c r="J306" i="10" s="1"/>
  <c r="C303" i="15"/>
  <c r="C302" i="15"/>
  <c r="J304" i="6" s="1"/>
  <c r="C301" i="15"/>
  <c r="C300" i="15"/>
  <c r="C299" i="15"/>
  <c r="C298" i="15"/>
  <c r="H298" i="5" s="1"/>
  <c r="C297" i="15"/>
  <c r="C296" i="15"/>
  <c r="C295" i="15"/>
  <c r="C294" i="15"/>
  <c r="J296" i="6" s="1"/>
  <c r="C293" i="15"/>
  <c r="I293" i="9" s="1"/>
  <c r="C292" i="15"/>
  <c r="J294" i="6" s="1"/>
  <c r="C291" i="15"/>
  <c r="C290" i="15"/>
  <c r="H290" i="5" s="1"/>
  <c r="C289" i="15"/>
  <c r="I289" i="7" s="1"/>
  <c r="C288" i="15"/>
  <c r="I288" i="9" s="1"/>
  <c r="C287" i="15"/>
  <c r="C286" i="15"/>
  <c r="J288" i="6" s="1"/>
  <c r="C285" i="15"/>
  <c r="J287" i="10" s="1"/>
  <c r="C284" i="15"/>
  <c r="C283" i="15"/>
  <c r="C282" i="15"/>
  <c r="H282" i="5" s="1"/>
  <c r="C281" i="15"/>
  <c r="C280" i="15"/>
  <c r="J282" i="10" s="1"/>
  <c r="C279" i="15"/>
  <c r="C278" i="15"/>
  <c r="I278" i="9" s="1"/>
  <c r="C277" i="15"/>
  <c r="C276" i="15"/>
  <c r="C275" i="15"/>
  <c r="C274" i="15"/>
  <c r="I274" i="9" s="1"/>
  <c r="C273" i="15"/>
  <c r="I273" i="9" s="1"/>
  <c r="C272" i="15"/>
  <c r="I272" i="7" s="1"/>
  <c r="C271" i="15"/>
  <c r="C270" i="15"/>
  <c r="J272" i="10" s="1"/>
  <c r="C269" i="15"/>
  <c r="I269" i="7" s="1"/>
  <c r="C268" i="15"/>
  <c r="C267" i="15"/>
  <c r="C266" i="15"/>
  <c r="J268" i="10" s="1"/>
  <c r="C265" i="15"/>
  <c r="I265" i="9" s="1"/>
  <c r="C264" i="15"/>
  <c r="J266" i="10" s="1"/>
  <c r="C263" i="15"/>
  <c r="C262" i="15"/>
  <c r="H262" i="8" s="1"/>
  <c r="C261" i="15"/>
  <c r="C260" i="15"/>
  <c r="C259" i="15"/>
  <c r="C258" i="15"/>
  <c r="I258" i="7" s="1"/>
  <c r="C257" i="15"/>
  <c r="C256" i="15"/>
  <c r="C255" i="15"/>
  <c r="C254" i="15"/>
  <c r="J256" i="10" s="1"/>
  <c r="C253" i="15"/>
  <c r="C252" i="15"/>
  <c r="J254" i="10" s="1"/>
  <c r="C251" i="15"/>
  <c r="C250" i="15"/>
  <c r="J252" i="10" s="1"/>
  <c r="C249" i="15"/>
  <c r="J251" i="6" s="1"/>
  <c r="C248" i="15"/>
  <c r="H248" i="8" s="1"/>
  <c r="C247" i="15"/>
  <c r="C246" i="15"/>
  <c r="H246" i="5" s="1"/>
  <c r="C245" i="15"/>
  <c r="C244" i="15"/>
  <c r="I244" i="9" s="1"/>
  <c r="C243" i="15"/>
  <c r="C242" i="15"/>
  <c r="I242" i="7" s="1"/>
  <c r="C241" i="15"/>
  <c r="C240" i="15"/>
  <c r="I240" i="9" s="1"/>
  <c r="C239" i="15"/>
  <c r="H239" i="8" s="1"/>
  <c r="C238" i="15"/>
  <c r="H238" i="5" s="1"/>
  <c r="C237" i="15"/>
  <c r="J237" i="6" s="1"/>
  <c r="C236" i="15"/>
  <c r="I236" i="7" s="1"/>
  <c r="C235" i="15"/>
  <c r="C234" i="15"/>
  <c r="I234" i="9" s="1"/>
  <c r="C233" i="15"/>
  <c r="J233" i="6" s="1"/>
  <c r="C232" i="15"/>
  <c r="C231" i="15"/>
  <c r="H231" i="8" s="1"/>
  <c r="C230" i="15"/>
  <c r="J230" i="10" s="1"/>
  <c r="C229" i="15"/>
  <c r="C228" i="15"/>
  <c r="C227" i="15"/>
  <c r="C226" i="15"/>
  <c r="I226" i="7" s="1"/>
  <c r="C225" i="15"/>
  <c r="J225" i="10" s="1"/>
  <c r="C224" i="15"/>
  <c r="C223" i="15"/>
  <c r="H223" i="8" s="1"/>
  <c r="C222" i="15"/>
  <c r="J222" i="10" s="1"/>
  <c r="C221" i="15"/>
  <c r="J221" i="6" s="1"/>
  <c r="C220" i="15"/>
  <c r="I220" i="18" s="1"/>
  <c r="C219" i="15"/>
  <c r="C218" i="15"/>
  <c r="I218" i="18" s="1"/>
  <c r="C217" i="15"/>
  <c r="C216" i="15"/>
  <c r="I216" i="18" s="1"/>
  <c r="C215" i="15"/>
  <c r="H215" i="8" s="1"/>
  <c r="C214" i="15"/>
  <c r="I214" i="18" s="1"/>
  <c r="C213" i="15"/>
  <c r="C212" i="15"/>
  <c r="I212" i="18" s="1"/>
  <c r="C211" i="15"/>
  <c r="C210" i="15"/>
  <c r="I210" i="18" s="1"/>
  <c r="C209" i="15"/>
  <c r="I209" i="18" s="1"/>
  <c r="C208" i="15"/>
  <c r="I208" i="18" s="1"/>
  <c r="C207" i="15"/>
  <c r="H207" i="5" s="1"/>
  <c r="C206" i="15"/>
  <c r="I206" i="18" s="1"/>
  <c r="C205" i="15"/>
  <c r="C204" i="15"/>
  <c r="I204" i="18" s="1"/>
  <c r="C203" i="15"/>
  <c r="C202" i="15"/>
  <c r="I202" i="18" s="1"/>
  <c r="C201" i="15"/>
  <c r="H201" i="5" s="1"/>
  <c r="C200" i="15"/>
  <c r="I200" i="18" s="1"/>
  <c r="C199" i="15"/>
  <c r="H199" i="8" s="1"/>
  <c r="C198" i="15"/>
  <c r="I198" i="18" s="1"/>
  <c r="C197" i="15"/>
  <c r="H197" i="5" s="1"/>
  <c r="C196" i="15"/>
  <c r="I196" i="18" s="1"/>
  <c r="C195" i="15"/>
  <c r="C194" i="15"/>
  <c r="I194" i="18" s="1"/>
  <c r="C193" i="15"/>
  <c r="I193" i="18" s="1"/>
  <c r="C192" i="15"/>
  <c r="I192" i="18" s="1"/>
  <c r="C191" i="15"/>
  <c r="H191" i="5" s="1"/>
  <c r="C190" i="15"/>
  <c r="I190" i="18" s="1"/>
  <c r="C189" i="15"/>
  <c r="C188" i="15"/>
  <c r="I188" i="18" s="1"/>
  <c r="C187" i="15"/>
  <c r="C186" i="15"/>
  <c r="I186" i="18" s="1"/>
  <c r="C185" i="15"/>
  <c r="H185" i="5" s="1"/>
  <c r="C184" i="15"/>
  <c r="I184" i="18" s="1"/>
  <c r="C183" i="15"/>
  <c r="H183" i="5" s="1"/>
  <c r="C182" i="15"/>
  <c r="I182" i="18" s="1"/>
  <c r="C181" i="15"/>
  <c r="H181" i="5" s="1"/>
  <c r="C180" i="15"/>
  <c r="I180" i="18" s="1"/>
  <c r="C179" i="15"/>
  <c r="H179" i="8" s="1"/>
  <c r="C178" i="15"/>
  <c r="I178" i="18" s="1"/>
  <c r="C177" i="15"/>
  <c r="I177" i="18" s="1"/>
  <c r="C176" i="15"/>
  <c r="I176" i="18" s="1"/>
  <c r="C175" i="15"/>
  <c r="C174" i="15"/>
  <c r="I174" i="18" s="1"/>
  <c r="C173" i="15"/>
  <c r="C172" i="15"/>
  <c r="I172" i="18" s="1"/>
  <c r="C171" i="15"/>
  <c r="H171" i="8" s="1"/>
  <c r="C170" i="15"/>
  <c r="I170" i="18" s="1"/>
  <c r="C169" i="15"/>
  <c r="J169" i="6" s="1"/>
  <c r="C168" i="15"/>
  <c r="I168" i="18" s="1"/>
  <c r="C167" i="15"/>
  <c r="H167" i="8" s="1"/>
  <c r="C166" i="15"/>
  <c r="I166" i="18" s="1"/>
  <c r="C165" i="15"/>
  <c r="C164" i="15"/>
  <c r="I164" i="18" s="1"/>
  <c r="C163" i="15"/>
  <c r="C162" i="15"/>
  <c r="I162" i="18" s="1"/>
  <c r="C161" i="15"/>
  <c r="I161" i="18" s="1"/>
  <c r="C160" i="15"/>
  <c r="I160" i="18" s="1"/>
  <c r="C159" i="15"/>
  <c r="H159" i="5" s="1"/>
  <c r="C158" i="15"/>
  <c r="I158" i="18" s="1"/>
  <c r="C157" i="15"/>
  <c r="C156" i="15"/>
  <c r="I156" i="18" s="1"/>
  <c r="C155" i="15"/>
  <c r="H155" i="8" s="1"/>
  <c r="C154" i="15"/>
  <c r="I154" i="18" s="1"/>
  <c r="C153" i="15"/>
  <c r="J153" i="6" s="1"/>
  <c r="C152" i="15"/>
  <c r="I152" i="18" s="1"/>
  <c r="C151" i="15"/>
  <c r="C150" i="15"/>
  <c r="I150" i="18" s="1"/>
  <c r="C149" i="15"/>
  <c r="C148" i="15"/>
  <c r="I148" i="18" s="1"/>
  <c r="C147" i="15"/>
  <c r="H147" i="5" s="1"/>
  <c r="C146" i="15"/>
  <c r="I146" i="18" s="1"/>
  <c r="C145" i="15"/>
  <c r="I145" i="18" s="1"/>
  <c r="C144" i="15"/>
  <c r="I144" i="18" s="1"/>
  <c r="C143" i="15"/>
  <c r="H143" i="8" s="1"/>
  <c r="C142" i="15"/>
  <c r="I142" i="18" s="1"/>
  <c r="C141" i="15"/>
  <c r="J141" i="6" s="1"/>
  <c r="C140" i="15"/>
  <c r="I140" i="18" s="1"/>
  <c r="C139" i="15"/>
  <c r="C138" i="15"/>
  <c r="I138" i="18" s="1"/>
  <c r="C137" i="15"/>
  <c r="H137" i="5" s="1"/>
  <c r="C136" i="15"/>
  <c r="I136" i="18" s="1"/>
  <c r="C135" i="15"/>
  <c r="H135" i="5" s="1"/>
  <c r="C134" i="15"/>
  <c r="I134" i="18" s="1"/>
  <c r="C133" i="15"/>
  <c r="C132" i="15"/>
  <c r="I132" i="18" s="1"/>
  <c r="C131" i="15"/>
  <c r="H131" i="8" s="1"/>
  <c r="C130" i="15"/>
  <c r="I130" i="18" s="1"/>
  <c r="C129" i="15"/>
  <c r="I129" i="18" s="1"/>
  <c r="C128" i="15"/>
  <c r="I128" i="18" s="1"/>
  <c r="C127" i="15"/>
  <c r="C126" i="15"/>
  <c r="I126" i="18" s="1"/>
  <c r="C125" i="15"/>
  <c r="H125" i="5" s="1"/>
  <c r="C124" i="15"/>
  <c r="I124" i="18" s="1"/>
  <c r="C123" i="15"/>
  <c r="H123" i="8" s="1"/>
  <c r="C122" i="15"/>
  <c r="H122" i="5" s="1"/>
  <c r="C121" i="15"/>
  <c r="I121" i="18" s="1"/>
  <c r="C120" i="15"/>
  <c r="C119" i="15"/>
  <c r="H119" i="8" s="1"/>
  <c r="C118" i="15"/>
  <c r="J118" i="10" s="1"/>
  <c r="C117" i="15"/>
  <c r="C116" i="15"/>
  <c r="I116" i="18" s="1"/>
  <c r="C115" i="15"/>
  <c r="H115" i="8" s="1"/>
  <c r="C114" i="15"/>
  <c r="H114" i="5" s="1"/>
  <c r="C113" i="15"/>
  <c r="C112" i="15"/>
  <c r="C111" i="15"/>
  <c r="C110" i="15"/>
  <c r="J110" i="10" s="1"/>
  <c r="C109" i="15"/>
  <c r="J109" i="6" s="1"/>
  <c r="C108" i="15"/>
  <c r="I108" i="18" s="1"/>
  <c r="C107" i="15"/>
  <c r="H107" i="8" s="1"/>
  <c r="C106" i="15"/>
  <c r="I106" i="7" s="1"/>
  <c r="C105" i="15"/>
  <c r="H105" i="5" s="1"/>
  <c r="C104" i="15"/>
  <c r="C103" i="15"/>
  <c r="H103" i="8" s="1"/>
  <c r="C102" i="15"/>
  <c r="I102" i="9" s="1"/>
  <c r="C101" i="15"/>
  <c r="I101" i="18" s="1"/>
  <c r="C100" i="15"/>
  <c r="I100" i="18" s="1"/>
  <c r="C99" i="15"/>
  <c r="C98" i="15"/>
  <c r="J98" i="10" s="1"/>
  <c r="C97" i="15"/>
  <c r="H97" i="5" s="1"/>
  <c r="C96" i="15"/>
  <c r="C95" i="15"/>
  <c r="H95" i="5" s="1"/>
  <c r="C94" i="15"/>
  <c r="I94" i="18" s="1"/>
  <c r="C93" i="15"/>
  <c r="H93" i="5" s="1"/>
  <c r="C92" i="15"/>
  <c r="I92" i="18" s="1"/>
  <c r="C91" i="15"/>
  <c r="H91" i="8" s="1"/>
  <c r="C90" i="15"/>
  <c r="J90" i="10" s="1"/>
  <c r="C89" i="15"/>
  <c r="C88" i="15"/>
  <c r="I88" i="18" s="1"/>
  <c r="C87" i="15"/>
  <c r="H87" i="5" s="1"/>
  <c r="C86" i="15"/>
  <c r="H86" i="5" s="1"/>
  <c r="C85" i="15"/>
  <c r="H85" i="5" s="1"/>
  <c r="C84" i="15"/>
  <c r="I84" i="18" s="1"/>
  <c r="C83" i="15"/>
  <c r="C82" i="15"/>
  <c r="I82" i="18" s="1"/>
  <c r="C81" i="15"/>
  <c r="C80" i="15"/>
  <c r="I80" i="18" s="1"/>
  <c r="C79" i="15"/>
  <c r="H79" i="8" s="1"/>
  <c r="C78" i="15"/>
  <c r="I78" i="7" s="1"/>
  <c r="C77" i="15"/>
  <c r="H77" i="5" s="1"/>
  <c r="C76" i="15"/>
  <c r="I76" i="18" s="1"/>
  <c r="C75" i="15"/>
  <c r="H75" i="8" s="1"/>
  <c r="C74" i="15"/>
  <c r="I74" i="18" s="1"/>
  <c r="C73" i="15"/>
  <c r="C72" i="15"/>
  <c r="C71" i="15"/>
  <c r="C70" i="15"/>
  <c r="I70" i="18" s="1"/>
  <c r="C69" i="15"/>
  <c r="H69" i="5" s="1"/>
  <c r="C68" i="15"/>
  <c r="I68" i="18" s="1"/>
  <c r="C67" i="15"/>
  <c r="H67" i="8" s="1"/>
  <c r="C66" i="15"/>
  <c r="J66" i="10" s="1"/>
  <c r="C65" i="15"/>
  <c r="J65" i="6" s="1"/>
  <c r="C64" i="15"/>
  <c r="C63" i="15"/>
  <c r="H63" i="5" s="1"/>
  <c r="C62" i="15"/>
  <c r="I62" i="18" s="1"/>
  <c r="C61" i="15"/>
  <c r="J61" i="6" s="1"/>
  <c r="C60" i="15"/>
  <c r="I60" i="18" s="1"/>
  <c r="C59" i="15"/>
  <c r="C58" i="15"/>
  <c r="J58" i="10" s="1"/>
  <c r="C57" i="15"/>
  <c r="I57" i="18" s="1"/>
  <c r="C56" i="15"/>
  <c r="C55" i="15"/>
  <c r="H55" i="8" s="1"/>
  <c r="C54" i="15"/>
  <c r="J54" i="6" s="1"/>
  <c r="C53" i="15"/>
  <c r="C52" i="15"/>
  <c r="I52" i="18" s="1"/>
  <c r="C51" i="15"/>
  <c r="H51" i="8" s="1"/>
  <c r="C50" i="15"/>
  <c r="I50" i="9" s="1"/>
  <c r="C49" i="15"/>
  <c r="H49" i="5" s="1"/>
  <c r="C48" i="15"/>
  <c r="I48" i="18" s="1"/>
  <c r="C47" i="15"/>
  <c r="C46" i="15"/>
  <c r="H46" i="8" s="1"/>
  <c r="C45" i="15"/>
  <c r="J45" i="6" s="1"/>
  <c r="C44" i="15"/>
  <c r="I44" i="18" s="1"/>
  <c r="C43" i="15"/>
  <c r="H43" i="8" s="1"/>
  <c r="C42" i="15"/>
  <c r="J42" i="10" s="1"/>
  <c r="C41" i="15"/>
  <c r="H41" i="5" s="1"/>
  <c r="C40" i="15"/>
  <c r="C39" i="15"/>
  <c r="H39" i="8" s="1"/>
  <c r="C38" i="15"/>
  <c r="I38" i="9" s="1"/>
  <c r="C37" i="15"/>
  <c r="I37" i="18" s="1"/>
  <c r="C36" i="15"/>
  <c r="I36" i="18" s="1"/>
  <c r="C35" i="15"/>
  <c r="C34" i="15"/>
  <c r="H34" i="5" s="1"/>
  <c r="C33" i="15"/>
  <c r="H33" i="5" s="1"/>
  <c r="C32" i="15"/>
  <c r="I32" i="18" s="1"/>
  <c r="C31" i="15"/>
  <c r="H31" i="8" s="1"/>
  <c r="C30" i="15"/>
  <c r="I30" i="7" s="1"/>
  <c r="C29" i="15"/>
  <c r="H29" i="5" s="1"/>
  <c r="C28" i="15"/>
  <c r="I28" i="18" s="1"/>
  <c r="C27" i="15"/>
  <c r="H27" i="5" s="1"/>
  <c r="C26" i="15"/>
  <c r="I26" i="7" s="1"/>
  <c r="C25" i="15"/>
  <c r="C24" i="15"/>
  <c r="C23" i="15"/>
  <c r="C22" i="15"/>
  <c r="J22" i="10" s="1"/>
  <c r="C21" i="15"/>
  <c r="J21" i="6" s="1"/>
  <c r="C20" i="15"/>
  <c r="I20" i="18" s="1"/>
  <c r="C19" i="15"/>
  <c r="H19" i="8" s="1"/>
  <c r="C18" i="15"/>
  <c r="I18" i="9" s="1"/>
  <c r="C17" i="15"/>
  <c r="C16" i="15"/>
  <c r="C15" i="15"/>
  <c r="J15" i="6" s="1"/>
  <c r="C14" i="15"/>
  <c r="J14" i="10" s="1"/>
  <c r="C13" i="15"/>
  <c r="J13" i="6" s="1"/>
  <c r="C12" i="15"/>
  <c r="I12" i="18" s="1"/>
  <c r="C11" i="15"/>
  <c r="C10" i="15"/>
  <c r="I10" i="9" s="1"/>
  <c r="C9" i="15"/>
  <c r="C8" i="15"/>
  <c r="C7" i="15"/>
  <c r="J7" i="6" s="1"/>
  <c r="C6" i="15"/>
  <c r="I6" i="18" s="1"/>
  <c r="C5" i="15"/>
  <c r="J5" i="6" s="1"/>
  <c r="AG4" i="15"/>
  <c r="AG5" i="15" s="1"/>
  <c r="AG6" i="15" s="1"/>
  <c r="AG7" i="15" s="1"/>
  <c r="AG8" i="15" s="1"/>
  <c r="AG9" i="15" s="1"/>
  <c r="AG10" i="15" s="1"/>
  <c r="AG11" i="15" s="1"/>
  <c r="AG12" i="15" s="1"/>
  <c r="AG13" i="15" s="1"/>
  <c r="AG14" i="15" s="1"/>
  <c r="AG15" i="15" s="1"/>
  <c r="AG16" i="15" s="1"/>
  <c r="AG17" i="15" s="1"/>
  <c r="AG18" i="15" s="1"/>
  <c r="AG19" i="15" s="1"/>
  <c r="AG20" i="15" s="1"/>
  <c r="AG21" i="15" s="1"/>
  <c r="AG22" i="15" s="1"/>
  <c r="AG23" i="15" s="1"/>
  <c r="AG24" i="15" s="1"/>
  <c r="AG25" i="15" s="1"/>
  <c r="AG26" i="15" s="1"/>
  <c r="AG27" i="15" s="1"/>
  <c r="AG28" i="15" s="1"/>
  <c r="AG29" i="15" s="1"/>
  <c r="AG30" i="15" s="1"/>
  <c r="AG31" i="15" s="1"/>
  <c r="AG32" i="15" s="1"/>
  <c r="AG33" i="15" s="1"/>
  <c r="AG34" i="15" s="1"/>
  <c r="AG35" i="15" s="1"/>
  <c r="AG36" i="15" s="1"/>
  <c r="AG37" i="15" s="1"/>
  <c r="AG38" i="15" s="1"/>
  <c r="AG39" i="15" s="1"/>
  <c r="AG40" i="15" s="1"/>
  <c r="AG41" i="15" s="1"/>
  <c r="AG42" i="15" s="1"/>
  <c r="AG43" i="15" s="1"/>
  <c r="AG44" i="15" s="1"/>
  <c r="AG45" i="15" s="1"/>
  <c r="AG46" i="15" s="1"/>
  <c r="AG47" i="15" s="1"/>
  <c r="AG48" i="15" s="1"/>
  <c r="AG49" i="15" s="1"/>
  <c r="AG50" i="15" s="1"/>
  <c r="AG51" i="15" s="1"/>
  <c r="AG52" i="15" s="1"/>
  <c r="AG53" i="15" s="1"/>
  <c r="AG54" i="15" s="1"/>
  <c r="AG55" i="15" s="1"/>
  <c r="AG56" i="15" s="1"/>
  <c r="AG57" i="15" s="1"/>
  <c r="AG58" i="15" s="1"/>
  <c r="AG59" i="15" s="1"/>
  <c r="AG60" i="15" s="1"/>
  <c r="AG61" i="15" s="1"/>
  <c r="AG62" i="15" s="1"/>
  <c r="AG63" i="15" s="1"/>
  <c r="AG64" i="15" s="1"/>
  <c r="AG65" i="15" s="1"/>
  <c r="AG66" i="15" s="1"/>
  <c r="AG67" i="15" s="1"/>
  <c r="AG68" i="15" s="1"/>
  <c r="AG69" i="15" s="1"/>
  <c r="AG70" i="15" s="1"/>
  <c r="AG71" i="15" s="1"/>
  <c r="AG72" i="15" s="1"/>
  <c r="AG73" i="15" s="1"/>
  <c r="AG74" i="15" s="1"/>
  <c r="AG75" i="15" s="1"/>
  <c r="AG76" i="15" s="1"/>
  <c r="AG77" i="15" s="1"/>
  <c r="AG78" i="15" s="1"/>
  <c r="AG79" i="15" s="1"/>
  <c r="AG80" i="15" s="1"/>
  <c r="AG81" i="15" s="1"/>
  <c r="AG82" i="15" s="1"/>
  <c r="AG83" i="15" s="1"/>
  <c r="AG84" i="15" s="1"/>
  <c r="AG85" i="15" s="1"/>
  <c r="AG86" i="15" s="1"/>
  <c r="AG87" i="15" s="1"/>
  <c r="AG88" i="15" s="1"/>
  <c r="AG89" i="15" s="1"/>
  <c r="AG90" i="15" s="1"/>
  <c r="AG91" i="15" s="1"/>
  <c r="AG92" i="15" s="1"/>
  <c r="AG93" i="15" s="1"/>
  <c r="AG94" i="15" s="1"/>
  <c r="AG95" i="15" s="1"/>
  <c r="AG96" i="15" s="1"/>
  <c r="AG97" i="15" s="1"/>
  <c r="AG98" i="15" s="1"/>
  <c r="AG99" i="15" s="1"/>
  <c r="AG100" i="15" s="1"/>
  <c r="AG101" i="15" s="1"/>
  <c r="AG102" i="15" s="1"/>
  <c r="AG103" i="15" s="1"/>
  <c r="AG104" i="15" s="1"/>
  <c r="AG105" i="15" s="1"/>
  <c r="AG106" i="15" s="1"/>
  <c r="AG107" i="15" s="1"/>
  <c r="AG108" i="15" s="1"/>
  <c r="AG109" i="15" s="1"/>
  <c r="AG110" i="15" s="1"/>
  <c r="AG111" i="15" s="1"/>
  <c r="AG112" i="15" s="1"/>
  <c r="AG113" i="15" s="1"/>
  <c r="AG114" i="15" s="1"/>
  <c r="AG115" i="15" s="1"/>
  <c r="AG116" i="15" s="1"/>
  <c r="AG117" i="15" s="1"/>
  <c r="AG118" i="15" s="1"/>
  <c r="AG119" i="15" s="1"/>
  <c r="AG120" i="15" s="1"/>
  <c r="AG121" i="15" s="1"/>
  <c r="AG122" i="15" s="1"/>
  <c r="AG123" i="15" s="1"/>
  <c r="AG124" i="15" s="1"/>
  <c r="AG125" i="15" s="1"/>
  <c r="AG126" i="15" s="1"/>
  <c r="AG127" i="15" s="1"/>
  <c r="AG128" i="15" s="1"/>
  <c r="AG129" i="15" s="1"/>
  <c r="AG130" i="15" s="1"/>
  <c r="AG131" i="15" s="1"/>
  <c r="AG132" i="15" s="1"/>
  <c r="AG133" i="15" s="1"/>
  <c r="AG134" i="15" s="1"/>
  <c r="AG135" i="15" s="1"/>
  <c r="AG136" i="15" s="1"/>
  <c r="AG137" i="15" s="1"/>
  <c r="AG138" i="15" s="1"/>
  <c r="AG139" i="15" s="1"/>
  <c r="AG140" i="15" s="1"/>
  <c r="AG141" i="15" s="1"/>
  <c r="AG142" i="15" s="1"/>
  <c r="AG143" i="15" s="1"/>
  <c r="AG144" i="15" s="1"/>
  <c r="AG145" i="15" s="1"/>
  <c r="AG146" i="15" s="1"/>
  <c r="AG147" i="15" s="1"/>
  <c r="AG148" i="15" s="1"/>
  <c r="AG149" i="15" s="1"/>
  <c r="AG150" i="15" s="1"/>
  <c r="AG151" i="15" s="1"/>
  <c r="AG152" i="15" s="1"/>
  <c r="AG153" i="15" s="1"/>
  <c r="AG154" i="15" s="1"/>
  <c r="AG155" i="15" s="1"/>
  <c r="AG156" i="15" s="1"/>
  <c r="AG157" i="15" s="1"/>
  <c r="AG158" i="15" s="1"/>
  <c r="AG159" i="15" s="1"/>
  <c r="AG160" i="15" s="1"/>
  <c r="AG161" i="15" s="1"/>
  <c r="AG162" i="15" s="1"/>
  <c r="AG163" i="15" s="1"/>
  <c r="AG164" i="15" s="1"/>
  <c r="AG165" i="15" s="1"/>
  <c r="AG166" i="15" s="1"/>
  <c r="AG167" i="15" s="1"/>
  <c r="AG168" i="15" s="1"/>
  <c r="AG169" i="15" s="1"/>
  <c r="AG170" i="15" s="1"/>
  <c r="AG171" i="15" s="1"/>
  <c r="AG172" i="15" s="1"/>
  <c r="AG173" i="15" s="1"/>
  <c r="AG174" i="15" s="1"/>
  <c r="AG175" i="15" s="1"/>
  <c r="AG176" i="15" s="1"/>
  <c r="AG177" i="15" s="1"/>
  <c r="AG178" i="15" s="1"/>
  <c r="AG179" i="15" s="1"/>
  <c r="AG180" i="15" s="1"/>
  <c r="AG181" i="15" s="1"/>
  <c r="AG182" i="15" s="1"/>
  <c r="AG183" i="15" s="1"/>
  <c r="AG184" i="15" s="1"/>
  <c r="AG185" i="15" s="1"/>
  <c r="AG186" i="15" s="1"/>
  <c r="AG187" i="15" s="1"/>
  <c r="AG188" i="15" s="1"/>
  <c r="AG189" i="15" s="1"/>
  <c r="AG190" i="15" s="1"/>
  <c r="AG191" i="15" s="1"/>
  <c r="AG192" i="15" s="1"/>
  <c r="AG193" i="15" s="1"/>
  <c r="AG194" i="15" s="1"/>
  <c r="AG195" i="15" s="1"/>
  <c r="AG196" i="15" s="1"/>
  <c r="AG197" i="15" s="1"/>
  <c r="AG198" i="15" s="1"/>
  <c r="AG199" i="15" s="1"/>
  <c r="AG200" i="15" s="1"/>
  <c r="AG201" i="15" s="1"/>
  <c r="AG202" i="15" s="1"/>
  <c r="AG203" i="15" s="1"/>
  <c r="AG204" i="15" s="1"/>
  <c r="AG205" i="15" s="1"/>
  <c r="AG206" i="15" s="1"/>
  <c r="AG207" i="15" s="1"/>
  <c r="AG208" i="15" s="1"/>
  <c r="AG209" i="15" s="1"/>
  <c r="AG210" i="15" s="1"/>
  <c r="AG211" i="15" s="1"/>
  <c r="AG212" i="15" s="1"/>
  <c r="AG213" i="15" s="1"/>
  <c r="AG214" i="15" s="1"/>
  <c r="AG215" i="15" s="1"/>
  <c r="AG216" i="15" s="1"/>
  <c r="AG217" i="15" s="1"/>
  <c r="AG218" i="15" s="1"/>
  <c r="AG219" i="15" s="1"/>
  <c r="AG220" i="15" s="1"/>
  <c r="AG221" i="15" s="1"/>
  <c r="AG222" i="15" s="1"/>
  <c r="AG223" i="15" s="1"/>
  <c r="AG224" i="15" s="1"/>
  <c r="AG225" i="15" s="1"/>
  <c r="AG226" i="15" s="1"/>
  <c r="AG227" i="15" s="1"/>
  <c r="AG228" i="15" s="1"/>
  <c r="AG229" i="15" s="1"/>
  <c r="AG230" i="15" s="1"/>
  <c r="AG231" i="15" s="1"/>
  <c r="AG232" i="15" s="1"/>
  <c r="AG233" i="15" s="1"/>
  <c r="AG234" i="15" s="1"/>
  <c r="AG235" i="15" s="1"/>
  <c r="AG236" i="15" s="1"/>
  <c r="AG237" i="15" s="1"/>
  <c r="AG238" i="15" s="1"/>
  <c r="AG239" i="15" s="1"/>
  <c r="AG240" i="15" s="1"/>
  <c r="AG241" i="15" s="1"/>
  <c r="AG242" i="15" s="1"/>
  <c r="AG243" i="15" s="1"/>
  <c r="AG244" i="15" s="1"/>
  <c r="AG245" i="15" s="1"/>
  <c r="AG246" i="15" s="1"/>
  <c r="AG247" i="15" s="1"/>
  <c r="AG248" i="15" s="1"/>
  <c r="AG249" i="15" s="1"/>
  <c r="AG250" i="15" s="1"/>
  <c r="AG251" i="15" s="1"/>
  <c r="AG252" i="15" s="1"/>
  <c r="AG253" i="15" s="1"/>
  <c r="AG254" i="15" s="1"/>
  <c r="AG255" i="15" s="1"/>
  <c r="AG256" i="15" s="1"/>
  <c r="AG257" i="15" s="1"/>
  <c r="AG258" i="15" s="1"/>
  <c r="AG259" i="15" s="1"/>
  <c r="AG260" i="15" s="1"/>
  <c r="AG261" i="15" s="1"/>
  <c r="AG262" i="15" s="1"/>
  <c r="AG263" i="15" s="1"/>
  <c r="AG264" i="15" s="1"/>
  <c r="AG265" i="15" s="1"/>
  <c r="AG266" i="15" s="1"/>
  <c r="AG267" i="15" s="1"/>
  <c r="AG268" i="15" s="1"/>
  <c r="AG269" i="15" s="1"/>
  <c r="AG270" i="15" s="1"/>
  <c r="AG271" i="15" s="1"/>
  <c r="AG272" i="15" s="1"/>
  <c r="AG273" i="15" s="1"/>
  <c r="AB4" i="15"/>
  <c r="H4" i="10" s="1"/>
  <c r="C4" i="15"/>
  <c r="H4" i="8" s="1"/>
  <c r="AL3" i="15"/>
  <c r="AL4" i="15" s="1"/>
  <c r="W3" i="15"/>
  <c r="W4" i="15" s="1"/>
  <c r="G4" i="9" s="1"/>
  <c r="R3" i="15"/>
  <c r="R4" i="15" s="1"/>
  <c r="M3" i="15"/>
  <c r="M4" i="15" s="1"/>
  <c r="G4" i="7" s="1"/>
  <c r="H3" i="15"/>
  <c r="H4" i="15" s="1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4" i="6" s="1"/>
  <c r="D3" i="15"/>
  <c r="D4" i="15" s="1"/>
  <c r="F4" i="5" s="1"/>
  <c r="C3" i="15"/>
  <c r="J3" i="6" s="1"/>
  <c r="E11" i="13"/>
  <c r="B11" i="13"/>
  <c r="B10" i="13"/>
  <c r="N378" i="12"/>
  <c r="I378" i="12"/>
  <c r="J378" i="12" s="1"/>
  <c r="F378" i="12"/>
  <c r="G378" i="12" s="1"/>
  <c r="D378" i="12"/>
  <c r="N377" i="12"/>
  <c r="I377" i="12"/>
  <c r="J377" i="12" s="1"/>
  <c r="F377" i="12"/>
  <c r="G377" i="12" s="1"/>
  <c r="D377" i="12"/>
  <c r="N376" i="12"/>
  <c r="I376" i="12"/>
  <c r="J376" i="12" s="1"/>
  <c r="F376" i="12"/>
  <c r="G376" i="12" s="1"/>
  <c r="D376" i="12"/>
  <c r="N375" i="12"/>
  <c r="I375" i="12"/>
  <c r="J375" i="12" s="1"/>
  <c r="F375" i="12"/>
  <c r="G375" i="12" s="1"/>
  <c r="D375" i="12"/>
  <c r="N374" i="12"/>
  <c r="I374" i="12"/>
  <c r="J374" i="12" s="1"/>
  <c r="F374" i="12"/>
  <c r="G374" i="12" s="1"/>
  <c r="D374" i="12"/>
  <c r="N373" i="12"/>
  <c r="I373" i="12"/>
  <c r="J373" i="12" s="1"/>
  <c r="F373" i="12"/>
  <c r="G373" i="12" s="1"/>
  <c r="D373" i="12"/>
  <c r="N372" i="12"/>
  <c r="I372" i="12"/>
  <c r="J372" i="12" s="1"/>
  <c r="F372" i="12"/>
  <c r="G372" i="12" s="1"/>
  <c r="D372" i="12"/>
  <c r="N371" i="12"/>
  <c r="I371" i="12"/>
  <c r="J371" i="12" s="1"/>
  <c r="F371" i="12"/>
  <c r="G371" i="12" s="1"/>
  <c r="D371" i="12"/>
  <c r="N370" i="12"/>
  <c r="I370" i="12"/>
  <c r="J370" i="12" s="1"/>
  <c r="F370" i="12"/>
  <c r="G370" i="12" s="1"/>
  <c r="D370" i="12"/>
  <c r="X369" i="12"/>
  <c r="N369" i="12"/>
  <c r="I369" i="12"/>
  <c r="J369" i="12" s="1"/>
  <c r="F369" i="12"/>
  <c r="G369" i="12" s="1"/>
  <c r="D369" i="12"/>
  <c r="N368" i="12"/>
  <c r="I368" i="12"/>
  <c r="J368" i="12" s="1"/>
  <c r="F368" i="12"/>
  <c r="G368" i="12" s="1"/>
  <c r="D368" i="12"/>
  <c r="N367" i="12"/>
  <c r="I367" i="12"/>
  <c r="J367" i="12" s="1"/>
  <c r="F367" i="12"/>
  <c r="G367" i="12" s="1"/>
  <c r="D367" i="12"/>
  <c r="N366" i="12"/>
  <c r="I366" i="12"/>
  <c r="J366" i="12" s="1"/>
  <c r="F366" i="12"/>
  <c r="G366" i="12" s="1"/>
  <c r="D366" i="12"/>
  <c r="N365" i="12"/>
  <c r="I365" i="12"/>
  <c r="J365" i="12" s="1"/>
  <c r="F365" i="12"/>
  <c r="G365" i="12" s="1"/>
  <c r="D365" i="12"/>
  <c r="N364" i="12"/>
  <c r="I364" i="12"/>
  <c r="J364" i="12" s="1"/>
  <c r="F364" i="12"/>
  <c r="G364" i="12" s="1"/>
  <c r="D364" i="12"/>
  <c r="N363" i="12"/>
  <c r="I363" i="12"/>
  <c r="J363" i="12" s="1"/>
  <c r="F363" i="12"/>
  <c r="G363" i="12" s="1"/>
  <c r="D363" i="12"/>
  <c r="N362" i="12"/>
  <c r="I362" i="12"/>
  <c r="J362" i="12" s="1"/>
  <c r="F362" i="12"/>
  <c r="G362" i="12" s="1"/>
  <c r="D362" i="12"/>
  <c r="N361" i="12"/>
  <c r="I361" i="12"/>
  <c r="J361" i="12" s="1"/>
  <c r="F361" i="12"/>
  <c r="G361" i="12" s="1"/>
  <c r="D361" i="12"/>
  <c r="N360" i="12"/>
  <c r="I360" i="12"/>
  <c r="J360" i="12" s="1"/>
  <c r="F360" i="12"/>
  <c r="G360" i="12" s="1"/>
  <c r="D360" i="12"/>
  <c r="N359" i="12"/>
  <c r="I359" i="12"/>
  <c r="J359" i="12" s="1"/>
  <c r="F359" i="12"/>
  <c r="G359" i="12" s="1"/>
  <c r="D359" i="12"/>
  <c r="N358" i="12"/>
  <c r="I358" i="12"/>
  <c r="J358" i="12" s="1"/>
  <c r="F358" i="12"/>
  <c r="G358" i="12" s="1"/>
  <c r="D358" i="12"/>
  <c r="N357" i="12"/>
  <c r="I357" i="12"/>
  <c r="J357" i="12" s="1"/>
  <c r="F357" i="12"/>
  <c r="G357" i="12" s="1"/>
  <c r="D357" i="12"/>
  <c r="N356" i="12"/>
  <c r="I356" i="12"/>
  <c r="J356" i="12" s="1"/>
  <c r="F356" i="12"/>
  <c r="G356" i="12" s="1"/>
  <c r="D356" i="12"/>
  <c r="N355" i="12"/>
  <c r="I355" i="12"/>
  <c r="J355" i="12" s="1"/>
  <c r="F355" i="12"/>
  <c r="G355" i="12" s="1"/>
  <c r="D355" i="12"/>
  <c r="N354" i="12"/>
  <c r="I354" i="12"/>
  <c r="J354" i="12" s="1"/>
  <c r="F354" i="12"/>
  <c r="G354" i="12" s="1"/>
  <c r="D354" i="12"/>
  <c r="N353" i="12"/>
  <c r="I353" i="12"/>
  <c r="J353" i="12" s="1"/>
  <c r="F353" i="12"/>
  <c r="G353" i="12" s="1"/>
  <c r="D353" i="12"/>
  <c r="N352" i="12"/>
  <c r="I352" i="12"/>
  <c r="J352" i="12" s="1"/>
  <c r="F352" i="12"/>
  <c r="G352" i="12" s="1"/>
  <c r="D352" i="12"/>
  <c r="N351" i="12"/>
  <c r="I351" i="12"/>
  <c r="J351" i="12" s="1"/>
  <c r="F351" i="12"/>
  <c r="G351" i="12" s="1"/>
  <c r="D351" i="12"/>
  <c r="N350" i="12"/>
  <c r="I350" i="12"/>
  <c r="J350" i="12" s="1"/>
  <c r="F350" i="12"/>
  <c r="G350" i="12" s="1"/>
  <c r="D350" i="12"/>
  <c r="N349" i="12"/>
  <c r="I349" i="12"/>
  <c r="J349" i="12" s="1"/>
  <c r="F349" i="12"/>
  <c r="G349" i="12" s="1"/>
  <c r="D349" i="12"/>
  <c r="N348" i="12"/>
  <c r="I348" i="12"/>
  <c r="J348" i="12" s="1"/>
  <c r="F348" i="12"/>
  <c r="G348" i="12" s="1"/>
  <c r="D348" i="12"/>
  <c r="N347" i="12"/>
  <c r="I347" i="12"/>
  <c r="J347" i="12" s="1"/>
  <c r="F347" i="12"/>
  <c r="G347" i="12" s="1"/>
  <c r="D347" i="12"/>
  <c r="N346" i="12"/>
  <c r="I346" i="12"/>
  <c r="J346" i="12" s="1"/>
  <c r="F346" i="12"/>
  <c r="G346" i="12" s="1"/>
  <c r="D346" i="12"/>
  <c r="N345" i="12"/>
  <c r="I345" i="12"/>
  <c r="J345" i="12" s="1"/>
  <c r="F345" i="12"/>
  <c r="G345" i="12" s="1"/>
  <c r="D345" i="12"/>
  <c r="N344" i="12"/>
  <c r="I344" i="12"/>
  <c r="J344" i="12" s="1"/>
  <c r="F344" i="12"/>
  <c r="G344" i="12" s="1"/>
  <c r="D344" i="12"/>
  <c r="N343" i="12"/>
  <c r="I343" i="12"/>
  <c r="J343" i="12" s="1"/>
  <c r="F343" i="12"/>
  <c r="G343" i="12" s="1"/>
  <c r="D343" i="12"/>
  <c r="N342" i="12"/>
  <c r="I342" i="12"/>
  <c r="J342" i="12" s="1"/>
  <c r="F342" i="12"/>
  <c r="G342" i="12" s="1"/>
  <c r="D342" i="12"/>
  <c r="N341" i="12"/>
  <c r="I341" i="12"/>
  <c r="J341" i="12" s="1"/>
  <c r="F341" i="12"/>
  <c r="G341" i="12" s="1"/>
  <c r="D341" i="12"/>
  <c r="N340" i="12"/>
  <c r="I340" i="12"/>
  <c r="J340" i="12" s="1"/>
  <c r="F340" i="12"/>
  <c r="G340" i="12" s="1"/>
  <c r="D340" i="12"/>
  <c r="N339" i="12"/>
  <c r="I339" i="12"/>
  <c r="J339" i="12" s="1"/>
  <c r="F339" i="12"/>
  <c r="G339" i="12" s="1"/>
  <c r="D339" i="12"/>
  <c r="N338" i="12"/>
  <c r="I338" i="12"/>
  <c r="J338" i="12" s="1"/>
  <c r="F338" i="12"/>
  <c r="G338" i="12" s="1"/>
  <c r="D338" i="12"/>
  <c r="N337" i="12"/>
  <c r="I337" i="12"/>
  <c r="J337" i="12" s="1"/>
  <c r="F337" i="12"/>
  <c r="G337" i="12" s="1"/>
  <c r="D337" i="12"/>
  <c r="N336" i="12"/>
  <c r="I336" i="12"/>
  <c r="J336" i="12" s="1"/>
  <c r="F336" i="12"/>
  <c r="G336" i="12" s="1"/>
  <c r="D336" i="12"/>
  <c r="N335" i="12"/>
  <c r="I335" i="12"/>
  <c r="J335" i="12" s="1"/>
  <c r="F335" i="12"/>
  <c r="G335" i="12" s="1"/>
  <c r="D335" i="12"/>
  <c r="N334" i="12"/>
  <c r="I334" i="12"/>
  <c r="J334" i="12" s="1"/>
  <c r="F334" i="12"/>
  <c r="G334" i="12" s="1"/>
  <c r="D334" i="12"/>
  <c r="N333" i="12"/>
  <c r="I333" i="12"/>
  <c r="J333" i="12" s="1"/>
  <c r="F333" i="12"/>
  <c r="G333" i="12" s="1"/>
  <c r="D333" i="12"/>
  <c r="N332" i="12"/>
  <c r="I332" i="12"/>
  <c r="J332" i="12" s="1"/>
  <c r="F332" i="12"/>
  <c r="G332" i="12" s="1"/>
  <c r="D332" i="12"/>
  <c r="N331" i="12"/>
  <c r="I331" i="12"/>
  <c r="J331" i="12" s="1"/>
  <c r="F331" i="12"/>
  <c r="G331" i="12" s="1"/>
  <c r="D331" i="12"/>
  <c r="N330" i="12"/>
  <c r="J330" i="12"/>
  <c r="F330" i="12"/>
  <c r="G330" i="12" s="1"/>
  <c r="D330" i="12"/>
  <c r="N329" i="12"/>
  <c r="J329" i="12"/>
  <c r="F329" i="12"/>
  <c r="G329" i="12" s="1"/>
  <c r="D329" i="12"/>
  <c r="N328" i="12"/>
  <c r="J328" i="12"/>
  <c r="F328" i="12"/>
  <c r="G328" i="12" s="1"/>
  <c r="D328" i="12"/>
  <c r="N327" i="12"/>
  <c r="J327" i="12"/>
  <c r="F327" i="12"/>
  <c r="G327" i="12" s="1"/>
  <c r="D327" i="12"/>
  <c r="N326" i="12"/>
  <c r="J326" i="12"/>
  <c r="F326" i="12"/>
  <c r="G326" i="12" s="1"/>
  <c r="D326" i="12"/>
  <c r="N325" i="12"/>
  <c r="J325" i="12"/>
  <c r="F325" i="12"/>
  <c r="G325" i="12" s="1"/>
  <c r="D325" i="12"/>
  <c r="N324" i="12"/>
  <c r="J324" i="12"/>
  <c r="F324" i="12"/>
  <c r="G324" i="12" s="1"/>
  <c r="D324" i="12"/>
  <c r="N323" i="12"/>
  <c r="J323" i="12"/>
  <c r="F323" i="12"/>
  <c r="G323" i="12" s="1"/>
  <c r="D323" i="12"/>
  <c r="N322" i="12"/>
  <c r="J322" i="12"/>
  <c r="F322" i="12"/>
  <c r="G322" i="12" s="1"/>
  <c r="D322" i="12"/>
  <c r="N321" i="12"/>
  <c r="J321" i="12"/>
  <c r="F321" i="12"/>
  <c r="G321" i="12" s="1"/>
  <c r="D321" i="12"/>
  <c r="N320" i="12"/>
  <c r="J320" i="12"/>
  <c r="F320" i="12"/>
  <c r="G320" i="12" s="1"/>
  <c r="D320" i="12"/>
  <c r="N319" i="12"/>
  <c r="J319" i="12"/>
  <c r="F319" i="12"/>
  <c r="G319" i="12" s="1"/>
  <c r="D319" i="12"/>
  <c r="N318" i="12"/>
  <c r="J318" i="12"/>
  <c r="F318" i="12"/>
  <c r="G318" i="12" s="1"/>
  <c r="D318" i="12"/>
  <c r="N317" i="12"/>
  <c r="J317" i="12"/>
  <c r="F317" i="12"/>
  <c r="G317" i="12" s="1"/>
  <c r="D317" i="12"/>
  <c r="N316" i="12"/>
  <c r="J316" i="12"/>
  <c r="F316" i="12"/>
  <c r="G316" i="12" s="1"/>
  <c r="D316" i="12"/>
  <c r="N315" i="12"/>
  <c r="J315" i="12"/>
  <c r="F315" i="12"/>
  <c r="G315" i="12" s="1"/>
  <c r="D315" i="12"/>
  <c r="N314" i="12"/>
  <c r="J314" i="12"/>
  <c r="G314" i="12"/>
  <c r="D314" i="12"/>
  <c r="N313" i="12"/>
  <c r="J313" i="12"/>
  <c r="G313" i="12"/>
  <c r="D313" i="12"/>
  <c r="N312" i="12"/>
  <c r="J312" i="12"/>
  <c r="G312" i="12"/>
  <c r="D312" i="12"/>
  <c r="N311" i="12"/>
  <c r="J311" i="12"/>
  <c r="G311" i="12"/>
  <c r="D311" i="12"/>
  <c r="N310" i="12"/>
  <c r="J310" i="12"/>
  <c r="G310" i="12"/>
  <c r="D310" i="12"/>
  <c r="N309" i="12"/>
  <c r="J309" i="12"/>
  <c r="G309" i="12"/>
  <c r="D309" i="12"/>
  <c r="N308" i="12"/>
  <c r="J308" i="12"/>
  <c r="G308" i="12"/>
  <c r="D308" i="12"/>
  <c r="N307" i="12"/>
  <c r="J307" i="12"/>
  <c r="G307" i="12"/>
  <c r="D307" i="12"/>
  <c r="N306" i="12"/>
  <c r="J306" i="12"/>
  <c r="G306" i="12"/>
  <c r="D306" i="12"/>
  <c r="N305" i="12"/>
  <c r="J305" i="12"/>
  <c r="G305" i="12"/>
  <c r="D305" i="12"/>
  <c r="N304" i="12"/>
  <c r="J304" i="12"/>
  <c r="G304" i="12"/>
  <c r="D304" i="12"/>
  <c r="N303" i="12"/>
  <c r="G303" i="12"/>
  <c r="D303" i="12"/>
  <c r="N302" i="12"/>
  <c r="G302" i="12"/>
  <c r="D302" i="12"/>
  <c r="N301" i="12"/>
  <c r="G301" i="12"/>
  <c r="D301" i="12"/>
  <c r="N300" i="12"/>
  <c r="G300" i="12"/>
  <c r="D300" i="12"/>
  <c r="N299" i="12"/>
  <c r="G299" i="12"/>
  <c r="D299" i="12"/>
  <c r="N298" i="12"/>
  <c r="G298" i="12"/>
  <c r="D298" i="12"/>
  <c r="N297" i="12"/>
  <c r="G297" i="12"/>
  <c r="D297" i="12"/>
  <c r="N296" i="12"/>
  <c r="G296" i="12"/>
  <c r="D296" i="12"/>
  <c r="N295" i="12"/>
  <c r="G295" i="12"/>
  <c r="D295" i="12"/>
  <c r="N294" i="12"/>
  <c r="G294" i="12"/>
  <c r="D294" i="12"/>
  <c r="N293" i="12"/>
  <c r="D293" i="12"/>
  <c r="K293" i="12" s="1"/>
  <c r="N292" i="12"/>
  <c r="D292" i="12"/>
  <c r="K292" i="12" s="1"/>
  <c r="N291" i="12"/>
  <c r="D291" i="12"/>
  <c r="K291" i="12" s="1"/>
  <c r="N290" i="12"/>
  <c r="D290" i="12"/>
  <c r="K290" i="12" s="1"/>
  <c r="N289" i="12"/>
  <c r="D289" i="12"/>
  <c r="K289" i="12" s="1"/>
  <c r="N288" i="12"/>
  <c r="D288" i="12"/>
  <c r="K288" i="12" s="1"/>
  <c r="N287" i="12"/>
  <c r="D287" i="12"/>
  <c r="K287" i="12" s="1"/>
  <c r="N286" i="12"/>
  <c r="C286" i="12"/>
  <c r="D286" i="12" s="1"/>
  <c r="K286" i="12" s="1"/>
  <c r="N285" i="12"/>
  <c r="D285" i="12"/>
  <c r="K285" i="12" s="1"/>
  <c r="N284" i="12"/>
  <c r="D284" i="12"/>
  <c r="K284" i="12" s="1"/>
  <c r="N283" i="12"/>
  <c r="D283" i="12"/>
  <c r="K283" i="12" s="1"/>
  <c r="N282" i="12"/>
  <c r="D282" i="12"/>
  <c r="K282" i="12" s="1"/>
  <c r="N281" i="12"/>
  <c r="D281" i="12"/>
  <c r="K281" i="12" s="1"/>
  <c r="N280" i="12"/>
  <c r="D280" i="12"/>
  <c r="K280" i="12" s="1"/>
  <c r="N279" i="12"/>
  <c r="D279" i="12"/>
  <c r="K279" i="12" s="1"/>
  <c r="N278" i="12"/>
  <c r="D278" i="12"/>
  <c r="K278" i="12" s="1"/>
  <c r="N277" i="12"/>
  <c r="D277" i="12"/>
  <c r="K277" i="12" s="1"/>
  <c r="N276" i="12"/>
  <c r="D276" i="12"/>
  <c r="K276" i="12" s="1"/>
  <c r="N275" i="12"/>
  <c r="D275" i="12"/>
  <c r="K275" i="12" s="1"/>
  <c r="N274" i="12"/>
  <c r="D274" i="12"/>
  <c r="K274" i="12" s="1"/>
  <c r="X273" i="12"/>
  <c r="N273" i="12"/>
  <c r="D273" i="12"/>
  <c r="K273" i="12" s="1"/>
  <c r="G378" i="11"/>
  <c r="G377" i="11"/>
  <c r="G376" i="11"/>
  <c r="G375" i="11"/>
  <c r="G374" i="11"/>
  <c r="G373" i="11"/>
  <c r="G372" i="11"/>
  <c r="I371" i="11"/>
  <c r="G371" i="11"/>
  <c r="G370" i="11"/>
  <c r="S369" i="11"/>
  <c r="G369" i="11"/>
  <c r="U368" i="11"/>
  <c r="G368" i="11"/>
  <c r="T367" i="11"/>
  <c r="U367" i="11" s="1"/>
  <c r="G367" i="11"/>
  <c r="G366" i="11"/>
  <c r="E366" i="11"/>
  <c r="AH378" i="10"/>
  <c r="AG378" i="10"/>
  <c r="AH377" i="10"/>
  <c r="AG377" i="10"/>
  <c r="AH376" i="10"/>
  <c r="AG376" i="10"/>
  <c r="AH375" i="10"/>
  <c r="AG375" i="10"/>
  <c r="J375" i="10"/>
  <c r="AH374" i="10"/>
  <c r="AG374" i="10"/>
  <c r="AH373" i="10"/>
  <c r="AG373" i="10"/>
  <c r="AH372" i="10"/>
  <c r="AG372" i="10"/>
  <c r="AH371" i="10"/>
  <c r="AG371" i="10"/>
  <c r="J371" i="10"/>
  <c r="AH370" i="10"/>
  <c r="AG370" i="10"/>
  <c r="O370" i="10"/>
  <c r="N371" i="3" s="1"/>
  <c r="K370" i="10"/>
  <c r="E370" i="10"/>
  <c r="AH369" i="10"/>
  <c r="AG369" i="10"/>
  <c r="AD369" i="10"/>
  <c r="AD370" i="10" s="1"/>
  <c r="AD371" i="10" s="1"/>
  <c r="AD372" i="10" s="1"/>
  <c r="O369" i="10"/>
  <c r="K369" i="10"/>
  <c r="J369" i="10"/>
  <c r="E369" i="10"/>
  <c r="AH368" i="10"/>
  <c r="AG368" i="10"/>
  <c r="O368" i="10"/>
  <c r="N369" i="3" s="1"/>
  <c r="K368" i="10"/>
  <c r="E368" i="10"/>
  <c r="AH367" i="10"/>
  <c r="AG367" i="10"/>
  <c r="E367" i="10"/>
  <c r="AH366" i="10"/>
  <c r="AG366" i="10"/>
  <c r="AH365" i="10"/>
  <c r="AG365" i="10"/>
  <c r="AH364" i="10"/>
  <c r="AG364" i="10"/>
  <c r="AH363" i="10"/>
  <c r="AG363" i="10"/>
  <c r="AH362" i="10"/>
  <c r="AG362" i="10"/>
  <c r="AH361" i="10"/>
  <c r="AG361" i="10"/>
  <c r="AH360" i="10"/>
  <c r="AG360" i="10"/>
  <c r="AH359" i="10"/>
  <c r="AG359" i="10"/>
  <c r="AH358" i="10"/>
  <c r="AG358" i="10"/>
  <c r="AH357" i="10"/>
  <c r="AG357" i="10"/>
  <c r="AH356" i="10"/>
  <c r="AG356" i="10"/>
  <c r="AH355" i="10"/>
  <c r="AG355" i="10"/>
  <c r="AH354" i="10"/>
  <c r="AG354" i="10"/>
  <c r="J354" i="10"/>
  <c r="AH353" i="10"/>
  <c r="AG353" i="10"/>
  <c r="AH352" i="10"/>
  <c r="AG352" i="10"/>
  <c r="AH351" i="10"/>
  <c r="AG351" i="10"/>
  <c r="E351" i="10"/>
  <c r="AH350" i="10"/>
  <c r="AG350" i="10"/>
  <c r="J350" i="10"/>
  <c r="AH349" i="10"/>
  <c r="AG349" i="10"/>
  <c r="AH348" i="10"/>
  <c r="AG348" i="10"/>
  <c r="AH347" i="10"/>
  <c r="AG347" i="10"/>
  <c r="AH346" i="10"/>
  <c r="AG346" i="10"/>
  <c r="AH345" i="10"/>
  <c r="AG345" i="10"/>
  <c r="AH344" i="10"/>
  <c r="AG344" i="10"/>
  <c r="AH343" i="10"/>
  <c r="AG343" i="10"/>
  <c r="AH342" i="10"/>
  <c r="AG342" i="10"/>
  <c r="J342" i="10"/>
  <c r="AH341" i="10"/>
  <c r="AG341" i="10"/>
  <c r="AH340" i="10"/>
  <c r="AG340" i="10"/>
  <c r="AH339" i="10"/>
  <c r="AG339" i="10"/>
  <c r="AH338" i="10"/>
  <c r="AG338" i="10"/>
  <c r="AH337" i="10"/>
  <c r="AG337" i="10"/>
  <c r="AH336" i="10"/>
  <c r="AG336" i="10"/>
  <c r="AH335" i="10"/>
  <c r="AG335" i="10"/>
  <c r="AH334" i="10"/>
  <c r="AG334" i="10"/>
  <c r="AH333" i="10"/>
  <c r="AG333" i="10"/>
  <c r="AH332" i="10"/>
  <c r="AG332" i="10"/>
  <c r="AH331" i="10"/>
  <c r="AG331" i="10"/>
  <c r="AH330" i="10"/>
  <c r="AG330" i="10"/>
  <c r="J330" i="10"/>
  <c r="AH329" i="10"/>
  <c r="AG329" i="10"/>
  <c r="AH328" i="10"/>
  <c r="AG328" i="10"/>
  <c r="AH327" i="10"/>
  <c r="AG327" i="10"/>
  <c r="AH326" i="10"/>
  <c r="AG326" i="10"/>
  <c r="AH325" i="10"/>
  <c r="AG325" i="10"/>
  <c r="AH324" i="10"/>
  <c r="AG324" i="10"/>
  <c r="AH323" i="10"/>
  <c r="AG323" i="10"/>
  <c r="AH322" i="10"/>
  <c r="AG322" i="10"/>
  <c r="J322" i="10"/>
  <c r="AH321" i="10"/>
  <c r="AG321" i="10"/>
  <c r="AH320" i="10"/>
  <c r="AG320" i="10"/>
  <c r="AH319" i="10"/>
  <c r="AG319" i="10"/>
  <c r="AH318" i="10"/>
  <c r="AG318" i="10"/>
  <c r="J318" i="10"/>
  <c r="AH317" i="10"/>
  <c r="AG317" i="10"/>
  <c r="AH316" i="10"/>
  <c r="AG316" i="10"/>
  <c r="AH315" i="10"/>
  <c r="AG315" i="10"/>
  <c r="AH314" i="10"/>
  <c r="AG314" i="10"/>
  <c r="J314" i="10"/>
  <c r="AH313" i="10"/>
  <c r="AG313" i="10"/>
  <c r="AH312" i="10"/>
  <c r="AG312" i="10"/>
  <c r="AH311" i="10"/>
  <c r="AG311" i="10"/>
  <c r="AH310" i="10"/>
  <c r="AG310" i="10"/>
  <c r="AH309" i="10"/>
  <c r="AG309" i="10"/>
  <c r="AH308" i="10"/>
  <c r="AG308" i="10"/>
  <c r="AH307" i="10"/>
  <c r="AG307" i="10"/>
  <c r="AH306" i="10"/>
  <c r="AG306" i="10"/>
  <c r="AH305" i="10"/>
  <c r="AG305" i="10"/>
  <c r="AH304" i="10"/>
  <c r="AG304" i="10"/>
  <c r="AH303" i="10"/>
  <c r="AG303" i="10"/>
  <c r="AH302" i="10"/>
  <c r="AG302" i="10"/>
  <c r="J302" i="10"/>
  <c r="AH301" i="10"/>
  <c r="AG301" i="10"/>
  <c r="AH300" i="10"/>
  <c r="AG300" i="10"/>
  <c r="AH299" i="10"/>
  <c r="AG299" i="10"/>
  <c r="AH298" i="10"/>
  <c r="AG298" i="10"/>
  <c r="AH297" i="10"/>
  <c r="AG297" i="10"/>
  <c r="AH296" i="10"/>
  <c r="AG296" i="10"/>
  <c r="AH295" i="10"/>
  <c r="AG295" i="10"/>
  <c r="AH294" i="10"/>
  <c r="AG294" i="10"/>
  <c r="AH293" i="10"/>
  <c r="AG293" i="10"/>
  <c r="AH292" i="10"/>
  <c r="AG292" i="10"/>
  <c r="AH291" i="10"/>
  <c r="AG291" i="10"/>
  <c r="AH290" i="10"/>
  <c r="AG290" i="10"/>
  <c r="AH289" i="10"/>
  <c r="AG289" i="10"/>
  <c r="AH288" i="10"/>
  <c r="AG288" i="10"/>
  <c r="J288" i="10"/>
  <c r="AH287" i="10"/>
  <c r="AG287" i="10"/>
  <c r="AH286" i="10"/>
  <c r="AG286" i="10"/>
  <c r="AH285" i="10"/>
  <c r="AG285" i="10"/>
  <c r="AH284" i="10"/>
  <c r="AG284" i="10"/>
  <c r="AH283" i="10"/>
  <c r="AG283" i="10"/>
  <c r="AH282" i="10"/>
  <c r="AG282" i="10"/>
  <c r="AH281" i="10"/>
  <c r="AG281" i="10"/>
  <c r="AH280" i="10"/>
  <c r="AG280" i="10"/>
  <c r="AH279" i="10"/>
  <c r="AG279" i="10"/>
  <c r="AH278" i="10"/>
  <c r="AG278" i="10"/>
  <c r="AH277" i="10"/>
  <c r="AG277" i="10"/>
  <c r="AH276" i="10"/>
  <c r="AG276" i="10"/>
  <c r="AH275" i="10"/>
  <c r="AG275" i="10"/>
  <c r="AH274" i="10"/>
  <c r="AG274" i="10"/>
  <c r="J274" i="10"/>
  <c r="AI273" i="10"/>
  <c r="AD273" i="10"/>
  <c r="I272" i="10"/>
  <c r="I271" i="10"/>
  <c r="I270" i="10"/>
  <c r="I269" i="10"/>
  <c r="I268" i="10"/>
  <c r="I267" i="10"/>
  <c r="I266" i="10"/>
  <c r="I265" i="10"/>
  <c r="I264" i="10"/>
  <c r="I263" i="10"/>
  <c r="J262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J232" i="10"/>
  <c r="I232" i="10"/>
  <c r="I231" i="10"/>
  <c r="I230" i="10"/>
  <c r="I229" i="10"/>
  <c r="J228" i="10"/>
  <c r="I228" i="10"/>
  <c r="I227" i="10"/>
  <c r="I226" i="10"/>
  <c r="I225" i="10"/>
  <c r="J224" i="10"/>
  <c r="I224" i="10"/>
  <c r="I223" i="10"/>
  <c r="I222" i="10"/>
  <c r="I221" i="10"/>
  <c r="J220" i="10"/>
  <c r="I220" i="10"/>
  <c r="I219" i="10"/>
  <c r="I218" i="10"/>
  <c r="I217" i="10"/>
  <c r="J216" i="10"/>
  <c r="I216" i="10"/>
  <c r="I215" i="10"/>
  <c r="I214" i="10"/>
  <c r="I213" i="10"/>
  <c r="J212" i="10"/>
  <c r="I212" i="10"/>
  <c r="I211" i="10"/>
  <c r="J210" i="10"/>
  <c r="I210" i="10"/>
  <c r="I209" i="10"/>
  <c r="J208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J164" i="10"/>
  <c r="I164" i="10"/>
  <c r="I163" i="10"/>
  <c r="I162" i="10"/>
  <c r="I161" i="10"/>
  <c r="J160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J148" i="10"/>
  <c r="I148" i="10"/>
  <c r="I147" i="10"/>
  <c r="I146" i="10"/>
  <c r="I145" i="10"/>
  <c r="J144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J132" i="10"/>
  <c r="I132" i="10"/>
  <c r="I131" i="10"/>
  <c r="I130" i="10"/>
  <c r="I129" i="10"/>
  <c r="J128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J48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J32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7" i="10"/>
  <c r="I6" i="10"/>
  <c r="I5" i="10"/>
  <c r="I4" i="10"/>
  <c r="I3" i="10"/>
  <c r="H3" i="10"/>
  <c r="X378" i="9"/>
  <c r="W378" i="9"/>
  <c r="V378" i="9"/>
  <c r="I378" i="9"/>
  <c r="X377" i="9"/>
  <c r="W377" i="9"/>
  <c r="V377" i="9"/>
  <c r="I377" i="9"/>
  <c r="X376" i="9"/>
  <c r="W376" i="9"/>
  <c r="V376" i="9"/>
  <c r="I376" i="9"/>
  <c r="X375" i="9"/>
  <c r="W375" i="9"/>
  <c r="V375" i="9"/>
  <c r="I375" i="9"/>
  <c r="X374" i="9"/>
  <c r="W374" i="9"/>
  <c r="V374" i="9"/>
  <c r="I374" i="9"/>
  <c r="X373" i="9"/>
  <c r="W373" i="9"/>
  <c r="V373" i="9"/>
  <c r="I373" i="9"/>
  <c r="X372" i="9"/>
  <c r="W372" i="9"/>
  <c r="V372" i="9"/>
  <c r="I372" i="9"/>
  <c r="X371" i="9"/>
  <c r="W371" i="9"/>
  <c r="V371" i="9"/>
  <c r="I371" i="9"/>
  <c r="X370" i="9"/>
  <c r="W370" i="9"/>
  <c r="V370" i="9"/>
  <c r="I370" i="9"/>
  <c r="X369" i="9"/>
  <c r="W369" i="9"/>
  <c r="V369" i="9"/>
  <c r="S369" i="9"/>
  <c r="I369" i="9"/>
  <c r="X368" i="9"/>
  <c r="W368" i="9"/>
  <c r="V368" i="9"/>
  <c r="X367" i="9"/>
  <c r="W367" i="9"/>
  <c r="V367" i="9"/>
  <c r="I367" i="9"/>
  <c r="X366" i="9"/>
  <c r="W366" i="9"/>
  <c r="V366" i="9"/>
  <c r="X365" i="9"/>
  <c r="W365" i="9"/>
  <c r="V365" i="9"/>
  <c r="X364" i="9"/>
  <c r="W364" i="9"/>
  <c r="V364" i="9"/>
  <c r="I364" i="9"/>
  <c r="X363" i="9"/>
  <c r="W363" i="9"/>
  <c r="V363" i="9"/>
  <c r="X362" i="9"/>
  <c r="W362" i="9"/>
  <c r="V362" i="9"/>
  <c r="X361" i="9"/>
  <c r="W361" i="9"/>
  <c r="V361" i="9"/>
  <c r="X360" i="9"/>
  <c r="W360" i="9"/>
  <c r="V360" i="9"/>
  <c r="I360" i="9"/>
  <c r="X359" i="9"/>
  <c r="W359" i="9"/>
  <c r="V359" i="9"/>
  <c r="X358" i="9"/>
  <c r="W358" i="9"/>
  <c r="V358" i="9"/>
  <c r="X357" i="9"/>
  <c r="W357" i="9"/>
  <c r="V357" i="9"/>
  <c r="X356" i="9"/>
  <c r="W356" i="9"/>
  <c r="V356" i="9"/>
  <c r="I356" i="9"/>
  <c r="X355" i="9"/>
  <c r="W355" i="9"/>
  <c r="V355" i="9"/>
  <c r="X354" i="9"/>
  <c r="W354" i="9"/>
  <c r="V354" i="9"/>
  <c r="X353" i="9"/>
  <c r="W353" i="9"/>
  <c r="V353" i="9"/>
  <c r="X352" i="9"/>
  <c r="W352" i="9"/>
  <c r="V352" i="9"/>
  <c r="I352" i="9"/>
  <c r="X351" i="9"/>
  <c r="W351" i="9"/>
  <c r="V351" i="9"/>
  <c r="X350" i="9"/>
  <c r="W350" i="9"/>
  <c r="V350" i="9"/>
  <c r="X349" i="9"/>
  <c r="W349" i="9"/>
  <c r="V349" i="9"/>
  <c r="X348" i="9"/>
  <c r="W348" i="9"/>
  <c r="V348" i="9"/>
  <c r="X347" i="9"/>
  <c r="W347" i="9"/>
  <c r="V347" i="9"/>
  <c r="X346" i="9"/>
  <c r="W346" i="9"/>
  <c r="V346" i="9"/>
  <c r="X345" i="9"/>
  <c r="W345" i="9"/>
  <c r="V345" i="9"/>
  <c r="X344" i="9"/>
  <c r="W344" i="9"/>
  <c r="V344" i="9"/>
  <c r="I344" i="9"/>
  <c r="X343" i="9"/>
  <c r="W343" i="9"/>
  <c r="V343" i="9"/>
  <c r="X342" i="9"/>
  <c r="W342" i="9"/>
  <c r="V342" i="9"/>
  <c r="X341" i="9"/>
  <c r="W341" i="9"/>
  <c r="V341" i="9"/>
  <c r="X340" i="9"/>
  <c r="W340" i="9"/>
  <c r="V340" i="9"/>
  <c r="X339" i="9"/>
  <c r="W339" i="9"/>
  <c r="V339" i="9"/>
  <c r="X338" i="9"/>
  <c r="W338" i="9"/>
  <c r="V338" i="9"/>
  <c r="X337" i="9"/>
  <c r="W337" i="9"/>
  <c r="V337" i="9"/>
  <c r="X336" i="9"/>
  <c r="W336" i="9"/>
  <c r="V336" i="9"/>
  <c r="I336" i="9"/>
  <c r="X335" i="9"/>
  <c r="W335" i="9"/>
  <c r="V335" i="9"/>
  <c r="X334" i="9"/>
  <c r="W334" i="9"/>
  <c r="V334" i="9"/>
  <c r="X333" i="9"/>
  <c r="W333" i="9"/>
  <c r="V333" i="9"/>
  <c r="X332" i="9"/>
  <c r="W332" i="9"/>
  <c r="V332" i="9"/>
  <c r="X331" i="9"/>
  <c r="W331" i="9"/>
  <c r="V331" i="9"/>
  <c r="X330" i="9"/>
  <c r="W330" i="9"/>
  <c r="V330" i="9"/>
  <c r="X329" i="9"/>
  <c r="W329" i="9"/>
  <c r="V329" i="9"/>
  <c r="X328" i="9"/>
  <c r="W328" i="9"/>
  <c r="V328" i="9"/>
  <c r="I328" i="9"/>
  <c r="X327" i="9"/>
  <c r="W327" i="9"/>
  <c r="V327" i="9"/>
  <c r="X326" i="9"/>
  <c r="W326" i="9"/>
  <c r="V326" i="9"/>
  <c r="X325" i="9"/>
  <c r="W325" i="9"/>
  <c r="V325" i="9"/>
  <c r="X324" i="9"/>
  <c r="W324" i="9"/>
  <c r="V324" i="9"/>
  <c r="X323" i="9"/>
  <c r="W323" i="9"/>
  <c r="V323" i="9"/>
  <c r="X322" i="9"/>
  <c r="W322" i="9"/>
  <c r="V322" i="9"/>
  <c r="I322" i="9"/>
  <c r="X321" i="9"/>
  <c r="W321" i="9"/>
  <c r="V321" i="9"/>
  <c r="X320" i="9"/>
  <c r="W320" i="9"/>
  <c r="V320" i="9"/>
  <c r="X319" i="9"/>
  <c r="W319" i="9"/>
  <c r="V319" i="9"/>
  <c r="X318" i="9"/>
  <c r="W318" i="9"/>
  <c r="V318" i="9"/>
  <c r="X317" i="9"/>
  <c r="W317" i="9"/>
  <c r="V317" i="9"/>
  <c r="X316" i="9"/>
  <c r="W316" i="9"/>
  <c r="V316" i="9"/>
  <c r="I316" i="9"/>
  <c r="X315" i="9"/>
  <c r="W315" i="9"/>
  <c r="V315" i="9"/>
  <c r="X314" i="9"/>
  <c r="W314" i="9"/>
  <c r="V314" i="9"/>
  <c r="X313" i="9"/>
  <c r="W313" i="9"/>
  <c r="V313" i="9"/>
  <c r="X312" i="9"/>
  <c r="W312" i="9"/>
  <c r="V312" i="9"/>
  <c r="X311" i="9"/>
  <c r="W311" i="9"/>
  <c r="V311" i="9"/>
  <c r="X310" i="9"/>
  <c r="W310" i="9"/>
  <c r="V310" i="9"/>
  <c r="X309" i="9"/>
  <c r="W309" i="9"/>
  <c r="V309" i="9"/>
  <c r="X308" i="9"/>
  <c r="W308" i="9"/>
  <c r="V308" i="9"/>
  <c r="I308" i="9"/>
  <c r="X307" i="9"/>
  <c r="W307" i="9"/>
  <c r="V307" i="9"/>
  <c r="X306" i="9"/>
  <c r="W306" i="9"/>
  <c r="V306" i="9"/>
  <c r="X305" i="9"/>
  <c r="W305" i="9"/>
  <c r="V305" i="9"/>
  <c r="X304" i="9"/>
  <c r="W304" i="9"/>
  <c r="V304" i="9"/>
  <c r="I304" i="9"/>
  <c r="X303" i="9"/>
  <c r="W303" i="9"/>
  <c r="V303" i="9"/>
  <c r="X302" i="9"/>
  <c r="W302" i="9"/>
  <c r="V302" i="9"/>
  <c r="X301" i="9"/>
  <c r="W301" i="9"/>
  <c r="V301" i="9"/>
  <c r="X300" i="9"/>
  <c r="W300" i="9"/>
  <c r="V300" i="9"/>
  <c r="X299" i="9"/>
  <c r="W299" i="9"/>
  <c r="V299" i="9"/>
  <c r="X298" i="9"/>
  <c r="W298" i="9"/>
  <c r="V298" i="9"/>
  <c r="X297" i="9"/>
  <c r="W297" i="9"/>
  <c r="V297" i="9"/>
  <c r="X296" i="9"/>
  <c r="W296" i="9"/>
  <c r="V296" i="9"/>
  <c r="I296" i="9"/>
  <c r="X295" i="9"/>
  <c r="W295" i="9"/>
  <c r="V295" i="9"/>
  <c r="X294" i="9"/>
  <c r="W294" i="9"/>
  <c r="V294" i="9"/>
  <c r="X293" i="9"/>
  <c r="W293" i="9"/>
  <c r="V293" i="9"/>
  <c r="X292" i="9"/>
  <c r="W292" i="9"/>
  <c r="V292" i="9"/>
  <c r="I292" i="9"/>
  <c r="X291" i="9"/>
  <c r="W291" i="9"/>
  <c r="V291" i="9"/>
  <c r="X290" i="9"/>
  <c r="W290" i="9"/>
  <c r="V290" i="9"/>
  <c r="X289" i="9"/>
  <c r="W289" i="9"/>
  <c r="V289" i="9"/>
  <c r="X288" i="9"/>
  <c r="W288" i="9"/>
  <c r="V288" i="9"/>
  <c r="X287" i="9"/>
  <c r="W287" i="9"/>
  <c r="V287" i="9"/>
  <c r="X286" i="9"/>
  <c r="W286" i="9"/>
  <c r="V286" i="9"/>
  <c r="X285" i="9"/>
  <c r="W285" i="9"/>
  <c r="V285" i="9"/>
  <c r="X284" i="9"/>
  <c r="W284" i="9"/>
  <c r="V284" i="9"/>
  <c r="X283" i="9"/>
  <c r="W283" i="9"/>
  <c r="V283" i="9"/>
  <c r="X282" i="9"/>
  <c r="W282" i="9"/>
  <c r="V282" i="9"/>
  <c r="X281" i="9"/>
  <c r="W281" i="9"/>
  <c r="V281" i="9"/>
  <c r="X280" i="9"/>
  <c r="W280" i="9"/>
  <c r="V280" i="9"/>
  <c r="I280" i="9"/>
  <c r="X279" i="9"/>
  <c r="W279" i="9"/>
  <c r="V279" i="9"/>
  <c r="X278" i="9"/>
  <c r="W278" i="9"/>
  <c r="V278" i="9"/>
  <c r="X277" i="9"/>
  <c r="W277" i="9"/>
  <c r="V277" i="9"/>
  <c r="X276" i="9"/>
  <c r="W276" i="9"/>
  <c r="V276" i="9"/>
  <c r="X275" i="9"/>
  <c r="W275" i="9"/>
  <c r="V275" i="9"/>
  <c r="X274" i="9"/>
  <c r="W274" i="9"/>
  <c r="V274" i="9"/>
  <c r="X273" i="9"/>
  <c r="W273" i="9"/>
  <c r="V273" i="9"/>
  <c r="X272" i="9"/>
  <c r="W272" i="9"/>
  <c r="V272" i="9"/>
  <c r="X271" i="9"/>
  <c r="W271" i="9"/>
  <c r="V271" i="9"/>
  <c r="X270" i="9"/>
  <c r="W270" i="9"/>
  <c r="V270" i="9"/>
  <c r="X269" i="9"/>
  <c r="W269" i="9"/>
  <c r="V269" i="9"/>
  <c r="X268" i="9"/>
  <c r="W268" i="9"/>
  <c r="V268" i="9"/>
  <c r="X267" i="9"/>
  <c r="W267" i="9"/>
  <c r="V267" i="9"/>
  <c r="X266" i="9"/>
  <c r="W266" i="9"/>
  <c r="V266" i="9"/>
  <c r="X265" i="9"/>
  <c r="W265" i="9"/>
  <c r="V265" i="9"/>
  <c r="X264" i="9"/>
  <c r="W264" i="9"/>
  <c r="V264" i="9"/>
  <c r="I264" i="9"/>
  <c r="X263" i="9"/>
  <c r="W263" i="9"/>
  <c r="V263" i="9"/>
  <c r="X262" i="9"/>
  <c r="W262" i="9"/>
  <c r="V262" i="9"/>
  <c r="X261" i="9"/>
  <c r="W261" i="9"/>
  <c r="V261" i="9"/>
  <c r="X260" i="9"/>
  <c r="W260" i="9"/>
  <c r="V260" i="9"/>
  <c r="X259" i="9"/>
  <c r="W259" i="9"/>
  <c r="V259" i="9"/>
  <c r="X258" i="9"/>
  <c r="W258" i="9"/>
  <c r="V258" i="9"/>
  <c r="X257" i="9"/>
  <c r="W257" i="9"/>
  <c r="V257" i="9"/>
  <c r="X256" i="9"/>
  <c r="W256" i="9"/>
  <c r="V256" i="9"/>
  <c r="X255" i="9"/>
  <c r="W255" i="9"/>
  <c r="V255" i="9"/>
  <c r="X254" i="9"/>
  <c r="W254" i="9"/>
  <c r="V254" i="9"/>
  <c r="X253" i="9"/>
  <c r="W253" i="9"/>
  <c r="V253" i="9"/>
  <c r="X252" i="9"/>
  <c r="W252" i="9"/>
  <c r="V252" i="9"/>
  <c r="I252" i="9"/>
  <c r="X251" i="9"/>
  <c r="W251" i="9"/>
  <c r="V251" i="9"/>
  <c r="X250" i="9"/>
  <c r="W250" i="9"/>
  <c r="V250" i="9"/>
  <c r="X249" i="9"/>
  <c r="W249" i="9"/>
  <c r="V249" i="9"/>
  <c r="I248" i="9"/>
  <c r="I236" i="9"/>
  <c r="I232" i="9"/>
  <c r="I228" i="9"/>
  <c r="I224" i="9"/>
  <c r="I220" i="9"/>
  <c r="I216" i="9"/>
  <c r="I212" i="9"/>
  <c r="I208" i="9"/>
  <c r="I204" i="9"/>
  <c r="I200" i="9"/>
  <c r="I196" i="9"/>
  <c r="I192" i="9"/>
  <c r="I188" i="9"/>
  <c r="I160" i="9"/>
  <c r="I156" i="9"/>
  <c r="I152" i="9"/>
  <c r="I148" i="9"/>
  <c r="I144" i="9"/>
  <c r="I140" i="9"/>
  <c r="I136" i="9"/>
  <c r="I132" i="9"/>
  <c r="I120" i="9"/>
  <c r="I88" i="9"/>
  <c r="I56" i="9"/>
  <c r="I42" i="9"/>
  <c r="I24" i="9"/>
  <c r="I378" i="8"/>
  <c r="I377" i="8"/>
  <c r="H377" i="8"/>
  <c r="I376" i="8"/>
  <c r="I375" i="8"/>
  <c r="H375" i="8"/>
  <c r="I374" i="8"/>
  <c r="I373" i="8"/>
  <c r="H373" i="8"/>
  <c r="I372" i="8"/>
  <c r="I371" i="8"/>
  <c r="H371" i="8"/>
  <c r="I370" i="8"/>
  <c r="W369" i="8"/>
  <c r="I369" i="8"/>
  <c r="I368" i="8"/>
  <c r="I367" i="8"/>
  <c r="I366" i="8"/>
  <c r="I365" i="8"/>
  <c r="I364" i="8"/>
  <c r="I363" i="8"/>
  <c r="I362" i="8"/>
  <c r="I361" i="8"/>
  <c r="I360" i="8"/>
  <c r="H360" i="8"/>
  <c r="I359" i="8"/>
  <c r="I358" i="8"/>
  <c r="I357" i="8"/>
  <c r="I356" i="8"/>
  <c r="H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H344" i="8"/>
  <c r="I343" i="8"/>
  <c r="I342" i="8"/>
  <c r="I341" i="8"/>
  <c r="I340" i="8"/>
  <c r="H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H328" i="8"/>
  <c r="I327" i="8"/>
  <c r="I326" i="8"/>
  <c r="I325" i="8"/>
  <c r="I324" i="8"/>
  <c r="H324" i="8"/>
  <c r="I323" i="8"/>
  <c r="I322" i="8"/>
  <c r="I321" i="8"/>
  <c r="I320" i="8"/>
  <c r="I319" i="8"/>
  <c r="I318" i="8"/>
  <c r="I317" i="8"/>
  <c r="I316" i="8"/>
  <c r="H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H304" i="8"/>
  <c r="I303" i="8"/>
  <c r="I302" i="8"/>
  <c r="I301" i="8"/>
  <c r="I300" i="8"/>
  <c r="I299" i="8"/>
  <c r="I298" i="8"/>
  <c r="I297" i="8"/>
  <c r="I296" i="8"/>
  <c r="H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H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H272" i="8"/>
  <c r="I271" i="8"/>
  <c r="I270" i="8"/>
  <c r="I269" i="8"/>
  <c r="I268" i="8"/>
  <c r="H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H256" i="8"/>
  <c r="I255" i="8"/>
  <c r="I254" i="8"/>
  <c r="I253" i="8"/>
  <c r="I252" i="8"/>
  <c r="I251" i="8"/>
  <c r="I250" i="8"/>
  <c r="I249" i="8"/>
  <c r="I248" i="8"/>
  <c r="AC247" i="8"/>
  <c r="AC248" i="8" s="1"/>
  <c r="AC249" i="8" s="1"/>
  <c r="AC250" i="8" s="1"/>
  <c r="AC251" i="8" s="1"/>
  <c r="AC252" i="8" s="1"/>
  <c r="AC253" i="8" s="1"/>
  <c r="AC254" i="8" s="1"/>
  <c r="AC255" i="8" s="1"/>
  <c r="AC256" i="8" s="1"/>
  <c r="AC257" i="8" s="1"/>
  <c r="AC258" i="8" s="1"/>
  <c r="AC259" i="8" s="1"/>
  <c r="AC260" i="8" s="1"/>
  <c r="AC261" i="8" s="1"/>
  <c r="AC262" i="8" s="1"/>
  <c r="AC263" i="8" s="1"/>
  <c r="AC264" i="8" s="1"/>
  <c r="AC265" i="8" s="1"/>
  <c r="AC266" i="8" s="1"/>
  <c r="AC267" i="8" s="1"/>
  <c r="AC268" i="8" s="1"/>
  <c r="AC269" i="8" s="1"/>
  <c r="AC270" i="8" s="1"/>
  <c r="AC271" i="8" s="1"/>
  <c r="AC272" i="8" s="1"/>
  <c r="AC273" i="8" s="1"/>
  <c r="AC274" i="8" s="1"/>
  <c r="AC275" i="8" s="1"/>
  <c r="AC276" i="8" s="1"/>
  <c r="AC277" i="8" s="1"/>
  <c r="AC278" i="8" s="1"/>
  <c r="AC279" i="8" s="1"/>
  <c r="AC280" i="8" s="1"/>
  <c r="AC281" i="8" s="1"/>
  <c r="AC282" i="8" s="1"/>
  <c r="AC283" i="8" s="1"/>
  <c r="AC284" i="8" s="1"/>
  <c r="AC285" i="8" s="1"/>
  <c r="AC286" i="8" s="1"/>
  <c r="AC287" i="8" s="1"/>
  <c r="AC288" i="8" s="1"/>
  <c r="AC289" i="8" s="1"/>
  <c r="AC290" i="8" s="1"/>
  <c r="AC291" i="8" s="1"/>
  <c r="AC292" i="8" s="1"/>
  <c r="AC293" i="8" s="1"/>
  <c r="AC294" i="8" s="1"/>
  <c r="AC295" i="8" s="1"/>
  <c r="AC296" i="8" s="1"/>
  <c r="AC297" i="8" s="1"/>
  <c r="AC298" i="8" s="1"/>
  <c r="AC299" i="8" s="1"/>
  <c r="AC300" i="8" s="1"/>
  <c r="AC301" i="8" s="1"/>
  <c r="AC302" i="8" s="1"/>
  <c r="AC303" i="8" s="1"/>
  <c r="AC304" i="8" s="1"/>
  <c r="AC305" i="8" s="1"/>
  <c r="AC306" i="8" s="1"/>
  <c r="AC307" i="8" s="1"/>
  <c r="AC308" i="8" s="1"/>
  <c r="AC309" i="8" s="1"/>
  <c r="AC310" i="8" s="1"/>
  <c r="AC311" i="8" s="1"/>
  <c r="AC312" i="8" s="1"/>
  <c r="AC313" i="8" s="1"/>
  <c r="AC314" i="8" s="1"/>
  <c r="AC315" i="8" s="1"/>
  <c r="AC316" i="8" s="1"/>
  <c r="AC317" i="8" s="1"/>
  <c r="AC318" i="8" s="1"/>
  <c r="AC319" i="8" s="1"/>
  <c r="AC320" i="8" s="1"/>
  <c r="AC321" i="8" s="1"/>
  <c r="AC322" i="8" s="1"/>
  <c r="AC323" i="8" s="1"/>
  <c r="AC324" i="8" s="1"/>
  <c r="AC325" i="8" s="1"/>
  <c r="AC326" i="8" s="1"/>
  <c r="AC327" i="8" s="1"/>
  <c r="AC328" i="8" s="1"/>
  <c r="AC329" i="8" s="1"/>
  <c r="AC330" i="8" s="1"/>
  <c r="AC331" i="8" s="1"/>
  <c r="AC332" i="8" s="1"/>
  <c r="AC333" i="8" s="1"/>
  <c r="AC334" i="8" s="1"/>
  <c r="AC335" i="8" s="1"/>
  <c r="AC336" i="8" s="1"/>
  <c r="AC337" i="8" s="1"/>
  <c r="AC338" i="8" s="1"/>
  <c r="AC339" i="8" s="1"/>
  <c r="AC340" i="8" s="1"/>
  <c r="AC341" i="8" s="1"/>
  <c r="AC342" i="8" s="1"/>
  <c r="AC343" i="8" s="1"/>
  <c r="AC344" i="8" s="1"/>
  <c r="AC345" i="8" s="1"/>
  <c r="AC346" i="8" s="1"/>
  <c r="AC347" i="8" s="1"/>
  <c r="AC348" i="8" s="1"/>
  <c r="AC349" i="8" s="1"/>
  <c r="AC350" i="8" s="1"/>
  <c r="AC351" i="8" s="1"/>
  <c r="AC352" i="8" s="1"/>
  <c r="AC353" i="8" s="1"/>
  <c r="AC354" i="8" s="1"/>
  <c r="AC355" i="8" s="1"/>
  <c r="AC356" i="8" s="1"/>
  <c r="AC357" i="8" s="1"/>
  <c r="AC358" i="8" s="1"/>
  <c r="AC359" i="8" s="1"/>
  <c r="AC360" i="8" s="1"/>
  <c r="AC361" i="8" s="1"/>
  <c r="AC362" i="8" s="1"/>
  <c r="AC363" i="8" s="1"/>
  <c r="AC364" i="8" s="1"/>
  <c r="AC365" i="8" s="1"/>
  <c r="AC366" i="8" s="1"/>
  <c r="AC367" i="8" s="1"/>
  <c r="AC368" i="8" s="1"/>
  <c r="AC369" i="8" s="1"/>
  <c r="AC370" i="8" s="1"/>
  <c r="AC371" i="8" s="1"/>
  <c r="AC372" i="8" s="1"/>
  <c r="AC373" i="8" s="1"/>
  <c r="AC374" i="8" s="1"/>
  <c r="AC375" i="8" s="1"/>
  <c r="AC376" i="8" s="1"/>
  <c r="AC377" i="8" s="1"/>
  <c r="AC378" i="8" s="1"/>
  <c r="AC379" i="8" s="1"/>
  <c r="AC380" i="8" s="1"/>
  <c r="AC381" i="8" s="1"/>
  <c r="AC382" i="8" s="1"/>
  <c r="AC383" i="8" s="1"/>
  <c r="AC384" i="8" s="1"/>
  <c r="AC385" i="8" s="1"/>
  <c r="AC386" i="8" s="1"/>
  <c r="AC387" i="8" s="1"/>
  <c r="AC388" i="8" s="1"/>
  <c r="AC389" i="8" s="1"/>
  <c r="AC390" i="8" s="1"/>
  <c r="AC391" i="8" s="1"/>
  <c r="AC392" i="8" s="1"/>
  <c r="AC393" i="8" s="1"/>
  <c r="AC394" i="8" s="1"/>
  <c r="AC395" i="8" s="1"/>
  <c r="AC396" i="8" s="1"/>
  <c r="AC397" i="8" s="1"/>
  <c r="AC398" i="8" s="1"/>
  <c r="AC399" i="8" s="1"/>
  <c r="AC400" i="8" s="1"/>
  <c r="AC401" i="8" s="1"/>
  <c r="AC402" i="8" s="1"/>
  <c r="AC403" i="8" s="1"/>
  <c r="AC404" i="8" s="1"/>
  <c r="AC405" i="8" s="1"/>
  <c r="AC406" i="8" s="1"/>
  <c r="AC407" i="8" s="1"/>
  <c r="AC408" i="8" s="1"/>
  <c r="AC409" i="8" s="1"/>
  <c r="AC410" i="8" s="1"/>
  <c r="AC411" i="8" s="1"/>
  <c r="AC412" i="8" s="1"/>
  <c r="AC413" i="8" s="1"/>
  <c r="AC414" i="8" s="1"/>
  <c r="AA247" i="8"/>
  <c r="AA248" i="8" s="1"/>
  <c r="AA249" i="8" s="1"/>
  <c r="AA250" i="8" s="1"/>
  <c r="AA251" i="8" s="1"/>
  <c r="AA252" i="8" s="1"/>
  <c r="AA253" i="8" s="1"/>
  <c r="AA254" i="8" s="1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AA269" i="8" s="1"/>
  <c r="AA270" i="8" s="1"/>
  <c r="AA271" i="8" s="1"/>
  <c r="AA272" i="8" s="1"/>
  <c r="AA273" i="8" s="1"/>
  <c r="AA274" i="8" s="1"/>
  <c r="AA275" i="8" s="1"/>
  <c r="AA276" i="8" s="1"/>
  <c r="AA277" i="8" s="1"/>
  <c r="AA278" i="8" s="1"/>
  <c r="AA279" i="8" s="1"/>
  <c r="AA280" i="8" s="1"/>
  <c r="AA281" i="8" s="1"/>
  <c r="AA282" i="8" s="1"/>
  <c r="AA283" i="8" s="1"/>
  <c r="AA284" i="8" s="1"/>
  <c r="AA285" i="8" s="1"/>
  <c r="AA286" i="8" s="1"/>
  <c r="AA287" i="8" s="1"/>
  <c r="AA288" i="8" s="1"/>
  <c r="AA289" i="8" s="1"/>
  <c r="AA290" i="8" s="1"/>
  <c r="AA291" i="8" s="1"/>
  <c r="AA292" i="8" s="1"/>
  <c r="AA293" i="8" s="1"/>
  <c r="AA294" i="8" s="1"/>
  <c r="AA295" i="8" s="1"/>
  <c r="AA296" i="8" s="1"/>
  <c r="AA297" i="8" s="1"/>
  <c r="AA298" i="8" s="1"/>
  <c r="AA299" i="8" s="1"/>
  <c r="AA300" i="8" s="1"/>
  <c r="AA301" i="8" s="1"/>
  <c r="AA302" i="8" s="1"/>
  <c r="AA303" i="8" s="1"/>
  <c r="AA304" i="8" s="1"/>
  <c r="AA305" i="8" s="1"/>
  <c r="AA306" i="8" s="1"/>
  <c r="AA307" i="8" s="1"/>
  <c r="AA308" i="8" s="1"/>
  <c r="AA309" i="8" s="1"/>
  <c r="AA310" i="8" s="1"/>
  <c r="AA311" i="8" s="1"/>
  <c r="AA312" i="8" s="1"/>
  <c r="AA313" i="8" s="1"/>
  <c r="AA314" i="8" s="1"/>
  <c r="AA315" i="8" s="1"/>
  <c r="AA316" i="8" s="1"/>
  <c r="AA317" i="8" s="1"/>
  <c r="AA318" i="8" s="1"/>
  <c r="AA319" i="8" s="1"/>
  <c r="AA320" i="8" s="1"/>
  <c r="AA321" i="8" s="1"/>
  <c r="AA322" i="8" s="1"/>
  <c r="AA323" i="8" s="1"/>
  <c r="AA324" i="8" s="1"/>
  <c r="AA325" i="8" s="1"/>
  <c r="AA326" i="8" s="1"/>
  <c r="AA327" i="8" s="1"/>
  <c r="AA328" i="8" s="1"/>
  <c r="AA329" i="8" s="1"/>
  <c r="AA330" i="8" s="1"/>
  <c r="AA331" i="8" s="1"/>
  <c r="AA332" i="8" s="1"/>
  <c r="AA333" i="8" s="1"/>
  <c r="AA334" i="8" s="1"/>
  <c r="AA335" i="8" s="1"/>
  <c r="AA336" i="8" s="1"/>
  <c r="AA337" i="8" s="1"/>
  <c r="AA338" i="8" s="1"/>
  <c r="AA339" i="8" s="1"/>
  <c r="AA340" i="8" s="1"/>
  <c r="AA341" i="8" s="1"/>
  <c r="AA342" i="8" s="1"/>
  <c r="AA343" i="8" s="1"/>
  <c r="AA344" i="8" s="1"/>
  <c r="AA345" i="8" s="1"/>
  <c r="AA346" i="8" s="1"/>
  <c r="AA347" i="8" s="1"/>
  <c r="AA348" i="8" s="1"/>
  <c r="AA349" i="8" s="1"/>
  <c r="AA350" i="8" s="1"/>
  <c r="AA351" i="8" s="1"/>
  <c r="AA352" i="8" s="1"/>
  <c r="AA353" i="8" s="1"/>
  <c r="AA354" i="8" s="1"/>
  <c r="AA355" i="8" s="1"/>
  <c r="AA356" i="8" s="1"/>
  <c r="AA357" i="8" s="1"/>
  <c r="AA358" i="8" s="1"/>
  <c r="AA359" i="8" s="1"/>
  <c r="AA360" i="8" s="1"/>
  <c r="AA361" i="8" s="1"/>
  <c r="AA362" i="8" s="1"/>
  <c r="AA363" i="8" s="1"/>
  <c r="AA364" i="8" s="1"/>
  <c r="AA365" i="8" s="1"/>
  <c r="AA366" i="8" s="1"/>
  <c r="AA367" i="8" s="1"/>
  <c r="AA368" i="8" s="1"/>
  <c r="AA369" i="8" s="1"/>
  <c r="AA370" i="8" s="1"/>
  <c r="AA371" i="8" s="1"/>
  <c r="AA372" i="8" s="1"/>
  <c r="AA373" i="8" s="1"/>
  <c r="AA374" i="8" s="1"/>
  <c r="AA375" i="8" s="1"/>
  <c r="AA376" i="8" s="1"/>
  <c r="AA377" i="8" s="1"/>
  <c r="AA378" i="8" s="1"/>
  <c r="AA379" i="8" s="1"/>
  <c r="AA380" i="8" s="1"/>
  <c r="AA381" i="8" s="1"/>
  <c r="AA382" i="8" s="1"/>
  <c r="AA383" i="8" s="1"/>
  <c r="AA384" i="8" s="1"/>
  <c r="AA385" i="8" s="1"/>
  <c r="AA386" i="8" s="1"/>
  <c r="AA387" i="8" s="1"/>
  <c r="AA388" i="8" s="1"/>
  <c r="AA389" i="8" s="1"/>
  <c r="AA390" i="8" s="1"/>
  <c r="AA391" i="8" s="1"/>
  <c r="AA392" i="8" s="1"/>
  <c r="AA393" i="8" s="1"/>
  <c r="AA394" i="8" s="1"/>
  <c r="AA395" i="8" s="1"/>
  <c r="AA396" i="8" s="1"/>
  <c r="AA397" i="8" s="1"/>
  <c r="AA398" i="8" s="1"/>
  <c r="AA399" i="8" s="1"/>
  <c r="AA400" i="8" s="1"/>
  <c r="AA401" i="8" s="1"/>
  <c r="AA402" i="8" s="1"/>
  <c r="AA403" i="8" s="1"/>
  <c r="AA404" i="8" s="1"/>
  <c r="AA405" i="8" s="1"/>
  <c r="AA406" i="8" s="1"/>
  <c r="AA407" i="8" s="1"/>
  <c r="AA408" i="8" s="1"/>
  <c r="AA409" i="8" s="1"/>
  <c r="AA410" i="8" s="1"/>
  <c r="AA411" i="8" s="1"/>
  <c r="AA412" i="8" s="1"/>
  <c r="AA413" i="8" s="1"/>
  <c r="AA414" i="8" s="1"/>
  <c r="Z247" i="8"/>
  <c r="Z248" i="8" s="1"/>
  <c r="Z249" i="8" s="1"/>
  <c r="Z250" i="8" s="1"/>
  <c r="Z251" i="8" s="1"/>
  <c r="Z252" i="8" s="1"/>
  <c r="Z253" i="8" s="1"/>
  <c r="Z254" i="8" s="1"/>
  <c r="Z255" i="8" s="1"/>
  <c r="Z256" i="8" s="1"/>
  <c r="Z257" i="8" s="1"/>
  <c r="Z258" i="8" s="1"/>
  <c r="Z259" i="8" s="1"/>
  <c r="Z260" i="8" s="1"/>
  <c r="Z261" i="8" s="1"/>
  <c r="Z262" i="8" s="1"/>
  <c r="Z263" i="8" s="1"/>
  <c r="Z264" i="8" s="1"/>
  <c r="Z265" i="8" s="1"/>
  <c r="Z266" i="8" s="1"/>
  <c r="Z267" i="8" s="1"/>
  <c r="Z268" i="8" s="1"/>
  <c r="Z269" i="8" s="1"/>
  <c r="Z270" i="8" s="1"/>
  <c r="Z271" i="8" s="1"/>
  <c r="Z272" i="8" s="1"/>
  <c r="Z273" i="8" s="1"/>
  <c r="Z274" i="8" s="1"/>
  <c r="Z275" i="8" s="1"/>
  <c r="Z276" i="8" s="1"/>
  <c r="Z277" i="8" s="1"/>
  <c r="Z278" i="8" s="1"/>
  <c r="Z279" i="8" s="1"/>
  <c r="Z280" i="8" s="1"/>
  <c r="Z281" i="8" s="1"/>
  <c r="Z282" i="8" s="1"/>
  <c r="Z283" i="8" s="1"/>
  <c r="Z284" i="8" s="1"/>
  <c r="Z285" i="8" s="1"/>
  <c r="Z286" i="8" s="1"/>
  <c r="Z287" i="8" s="1"/>
  <c r="Z288" i="8" s="1"/>
  <c r="Z289" i="8" s="1"/>
  <c r="Z290" i="8" s="1"/>
  <c r="Z291" i="8" s="1"/>
  <c r="Z292" i="8" s="1"/>
  <c r="Z293" i="8" s="1"/>
  <c r="Z294" i="8" s="1"/>
  <c r="Z295" i="8" s="1"/>
  <c r="Z296" i="8" s="1"/>
  <c r="Z297" i="8" s="1"/>
  <c r="Z298" i="8" s="1"/>
  <c r="Z299" i="8" s="1"/>
  <c r="Z300" i="8" s="1"/>
  <c r="Z301" i="8" s="1"/>
  <c r="Z302" i="8" s="1"/>
  <c r="Z303" i="8" s="1"/>
  <c r="Z304" i="8" s="1"/>
  <c r="Z305" i="8" s="1"/>
  <c r="Z306" i="8" s="1"/>
  <c r="Z307" i="8" s="1"/>
  <c r="Z308" i="8" s="1"/>
  <c r="Z309" i="8" s="1"/>
  <c r="Z310" i="8" s="1"/>
  <c r="Z311" i="8" s="1"/>
  <c r="Z312" i="8" s="1"/>
  <c r="Z313" i="8" s="1"/>
  <c r="Z314" i="8" s="1"/>
  <c r="Z315" i="8" s="1"/>
  <c r="Z316" i="8" s="1"/>
  <c r="Z317" i="8" s="1"/>
  <c r="Z318" i="8" s="1"/>
  <c r="Z319" i="8" s="1"/>
  <c r="Z320" i="8" s="1"/>
  <c r="Z321" i="8" s="1"/>
  <c r="Z322" i="8" s="1"/>
  <c r="Z323" i="8" s="1"/>
  <c r="Z324" i="8" s="1"/>
  <c r="Z325" i="8" s="1"/>
  <c r="Z326" i="8" s="1"/>
  <c r="Z327" i="8" s="1"/>
  <c r="Z328" i="8" s="1"/>
  <c r="Z329" i="8" s="1"/>
  <c r="Z330" i="8" s="1"/>
  <c r="Z331" i="8" s="1"/>
  <c r="Z332" i="8" s="1"/>
  <c r="Z333" i="8" s="1"/>
  <c r="Z334" i="8" s="1"/>
  <c r="Z335" i="8" s="1"/>
  <c r="Z336" i="8" s="1"/>
  <c r="Z337" i="8" s="1"/>
  <c r="Z338" i="8" s="1"/>
  <c r="Z339" i="8" s="1"/>
  <c r="Z340" i="8" s="1"/>
  <c r="Z341" i="8" s="1"/>
  <c r="Z342" i="8" s="1"/>
  <c r="Z343" i="8" s="1"/>
  <c r="Z344" i="8" s="1"/>
  <c r="Z345" i="8" s="1"/>
  <c r="Z346" i="8" s="1"/>
  <c r="Z347" i="8" s="1"/>
  <c r="Z348" i="8" s="1"/>
  <c r="Z349" i="8" s="1"/>
  <c r="Z350" i="8" s="1"/>
  <c r="Z351" i="8" s="1"/>
  <c r="Z352" i="8" s="1"/>
  <c r="Z353" i="8" s="1"/>
  <c r="Z354" i="8" s="1"/>
  <c r="Z355" i="8" s="1"/>
  <c r="Z356" i="8" s="1"/>
  <c r="Z357" i="8" s="1"/>
  <c r="Z358" i="8" s="1"/>
  <c r="Z359" i="8" s="1"/>
  <c r="Z360" i="8" s="1"/>
  <c r="Z361" i="8" s="1"/>
  <c r="Z362" i="8" s="1"/>
  <c r="Z363" i="8" s="1"/>
  <c r="Z364" i="8" s="1"/>
  <c r="Z365" i="8" s="1"/>
  <c r="Z366" i="8" s="1"/>
  <c r="Z367" i="8" s="1"/>
  <c r="Z368" i="8" s="1"/>
  <c r="Z369" i="8" s="1"/>
  <c r="Z370" i="8" s="1"/>
  <c r="Z371" i="8" s="1"/>
  <c r="Z372" i="8" s="1"/>
  <c r="Z373" i="8" s="1"/>
  <c r="Z374" i="8" s="1"/>
  <c r="Z375" i="8" s="1"/>
  <c r="Z376" i="8" s="1"/>
  <c r="Z377" i="8" s="1"/>
  <c r="Z378" i="8" s="1"/>
  <c r="Z379" i="8" s="1"/>
  <c r="Z380" i="8" s="1"/>
  <c r="Z381" i="8" s="1"/>
  <c r="Z382" i="8" s="1"/>
  <c r="Z383" i="8" s="1"/>
  <c r="Z384" i="8" s="1"/>
  <c r="Z385" i="8" s="1"/>
  <c r="Z386" i="8" s="1"/>
  <c r="Z387" i="8" s="1"/>
  <c r="Z388" i="8" s="1"/>
  <c r="Z389" i="8" s="1"/>
  <c r="Z390" i="8" s="1"/>
  <c r="Z391" i="8" s="1"/>
  <c r="Z392" i="8" s="1"/>
  <c r="Z393" i="8" s="1"/>
  <c r="Z394" i="8" s="1"/>
  <c r="Z395" i="8" s="1"/>
  <c r="Z396" i="8" s="1"/>
  <c r="Z397" i="8" s="1"/>
  <c r="Z398" i="8" s="1"/>
  <c r="Z399" i="8" s="1"/>
  <c r="Z400" i="8" s="1"/>
  <c r="Z401" i="8" s="1"/>
  <c r="Z402" i="8" s="1"/>
  <c r="Z403" i="8" s="1"/>
  <c r="Z404" i="8" s="1"/>
  <c r="Z405" i="8" s="1"/>
  <c r="Z406" i="8" s="1"/>
  <c r="Z407" i="8" s="1"/>
  <c r="Z408" i="8" s="1"/>
  <c r="Z409" i="8" s="1"/>
  <c r="Z410" i="8" s="1"/>
  <c r="Z411" i="8" s="1"/>
  <c r="Z412" i="8" s="1"/>
  <c r="Z413" i="8" s="1"/>
  <c r="Z414" i="8" s="1"/>
  <c r="I247" i="8"/>
  <c r="AB246" i="8"/>
  <c r="AB247" i="8" s="1"/>
  <c r="AB248" i="8" s="1"/>
  <c r="AB249" i="8" s="1"/>
  <c r="AB250" i="8" s="1"/>
  <c r="AB251" i="8" s="1"/>
  <c r="AB252" i="8" s="1"/>
  <c r="AB253" i="8" s="1"/>
  <c r="AB254" i="8" s="1"/>
  <c r="AB255" i="8" s="1"/>
  <c r="AB256" i="8" s="1"/>
  <c r="AB257" i="8" s="1"/>
  <c r="AB258" i="8" s="1"/>
  <c r="AB259" i="8" s="1"/>
  <c r="AB260" i="8" s="1"/>
  <c r="AB261" i="8" s="1"/>
  <c r="AB262" i="8" s="1"/>
  <c r="AB263" i="8" s="1"/>
  <c r="AB264" i="8" s="1"/>
  <c r="AB265" i="8" s="1"/>
  <c r="AB266" i="8" s="1"/>
  <c r="AB267" i="8" s="1"/>
  <c r="AB268" i="8" s="1"/>
  <c r="AB269" i="8" s="1"/>
  <c r="AB270" i="8" s="1"/>
  <c r="AB271" i="8" s="1"/>
  <c r="AB272" i="8" s="1"/>
  <c r="AB273" i="8" s="1"/>
  <c r="AB274" i="8" s="1"/>
  <c r="AB275" i="8" s="1"/>
  <c r="AB276" i="8" s="1"/>
  <c r="AB277" i="8" s="1"/>
  <c r="AB278" i="8" s="1"/>
  <c r="AB279" i="8" s="1"/>
  <c r="AB280" i="8" s="1"/>
  <c r="AB281" i="8" s="1"/>
  <c r="AB282" i="8" s="1"/>
  <c r="AB283" i="8" s="1"/>
  <c r="AB284" i="8" s="1"/>
  <c r="AB285" i="8" s="1"/>
  <c r="AB286" i="8" s="1"/>
  <c r="AB287" i="8" s="1"/>
  <c r="AB288" i="8" s="1"/>
  <c r="AB289" i="8" s="1"/>
  <c r="AB290" i="8" s="1"/>
  <c r="AB291" i="8" s="1"/>
  <c r="AB292" i="8" s="1"/>
  <c r="AB293" i="8" s="1"/>
  <c r="AB294" i="8" s="1"/>
  <c r="AB295" i="8" s="1"/>
  <c r="AB296" i="8" s="1"/>
  <c r="AB297" i="8" s="1"/>
  <c r="AB298" i="8" s="1"/>
  <c r="AB299" i="8" s="1"/>
  <c r="AB300" i="8" s="1"/>
  <c r="AB301" i="8" s="1"/>
  <c r="AB302" i="8" s="1"/>
  <c r="AB303" i="8" s="1"/>
  <c r="AB304" i="8" s="1"/>
  <c r="AB305" i="8" s="1"/>
  <c r="AB306" i="8" s="1"/>
  <c r="AB307" i="8" s="1"/>
  <c r="AB308" i="8" s="1"/>
  <c r="AB309" i="8" s="1"/>
  <c r="AB310" i="8" s="1"/>
  <c r="AB311" i="8" s="1"/>
  <c r="AB312" i="8" s="1"/>
  <c r="AB313" i="8" s="1"/>
  <c r="AB314" i="8" s="1"/>
  <c r="AB315" i="8" s="1"/>
  <c r="AB316" i="8" s="1"/>
  <c r="AB317" i="8" s="1"/>
  <c r="AB318" i="8" s="1"/>
  <c r="AB319" i="8" s="1"/>
  <c r="AB320" i="8" s="1"/>
  <c r="AB321" i="8" s="1"/>
  <c r="AB322" i="8" s="1"/>
  <c r="AB323" i="8" s="1"/>
  <c r="AB324" i="8" s="1"/>
  <c r="AB325" i="8" s="1"/>
  <c r="AB326" i="8" s="1"/>
  <c r="AB327" i="8" s="1"/>
  <c r="AB328" i="8" s="1"/>
  <c r="AB329" i="8" s="1"/>
  <c r="AB330" i="8" s="1"/>
  <c r="AB331" i="8" s="1"/>
  <c r="AB332" i="8" s="1"/>
  <c r="AB333" i="8" s="1"/>
  <c r="AB334" i="8" s="1"/>
  <c r="AB335" i="8" s="1"/>
  <c r="AB336" i="8" s="1"/>
  <c r="AB337" i="8" s="1"/>
  <c r="AB338" i="8" s="1"/>
  <c r="AB339" i="8" s="1"/>
  <c r="AB340" i="8" s="1"/>
  <c r="AB341" i="8" s="1"/>
  <c r="AB342" i="8" s="1"/>
  <c r="AB343" i="8" s="1"/>
  <c r="AB344" i="8" s="1"/>
  <c r="AB345" i="8" s="1"/>
  <c r="AB346" i="8" s="1"/>
  <c r="AB347" i="8" s="1"/>
  <c r="AB348" i="8" s="1"/>
  <c r="AB349" i="8" s="1"/>
  <c r="AB350" i="8" s="1"/>
  <c r="AB351" i="8" s="1"/>
  <c r="AB352" i="8" s="1"/>
  <c r="AB353" i="8" s="1"/>
  <c r="AB354" i="8" s="1"/>
  <c r="AB355" i="8" s="1"/>
  <c r="AB356" i="8" s="1"/>
  <c r="AB357" i="8" s="1"/>
  <c r="AB358" i="8" s="1"/>
  <c r="AB359" i="8" s="1"/>
  <c r="AB360" i="8" s="1"/>
  <c r="AB361" i="8" s="1"/>
  <c r="AB362" i="8" s="1"/>
  <c r="AB363" i="8" s="1"/>
  <c r="AB364" i="8" s="1"/>
  <c r="AB365" i="8" s="1"/>
  <c r="AB366" i="8" s="1"/>
  <c r="AB367" i="8" s="1"/>
  <c r="AB368" i="8" s="1"/>
  <c r="AB369" i="8" s="1"/>
  <c r="AB370" i="8" s="1"/>
  <c r="AB371" i="8" s="1"/>
  <c r="AB372" i="8" s="1"/>
  <c r="AB373" i="8" s="1"/>
  <c r="AB374" i="8" s="1"/>
  <c r="AB375" i="8" s="1"/>
  <c r="AB376" i="8" s="1"/>
  <c r="AB377" i="8" s="1"/>
  <c r="AB378" i="8" s="1"/>
  <c r="AB379" i="8" s="1"/>
  <c r="AB380" i="8" s="1"/>
  <c r="AB381" i="8" s="1"/>
  <c r="AB382" i="8" s="1"/>
  <c r="AB383" i="8" s="1"/>
  <c r="AB384" i="8" s="1"/>
  <c r="AB385" i="8" s="1"/>
  <c r="AB386" i="8" s="1"/>
  <c r="AB387" i="8" s="1"/>
  <c r="AB388" i="8" s="1"/>
  <c r="AB389" i="8" s="1"/>
  <c r="AB390" i="8" s="1"/>
  <c r="AB391" i="8" s="1"/>
  <c r="AB392" i="8" s="1"/>
  <c r="AB393" i="8" s="1"/>
  <c r="AB394" i="8" s="1"/>
  <c r="AB395" i="8" s="1"/>
  <c r="AB396" i="8" s="1"/>
  <c r="AB397" i="8" s="1"/>
  <c r="AB398" i="8" s="1"/>
  <c r="AB399" i="8" s="1"/>
  <c r="AB400" i="8" s="1"/>
  <c r="AB401" i="8" s="1"/>
  <c r="AB402" i="8" s="1"/>
  <c r="AB403" i="8" s="1"/>
  <c r="AB404" i="8" s="1"/>
  <c r="AB405" i="8" s="1"/>
  <c r="AB406" i="8" s="1"/>
  <c r="AB407" i="8" s="1"/>
  <c r="AB408" i="8" s="1"/>
  <c r="AB409" i="8" s="1"/>
  <c r="AB410" i="8" s="1"/>
  <c r="AB411" i="8" s="1"/>
  <c r="AB412" i="8" s="1"/>
  <c r="AB413" i="8" s="1"/>
  <c r="AB414" i="8" s="1"/>
  <c r="W246" i="8"/>
  <c r="W247" i="8" s="1"/>
  <c r="X247" i="8" s="1"/>
  <c r="H240" i="8"/>
  <c r="H232" i="8"/>
  <c r="H228" i="8"/>
  <c r="H224" i="8"/>
  <c r="H220" i="8"/>
  <c r="H218" i="8"/>
  <c r="H216" i="8"/>
  <c r="H212" i="8"/>
  <c r="H208" i="8"/>
  <c r="H204" i="8"/>
  <c r="H200" i="8"/>
  <c r="H196" i="8"/>
  <c r="H192" i="8"/>
  <c r="H188" i="8"/>
  <c r="H186" i="8"/>
  <c r="H184" i="8"/>
  <c r="H180" i="8"/>
  <c r="H176" i="8"/>
  <c r="H172" i="8"/>
  <c r="H168" i="8"/>
  <c r="H164" i="8"/>
  <c r="H160" i="8"/>
  <c r="H156" i="8"/>
  <c r="H154" i="8"/>
  <c r="H152" i="8"/>
  <c r="H148" i="8"/>
  <c r="H144" i="8"/>
  <c r="H140" i="8"/>
  <c r="H136" i="8"/>
  <c r="H132" i="8"/>
  <c r="H104" i="8"/>
  <c r="H88" i="8"/>
  <c r="H62" i="8"/>
  <c r="H40" i="8"/>
  <c r="H8" i="8"/>
  <c r="AE378" i="7"/>
  <c r="AC378" i="7"/>
  <c r="AB378" i="7"/>
  <c r="J378" i="7"/>
  <c r="I378" i="7"/>
  <c r="F378" i="7"/>
  <c r="AE377" i="7"/>
  <c r="AC377" i="7"/>
  <c r="AB377" i="7"/>
  <c r="J377" i="7"/>
  <c r="F377" i="7"/>
  <c r="AE376" i="7"/>
  <c r="AC376" i="7"/>
  <c r="AB376" i="7"/>
  <c r="J376" i="7"/>
  <c r="F376" i="7"/>
  <c r="AE375" i="7"/>
  <c r="AC375" i="7"/>
  <c r="AB375" i="7"/>
  <c r="J375" i="7"/>
  <c r="F375" i="7"/>
  <c r="AE374" i="7"/>
  <c r="AC374" i="7"/>
  <c r="AB374" i="7"/>
  <c r="J374" i="7"/>
  <c r="F374" i="7"/>
  <c r="AE373" i="7"/>
  <c r="AC373" i="7"/>
  <c r="AB373" i="7"/>
  <c r="J373" i="7"/>
  <c r="F373" i="7"/>
  <c r="AE372" i="7"/>
  <c r="AC372" i="7"/>
  <c r="AB372" i="7"/>
  <c r="J372" i="7"/>
  <c r="F372" i="7"/>
  <c r="AE371" i="7"/>
  <c r="AC371" i="7"/>
  <c r="AB371" i="7"/>
  <c r="J371" i="7"/>
  <c r="F371" i="7"/>
  <c r="AE370" i="7"/>
  <c r="AC370" i="7"/>
  <c r="AB370" i="7"/>
  <c r="J370" i="7"/>
  <c r="I370" i="7"/>
  <c r="F370" i="7"/>
  <c r="AE369" i="7"/>
  <c r="AC369" i="7"/>
  <c r="AB369" i="7"/>
  <c r="Y369" i="7"/>
  <c r="J369" i="7"/>
  <c r="F369" i="7"/>
  <c r="AE368" i="7"/>
  <c r="AC368" i="7"/>
  <c r="AB368" i="7"/>
  <c r="J368" i="7"/>
  <c r="I368" i="7"/>
  <c r="F368" i="7"/>
  <c r="AE367" i="7"/>
  <c r="AC367" i="7"/>
  <c r="AB367" i="7"/>
  <c r="J367" i="7"/>
  <c r="F367" i="7"/>
  <c r="AE366" i="7"/>
  <c r="AC366" i="7"/>
  <c r="AB366" i="7"/>
  <c r="J366" i="7"/>
  <c r="F366" i="7"/>
  <c r="AE365" i="7"/>
  <c r="AC365" i="7"/>
  <c r="AB365" i="7"/>
  <c r="J365" i="7"/>
  <c r="F365" i="7"/>
  <c r="AE364" i="7"/>
  <c r="AC364" i="7"/>
  <c r="AB364" i="7"/>
  <c r="J364" i="7"/>
  <c r="F364" i="7"/>
  <c r="AE363" i="7"/>
  <c r="AC363" i="7"/>
  <c r="AB363" i="7"/>
  <c r="J363" i="7"/>
  <c r="F363" i="7"/>
  <c r="AE362" i="7"/>
  <c r="AC362" i="7"/>
  <c r="AB362" i="7"/>
  <c r="J362" i="7"/>
  <c r="I362" i="7"/>
  <c r="F362" i="7"/>
  <c r="AE361" i="7"/>
  <c r="AC361" i="7"/>
  <c r="AB361" i="7"/>
  <c r="J361" i="7"/>
  <c r="F361" i="7"/>
  <c r="AE360" i="7"/>
  <c r="AC360" i="7"/>
  <c r="AB360" i="7"/>
  <c r="J360" i="7"/>
  <c r="I360" i="7"/>
  <c r="F360" i="7"/>
  <c r="AE359" i="7"/>
  <c r="AC359" i="7"/>
  <c r="AB359" i="7"/>
  <c r="J359" i="7"/>
  <c r="F359" i="7"/>
  <c r="AE358" i="7"/>
  <c r="AC358" i="7"/>
  <c r="AB358" i="7"/>
  <c r="J358" i="7"/>
  <c r="F358" i="7"/>
  <c r="AE357" i="7"/>
  <c r="AC357" i="7"/>
  <c r="AB357" i="7"/>
  <c r="J357" i="7"/>
  <c r="F357" i="7"/>
  <c r="AE356" i="7"/>
  <c r="AC356" i="7"/>
  <c r="AB356" i="7"/>
  <c r="J356" i="7"/>
  <c r="F356" i="7"/>
  <c r="AE355" i="7"/>
  <c r="AC355" i="7"/>
  <c r="AB355" i="7"/>
  <c r="J355" i="7"/>
  <c r="F355" i="7"/>
  <c r="AE354" i="7"/>
  <c r="AC354" i="7"/>
  <c r="AB354" i="7"/>
  <c r="J354" i="7"/>
  <c r="F354" i="7"/>
  <c r="AE353" i="7"/>
  <c r="AC353" i="7"/>
  <c r="AB353" i="7"/>
  <c r="J353" i="7"/>
  <c r="F353" i="7"/>
  <c r="AE352" i="7"/>
  <c r="AC352" i="7"/>
  <c r="AB352" i="7"/>
  <c r="J352" i="7"/>
  <c r="I352" i="7"/>
  <c r="F352" i="7"/>
  <c r="AE351" i="7"/>
  <c r="AC351" i="7"/>
  <c r="AB351" i="7"/>
  <c r="J351" i="7"/>
  <c r="F351" i="7"/>
  <c r="AE350" i="7"/>
  <c r="AC350" i="7"/>
  <c r="AB350" i="7"/>
  <c r="J350" i="7"/>
  <c r="F350" i="7"/>
  <c r="AE349" i="7"/>
  <c r="AC349" i="7"/>
  <c r="AB349" i="7"/>
  <c r="J349" i="7"/>
  <c r="F349" i="7"/>
  <c r="AE348" i="7"/>
  <c r="AC348" i="7"/>
  <c r="AB348" i="7"/>
  <c r="J348" i="7"/>
  <c r="F348" i="7"/>
  <c r="AE347" i="7"/>
  <c r="AC347" i="7"/>
  <c r="AB347" i="7"/>
  <c r="J347" i="7"/>
  <c r="F347" i="7"/>
  <c r="AE346" i="7"/>
  <c r="AC346" i="7"/>
  <c r="AB346" i="7"/>
  <c r="J346" i="7"/>
  <c r="F346" i="7"/>
  <c r="AE345" i="7"/>
  <c r="AC345" i="7"/>
  <c r="AB345" i="7"/>
  <c r="J345" i="7"/>
  <c r="F345" i="7"/>
  <c r="AE344" i="7"/>
  <c r="AC344" i="7"/>
  <c r="AB344" i="7"/>
  <c r="J344" i="7"/>
  <c r="I344" i="7"/>
  <c r="F344" i="7"/>
  <c r="AE343" i="7"/>
  <c r="AC343" i="7"/>
  <c r="AB343" i="7"/>
  <c r="J343" i="7"/>
  <c r="F343" i="7"/>
  <c r="AE342" i="7"/>
  <c r="AC342" i="7"/>
  <c r="AB342" i="7"/>
  <c r="J342" i="7"/>
  <c r="I342" i="7"/>
  <c r="F342" i="7"/>
  <c r="AE341" i="7"/>
  <c r="AC341" i="7"/>
  <c r="AB341" i="7"/>
  <c r="J341" i="7"/>
  <c r="F341" i="7"/>
  <c r="AE340" i="7"/>
  <c r="AC340" i="7"/>
  <c r="AB340" i="7"/>
  <c r="J340" i="7"/>
  <c r="F340" i="7"/>
  <c r="AE339" i="7"/>
  <c r="AC339" i="7"/>
  <c r="AB339" i="7"/>
  <c r="J339" i="7"/>
  <c r="F339" i="7"/>
  <c r="AE338" i="7"/>
  <c r="AC338" i="7"/>
  <c r="AB338" i="7"/>
  <c r="J338" i="7"/>
  <c r="F338" i="7"/>
  <c r="AE337" i="7"/>
  <c r="AC337" i="7"/>
  <c r="AB337" i="7"/>
  <c r="J337" i="7"/>
  <c r="F337" i="7"/>
  <c r="AE336" i="7"/>
  <c r="AC336" i="7"/>
  <c r="AB336" i="7"/>
  <c r="J336" i="7"/>
  <c r="I336" i="7"/>
  <c r="F336" i="7"/>
  <c r="AE335" i="7"/>
  <c r="AC335" i="7"/>
  <c r="AB335" i="7"/>
  <c r="J335" i="7"/>
  <c r="F335" i="7"/>
  <c r="AE334" i="7"/>
  <c r="AC334" i="7"/>
  <c r="AB334" i="7"/>
  <c r="J334" i="7"/>
  <c r="F334" i="7"/>
  <c r="AE333" i="7"/>
  <c r="AC333" i="7"/>
  <c r="AB333" i="7"/>
  <c r="J333" i="7"/>
  <c r="F333" i="7"/>
  <c r="AE332" i="7"/>
  <c r="AC332" i="7"/>
  <c r="AB332" i="7"/>
  <c r="J332" i="7"/>
  <c r="F332" i="7"/>
  <c r="AE331" i="7"/>
  <c r="AC331" i="7"/>
  <c r="AB331" i="7"/>
  <c r="J331" i="7"/>
  <c r="F331" i="7"/>
  <c r="AE330" i="7"/>
  <c r="AC330" i="7"/>
  <c r="AB330" i="7"/>
  <c r="J330" i="7"/>
  <c r="F330" i="7"/>
  <c r="AE329" i="7"/>
  <c r="AC329" i="7"/>
  <c r="AB329" i="7"/>
  <c r="J329" i="7"/>
  <c r="F329" i="7"/>
  <c r="AE328" i="7"/>
  <c r="AC328" i="7"/>
  <c r="AB328" i="7"/>
  <c r="J328" i="7"/>
  <c r="I328" i="7"/>
  <c r="F328" i="7"/>
  <c r="AE327" i="7"/>
  <c r="AC327" i="7"/>
  <c r="AB327" i="7"/>
  <c r="J327" i="7"/>
  <c r="F327" i="7"/>
  <c r="AE326" i="7"/>
  <c r="AC326" i="7"/>
  <c r="AB326" i="7"/>
  <c r="J326" i="7"/>
  <c r="F326" i="7"/>
  <c r="AE325" i="7"/>
  <c r="AC325" i="7"/>
  <c r="AB325" i="7"/>
  <c r="J325" i="7"/>
  <c r="F325" i="7"/>
  <c r="AE324" i="7"/>
  <c r="AC324" i="7"/>
  <c r="AB324" i="7"/>
  <c r="J324" i="7"/>
  <c r="F324" i="7"/>
  <c r="AE323" i="7"/>
  <c r="AC323" i="7"/>
  <c r="AB323" i="7"/>
  <c r="J323" i="7"/>
  <c r="F323" i="7"/>
  <c r="AE322" i="7"/>
  <c r="AC322" i="7"/>
  <c r="AB322" i="7"/>
  <c r="J322" i="7"/>
  <c r="F322" i="7"/>
  <c r="AE321" i="7"/>
  <c r="AC321" i="7"/>
  <c r="AB321" i="7"/>
  <c r="J321" i="7"/>
  <c r="F321" i="7"/>
  <c r="AE320" i="7"/>
  <c r="AC320" i="7"/>
  <c r="AB320" i="7"/>
  <c r="J320" i="7"/>
  <c r="F320" i="7"/>
  <c r="AE319" i="7"/>
  <c r="AC319" i="7"/>
  <c r="AB319" i="7"/>
  <c r="J319" i="7"/>
  <c r="F319" i="7"/>
  <c r="AE318" i="7"/>
  <c r="AC318" i="7"/>
  <c r="AB318" i="7"/>
  <c r="J318" i="7"/>
  <c r="F318" i="7"/>
  <c r="AE317" i="7"/>
  <c r="AC317" i="7"/>
  <c r="AB317" i="7"/>
  <c r="J317" i="7"/>
  <c r="F317" i="7"/>
  <c r="AE316" i="7"/>
  <c r="AC316" i="7"/>
  <c r="AB316" i="7"/>
  <c r="J316" i="7"/>
  <c r="F316" i="7"/>
  <c r="AE315" i="7"/>
  <c r="AC315" i="7"/>
  <c r="AB315" i="7"/>
  <c r="J315" i="7"/>
  <c r="F315" i="7"/>
  <c r="AE314" i="7"/>
  <c r="AC314" i="7"/>
  <c r="AB314" i="7"/>
  <c r="J314" i="7"/>
  <c r="F314" i="7"/>
  <c r="AE313" i="7"/>
  <c r="AC313" i="7"/>
  <c r="AB313" i="7"/>
  <c r="J313" i="7"/>
  <c r="F313" i="7"/>
  <c r="AE312" i="7"/>
  <c r="AC312" i="7"/>
  <c r="AB312" i="7"/>
  <c r="J312" i="7"/>
  <c r="I312" i="7"/>
  <c r="F312" i="7"/>
  <c r="AE311" i="7"/>
  <c r="AC311" i="7"/>
  <c r="AB311" i="7"/>
  <c r="J311" i="7"/>
  <c r="F311" i="7"/>
  <c r="AE310" i="7"/>
  <c r="AC310" i="7"/>
  <c r="AB310" i="7"/>
  <c r="J310" i="7"/>
  <c r="F310" i="7"/>
  <c r="AE309" i="7"/>
  <c r="AC309" i="7"/>
  <c r="AB309" i="7"/>
  <c r="J309" i="7"/>
  <c r="F309" i="7"/>
  <c r="AE308" i="7"/>
  <c r="AC308" i="7"/>
  <c r="AB308" i="7"/>
  <c r="J308" i="7"/>
  <c r="F308" i="7"/>
  <c r="AE307" i="7"/>
  <c r="AC307" i="7"/>
  <c r="AB307" i="7"/>
  <c r="J307" i="7"/>
  <c r="F307" i="7"/>
  <c r="AE306" i="7"/>
  <c r="AC306" i="7"/>
  <c r="AB306" i="7"/>
  <c r="J306" i="7"/>
  <c r="F306" i="7"/>
  <c r="AE305" i="7"/>
  <c r="AC305" i="7"/>
  <c r="AB305" i="7"/>
  <c r="J305" i="7"/>
  <c r="F305" i="7"/>
  <c r="AE304" i="7"/>
  <c r="AC304" i="7"/>
  <c r="AB304" i="7"/>
  <c r="J304" i="7"/>
  <c r="I304" i="7"/>
  <c r="F304" i="7"/>
  <c r="AE303" i="7"/>
  <c r="AC303" i="7"/>
  <c r="AB303" i="7"/>
  <c r="J303" i="7"/>
  <c r="F303" i="7"/>
  <c r="AE302" i="7"/>
  <c r="AC302" i="7"/>
  <c r="AB302" i="7"/>
  <c r="J302" i="7"/>
  <c r="F302" i="7"/>
  <c r="AE301" i="7"/>
  <c r="AC301" i="7"/>
  <c r="AB301" i="7"/>
  <c r="J301" i="7"/>
  <c r="F301" i="7"/>
  <c r="AE300" i="7"/>
  <c r="AC300" i="7"/>
  <c r="AB300" i="7"/>
  <c r="J300" i="7"/>
  <c r="I300" i="7"/>
  <c r="F300" i="7"/>
  <c r="AE299" i="7"/>
  <c r="AC299" i="7"/>
  <c r="AB299" i="7"/>
  <c r="J299" i="7"/>
  <c r="F299" i="7"/>
  <c r="AE298" i="7"/>
  <c r="AC298" i="7"/>
  <c r="AB298" i="7"/>
  <c r="J298" i="7"/>
  <c r="F298" i="7"/>
  <c r="AE297" i="7"/>
  <c r="AC297" i="7"/>
  <c r="AB297" i="7"/>
  <c r="J297" i="7"/>
  <c r="F297" i="7"/>
  <c r="AE296" i="7"/>
  <c r="AC296" i="7"/>
  <c r="AB296" i="7"/>
  <c r="J296" i="7"/>
  <c r="F296" i="7"/>
  <c r="AE295" i="7"/>
  <c r="AC295" i="7"/>
  <c r="AB295" i="7"/>
  <c r="J295" i="7"/>
  <c r="F295" i="7"/>
  <c r="AE294" i="7"/>
  <c r="AC294" i="7"/>
  <c r="AB294" i="7"/>
  <c r="J294" i="7"/>
  <c r="F294" i="7"/>
  <c r="AE293" i="7"/>
  <c r="AC293" i="7"/>
  <c r="AB293" i="7"/>
  <c r="J293" i="7"/>
  <c r="F293" i="7"/>
  <c r="AE292" i="7"/>
  <c r="AC292" i="7"/>
  <c r="AB292" i="7"/>
  <c r="J292" i="7"/>
  <c r="I292" i="7"/>
  <c r="F292" i="7"/>
  <c r="AE291" i="7"/>
  <c r="AC291" i="7"/>
  <c r="AB291" i="7"/>
  <c r="J291" i="7"/>
  <c r="F291" i="7"/>
  <c r="AE290" i="7"/>
  <c r="AC290" i="7"/>
  <c r="AB290" i="7"/>
  <c r="J290" i="7"/>
  <c r="F290" i="7"/>
  <c r="AE289" i="7"/>
  <c r="AC289" i="7"/>
  <c r="AB289" i="7"/>
  <c r="J289" i="7"/>
  <c r="F289" i="7"/>
  <c r="AE288" i="7"/>
  <c r="AC288" i="7"/>
  <c r="AB288" i="7"/>
  <c r="J288" i="7"/>
  <c r="I288" i="7"/>
  <c r="F288" i="7"/>
  <c r="AE287" i="7"/>
  <c r="AC287" i="7"/>
  <c r="AB287" i="7"/>
  <c r="J287" i="7"/>
  <c r="F287" i="7"/>
  <c r="AE286" i="7"/>
  <c r="AC286" i="7"/>
  <c r="AB286" i="7"/>
  <c r="J286" i="7"/>
  <c r="F286" i="7"/>
  <c r="AE285" i="7"/>
  <c r="AC285" i="7"/>
  <c r="AB285" i="7"/>
  <c r="J285" i="7"/>
  <c r="F285" i="7"/>
  <c r="AE284" i="7"/>
  <c r="AC284" i="7"/>
  <c r="AB284" i="7"/>
  <c r="J284" i="7"/>
  <c r="I284" i="7"/>
  <c r="F284" i="7"/>
  <c r="AE283" i="7"/>
  <c r="AC283" i="7"/>
  <c r="AB283" i="7"/>
  <c r="J283" i="7"/>
  <c r="F283" i="7"/>
  <c r="AE282" i="7"/>
  <c r="AC282" i="7"/>
  <c r="AB282" i="7"/>
  <c r="J282" i="7"/>
  <c r="F282" i="7"/>
  <c r="AE281" i="7"/>
  <c r="AC281" i="7"/>
  <c r="AB281" i="7"/>
  <c r="J281" i="7"/>
  <c r="F281" i="7"/>
  <c r="AE280" i="7"/>
  <c r="AC280" i="7"/>
  <c r="AB280" i="7"/>
  <c r="J280" i="7"/>
  <c r="F280" i="7"/>
  <c r="AE279" i="7"/>
  <c r="AC279" i="7"/>
  <c r="AB279" i="7"/>
  <c r="J279" i="7"/>
  <c r="F279" i="7"/>
  <c r="AE278" i="7"/>
  <c r="AC278" i="7"/>
  <c r="AB278" i="7"/>
  <c r="J278" i="7"/>
  <c r="F278" i="7"/>
  <c r="AE277" i="7"/>
  <c r="AC277" i="7"/>
  <c r="AB277" i="7"/>
  <c r="J277" i="7"/>
  <c r="F277" i="7"/>
  <c r="AE276" i="7"/>
  <c r="AC276" i="7"/>
  <c r="AB276" i="7"/>
  <c r="J276" i="7"/>
  <c r="I276" i="7"/>
  <c r="F276" i="7"/>
  <c r="AE275" i="7"/>
  <c r="AC275" i="7"/>
  <c r="AB275" i="7"/>
  <c r="J275" i="7"/>
  <c r="F275" i="7"/>
  <c r="AE274" i="7"/>
  <c r="AC274" i="7"/>
  <c r="AB274" i="7"/>
  <c r="J274" i="7"/>
  <c r="F274" i="7"/>
  <c r="AE273" i="7"/>
  <c r="AC273" i="7"/>
  <c r="AB273" i="7"/>
  <c r="J273" i="7"/>
  <c r="F273" i="7"/>
  <c r="AE272" i="7"/>
  <c r="AC272" i="7"/>
  <c r="AB272" i="7"/>
  <c r="J272" i="7"/>
  <c r="F272" i="7"/>
  <c r="AE271" i="7"/>
  <c r="AC271" i="7"/>
  <c r="AB271" i="7"/>
  <c r="J271" i="7"/>
  <c r="F271" i="7"/>
  <c r="AE270" i="7"/>
  <c r="AC270" i="7"/>
  <c r="AB270" i="7"/>
  <c r="J270" i="7"/>
  <c r="F270" i="7"/>
  <c r="AE269" i="7"/>
  <c r="AC269" i="7"/>
  <c r="AB269" i="7"/>
  <c r="J269" i="7"/>
  <c r="F269" i="7"/>
  <c r="AE268" i="7"/>
  <c r="AC268" i="7"/>
  <c r="AB268" i="7"/>
  <c r="J268" i="7"/>
  <c r="I268" i="7"/>
  <c r="F268" i="7"/>
  <c r="AE267" i="7"/>
  <c r="AC267" i="7"/>
  <c r="AB267" i="7"/>
  <c r="J267" i="7"/>
  <c r="F267" i="7"/>
  <c r="AE266" i="7"/>
  <c r="AC266" i="7"/>
  <c r="AB266" i="7"/>
  <c r="J266" i="7"/>
  <c r="F266" i="7"/>
  <c r="AE265" i="7"/>
  <c r="AC265" i="7"/>
  <c r="AB265" i="7"/>
  <c r="J265" i="7"/>
  <c r="F265" i="7"/>
  <c r="AE264" i="7"/>
  <c r="AC264" i="7"/>
  <c r="AB264" i="7"/>
  <c r="J264" i="7"/>
  <c r="F264" i="7"/>
  <c r="AE263" i="7"/>
  <c r="AC263" i="7"/>
  <c r="AB263" i="7"/>
  <c r="J263" i="7"/>
  <c r="F263" i="7"/>
  <c r="AE262" i="7"/>
  <c r="AC262" i="7"/>
  <c r="AB262" i="7"/>
  <c r="J262" i="7"/>
  <c r="F262" i="7"/>
  <c r="AE261" i="7"/>
  <c r="AC261" i="7"/>
  <c r="AB261" i="7"/>
  <c r="J261" i="7"/>
  <c r="F261" i="7"/>
  <c r="AE260" i="7"/>
  <c r="AC260" i="7"/>
  <c r="AB260" i="7"/>
  <c r="J260" i="7"/>
  <c r="I260" i="7"/>
  <c r="F260" i="7"/>
  <c r="AE259" i="7"/>
  <c r="AC259" i="7"/>
  <c r="AB259" i="7"/>
  <c r="J259" i="7"/>
  <c r="F259" i="7"/>
  <c r="AE258" i="7"/>
  <c r="AC258" i="7"/>
  <c r="AB258" i="7"/>
  <c r="J258" i="7"/>
  <c r="F258" i="7"/>
  <c r="AE257" i="7"/>
  <c r="AC257" i="7"/>
  <c r="AB257" i="7"/>
  <c r="J257" i="7"/>
  <c r="F257" i="7"/>
  <c r="AE256" i="7"/>
  <c r="AC256" i="7"/>
  <c r="AB256" i="7"/>
  <c r="J256" i="7"/>
  <c r="F256" i="7"/>
  <c r="AE255" i="7"/>
  <c r="AC255" i="7"/>
  <c r="AB255" i="7"/>
  <c r="J255" i="7"/>
  <c r="F255" i="7"/>
  <c r="AE254" i="7"/>
  <c r="AC254" i="7"/>
  <c r="AB254" i="7"/>
  <c r="J254" i="7"/>
  <c r="F254" i="7"/>
  <c r="AE253" i="7"/>
  <c r="AC253" i="7"/>
  <c r="AB253" i="7"/>
  <c r="J253" i="7"/>
  <c r="F253" i="7"/>
  <c r="AE252" i="7"/>
  <c r="AC252" i="7"/>
  <c r="AB252" i="7"/>
  <c r="J252" i="7"/>
  <c r="F252" i="7"/>
  <c r="AE251" i="7"/>
  <c r="AC251" i="7"/>
  <c r="AB251" i="7"/>
  <c r="J251" i="7"/>
  <c r="F251" i="7"/>
  <c r="AE250" i="7"/>
  <c r="AC250" i="7"/>
  <c r="AB250" i="7"/>
  <c r="J250" i="7"/>
  <c r="F250" i="7"/>
  <c r="AE249" i="7"/>
  <c r="AC249" i="7"/>
  <c r="AB249" i="7"/>
  <c r="J249" i="7"/>
  <c r="F249" i="7"/>
  <c r="AE248" i="7"/>
  <c r="AC248" i="7"/>
  <c r="AB248" i="7"/>
  <c r="J248" i="7"/>
  <c r="F248" i="7"/>
  <c r="AE247" i="7"/>
  <c r="AC247" i="7"/>
  <c r="AB247" i="7"/>
  <c r="J247" i="7"/>
  <c r="F247" i="7"/>
  <c r="AE246" i="7"/>
  <c r="AC246" i="7"/>
  <c r="AB246" i="7"/>
  <c r="J246" i="7"/>
  <c r="F246" i="7"/>
  <c r="AE245" i="7"/>
  <c r="AC245" i="7"/>
  <c r="AB245" i="7"/>
  <c r="J245" i="7"/>
  <c r="F245" i="7"/>
  <c r="AE244" i="7"/>
  <c r="AC244" i="7"/>
  <c r="AB244" i="7"/>
  <c r="J244" i="7"/>
  <c r="F244" i="7"/>
  <c r="AE243" i="7"/>
  <c r="AC243" i="7"/>
  <c r="AB243" i="7"/>
  <c r="J243" i="7"/>
  <c r="F243" i="7"/>
  <c r="AE242" i="7"/>
  <c r="AC242" i="7"/>
  <c r="AB242" i="7"/>
  <c r="J242" i="7"/>
  <c r="F242" i="7"/>
  <c r="AE241" i="7"/>
  <c r="AC241" i="7"/>
  <c r="AB241" i="7"/>
  <c r="J241" i="7"/>
  <c r="F241" i="7"/>
  <c r="AE240" i="7"/>
  <c r="AC240" i="7"/>
  <c r="AB240" i="7"/>
  <c r="J240" i="7"/>
  <c r="I240" i="7"/>
  <c r="F240" i="7"/>
  <c r="AE239" i="7"/>
  <c r="AC239" i="7"/>
  <c r="AB239" i="7"/>
  <c r="J239" i="7"/>
  <c r="F239" i="7"/>
  <c r="AE238" i="7"/>
  <c r="AC238" i="7"/>
  <c r="AB238" i="7"/>
  <c r="J238" i="7"/>
  <c r="F238" i="7"/>
  <c r="AE237" i="7"/>
  <c r="AC237" i="7"/>
  <c r="AB237" i="7"/>
  <c r="J237" i="7"/>
  <c r="F237" i="7"/>
  <c r="AE236" i="7"/>
  <c r="AC236" i="7"/>
  <c r="AB236" i="7"/>
  <c r="J236" i="7"/>
  <c r="F236" i="7"/>
  <c r="AE235" i="7"/>
  <c r="AC235" i="7"/>
  <c r="AB235" i="7"/>
  <c r="J235" i="7"/>
  <c r="F235" i="7"/>
  <c r="AE234" i="7"/>
  <c r="AC234" i="7"/>
  <c r="AB234" i="7"/>
  <c r="J234" i="7"/>
  <c r="F234" i="7"/>
  <c r="AE233" i="7"/>
  <c r="AC233" i="7"/>
  <c r="AB233" i="7"/>
  <c r="J233" i="7"/>
  <c r="F233" i="7"/>
  <c r="AE232" i="7"/>
  <c r="AC232" i="7"/>
  <c r="AB232" i="7"/>
  <c r="J232" i="7"/>
  <c r="I232" i="7"/>
  <c r="F232" i="7"/>
  <c r="AE231" i="7"/>
  <c r="AC231" i="7"/>
  <c r="AB231" i="7"/>
  <c r="J231" i="7"/>
  <c r="F231" i="7"/>
  <c r="AE230" i="7"/>
  <c r="AC230" i="7"/>
  <c r="AB230" i="7"/>
  <c r="J230" i="7"/>
  <c r="F230" i="7"/>
  <c r="AE229" i="7"/>
  <c r="AC229" i="7"/>
  <c r="AB229" i="7"/>
  <c r="J229" i="7"/>
  <c r="F229" i="7"/>
  <c r="AE228" i="7"/>
  <c r="AC228" i="7"/>
  <c r="AB228" i="7"/>
  <c r="J228" i="7"/>
  <c r="I228" i="7"/>
  <c r="F228" i="7"/>
  <c r="AE227" i="7"/>
  <c r="AC227" i="7"/>
  <c r="AB227" i="7"/>
  <c r="J227" i="7"/>
  <c r="F227" i="7"/>
  <c r="AD226" i="7"/>
  <c r="Y226" i="7"/>
  <c r="Z226" i="7" s="1"/>
  <c r="F226" i="7"/>
  <c r="I224" i="7"/>
  <c r="I220" i="7"/>
  <c r="I216" i="7"/>
  <c r="I212" i="7"/>
  <c r="I208" i="7"/>
  <c r="I204" i="7"/>
  <c r="I200" i="7"/>
  <c r="I196" i="7"/>
  <c r="I192" i="7"/>
  <c r="I188" i="7"/>
  <c r="I184" i="7"/>
  <c r="I180" i="7"/>
  <c r="I176" i="7"/>
  <c r="I172" i="7"/>
  <c r="I168" i="7"/>
  <c r="I164" i="7"/>
  <c r="I160" i="7"/>
  <c r="I156" i="7"/>
  <c r="I152" i="7"/>
  <c r="I148" i="7"/>
  <c r="I144" i="7"/>
  <c r="I140" i="7"/>
  <c r="I136" i="7"/>
  <c r="I132" i="7"/>
  <c r="I120" i="7"/>
  <c r="I114" i="7"/>
  <c r="I104" i="7"/>
  <c r="I88" i="7"/>
  <c r="I74" i="7"/>
  <c r="I72" i="7"/>
  <c r="I56" i="7"/>
  <c r="I50" i="7"/>
  <c r="I40" i="7"/>
  <c r="I24" i="7"/>
  <c r="I10" i="7"/>
  <c r="I8" i="7"/>
  <c r="AJ378" i="6"/>
  <c r="K378" i="6"/>
  <c r="G378" i="6"/>
  <c r="AJ377" i="6"/>
  <c r="M377" i="6"/>
  <c r="K377" i="6"/>
  <c r="J377" i="6"/>
  <c r="G377" i="6"/>
  <c r="AJ376" i="6"/>
  <c r="M376" i="6"/>
  <c r="K376" i="6"/>
  <c r="G376" i="6"/>
  <c r="AJ375" i="6"/>
  <c r="M375" i="6"/>
  <c r="K375" i="6"/>
  <c r="G375" i="6"/>
  <c r="AJ374" i="6"/>
  <c r="M374" i="6"/>
  <c r="K374" i="6"/>
  <c r="J374" i="6"/>
  <c r="G374" i="6"/>
  <c r="AJ373" i="6"/>
  <c r="M373" i="6"/>
  <c r="K373" i="6"/>
  <c r="J373" i="6"/>
  <c r="G373" i="6"/>
  <c r="AJ372" i="6"/>
  <c r="M372" i="6"/>
  <c r="K372" i="6"/>
  <c r="G372" i="6"/>
  <c r="AJ371" i="6"/>
  <c r="M371" i="6"/>
  <c r="K371" i="6"/>
  <c r="G371" i="6"/>
  <c r="AJ370" i="6"/>
  <c r="K370" i="6"/>
  <c r="G370" i="6"/>
  <c r="AJ369" i="6"/>
  <c r="AI369" i="6"/>
  <c r="AI370" i="6" s="1"/>
  <c r="AI371" i="6" s="1"/>
  <c r="AI372" i="6" s="1"/>
  <c r="AI373" i="6" s="1"/>
  <c r="AI374" i="6" s="1"/>
  <c r="AI375" i="6" s="1"/>
  <c r="AI376" i="6" s="1"/>
  <c r="AI377" i="6" s="1"/>
  <c r="AI378" i="6" s="1"/>
  <c r="AI379" i="6" s="1"/>
  <c r="AI380" i="6" s="1"/>
  <c r="AI381" i="6" s="1"/>
  <c r="AI382" i="6" s="1"/>
  <c r="AI383" i="6" s="1"/>
  <c r="AI384" i="6" s="1"/>
  <c r="AI385" i="6" s="1"/>
  <c r="AI386" i="6" s="1"/>
  <c r="AI387" i="6" s="1"/>
  <c r="AI388" i="6" s="1"/>
  <c r="AI389" i="6" s="1"/>
  <c r="AI390" i="6" s="1"/>
  <c r="AI391" i="6" s="1"/>
  <c r="AI392" i="6" s="1"/>
  <c r="AI393" i="6" s="1"/>
  <c r="AI394" i="6" s="1"/>
  <c r="AI395" i="6" s="1"/>
  <c r="AI396" i="6" s="1"/>
  <c r="AI397" i="6" s="1"/>
  <c r="AI398" i="6" s="1"/>
  <c r="AI399" i="6" s="1"/>
  <c r="AI400" i="6" s="1"/>
  <c r="AI401" i="6" s="1"/>
  <c r="AI402" i="6" s="1"/>
  <c r="AI403" i="6" s="1"/>
  <c r="AI404" i="6" s="1"/>
  <c r="AI405" i="6" s="1"/>
  <c r="AI406" i="6" s="1"/>
  <c r="AI407" i="6" s="1"/>
  <c r="AI408" i="6" s="1"/>
  <c r="AI409" i="6" s="1"/>
  <c r="AI410" i="6" s="1"/>
  <c r="AI411" i="6" s="1"/>
  <c r="AI412" i="6" s="1"/>
  <c r="AI413" i="6" s="1"/>
  <c r="AI414" i="6" s="1"/>
  <c r="AH369" i="6"/>
  <c r="AH370" i="6" s="1"/>
  <c r="AH371" i="6" s="1"/>
  <c r="AH372" i="6" s="1"/>
  <c r="AH373" i="6" s="1"/>
  <c r="AH374" i="6" s="1"/>
  <c r="AH375" i="6" s="1"/>
  <c r="AH376" i="6" s="1"/>
  <c r="AH377" i="6" s="1"/>
  <c r="AH378" i="6" s="1"/>
  <c r="AH379" i="6" s="1"/>
  <c r="AH380" i="6" s="1"/>
  <c r="AH381" i="6" s="1"/>
  <c r="AH382" i="6" s="1"/>
  <c r="AH383" i="6" s="1"/>
  <c r="AH384" i="6" s="1"/>
  <c r="AH385" i="6" s="1"/>
  <c r="AH386" i="6" s="1"/>
  <c r="AH387" i="6" s="1"/>
  <c r="AH388" i="6" s="1"/>
  <c r="AH389" i="6" s="1"/>
  <c r="AH390" i="6" s="1"/>
  <c r="AH391" i="6" s="1"/>
  <c r="AH392" i="6" s="1"/>
  <c r="AH393" i="6" s="1"/>
  <c r="AH394" i="6" s="1"/>
  <c r="AH395" i="6" s="1"/>
  <c r="AH396" i="6" s="1"/>
  <c r="AH397" i="6" s="1"/>
  <c r="AH398" i="6" s="1"/>
  <c r="AH399" i="6" s="1"/>
  <c r="AH400" i="6" s="1"/>
  <c r="AH401" i="6" s="1"/>
  <c r="AH402" i="6" s="1"/>
  <c r="AH403" i="6" s="1"/>
  <c r="AH404" i="6" s="1"/>
  <c r="AH405" i="6" s="1"/>
  <c r="AH406" i="6" s="1"/>
  <c r="AH407" i="6" s="1"/>
  <c r="AH408" i="6" s="1"/>
  <c r="AH409" i="6" s="1"/>
  <c r="AH410" i="6" s="1"/>
  <c r="AH411" i="6" s="1"/>
  <c r="AH412" i="6" s="1"/>
  <c r="AH413" i="6" s="1"/>
  <c r="AH414" i="6" s="1"/>
  <c r="AG369" i="6"/>
  <c r="AG370" i="6" s="1"/>
  <c r="AG371" i="6" s="1"/>
  <c r="AG372" i="6" s="1"/>
  <c r="AG373" i="6" s="1"/>
  <c r="AG374" i="6" s="1"/>
  <c r="AG375" i="6" s="1"/>
  <c r="AG376" i="6" s="1"/>
  <c r="AG377" i="6" s="1"/>
  <c r="AG378" i="6" s="1"/>
  <c r="AG379" i="6" s="1"/>
  <c r="AG380" i="6" s="1"/>
  <c r="AG381" i="6" s="1"/>
  <c r="AG382" i="6" s="1"/>
  <c r="AG383" i="6" s="1"/>
  <c r="AG384" i="6" s="1"/>
  <c r="AG385" i="6" s="1"/>
  <c r="AG386" i="6" s="1"/>
  <c r="AG387" i="6" s="1"/>
  <c r="AG388" i="6" s="1"/>
  <c r="AG389" i="6" s="1"/>
  <c r="AG390" i="6" s="1"/>
  <c r="AG391" i="6" s="1"/>
  <c r="AG392" i="6" s="1"/>
  <c r="AG393" i="6" s="1"/>
  <c r="AG394" i="6" s="1"/>
  <c r="AG395" i="6" s="1"/>
  <c r="AG396" i="6" s="1"/>
  <c r="AG397" i="6" s="1"/>
  <c r="AG398" i="6" s="1"/>
  <c r="AG399" i="6" s="1"/>
  <c r="AG400" i="6" s="1"/>
  <c r="AG401" i="6" s="1"/>
  <c r="AG402" i="6" s="1"/>
  <c r="AG403" i="6" s="1"/>
  <c r="AG404" i="6" s="1"/>
  <c r="AG405" i="6" s="1"/>
  <c r="AG406" i="6" s="1"/>
  <c r="AG407" i="6" s="1"/>
  <c r="AG408" i="6" s="1"/>
  <c r="AG409" i="6" s="1"/>
  <c r="AG410" i="6" s="1"/>
  <c r="AG411" i="6" s="1"/>
  <c r="AG412" i="6" s="1"/>
  <c r="AG413" i="6" s="1"/>
  <c r="AG414" i="6" s="1"/>
  <c r="AD369" i="6"/>
  <c r="K369" i="6"/>
  <c r="G369" i="6"/>
  <c r="AJ368" i="6"/>
  <c r="K368" i="6"/>
  <c r="G368" i="6"/>
  <c r="AJ367" i="6"/>
  <c r="K367" i="6"/>
  <c r="G367" i="6"/>
  <c r="AJ366" i="6"/>
  <c r="K366" i="6"/>
  <c r="G366" i="6"/>
  <c r="AJ365" i="6"/>
  <c r="K365" i="6"/>
  <c r="G365" i="6"/>
  <c r="AJ364" i="6"/>
  <c r="K364" i="6"/>
  <c r="G364" i="6"/>
  <c r="AJ363" i="6"/>
  <c r="K363" i="6"/>
  <c r="G363" i="6"/>
  <c r="AJ362" i="6"/>
  <c r="K362" i="6"/>
  <c r="G362" i="6"/>
  <c r="AJ361" i="6"/>
  <c r="K361" i="6"/>
  <c r="G361" i="6"/>
  <c r="AJ360" i="6"/>
  <c r="K360" i="6"/>
  <c r="G360" i="6"/>
  <c r="AJ359" i="6"/>
  <c r="K359" i="6"/>
  <c r="G359" i="6"/>
  <c r="AJ358" i="6"/>
  <c r="K358" i="6"/>
  <c r="G358" i="6"/>
  <c r="AJ357" i="6"/>
  <c r="K357" i="6"/>
  <c r="G357" i="6"/>
  <c r="AJ356" i="6"/>
  <c r="K356" i="6"/>
  <c r="J356" i="6"/>
  <c r="G356" i="6"/>
  <c r="AJ355" i="6"/>
  <c r="K355" i="6"/>
  <c r="G355" i="6"/>
  <c r="AJ354" i="6"/>
  <c r="K354" i="6"/>
  <c r="G354" i="6"/>
  <c r="AJ353" i="6"/>
  <c r="K353" i="6"/>
  <c r="G353" i="6"/>
  <c r="AJ352" i="6"/>
  <c r="K352" i="6"/>
  <c r="G352" i="6"/>
  <c r="AJ351" i="6"/>
  <c r="K351" i="6"/>
  <c r="G351" i="6"/>
  <c r="AJ350" i="6"/>
  <c r="K350" i="6"/>
  <c r="G350" i="6"/>
  <c r="AJ349" i="6"/>
  <c r="K349" i="6"/>
  <c r="G349" i="6"/>
  <c r="AJ348" i="6"/>
  <c r="K348" i="6"/>
  <c r="G348" i="6"/>
  <c r="AJ347" i="6"/>
  <c r="K347" i="6"/>
  <c r="G347" i="6"/>
  <c r="AJ346" i="6"/>
  <c r="K346" i="6"/>
  <c r="G346" i="6"/>
  <c r="AJ345" i="6"/>
  <c r="K345" i="6"/>
  <c r="G345" i="6"/>
  <c r="AJ344" i="6"/>
  <c r="K344" i="6"/>
  <c r="G344" i="6"/>
  <c r="AJ343" i="6"/>
  <c r="K343" i="6"/>
  <c r="G343" i="6"/>
  <c r="AJ342" i="6"/>
  <c r="K342" i="6"/>
  <c r="G342" i="6"/>
  <c r="AJ341" i="6"/>
  <c r="K341" i="6"/>
  <c r="G341" i="6"/>
  <c r="AJ340" i="6"/>
  <c r="K340" i="6"/>
  <c r="J340" i="6"/>
  <c r="G340" i="6"/>
  <c r="AJ339" i="6"/>
  <c r="K339" i="6"/>
  <c r="G339" i="6"/>
  <c r="AJ338" i="6"/>
  <c r="K338" i="6"/>
  <c r="G338" i="6"/>
  <c r="AJ337" i="6"/>
  <c r="K337" i="6"/>
  <c r="G337" i="6"/>
  <c r="AJ336" i="6"/>
  <c r="K336" i="6"/>
  <c r="G336" i="6"/>
  <c r="AJ335" i="6"/>
  <c r="K335" i="6"/>
  <c r="G335" i="6"/>
  <c r="AJ334" i="6"/>
  <c r="K334" i="6"/>
  <c r="G334" i="6"/>
  <c r="AJ333" i="6"/>
  <c r="K333" i="6"/>
  <c r="G333" i="6"/>
  <c r="AJ332" i="6"/>
  <c r="K332" i="6"/>
  <c r="G332" i="6"/>
  <c r="AJ331" i="6"/>
  <c r="K331" i="6"/>
  <c r="G331" i="6"/>
  <c r="AJ330" i="6"/>
  <c r="K330" i="6"/>
  <c r="G330" i="6"/>
  <c r="AJ329" i="6"/>
  <c r="K329" i="6"/>
  <c r="G329" i="6"/>
  <c r="AJ328" i="6"/>
  <c r="K328" i="6"/>
  <c r="G328" i="6"/>
  <c r="AJ327" i="6"/>
  <c r="K327" i="6"/>
  <c r="G327" i="6"/>
  <c r="AJ326" i="6"/>
  <c r="K326" i="6"/>
  <c r="G326" i="6"/>
  <c r="AJ325" i="6"/>
  <c r="K325" i="6"/>
  <c r="G325" i="6"/>
  <c r="AJ324" i="6"/>
  <c r="K324" i="6"/>
  <c r="G324" i="6"/>
  <c r="AJ323" i="6"/>
  <c r="K323" i="6"/>
  <c r="G323" i="6"/>
  <c r="AJ322" i="6"/>
  <c r="K322" i="6"/>
  <c r="G322" i="6"/>
  <c r="AJ321" i="6"/>
  <c r="K321" i="6"/>
  <c r="G321" i="6"/>
  <c r="AJ320" i="6"/>
  <c r="K320" i="6"/>
  <c r="J320" i="6"/>
  <c r="G320" i="6"/>
  <c r="AJ319" i="6"/>
  <c r="K319" i="6"/>
  <c r="G319" i="6"/>
  <c r="AJ318" i="6"/>
  <c r="K318" i="6"/>
  <c r="G318" i="6"/>
  <c r="AJ317" i="6"/>
  <c r="K317" i="6"/>
  <c r="G317" i="6"/>
  <c r="AJ316" i="6"/>
  <c r="K316" i="6"/>
  <c r="G316" i="6"/>
  <c r="AJ315" i="6"/>
  <c r="K315" i="6"/>
  <c r="G315" i="6"/>
  <c r="AJ314" i="6"/>
  <c r="K314" i="6"/>
  <c r="J314" i="6"/>
  <c r="G314" i="6"/>
  <c r="AJ313" i="6"/>
  <c r="K313" i="6"/>
  <c r="J313" i="6"/>
  <c r="G313" i="6"/>
  <c r="AJ312" i="6"/>
  <c r="K312" i="6"/>
  <c r="G312" i="6"/>
  <c r="AJ311" i="6"/>
  <c r="K311" i="6"/>
  <c r="G311" i="6"/>
  <c r="AJ310" i="6"/>
  <c r="K310" i="6"/>
  <c r="G310" i="6"/>
  <c r="AJ309" i="6"/>
  <c r="K309" i="6"/>
  <c r="J309" i="6"/>
  <c r="G309" i="6"/>
  <c r="AJ308" i="6"/>
  <c r="K308" i="6"/>
  <c r="G308" i="6"/>
  <c r="AJ307" i="6"/>
  <c r="K307" i="6"/>
  <c r="G307" i="6"/>
  <c r="AJ306" i="6"/>
  <c r="K306" i="6"/>
  <c r="J306" i="6"/>
  <c r="G306" i="6"/>
  <c r="AJ305" i="6"/>
  <c r="K305" i="6"/>
  <c r="J305" i="6"/>
  <c r="G305" i="6"/>
  <c r="AJ304" i="6"/>
  <c r="K304" i="6"/>
  <c r="G304" i="6"/>
  <c r="AJ303" i="6"/>
  <c r="K303" i="6"/>
  <c r="G303" i="6"/>
  <c r="AJ302" i="6"/>
  <c r="K302" i="6"/>
  <c r="G302" i="6"/>
  <c r="AJ301" i="6"/>
  <c r="K301" i="6"/>
  <c r="J301" i="6"/>
  <c r="G301" i="6"/>
  <c r="AJ300" i="6"/>
  <c r="K300" i="6"/>
  <c r="G300" i="6"/>
  <c r="AJ299" i="6"/>
  <c r="K299" i="6"/>
  <c r="G299" i="6"/>
  <c r="AJ298" i="6"/>
  <c r="K298" i="6"/>
  <c r="J298" i="6"/>
  <c r="G298" i="6"/>
  <c r="AJ297" i="6"/>
  <c r="K297" i="6"/>
  <c r="J297" i="6"/>
  <c r="G297" i="6"/>
  <c r="AJ296" i="6"/>
  <c r="K296" i="6"/>
  <c r="G296" i="6"/>
  <c r="AJ295" i="6"/>
  <c r="K295" i="6"/>
  <c r="G295" i="6"/>
  <c r="AJ294" i="6"/>
  <c r="K294" i="6"/>
  <c r="G294" i="6"/>
  <c r="AJ293" i="6"/>
  <c r="K293" i="6"/>
  <c r="J293" i="6"/>
  <c r="G293" i="6"/>
  <c r="AJ292" i="6"/>
  <c r="K292" i="6"/>
  <c r="G292" i="6"/>
  <c r="AJ291" i="6"/>
  <c r="K291" i="6"/>
  <c r="G291" i="6"/>
  <c r="AJ290" i="6"/>
  <c r="K290" i="6"/>
  <c r="J290" i="6"/>
  <c r="G290" i="6"/>
  <c r="AJ289" i="6"/>
  <c r="K289" i="6"/>
  <c r="J289" i="6"/>
  <c r="G289" i="6"/>
  <c r="AJ288" i="6"/>
  <c r="K288" i="6"/>
  <c r="G288" i="6"/>
  <c r="AJ287" i="6"/>
  <c r="K287" i="6"/>
  <c r="G287" i="6"/>
  <c r="AJ286" i="6"/>
  <c r="K286" i="6"/>
  <c r="G286" i="6"/>
  <c r="AJ285" i="6"/>
  <c r="K285" i="6"/>
  <c r="J285" i="6"/>
  <c r="G285" i="6"/>
  <c r="AJ284" i="6"/>
  <c r="K284" i="6"/>
  <c r="G284" i="6"/>
  <c r="AJ283" i="6"/>
  <c r="K283" i="6"/>
  <c r="G283" i="6"/>
  <c r="AJ282" i="6"/>
  <c r="K282" i="6"/>
  <c r="J282" i="6"/>
  <c r="G282" i="6"/>
  <c r="AJ281" i="6"/>
  <c r="K281" i="6"/>
  <c r="J281" i="6"/>
  <c r="G281" i="6"/>
  <c r="AJ280" i="6"/>
  <c r="K280" i="6"/>
  <c r="G280" i="6"/>
  <c r="AJ279" i="6"/>
  <c r="K279" i="6"/>
  <c r="G279" i="6"/>
  <c r="AJ278" i="6"/>
  <c r="K278" i="6"/>
  <c r="G278" i="6"/>
  <c r="AJ277" i="6"/>
  <c r="K277" i="6"/>
  <c r="J277" i="6"/>
  <c r="G277" i="6"/>
  <c r="AJ276" i="6"/>
  <c r="K276" i="6"/>
  <c r="G276" i="6"/>
  <c r="AJ275" i="6"/>
  <c r="K275" i="6"/>
  <c r="G275" i="6"/>
  <c r="AJ274" i="6"/>
  <c r="K274" i="6"/>
  <c r="J274" i="6"/>
  <c r="G274" i="6"/>
  <c r="AJ273" i="6"/>
  <c r="K273" i="6"/>
  <c r="J273" i="6"/>
  <c r="G273" i="6"/>
  <c r="AJ272" i="6"/>
  <c r="K272" i="6"/>
  <c r="G272" i="6"/>
  <c r="AJ271" i="6"/>
  <c r="K271" i="6"/>
  <c r="G271" i="6"/>
  <c r="AJ270" i="6"/>
  <c r="K270" i="6"/>
  <c r="G270" i="6"/>
  <c r="AJ269" i="6"/>
  <c r="K269" i="6"/>
  <c r="J269" i="6"/>
  <c r="G269" i="6"/>
  <c r="AJ268" i="6"/>
  <c r="K268" i="6"/>
  <c r="G268" i="6"/>
  <c r="AJ267" i="6"/>
  <c r="K267" i="6"/>
  <c r="G267" i="6"/>
  <c r="AJ266" i="6"/>
  <c r="K266" i="6"/>
  <c r="J266" i="6"/>
  <c r="G266" i="6"/>
  <c r="AJ265" i="6"/>
  <c r="K265" i="6"/>
  <c r="J265" i="6"/>
  <c r="G265" i="6"/>
  <c r="AJ264" i="6"/>
  <c r="K264" i="6"/>
  <c r="G264" i="6"/>
  <c r="AJ263" i="6"/>
  <c r="K263" i="6"/>
  <c r="G263" i="6"/>
  <c r="AJ262" i="6"/>
  <c r="K262" i="6"/>
  <c r="J262" i="6"/>
  <c r="G262" i="6"/>
  <c r="AJ261" i="6"/>
  <c r="K261" i="6"/>
  <c r="J261" i="6"/>
  <c r="G261" i="6"/>
  <c r="AJ260" i="6"/>
  <c r="K260" i="6"/>
  <c r="G260" i="6"/>
  <c r="AJ259" i="6"/>
  <c r="K259" i="6"/>
  <c r="G259" i="6"/>
  <c r="AJ258" i="6"/>
  <c r="K258" i="6"/>
  <c r="J258" i="6"/>
  <c r="G258" i="6"/>
  <c r="AJ257" i="6"/>
  <c r="K257" i="6"/>
  <c r="J257" i="6"/>
  <c r="G257" i="6"/>
  <c r="AJ256" i="6"/>
  <c r="K256" i="6"/>
  <c r="G256" i="6"/>
  <c r="AJ255" i="6"/>
  <c r="K255" i="6"/>
  <c r="G255" i="6"/>
  <c r="AJ254" i="6"/>
  <c r="K254" i="6"/>
  <c r="J254" i="6"/>
  <c r="G254" i="6"/>
  <c r="AJ253" i="6"/>
  <c r="K253" i="6"/>
  <c r="J253" i="6"/>
  <c r="G253" i="6"/>
  <c r="AJ252" i="6"/>
  <c r="K252" i="6"/>
  <c r="G252" i="6"/>
  <c r="AJ251" i="6"/>
  <c r="K251" i="6"/>
  <c r="G251" i="6"/>
  <c r="AJ250" i="6"/>
  <c r="K250" i="6"/>
  <c r="G250" i="6"/>
  <c r="AJ249" i="6"/>
  <c r="K249" i="6"/>
  <c r="J249" i="6"/>
  <c r="G249" i="6"/>
  <c r="AJ248" i="6"/>
  <c r="K248" i="6"/>
  <c r="G248" i="6"/>
  <c r="AJ247" i="6"/>
  <c r="K247" i="6"/>
  <c r="G247" i="6"/>
  <c r="AJ246" i="6"/>
  <c r="K246" i="6"/>
  <c r="J246" i="6"/>
  <c r="G246" i="6"/>
  <c r="AJ245" i="6"/>
  <c r="K245" i="6"/>
  <c r="J245" i="6"/>
  <c r="G245" i="6"/>
  <c r="AJ244" i="6"/>
  <c r="K244" i="6"/>
  <c r="G244" i="6"/>
  <c r="AJ243" i="6"/>
  <c r="K243" i="6"/>
  <c r="J243" i="6"/>
  <c r="G243" i="6"/>
  <c r="AJ242" i="6"/>
  <c r="K242" i="6"/>
  <c r="G242" i="6"/>
  <c r="AJ241" i="6"/>
  <c r="K241" i="6"/>
  <c r="G241" i="6"/>
  <c r="AJ240" i="6"/>
  <c r="K240" i="6"/>
  <c r="J240" i="6"/>
  <c r="G240" i="6"/>
  <c r="AJ239" i="6"/>
  <c r="K239" i="6"/>
  <c r="J239" i="6"/>
  <c r="G239" i="6"/>
  <c r="AJ238" i="6"/>
  <c r="K238" i="6"/>
  <c r="G238" i="6"/>
  <c r="AJ237" i="6"/>
  <c r="K237" i="6"/>
  <c r="G237" i="6"/>
  <c r="AJ236" i="6"/>
  <c r="K236" i="6"/>
  <c r="J236" i="6"/>
  <c r="G236" i="6"/>
  <c r="AJ235" i="6"/>
  <c r="K235" i="6"/>
  <c r="J235" i="6"/>
  <c r="G235" i="6"/>
  <c r="AJ234" i="6"/>
  <c r="K234" i="6"/>
  <c r="G234" i="6"/>
  <c r="AJ233" i="6"/>
  <c r="K233" i="6"/>
  <c r="G233" i="6"/>
  <c r="AJ232" i="6"/>
  <c r="K232" i="6"/>
  <c r="J232" i="6"/>
  <c r="G232" i="6"/>
  <c r="AJ231" i="6"/>
  <c r="K231" i="6"/>
  <c r="J231" i="6"/>
  <c r="G231" i="6"/>
  <c r="AJ230" i="6"/>
  <c r="K230" i="6"/>
  <c r="J230" i="6"/>
  <c r="G230" i="6"/>
  <c r="AJ229" i="6"/>
  <c r="K229" i="6"/>
  <c r="G229" i="6"/>
  <c r="AJ228" i="6"/>
  <c r="K228" i="6"/>
  <c r="J228" i="6"/>
  <c r="G228" i="6"/>
  <c r="AJ227" i="6"/>
  <c r="K227" i="6"/>
  <c r="J227" i="6"/>
  <c r="G227" i="6"/>
  <c r="AJ226" i="6"/>
  <c r="K226" i="6"/>
  <c r="G226" i="6"/>
  <c r="AJ225" i="6"/>
  <c r="K225" i="6"/>
  <c r="G225" i="6"/>
  <c r="AJ224" i="6"/>
  <c r="K224" i="6"/>
  <c r="J224" i="6"/>
  <c r="G224" i="6"/>
  <c r="AJ223" i="6"/>
  <c r="K223" i="6"/>
  <c r="J223" i="6"/>
  <c r="G223" i="6"/>
  <c r="AJ222" i="6"/>
  <c r="K222" i="6"/>
  <c r="G222" i="6"/>
  <c r="AJ221" i="6"/>
  <c r="AH221" i="6"/>
  <c r="AH222" i="6" s="1"/>
  <c r="AH223" i="6" s="1"/>
  <c r="AH224" i="6" s="1"/>
  <c r="AH225" i="6" s="1"/>
  <c r="AH226" i="6" s="1"/>
  <c r="AH227" i="6" s="1"/>
  <c r="AH228" i="6" s="1"/>
  <c r="AH229" i="6" s="1"/>
  <c r="AH230" i="6" s="1"/>
  <c r="AH231" i="6" s="1"/>
  <c r="AH232" i="6" s="1"/>
  <c r="AH233" i="6" s="1"/>
  <c r="AH234" i="6" s="1"/>
  <c r="AH235" i="6" s="1"/>
  <c r="AH236" i="6" s="1"/>
  <c r="AH237" i="6" s="1"/>
  <c r="AH238" i="6" s="1"/>
  <c r="AH239" i="6" s="1"/>
  <c r="AH240" i="6" s="1"/>
  <c r="AH241" i="6" s="1"/>
  <c r="AH242" i="6" s="1"/>
  <c r="AH243" i="6" s="1"/>
  <c r="AH244" i="6" s="1"/>
  <c r="AH245" i="6" s="1"/>
  <c r="AH246" i="6" s="1"/>
  <c r="AH247" i="6" s="1"/>
  <c r="AH248" i="6" s="1"/>
  <c r="AH249" i="6" s="1"/>
  <c r="AH250" i="6" s="1"/>
  <c r="AH251" i="6" s="1"/>
  <c r="AH252" i="6" s="1"/>
  <c r="AH253" i="6" s="1"/>
  <c r="AH254" i="6" s="1"/>
  <c r="AH255" i="6" s="1"/>
  <c r="AH256" i="6" s="1"/>
  <c r="AH257" i="6" s="1"/>
  <c r="AH258" i="6" s="1"/>
  <c r="AH259" i="6" s="1"/>
  <c r="AH260" i="6" s="1"/>
  <c r="AH261" i="6" s="1"/>
  <c r="AH262" i="6" s="1"/>
  <c r="AH263" i="6" s="1"/>
  <c r="AH264" i="6" s="1"/>
  <c r="AH265" i="6" s="1"/>
  <c r="AH266" i="6" s="1"/>
  <c r="AH267" i="6" s="1"/>
  <c r="AH268" i="6" s="1"/>
  <c r="AH269" i="6" s="1"/>
  <c r="AH270" i="6" s="1"/>
  <c r="AH271" i="6" s="1"/>
  <c r="AH272" i="6" s="1"/>
  <c r="AH273" i="6" s="1"/>
  <c r="AH274" i="6" s="1"/>
  <c r="AH275" i="6" s="1"/>
  <c r="AH276" i="6" s="1"/>
  <c r="AH277" i="6" s="1"/>
  <c r="AH278" i="6" s="1"/>
  <c r="AH279" i="6" s="1"/>
  <c r="AH280" i="6" s="1"/>
  <c r="AH281" i="6" s="1"/>
  <c r="AH282" i="6" s="1"/>
  <c r="AH283" i="6" s="1"/>
  <c r="AH284" i="6" s="1"/>
  <c r="AH285" i="6" s="1"/>
  <c r="AH286" i="6" s="1"/>
  <c r="AH287" i="6" s="1"/>
  <c r="AH288" i="6" s="1"/>
  <c r="AH289" i="6" s="1"/>
  <c r="AH290" i="6" s="1"/>
  <c r="AH291" i="6" s="1"/>
  <c r="AH292" i="6" s="1"/>
  <c r="AH293" i="6" s="1"/>
  <c r="AH294" i="6" s="1"/>
  <c r="AH295" i="6" s="1"/>
  <c r="AH296" i="6" s="1"/>
  <c r="AH297" i="6" s="1"/>
  <c r="AH298" i="6" s="1"/>
  <c r="AH299" i="6" s="1"/>
  <c r="AH300" i="6" s="1"/>
  <c r="AH301" i="6" s="1"/>
  <c r="AH302" i="6" s="1"/>
  <c r="AH303" i="6" s="1"/>
  <c r="AH304" i="6" s="1"/>
  <c r="AH305" i="6" s="1"/>
  <c r="AH306" i="6" s="1"/>
  <c r="AH307" i="6" s="1"/>
  <c r="AH308" i="6" s="1"/>
  <c r="AH309" i="6" s="1"/>
  <c r="AH310" i="6" s="1"/>
  <c r="AH311" i="6" s="1"/>
  <c r="AH312" i="6" s="1"/>
  <c r="AH313" i="6" s="1"/>
  <c r="AH314" i="6" s="1"/>
  <c r="AH315" i="6" s="1"/>
  <c r="AH316" i="6" s="1"/>
  <c r="AH317" i="6" s="1"/>
  <c r="AH318" i="6" s="1"/>
  <c r="AH319" i="6" s="1"/>
  <c r="AH320" i="6" s="1"/>
  <c r="AH321" i="6" s="1"/>
  <c r="AH322" i="6" s="1"/>
  <c r="AH323" i="6" s="1"/>
  <c r="AH324" i="6" s="1"/>
  <c r="AH325" i="6" s="1"/>
  <c r="AH326" i="6" s="1"/>
  <c r="AH327" i="6" s="1"/>
  <c r="AH328" i="6" s="1"/>
  <c r="AH329" i="6" s="1"/>
  <c r="AH330" i="6" s="1"/>
  <c r="AH331" i="6" s="1"/>
  <c r="AH332" i="6" s="1"/>
  <c r="AH333" i="6" s="1"/>
  <c r="AH334" i="6" s="1"/>
  <c r="AH335" i="6" s="1"/>
  <c r="AH336" i="6" s="1"/>
  <c r="AH337" i="6" s="1"/>
  <c r="AH338" i="6" s="1"/>
  <c r="AH339" i="6" s="1"/>
  <c r="AH340" i="6" s="1"/>
  <c r="AH341" i="6" s="1"/>
  <c r="AH342" i="6" s="1"/>
  <c r="AH343" i="6" s="1"/>
  <c r="AH344" i="6" s="1"/>
  <c r="AH345" i="6" s="1"/>
  <c r="AH346" i="6" s="1"/>
  <c r="AH347" i="6" s="1"/>
  <c r="AH348" i="6" s="1"/>
  <c r="AH349" i="6" s="1"/>
  <c r="AH350" i="6" s="1"/>
  <c r="AH351" i="6" s="1"/>
  <c r="AH352" i="6" s="1"/>
  <c r="AH353" i="6" s="1"/>
  <c r="AH354" i="6" s="1"/>
  <c r="AH355" i="6" s="1"/>
  <c r="AH356" i="6" s="1"/>
  <c r="AH357" i="6" s="1"/>
  <c r="AH358" i="6" s="1"/>
  <c r="AH359" i="6" s="1"/>
  <c r="AH360" i="6" s="1"/>
  <c r="AH361" i="6" s="1"/>
  <c r="AH362" i="6" s="1"/>
  <c r="AH363" i="6" s="1"/>
  <c r="AH364" i="6" s="1"/>
  <c r="AH365" i="6" s="1"/>
  <c r="AH366" i="6" s="1"/>
  <c r="AH367" i="6" s="1"/>
  <c r="K221" i="6"/>
  <c r="G221" i="6"/>
  <c r="AI220" i="6"/>
  <c r="AI221" i="6" s="1"/>
  <c r="AI222" i="6" s="1"/>
  <c r="AI223" i="6" s="1"/>
  <c r="AI224" i="6" s="1"/>
  <c r="AI225" i="6" s="1"/>
  <c r="AI226" i="6" s="1"/>
  <c r="AI227" i="6" s="1"/>
  <c r="AI228" i="6" s="1"/>
  <c r="AI229" i="6" s="1"/>
  <c r="AI230" i="6" s="1"/>
  <c r="AI231" i="6" s="1"/>
  <c r="AI232" i="6" s="1"/>
  <c r="AI233" i="6" s="1"/>
  <c r="AI234" i="6" s="1"/>
  <c r="AI235" i="6" s="1"/>
  <c r="AI236" i="6" s="1"/>
  <c r="AI237" i="6" s="1"/>
  <c r="AI238" i="6" s="1"/>
  <c r="AI239" i="6" s="1"/>
  <c r="AI240" i="6" s="1"/>
  <c r="AI241" i="6" s="1"/>
  <c r="AI242" i="6" s="1"/>
  <c r="AI243" i="6" s="1"/>
  <c r="AI244" i="6" s="1"/>
  <c r="AI245" i="6" s="1"/>
  <c r="AI246" i="6" s="1"/>
  <c r="AI247" i="6" s="1"/>
  <c r="AI248" i="6" s="1"/>
  <c r="AI249" i="6" s="1"/>
  <c r="AI250" i="6" s="1"/>
  <c r="AI251" i="6" s="1"/>
  <c r="AI252" i="6" s="1"/>
  <c r="AI253" i="6" s="1"/>
  <c r="AI254" i="6" s="1"/>
  <c r="AI255" i="6" s="1"/>
  <c r="AI256" i="6" s="1"/>
  <c r="AI257" i="6" s="1"/>
  <c r="AI258" i="6" s="1"/>
  <c r="AI259" i="6" s="1"/>
  <c r="AI260" i="6" s="1"/>
  <c r="AI261" i="6" s="1"/>
  <c r="AI262" i="6" s="1"/>
  <c r="AI263" i="6" s="1"/>
  <c r="AI264" i="6" s="1"/>
  <c r="AI265" i="6" s="1"/>
  <c r="AI266" i="6" s="1"/>
  <c r="AI267" i="6" s="1"/>
  <c r="AI268" i="6" s="1"/>
  <c r="AI269" i="6" s="1"/>
  <c r="AI270" i="6" s="1"/>
  <c r="AI271" i="6" s="1"/>
  <c r="AI272" i="6" s="1"/>
  <c r="AI273" i="6" s="1"/>
  <c r="AI274" i="6" s="1"/>
  <c r="AI275" i="6" s="1"/>
  <c r="AI276" i="6" s="1"/>
  <c r="AI277" i="6" s="1"/>
  <c r="AI278" i="6" s="1"/>
  <c r="AI279" i="6" s="1"/>
  <c r="AI280" i="6" s="1"/>
  <c r="AI281" i="6" s="1"/>
  <c r="AI282" i="6" s="1"/>
  <c r="AI283" i="6" s="1"/>
  <c r="AI284" i="6" s="1"/>
  <c r="AI285" i="6" s="1"/>
  <c r="AI286" i="6" s="1"/>
  <c r="AI287" i="6" s="1"/>
  <c r="AI288" i="6" s="1"/>
  <c r="AI289" i="6" s="1"/>
  <c r="AI290" i="6" s="1"/>
  <c r="AI291" i="6" s="1"/>
  <c r="AI292" i="6" s="1"/>
  <c r="AI293" i="6" s="1"/>
  <c r="AI294" i="6" s="1"/>
  <c r="AI295" i="6" s="1"/>
  <c r="AI296" i="6" s="1"/>
  <c r="AI297" i="6" s="1"/>
  <c r="AI298" i="6" s="1"/>
  <c r="AI299" i="6" s="1"/>
  <c r="AI300" i="6" s="1"/>
  <c r="AI301" i="6" s="1"/>
  <c r="AI302" i="6" s="1"/>
  <c r="AI303" i="6" s="1"/>
  <c r="AI304" i="6" s="1"/>
  <c r="AI305" i="6" s="1"/>
  <c r="AI306" i="6" s="1"/>
  <c r="AI307" i="6" s="1"/>
  <c r="AI308" i="6" s="1"/>
  <c r="AI309" i="6" s="1"/>
  <c r="AI310" i="6" s="1"/>
  <c r="AI311" i="6" s="1"/>
  <c r="AI312" i="6" s="1"/>
  <c r="AI313" i="6" s="1"/>
  <c r="AI314" i="6" s="1"/>
  <c r="AI315" i="6" s="1"/>
  <c r="AI316" i="6" s="1"/>
  <c r="AI317" i="6" s="1"/>
  <c r="AI318" i="6" s="1"/>
  <c r="AI319" i="6" s="1"/>
  <c r="AI320" i="6" s="1"/>
  <c r="AI321" i="6" s="1"/>
  <c r="AI322" i="6" s="1"/>
  <c r="AI323" i="6" s="1"/>
  <c r="AI324" i="6" s="1"/>
  <c r="AI325" i="6" s="1"/>
  <c r="AI326" i="6" s="1"/>
  <c r="AI327" i="6" s="1"/>
  <c r="AI328" i="6" s="1"/>
  <c r="AI329" i="6" s="1"/>
  <c r="AI330" i="6" s="1"/>
  <c r="AI331" i="6" s="1"/>
  <c r="AI332" i="6" s="1"/>
  <c r="AI333" i="6" s="1"/>
  <c r="AI334" i="6" s="1"/>
  <c r="AI335" i="6" s="1"/>
  <c r="AI336" i="6" s="1"/>
  <c r="AI337" i="6" s="1"/>
  <c r="AI338" i="6" s="1"/>
  <c r="AI339" i="6" s="1"/>
  <c r="AI340" i="6" s="1"/>
  <c r="AI341" i="6" s="1"/>
  <c r="AI342" i="6" s="1"/>
  <c r="AI343" i="6" s="1"/>
  <c r="AI344" i="6" s="1"/>
  <c r="AI345" i="6" s="1"/>
  <c r="AI346" i="6" s="1"/>
  <c r="AI347" i="6" s="1"/>
  <c r="AI348" i="6" s="1"/>
  <c r="AI349" i="6" s="1"/>
  <c r="AI350" i="6" s="1"/>
  <c r="AI351" i="6" s="1"/>
  <c r="AI352" i="6" s="1"/>
  <c r="AI353" i="6" s="1"/>
  <c r="AI354" i="6" s="1"/>
  <c r="AI355" i="6" s="1"/>
  <c r="AI356" i="6" s="1"/>
  <c r="AI357" i="6" s="1"/>
  <c r="AI358" i="6" s="1"/>
  <c r="AI359" i="6" s="1"/>
  <c r="AI360" i="6" s="1"/>
  <c r="AI361" i="6" s="1"/>
  <c r="AI362" i="6" s="1"/>
  <c r="AI363" i="6" s="1"/>
  <c r="AI364" i="6" s="1"/>
  <c r="AI365" i="6" s="1"/>
  <c r="AI366" i="6" s="1"/>
  <c r="AI367" i="6" s="1"/>
  <c r="AG220" i="6"/>
  <c r="AG221" i="6" s="1"/>
  <c r="AG222" i="6" s="1"/>
  <c r="AG223" i="6" s="1"/>
  <c r="AG224" i="6" s="1"/>
  <c r="AG225" i="6" s="1"/>
  <c r="AG226" i="6" s="1"/>
  <c r="AG227" i="6" s="1"/>
  <c r="AG228" i="6" s="1"/>
  <c r="AG229" i="6" s="1"/>
  <c r="AG230" i="6" s="1"/>
  <c r="AG231" i="6" s="1"/>
  <c r="AG232" i="6" s="1"/>
  <c r="AG233" i="6" s="1"/>
  <c r="AG234" i="6" s="1"/>
  <c r="AG235" i="6" s="1"/>
  <c r="AG236" i="6" s="1"/>
  <c r="AG237" i="6" s="1"/>
  <c r="AG238" i="6" s="1"/>
  <c r="AG239" i="6" s="1"/>
  <c r="AG240" i="6" s="1"/>
  <c r="AG241" i="6" s="1"/>
  <c r="AG242" i="6" s="1"/>
  <c r="AG243" i="6" s="1"/>
  <c r="AG244" i="6" s="1"/>
  <c r="AG245" i="6" s="1"/>
  <c r="AG246" i="6" s="1"/>
  <c r="AG247" i="6" s="1"/>
  <c r="AG248" i="6" s="1"/>
  <c r="AG249" i="6" s="1"/>
  <c r="AG250" i="6" s="1"/>
  <c r="AG251" i="6" s="1"/>
  <c r="AG252" i="6" s="1"/>
  <c r="AG253" i="6" s="1"/>
  <c r="AG254" i="6" s="1"/>
  <c r="AG255" i="6" s="1"/>
  <c r="AG256" i="6" s="1"/>
  <c r="AG257" i="6" s="1"/>
  <c r="AG258" i="6" s="1"/>
  <c r="AG259" i="6" s="1"/>
  <c r="AG260" i="6" s="1"/>
  <c r="AG261" i="6" s="1"/>
  <c r="AG262" i="6" s="1"/>
  <c r="AG263" i="6" s="1"/>
  <c r="AG264" i="6" s="1"/>
  <c r="AG265" i="6" s="1"/>
  <c r="AG266" i="6" s="1"/>
  <c r="AG267" i="6" s="1"/>
  <c r="AG268" i="6" s="1"/>
  <c r="AG269" i="6" s="1"/>
  <c r="AG270" i="6" s="1"/>
  <c r="AG271" i="6" s="1"/>
  <c r="AG272" i="6" s="1"/>
  <c r="AG273" i="6" s="1"/>
  <c r="AG274" i="6" s="1"/>
  <c r="AG275" i="6" s="1"/>
  <c r="AG276" i="6" s="1"/>
  <c r="AG277" i="6" s="1"/>
  <c r="AG278" i="6" s="1"/>
  <c r="AG279" i="6" s="1"/>
  <c r="AG280" i="6" s="1"/>
  <c r="AG281" i="6" s="1"/>
  <c r="AG282" i="6" s="1"/>
  <c r="AG283" i="6" s="1"/>
  <c r="AG284" i="6" s="1"/>
  <c r="AG285" i="6" s="1"/>
  <c r="AG286" i="6" s="1"/>
  <c r="AG287" i="6" s="1"/>
  <c r="AG288" i="6" s="1"/>
  <c r="AG289" i="6" s="1"/>
  <c r="AG290" i="6" s="1"/>
  <c r="AG291" i="6" s="1"/>
  <c r="AG292" i="6" s="1"/>
  <c r="AG293" i="6" s="1"/>
  <c r="AG294" i="6" s="1"/>
  <c r="AG295" i="6" s="1"/>
  <c r="AG296" i="6" s="1"/>
  <c r="AG297" i="6" s="1"/>
  <c r="AG298" i="6" s="1"/>
  <c r="AG299" i="6" s="1"/>
  <c r="AG300" i="6" s="1"/>
  <c r="AG301" i="6" s="1"/>
  <c r="AG302" i="6" s="1"/>
  <c r="AG303" i="6" s="1"/>
  <c r="AG304" i="6" s="1"/>
  <c r="AG305" i="6" s="1"/>
  <c r="AG306" i="6" s="1"/>
  <c r="AG307" i="6" s="1"/>
  <c r="AG308" i="6" s="1"/>
  <c r="AG309" i="6" s="1"/>
  <c r="AG310" i="6" s="1"/>
  <c r="AG311" i="6" s="1"/>
  <c r="AG312" i="6" s="1"/>
  <c r="AG313" i="6" s="1"/>
  <c r="AG314" i="6" s="1"/>
  <c r="AG315" i="6" s="1"/>
  <c r="AG316" i="6" s="1"/>
  <c r="AG317" i="6" s="1"/>
  <c r="AG318" i="6" s="1"/>
  <c r="AG319" i="6" s="1"/>
  <c r="AG320" i="6" s="1"/>
  <c r="AG321" i="6" s="1"/>
  <c r="AG322" i="6" s="1"/>
  <c r="AG323" i="6" s="1"/>
  <c r="AG324" i="6" s="1"/>
  <c r="AG325" i="6" s="1"/>
  <c r="AG326" i="6" s="1"/>
  <c r="AG327" i="6" s="1"/>
  <c r="AG328" i="6" s="1"/>
  <c r="AG329" i="6" s="1"/>
  <c r="AG330" i="6" s="1"/>
  <c r="AG331" i="6" s="1"/>
  <c r="AG332" i="6" s="1"/>
  <c r="AG333" i="6" s="1"/>
  <c r="AG334" i="6" s="1"/>
  <c r="AG335" i="6" s="1"/>
  <c r="AG336" i="6" s="1"/>
  <c r="AG337" i="6" s="1"/>
  <c r="AG338" i="6" s="1"/>
  <c r="AG339" i="6" s="1"/>
  <c r="AG340" i="6" s="1"/>
  <c r="AG341" i="6" s="1"/>
  <c r="AG342" i="6" s="1"/>
  <c r="AG343" i="6" s="1"/>
  <c r="AG344" i="6" s="1"/>
  <c r="AG345" i="6" s="1"/>
  <c r="AG346" i="6" s="1"/>
  <c r="AG347" i="6" s="1"/>
  <c r="AG348" i="6" s="1"/>
  <c r="AG349" i="6" s="1"/>
  <c r="AG350" i="6" s="1"/>
  <c r="AG351" i="6" s="1"/>
  <c r="AG352" i="6" s="1"/>
  <c r="AG353" i="6" s="1"/>
  <c r="AG354" i="6" s="1"/>
  <c r="AG355" i="6" s="1"/>
  <c r="AG356" i="6" s="1"/>
  <c r="AG357" i="6" s="1"/>
  <c r="AG358" i="6" s="1"/>
  <c r="AG359" i="6" s="1"/>
  <c r="AG360" i="6" s="1"/>
  <c r="AG361" i="6" s="1"/>
  <c r="AG362" i="6" s="1"/>
  <c r="AG363" i="6" s="1"/>
  <c r="AG364" i="6" s="1"/>
  <c r="AG365" i="6" s="1"/>
  <c r="AG366" i="6" s="1"/>
  <c r="AG367" i="6" s="1"/>
  <c r="K220" i="6"/>
  <c r="J220" i="6"/>
  <c r="G220" i="6"/>
  <c r="J219" i="6"/>
  <c r="G219" i="6"/>
  <c r="J216" i="6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16" i="6"/>
  <c r="J100" i="6"/>
  <c r="J84" i="6"/>
  <c r="J68" i="6"/>
  <c r="J52" i="6"/>
  <c r="J36" i="6"/>
  <c r="J20" i="6"/>
  <c r="I378" i="5"/>
  <c r="I377" i="5"/>
  <c r="H377" i="5"/>
  <c r="I376" i="5"/>
  <c r="I375" i="5"/>
  <c r="H375" i="5"/>
  <c r="I374" i="5"/>
  <c r="I373" i="5"/>
  <c r="H373" i="5"/>
  <c r="I372" i="5"/>
  <c r="I371" i="5"/>
  <c r="H371" i="5"/>
  <c r="L370" i="5"/>
  <c r="C371" i="3" s="1"/>
  <c r="I370" i="5"/>
  <c r="H370" i="5"/>
  <c r="W369" i="5"/>
  <c r="L369" i="5"/>
  <c r="C370" i="3" s="1"/>
  <c r="I369" i="5"/>
  <c r="L368" i="5"/>
  <c r="C369" i="3" s="1"/>
  <c r="I368" i="5"/>
  <c r="I367" i="5"/>
  <c r="H367" i="5"/>
  <c r="I366" i="5"/>
  <c r="I365" i="5"/>
  <c r="I364" i="5"/>
  <c r="I363" i="5"/>
  <c r="I362" i="5"/>
  <c r="I361" i="5"/>
  <c r="I360" i="5"/>
  <c r="I359" i="5"/>
  <c r="I358" i="5"/>
  <c r="H358" i="5"/>
  <c r="I357" i="5"/>
  <c r="I356" i="5"/>
  <c r="I355" i="5"/>
  <c r="I354" i="5"/>
  <c r="H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H342" i="5"/>
  <c r="I341" i="5"/>
  <c r="I340" i="5"/>
  <c r="I339" i="5"/>
  <c r="I338" i="5"/>
  <c r="H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H326" i="5"/>
  <c r="I325" i="5"/>
  <c r="I324" i="5"/>
  <c r="I323" i="5"/>
  <c r="I322" i="5"/>
  <c r="H322" i="5"/>
  <c r="I321" i="5"/>
  <c r="I320" i="5"/>
  <c r="I319" i="5"/>
  <c r="I318" i="5"/>
  <c r="I317" i="5"/>
  <c r="I316" i="5"/>
  <c r="I315" i="5"/>
  <c r="I314" i="5"/>
  <c r="I313" i="5"/>
  <c r="I312" i="5"/>
  <c r="H312" i="5"/>
  <c r="I311" i="5"/>
  <c r="H311" i="5"/>
  <c r="I310" i="5"/>
  <c r="I309" i="5"/>
  <c r="I308" i="5"/>
  <c r="H308" i="5"/>
  <c r="I307" i="5"/>
  <c r="H307" i="5"/>
  <c r="I306" i="5"/>
  <c r="H306" i="5"/>
  <c r="I305" i="5"/>
  <c r="I304" i="5"/>
  <c r="H304" i="5"/>
  <c r="I303" i="5"/>
  <c r="H303" i="5"/>
  <c r="I302" i="5"/>
  <c r="I301" i="5"/>
  <c r="I300" i="5"/>
  <c r="H300" i="5"/>
  <c r="I299" i="5"/>
  <c r="H299" i="5"/>
  <c r="I298" i="5"/>
  <c r="I297" i="5"/>
  <c r="I296" i="5"/>
  <c r="H296" i="5"/>
  <c r="I295" i="5"/>
  <c r="H295" i="5"/>
  <c r="I294" i="5"/>
  <c r="I293" i="5"/>
  <c r="I292" i="5"/>
  <c r="H292" i="5"/>
  <c r="I291" i="5"/>
  <c r="H291" i="5"/>
  <c r="I290" i="5"/>
  <c r="I289" i="5"/>
  <c r="I288" i="5"/>
  <c r="H288" i="5"/>
  <c r="I287" i="5"/>
  <c r="H287" i="5"/>
  <c r="I286" i="5"/>
  <c r="I285" i="5"/>
  <c r="I284" i="5"/>
  <c r="H284" i="5"/>
  <c r="I283" i="5"/>
  <c r="H283" i="5"/>
  <c r="I282" i="5"/>
  <c r="I281" i="5"/>
  <c r="I280" i="5"/>
  <c r="H280" i="5"/>
  <c r="I279" i="5"/>
  <c r="H279" i="5"/>
  <c r="I278" i="5"/>
  <c r="I277" i="5"/>
  <c r="I276" i="5"/>
  <c r="H276" i="5"/>
  <c r="I275" i="5"/>
  <c r="H275" i="5"/>
  <c r="I274" i="5"/>
  <c r="I273" i="5"/>
  <c r="I272" i="5"/>
  <c r="H272" i="5"/>
  <c r="I271" i="5"/>
  <c r="H271" i="5"/>
  <c r="I270" i="5"/>
  <c r="I269" i="5"/>
  <c r="I268" i="5"/>
  <c r="H268" i="5"/>
  <c r="I267" i="5"/>
  <c r="H267" i="5"/>
  <c r="I266" i="5"/>
  <c r="H266" i="5"/>
  <c r="I265" i="5"/>
  <c r="I264" i="5"/>
  <c r="H264" i="5"/>
  <c r="I263" i="5"/>
  <c r="H263" i="5"/>
  <c r="I262" i="5"/>
  <c r="I261" i="5"/>
  <c r="I260" i="5"/>
  <c r="H260" i="5"/>
  <c r="I259" i="5"/>
  <c r="H259" i="5"/>
  <c r="I258" i="5"/>
  <c r="I257" i="5"/>
  <c r="I256" i="5"/>
  <c r="H256" i="5"/>
  <c r="I255" i="5"/>
  <c r="H255" i="5"/>
  <c r="I254" i="5"/>
  <c r="I253" i="5"/>
  <c r="I252" i="5"/>
  <c r="H252" i="5"/>
  <c r="I251" i="5"/>
  <c r="H251" i="5"/>
  <c r="I250" i="5"/>
  <c r="H250" i="5"/>
  <c r="I249" i="5"/>
  <c r="I248" i="5"/>
  <c r="H248" i="5"/>
  <c r="I247" i="5"/>
  <c r="H247" i="5"/>
  <c r="I246" i="5"/>
  <c r="I245" i="5"/>
  <c r="I244" i="5"/>
  <c r="H244" i="5"/>
  <c r="I243" i="5"/>
  <c r="H243" i="5"/>
  <c r="I242" i="5"/>
  <c r="I241" i="5"/>
  <c r="I240" i="5"/>
  <c r="H240" i="5"/>
  <c r="I239" i="5"/>
  <c r="H239" i="5"/>
  <c r="I238" i="5"/>
  <c r="I237" i="5"/>
  <c r="I236" i="5"/>
  <c r="H236" i="5"/>
  <c r="I235" i="5"/>
  <c r="H235" i="5"/>
  <c r="I234" i="5"/>
  <c r="I233" i="5"/>
  <c r="I232" i="5"/>
  <c r="H232" i="5"/>
  <c r="I231" i="5"/>
  <c r="H231" i="5"/>
  <c r="I230" i="5"/>
  <c r="I229" i="5"/>
  <c r="I228" i="5"/>
  <c r="H228" i="5"/>
  <c r="I227" i="5"/>
  <c r="H227" i="5"/>
  <c r="I226" i="5"/>
  <c r="I225" i="5"/>
  <c r="I224" i="5"/>
  <c r="H224" i="5"/>
  <c r="I223" i="5"/>
  <c r="H223" i="5"/>
  <c r="I222" i="5"/>
  <c r="I221" i="5"/>
  <c r="I220" i="5"/>
  <c r="H220" i="5"/>
  <c r="I219" i="5"/>
  <c r="H219" i="5"/>
  <c r="I218" i="5"/>
  <c r="I217" i="5"/>
  <c r="I216" i="5"/>
  <c r="H216" i="5"/>
  <c r="I215" i="5"/>
  <c r="H215" i="5"/>
  <c r="I214" i="5"/>
  <c r="I213" i="5"/>
  <c r="I212" i="5"/>
  <c r="H212" i="5"/>
  <c r="I211" i="5"/>
  <c r="H211" i="5"/>
  <c r="I210" i="5"/>
  <c r="I209" i="5"/>
  <c r="I208" i="5"/>
  <c r="H208" i="5"/>
  <c r="AB207" i="5"/>
  <c r="AB208" i="5" s="1"/>
  <c r="AB209" i="5" s="1"/>
  <c r="AB210" i="5" s="1"/>
  <c r="AB211" i="5" s="1"/>
  <c r="AB212" i="5" s="1"/>
  <c r="AB213" i="5" s="1"/>
  <c r="AB214" i="5" s="1"/>
  <c r="AB215" i="5" s="1"/>
  <c r="AB216" i="5" s="1"/>
  <c r="AB217" i="5" s="1"/>
  <c r="AB218" i="5" s="1"/>
  <c r="AB219" i="5" s="1"/>
  <c r="AB220" i="5" s="1"/>
  <c r="AB221" i="5" s="1"/>
  <c r="AB222" i="5" s="1"/>
  <c r="AB223" i="5" s="1"/>
  <c r="AB224" i="5" s="1"/>
  <c r="AB225" i="5" s="1"/>
  <c r="AB226" i="5" s="1"/>
  <c r="AB227" i="5" s="1"/>
  <c r="AB228" i="5" s="1"/>
  <c r="AB229" i="5" s="1"/>
  <c r="AB230" i="5" s="1"/>
  <c r="AB231" i="5" s="1"/>
  <c r="AB232" i="5" s="1"/>
  <c r="AB233" i="5" s="1"/>
  <c r="AB234" i="5" s="1"/>
  <c r="AB235" i="5" s="1"/>
  <c r="AB236" i="5" s="1"/>
  <c r="AB237" i="5" s="1"/>
  <c r="AB238" i="5" s="1"/>
  <c r="AB239" i="5" s="1"/>
  <c r="AB240" i="5" s="1"/>
  <c r="AB241" i="5" s="1"/>
  <c r="AB242" i="5" s="1"/>
  <c r="AB243" i="5" s="1"/>
  <c r="AB244" i="5" s="1"/>
  <c r="AB245" i="5" s="1"/>
  <c r="AB246" i="5" s="1"/>
  <c r="AB247" i="5" s="1"/>
  <c r="AB248" i="5" s="1"/>
  <c r="AB249" i="5" s="1"/>
  <c r="AB250" i="5" s="1"/>
  <c r="AB251" i="5" s="1"/>
  <c r="AB252" i="5" s="1"/>
  <c r="AB253" i="5" s="1"/>
  <c r="AB254" i="5" s="1"/>
  <c r="AB255" i="5" s="1"/>
  <c r="AB256" i="5" s="1"/>
  <c r="AB257" i="5" s="1"/>
  <c r="AB258" i="5" s="1"/>
  <c r="AB259" i="5" s="1"/>
  <c r="AB260" i="5" s="1"/>
  <c r="AB261" i="5" s="1"/>
  <c r="AB262" i="5" s="1"/>
  <c r="AB263" i="5" s="1"/>
  <c r="AB264" i="5" s="1"/>
  <c r="AB265" i="5" s="1"/>
  <c r="AB266" i="5" s="1"/>
  <c r="AB267" i="5" s="1"/>
  <c r="AB268" i="5" s="1"/>
  <c r="AB269" i="5" s="1"/>
  <c r="AB270" i="5" s="1"/>
  <c r="AB271" i="5" s="1"/>
  <c r="AB272" i="5" s="1"/>
  <c r="AB273" i="5" s="1"/>
  <c r="AB274" i="5" s="1"/>
  <c r="AB275" i="5" s="1"/>
  <c r="AB276" i="5" s="1"/>
  <c r="AB277" i="5" s="1"/>
  <c r="AB278" i="5" s="1"/>
  <c r="AB279" i="5" s="1"/>
  <c r="AB280" i="5" s="1"/>
  <c r="AB281" i="5" s="1"/>
  <c r="AB282" i="5" s="1"/>
  <c r="AB283" i="5" s="1"/>
  <c r="AB284" i="5" s="1"/>
  <c r="AB285" i="5" s="1"/>
  <c r="AB286" i="5" s="1"/>
  <c r="AB287" i="5" s="1"/>
  <c r="AB288" i="5" s="1"/>
  <c r="AB289" i="5" s="1"/>
  <c r="AB290" i="5" s="1"/>
  <c r="AB291" i="5" s="1"/>
  <c r="AB292" i="5" s="1"/>
  <c r="AB293" i="5" s="1"/>
  <c r="AB294" i="5" s="1"/>
  <c r="AB295" i="5" s="1"/>
  <c r="AB296" i="5" s="1"/>
  <c r="AB297" i="5" s="1"/>
  <c r="AB298" i="5" s="1"/>
  <c r="AB299" i="5" s="1"/>
  <c r="AB300" i="5" s="1"/>
  <c r="AB301" i="5" s="1"/>
  <c r="AB302" i="5" s="1"/>
  <c r="AB303" i="5" s="1"/>
  <c r="AB304" i="5" s="1"/>
  <c r="AB305" i="5" s="1"/>
  <c r="AB306" i="5" s="1"/>
  <c r="AB307" i="5" s="1"/>
  <c r="AB308" i="5" s="1"/>
  <c r="AB309" i="5" s="1"/>
  <c r="AB310" i="5" s="1"/>
  <c r="AB311" i="5" s="1"/>
  <c r="AB312" i="5" s="1"/>
  <c r="AB313" i="5" s="1"/>
  <c r="AB314" i="5" s="1"/>
  <c r="AB315" i="5" s="1"/>
  <c r="AB316" i="5" s="1"/>
  <c r="AB317" i="5" s="1"/>
  <c r="AB318" i="5" s="1"/>
  <c r="AB319" i="5" s="1"/>
  <c r="AB320" i="5" s="1"/>
  <c r="AB321" i="5" s="1"/>
  <c r="AB322" i="5" s="1"/>
  <c r="AB323" i="5" s="1"/>
  <c r="AB324" i="5" s="1"/>
  <c r="AB325" i="5" s="1"/>
  <c r="AB326" i="5" s="1"/>
  <c r="AB327" i="5" s="1"/>
  <c r="AB328" i="5" s="1"/>
  <c r="AB329" i="5" s="1"/>
  <c r="AB330" i="5" s="1"/>
  <c r="AB331" i="5" s="1"/>
  <c r="AB332" i="5" s="1"/>
  <c r="AB333" i="5" s="1"/>
  <c r="AB334" i="5" s="1"/>
  <c r="AB335" i="5" s="1"/>
  <c r="AB336" i="5" s="1"/>
  <c r="AB337" i="5" s="1"/>
  <c r="AB338" i="5" s="1"/>
  <c r="AB339" i="5" s="1"/>
  <c r="AB340" i="5" s="1"/>
  <c r="AB341" i="5" s="1"/>
  <c r="AB342" i="5" s="1"/>
  <c r="AB343" i="5" s="1"/>
  <c r="AB344" i="5" s="1"/>
  <c r="AB345" i="5" s="1"/>
  <c r="AB346" i="5" s="1"/>
  <c r="AB347" i="5" s="1"/>
  <c r="AB348" i="5" s="1"/>
  <c r="AB349" i="5" s="1"/>
  <c r="AB350" i="5" s="1"/>
  <c r="AB351" i="5" s="1"/>
  <c r="AB352" i="5" s="1"/>
  <c r="AB353" i="5" s="1"/>
  <c r="AB354" i="5" s="1"/>
  <c r="AB355" i="5" s="1"/>
  <c r="AB356" i="5" s="1"/>
  <c r="AB357" i="5" s="1"/>
  <c r="AB358" i="5" s="1"/>
  <c r="AB359" i="5" s="1"/>
  <c r="AB360" i="5" s="1"/>
  <c r="AB361" i="5" s="1"/>
  <c r="AB362" i="5" s="1"/>
  <c r="AB363" i="5" s="1"/>
  <c r="AB364" i="5" s="1"/>
  <c r="AB365" i="5" s="1"/>
  <c r="AB366" i="5" s="1"/>
  <c r="AB367" i="5" s="1"/>
  <c r="AB368" i="5" s="1"/>
  <c r="AB369" i="5" s="1"/>
  <c r="AB370" i="5" s="1"/>
  <c r="AB371" i="5" s="1"/>
  <c r="AB372" i="5" s="1"/>
  <c r="AB373" i="5" s="1"/>
  <c r="AB374" i="5" s="1"/>
  <c r="AB375" i="5" s="1"/>
  <c r="AB376" i="5" s="1"/>
  <c r="AB377" i="5" s="1"/>
  <c r="AB378" i="5" s="1"/>
  <c r="AB379" i="5" s="1"/>
  <c r="AB380" i="5" s="1"/>
  <c r="AB381" i="5" s="1"/>
  <c r="AB382" i="5" s="1"/>
  <c r="AB383" i="5" s="1"/>
  <c r="AB384" i="5" s="1"/>
  <c r="AB385" i="5" s="1"/>
  <c r="AB386" i="5" s="1"/>
  <c r="AB387" i="5" s="1"/>
  <c r="AB388" i="5" s="1"/>
  <c r="AB389" i="5" s="1"/>
  <c r="AB390" i="5" s="1"/>
  <c r="AB391" i="5" s="1"/>
  <c r="AB392" i="5" s="1"/>
  <c r="AB393" i="5" s="1"/>
  <c r="AB394" i="5" s="1"/>
  <c r="AB395" i="5" s="1"/>
  <c r="AB396" i="5" s="1"/>
  <c r="AB397" i="5" s="1"/>
  <c r="AB398" i="5" s="1"/>
  <c r="AB399" i="5" s="1"/>
  <c r="AB400" i="5" s="1"/>
  <c r="AB401" i="5" s="1"/>
  <c r="AB402" i="5" s="1"/>
  <c r="AB403" i="5" s="1"/>
  <c r="AB404" i="5" s="1"/>
  <c r="AB405" i="5" s="1"/>
  <c r="AB406" i="5" s="1"/>
  <c r="AB407" i="5" s="1"/>
  <c r="AB408" i="5" s="1"/>
  <c r="AB409" i="5" s="1"/>
  <c r="AB410" i="5" s="1"/>
  <c r="AB411" i="5" s="1"/>
  <c r="AB412" i="5" s="1"/>
  <c r="AB413" i="5" s="1"/>
  <c r="AB414" i="5" s="1"/>
  <c r="AA207" i="5"/>
  <c r="AA208" i="5" s="1"/>
  <c r="AA209" i="5" s="1"/>
  <c r="AA210" i="5" s="1"/>
  <c r="AA211" i="5" s="1"/>
  <c r="AA212" i="5" s="1"/>
  <c r="AA213" i="5" s="1"/>
  <c r="AA214" i="5" s="1"/>
  <c r="AA215" i="5" s="1"/>
  <c r="AA216" i="5" s="1"/>
  <c r="AA217" i="5" s="1"/>
  <c r="AA218" i="5" s="1"/>
  <c r="AA219" i="5" s="1"/>
  <c r="AA220" i="5" s="1"/>
  <c r="AA221" i="5" s="1"/>
  <c r="AA222" i="5" s="1"/>
  <c r="AA223" i="5" s="1"/>
  <c r="AA224" i="5" s="1"/>
  <c r="AA225" i="5" s="1"/>
  <c r="AA226" i="5" s="1"/>
  <c r="AA227" i="5" s="1"/>
  <c r="AA228" i="5" s="1"/>
  <c r="AA229" i="5" s="1"/>
  <c r="AA230" i="5" s="1"/>
  <c r="AA231" i="5" s="1"/>
  <c r="AA232" i="5" s="1"/>
  <c r="AA233" i="5" s="1"/>
  <c r="AA234" i="5" s="1"/>
  <c r="AA235" i="5" s="1"/>
  <c r="AA236" i="5" s="1"/>
  <c r="AA237" i="5" s="1"/>
  <c r="AA238" i="5" s="1"/>
  <c r="AA239" i="5" s="1"/>
  <c r="AA240" i="5" s="1"/>
  <c r="AA241" i="5" s="1"/>
  <c r="AA242" i="5" s="1"/>
  <c r="AA243" i="5" s="1"/>
  <c r="AA244" i="5" s="1"/>
  <c r="AA245" i="5" s="1"/>
  <c r="AA246" i="5" s="1"/>
  <c r="AA247" i="5" s="1"/>
  <c r="AA248" i="5" s="1"/>
  <c r="AA249" i="5" s="1"/>
  <c r="AA250" i="5" s="1"/>
  <c r="AA251" i="5" s="1"/>
  <c r="AA252" i="5" s="1"/>
  <c r="AA253" i="5" s="1"/>
  <c r="AA254" i="5" s="1"/>
  <c r="AA255" i="5" s="1"/>
  <c r="AA256" i="5" s="1"/>
  <c r="AA257" i="5" s="1"/>
  <c r="AA258" i="5" s="1"/>
  <c r="AA259" i="5" s="1"/>
  <c r="AA260" i="5" s="1"/>
  <c r="AA261" i="5" s="1"/>
  <c r="AA262" i="5" s="1"/>
  <c r="AA263" i="5" s="1"/>
  <c r="AA264" i="5" s="1"/>
  <c r="AA265" i="5" s="1"/>
  <c r="AA266" i="5" s="1"/>
  <c r="AA267" i="5" s="1"/>
  <c r="AA268" i="5" s="1"/>
  <c r="AA269" i="5" s="1"/>
  <c r="AA270" i="5" s="1"/>
  <c r="AA271" i="5" s="1"/>
  <c r="AA272" i="5" s="1"/>
  <c r="AA273" i="5" s="1"/>
  <c r="AA274" i="5" s="1"/>
  <c r="AA275" i="5" s="1"/>
  <c r="AA276" i="5" s="1"/>
  <c r="AA277" i="5" s="1"/>
  <c r="AA278" i="5" s="1"/>
  <c r="AA279" i="5" s="1"/>
  <c r="AA280" i="5" s="1"/>
  <c r="AA281" i="5" s="1"/>
  <c r="AA282" i="5" s="1"/>
  <c r="AA283" i="5" s="1"/>
  <c r="AA284" i="5" s="1"/>
  <c r="AA285" i="5" s="1"/>
  <c r="AA286" i="5" s="1"/>
  <c r="AA287" i="5" s="1"/>
  <c r="AA288" i="5" s="1"/>
  <c r="AA289" i="5" s="1"/>
  <c r="AA290" i="5" s="1"/>
  <c r="AA291" i="5" s="1"/>
  <c r="AA292" i="5" s="1"/>
  <c r="AA293" i="5" s="1"/>
  <c r="AA294" i="5" s="1"/>
  <c r="AA295" i="5" s="1"/>
  <c r="AA296" i="5" s="1"/>
  <c r="AA297" i="5" s="1"/>
  <c r="AA298" i="5" s="1"/>
  <c r="AA299" i="5" s="1"/>
  <c r="AA300" i="5" s="1"/>
  <c r="AA301" i="5" s="1"/>
  <c r="AA302" i="5" s="1"/>
  <c r="AA303" i="5" s="1"/>
  <c r="AA304" i="5" s="1"/>
  <c r="AA305" i="5" s="1"/>
  <c r="AA306" i="5" s="1"/>
  <c r="AA307" i="5" s="1"/>
  <c r="AA308" i="5" s="1"/>
  <c r="AA309" i="5" s="1"/>
  <c r="AA310" i="5" s="1"/>
  <c r="AA311" i="5" s="1"/>
  <c r="AA312" i="5" s="1"/>
  <c r="AA313" i="5" s="1"/>
  <c r="AA314" i="5" s="1"/>
  <c r="AA315" i="5" s="1"/>
  <c r="AA316" i="5" s="1"/>
  <c r="AA317" i="5" s="1"/>
  <c r="AA318" i="5" s="1"/>
  <c r="AA319" i="5" s="1"/>
  <c r="AA320" i="5" s="1"/>
  <c r="AA321" i="5" s="1"/>
  <c r="AA322" i="5" s="1"/>
  <c r="AA323" i="5" s="1"/>
  <c r="AA324" i="5" s="1"/>
  <c r="AA325" i="5" s="1"/>
  <c r="AA326" i="5" s="1"/>
  <c r="AA327" i="5" s="1"/>
  <c r="AA328" i="5" s="1"/>
  <c r="AA329" i="5" s="1"/>
  <c r="AA330" i="5" s="1"/>
  <c r="AA331" i="5" s="1"/>
  <c r="AA332" i="5" s="1"/>
  <c r="AA333" i="5" s="1"/>
  <c r="AA334" i="5" s="1"/>
  <c r="AA335" i="5" s="1"/>
  <c r="AA336" i="5" s="1"/>
  <c r="AA337" i="5" s="1"/>
  <c r="AA338" i="5" s="1"/>
  <c r="AA339" i="5" s="1"/>
  <c r="AA340" i="5" s="1"/>
  <c r="AA341" i="5" s="1"/>
  <c r="AA342" i="5" s="1"/>
  <c r="AA343" i="5" s="1"/>
  <c r="AA344" i="5" s="1"/>
  <c r="AA345" i="5" s="1"/>
  <c r="AA346" i="5" s="1"/>
  <c r="AA347" i="5" s="1"/>
  <c r="AA348" i="5" s="1"/>
  <c r="AA349" i="5" s="1"/>
  <c r="AA350" i="5" s="1"/>
  <c r="AA351" i="5" s="1"/>
  <c r="AA352" i="5" s="1"/>
  <c r="AA353" i="5" s="1"/>
  <c r="AA354" i="5" s="1"/>
  <c r="AA355" i="5" s="1"/>
  <c r="AA356" i="5" s="1"/>
  <c r="AA357" i="5" s="1"/>
  <c r="AA358" i="5" s="1"/>
  <c r="AA359" i="5" s="1"/>
  <c r="AA360" i="5" s="1"/>
  <c r="AA361" i="5" s="1"/>
  <c r="AA362" i="5" s="1"/>
  <c r="AA363" i="5" s="1"/>
  <c r="AA364" i="5" s="1"/>
  <c r="AA365" i="5" s="1"/>
  <c r="AA366" i="5" s="1"/>
  <c r="AA367" i="5" s="1"/>
  <c r="AA368" i="5" s="1"/>
  <c r="AA369" i="5" s="1"/>
  <c r="AA370" i="5" s="1"/>
  <c r="AA371" i="5" s="1"/>
  <c r="AA372" i="5" s="1"/>
  <c r="AA373" i="5" s="1"/>
  <c r="AA374" i="5" s="1"/>
  <c r="AA375" i="5" s="1"/>
  <c r="AA376" i="5" s="1"/>
  <c r="AA377" i="5" s="1"/>
  <c r="AA378" i="5" s="1"/>
  <c r="AA379" i="5" s="1"/>
  <c r="AA380" i="5" s="1"/>
  <c r="AA381" i="5" s="1"/>
  <c r="AA382" i="5" s="1"/>
  <c r="AA383" i="5" s="1"/>
  <c r="AA384" i="5" s="1"/>
  <c r="AA385" i="5" s="1"/>
  <c r="AA386" i="5" s="1"/>
  <c r="AA387" i="5" s="1"/>
  <c r="AA388" i="5" s="1"/>
  <c r="AA389" i="5" s="1"/>
  <c r="AA390" i="5" s="1"/>
  <c r="AA391" i="5" s="1"/>
  <c r="AA392" i="5" s="1"/>
  <c r="AA393" i="5" s="1"/>
  <c r="AA394" i="5" s="1"/>
  <c r="AA395" i="5" s="1"/>
  <c r="AA396" i="5" s="1"/>
  <c r="AA397" i="5" s="1"/>
  <c r="AA398" i="5" s="1"/>
  <c r="AA399" i="5" s="1"/>
  <c r="AA400" i="5" s="1"/>
  <c r="AA401" i="5" s="1"/>
  <c r="AA402" i="5" s="1"/>
  <c r="AA403" i="5" s="1"/>
  <c r="AA404" i="5" s="1"/>
  <c r="AA405" i="5" s="1"/>
  <c r="AA406" i="5" s="1"/>
  <c r="AA407" i="5" s="1"/>
  <c r="AA408" i="5" s="1"/>
  <c r="AA409" i="5" s="1"/>
  <c r="AA410" i="5" s="1"/>
  <c r="AA411" i="5" s="1"/>
  <c r="AA412" i="5" s="1"/>
  <c r="AA413" i="5" s="1"/>
  <c r="AA414" i="5" s="1"/>
  <c r="Z207" i="5"/>
  <c r="Z208" i="5" s="1"/>
  <c r="Z209" i="5" s="1"/>
  <c r="Z210" i="5" s="1"/>
  <c r="Z211" i="5" s="1"/>
  <c r="Z212" i="5" s="1"/>
  <c r="Z213" i="5" s="1"/>
  <c r="Z214" i="5" s="1"/>
  <c r="Z215" i="5" s="1"/>
  <c r="Z216" i="5" s="1"/>
  <c r="Z217" i="5" s="1"/>
  <c r="Z218" i="5" s="1"/>
  <c r="Z219" i="5" s="1"/>
  <c r="Z220" i="5" s="1"/>
  <c r="Z221" i="5" s="1"/>
  <c r="Z222" i="5" s="1"/>
  <c r="Z223" i="5" s="1"/>
  <c r="Z224" i="5" s="1"/>
  <c r="Z225" i="5" s="1"/>
  <c r="Z226" i="5" s="1"/>
  <c r="Z227" i="5" s="1"/>
  <c r="Z228" i="5" s="1"/>
  <c r="Z229" i="5" s="1"/>
  <c r="Z230" i="5" s="1"/>
  <c r="Z231" i="5" s="1"/>
  <c r="Z232" i="5" s="1"/>
  <c r="Z233" i="5" s="1"/>
  <c r="Z234" i="5" s="1"/>
  <c r="Z235" i="5" s="1"/>
  <c r="Z236" i="5" s="1"/>
  <c r="Z237" i="5" s="1"/>
  <c r="Z238" i="5" s="1"/>
  <c r="Z239" i="5" s="1"/>
  <c r="Z240" i="5" s="1"/>
  <c r="Z241" i="5" s="1"/>
  <c r="Z242" i="5" s="1"/>
  <c r="Z243" i="5" s="1"/>
  <c r="Z244" i="5" s="1"/>
  <c r="Z245" i="5" s="1"/>
  <c r="Z246" i="5" s="1"/>
  <c r="Z247" i="5" s="1"/>
  <c r="Z248" i="5" s="1"/>
  <c r="Z249" i="5" s="1"/>
  <c r="Z250" i="5" s="1"/>
  <c r="Z251" i="5" s="1"/>
  <c r="Z252" i="5" s="1"/>
  <c r="Z253" i="5" s="1"/>
  <c r="Z254" i="5" s="1"/>
  <c r="Z255" i="5" s="1"/>
  <c r="Z256" i="5" s="1"/>
  <c r="Z257" i="5" s="1"/>
  <c r="Z258" i="5" s="1"/>
  <c r="Z259" i="5" s="1"/>
  <c r="Z260" i="5" s="1"/>
  <c r="Z261" i="5" s="1"/>
  <c r="Z262" i="5" s="1"/>
  <c r="Z263" i="5" s="1"/>
  <c r="Z264" i="5" s="1"/>
  <c r="Z265" i="5" s="1"/>
  <c r="Z266" i="5" s="1"/>
  <c r="Z267" i="5" s="1"/>
  <c r="Z268" i="5" s="1"/>
  <c r="Z269" i="5" s="1"/>
  <c r="Z270" i="5" s="1"/>
  <c r="Z271" i="5" s="1"/>
  <c r="Z272" i="5" s="1"/>
  <c r="Z273" i="5" s="1"/>
  <c r="Z274" i="5" s="1"/>
  <c r="Z275" i="5" s="1"/>
  <c r="Z276" i="5" s="1"/>
  <c r="Z277" i="5" s="1"/>
  <c r="Z278" i="5" s="1"/>
  <c r="Z279" i="5" s="1"/>
  <c r="Z280" i="5" s="1"/>
  <c r="Z281" i="5" s="1"/>
  <c r="Z282" i="5" s="1"/>
  <c r="Z283" i="5" s="1"/>
  <c r="Z284" i="5" s="1"/>
  <c r="Z285" i="5" s="1"/>
  <c r="Z286" i="5" s="1"/>
  <c r="Z287" i="5" s="1"/>
  <c r="Z288" i="5" s="1"/>
  <c r="Z289" i="5" s="1"/>
  <c r="Z290" i="5" s="1"/>
  <c r="Z291" i="5" s="1"/>
  <c r="Z292" i="5" s="1"/>
  <c r="Z293" i="5" s="1"/>
  <c r="Z294" i="5" s="1"/>
  <c r="Z295" i="5" s="1"/>
  <c r="Z296" i="5" s="1"/>
  <c r="Z297" i="5" s="1"/>
  <c r="Z298" i="5" s="1"/>
  <c r="Z299" i="5" s="1"/>
  <c r="Z300" i="5" s="1"/>
  <c r="Z301" i="5" s="1"/>
  <c r="Z302" i="5" s="1"/>
  <c r="Z303" i="5" s="1"/>
  <c r="Z304" i="5" s="1"/>
  <c r="Z305" i="5" s="1"/>
  <c r="Z306" i="5" s="1"/>
  <c r="Z307" i="5" s="1"/>
  <c r="Z308" i="5" s="1"/>
  <c r="Z309" i="5" s="1"/>
  <c r="Z310" i="5" s="1"/>
  <c r="Z311" i="5" s="1"/>
  <c r="Z312" i="5" s="1"/>
  <c r="Z313" i="5" s="1"/>
  <c r="Z314" i="5" s="1"/>
  <c r="Z315" i="5" s="1"/>
  <c r="Z316" i="5" s="1"/>
  <c r="Z317" i="5" s="1"/>
  <c r="Z318" i="5" s="1"/>
  <c r="Z319" i="5" s="1"/>
  <c r="Z320" i="5" s="1"/>
  <c r="Z321" i="5" s="1"/>
  <c r="Z322" i="5" s="1"/>
  <c r="Z323" i="5" s="1"/>
  <c r="Z324" i="5" s="1"/>
  <c r="Z325" i="5" s="1"/>
  <c r="Z326" i="5" s="1"/>
  <c r="Z327" i="5" s="1"/>
  <c r="Z328" i="5" s="1"/>
  <c r="Z329" i="5" s="1"/>
  <c r="Z330" i="5" s="1"/>
  <c r="Z331" i="5" s="1"/>
  <c r="Z332" i="5" s="1"/>
  <c r="Z333" i="5" s="1"/>
  <c r="Z334" i="5" s="1"/>
  <c r="Z335" i="5" s="1"/>
  <c r="Z336" i="5" s="1"/>
  <c r="Z337" i="5" s="1"/>
  <c r="Z338" i="5" s="1"/>
  <c r="Z339" i="5" s="1"/>
  <c r="Z340" i="5" s="1"/>
  <c r="Z341" i="5" s="1"/>
  <c r="Z342" i="5" s="1"/>
  <c r="Z343" i="5" s="1"/>
  <c r="Z344" i="5" s="1"/>
  <c r="Z345" i="5" s="1"/>
  <c r="Z346" i="5" s="1"/>
  <c r="Z347" i="5" s="1"/>
  <c r="Z348" i="5" s="1"/>
  <c r="Z349" i="5" s="1"/>
  <c r="Z350" i="5" s="1"/>
  <c r="Z351" i="5" s="1"/>
  <c r="Z352" i="5" s="1"/>
  <c r="Z353" i="5" s="1"/>
  <c r="Z354" i="5" s="1"/>
  <c r="Z355" i="5" s="1"/>
  <c r="Z356" i="5" s="1"/>
  <c r="Z357" i="5" s="1"/>
  <c r="Z358" i="5" s="1"/>
  <c r="Z359" i="5" s="1"/>
  <c r="Z360" i="5" s="1"/>
  <c r="Z361" i="5" s="1"/>
  <c r="Z362" i="5" s="1"/>
  <c r="Z363" i="5" s="1"/>
  <c r="Z364" i="5" s="1"/>
  <c r="Z365" i="5" s="1"/>
  <c r="Z366" i="5" s="1"/>
  <c r="Z367" i="5" s="1"/>
  <c r="Z368" i="5" s="1"/>
  <c r="Z369" i="5" s="1"/>
  <c r="Z370" i="5" s="1"/>
  <c r="Z371" i="5" s="1"/>
  <c r="Z372" i="5" s="1"/>
  <c r="Z373" i="5" s="1"/>
  <c r="Z374" i="5" s="1"/>
  <c r="Z375" i="5" s="1"/>
  <c r="Z376" i="5" s="1"/>
  <c r="Z377" i="5" s="1"/>
  <c r="Z378" i="5" s="1"/>
  <c r="Z379" i="5" s="1"/>
  <c r="Z380" i="5" s="1"/>
  <c r="Z381" i="5" s="1"/>
  <c r="Z382" i="5" s="1"/>
  <c r="Z383" i="5" s="1"/>
  <c r="Z384" i="5" s="1"/>
  <c r="Z385" i="5" s="1"/>
  <c r="Z386" i="5" s="1"/>
  <c r="Z387" i="5" s="1"/>
  <c r="Z388" i="5" s="1"/>
  <c r="Z389" i="5" s="1"/>
  <c r="Z390" i="5" s="1"/>
  <c r="Z391" i="5" s="1"/>
  <c r="Z392" i="5" s="1"/>
  <c r="Z393" i="5" s="1"/>
  <c r="Z394" i="5" s="1"/>
  <c r="Z395" i="5" s="1"/>
  <c r="Z396" i="5" s="1"/>
  <c r="Z397" i="5" s="1"/>
  <c r="Z398" i="5" s="1"/>
  <c r="Z399" i="5" s="1"/>
  <c r="Z400" i="5" s="1"/>
  <c r="Z401" i="5" s="1"/>
  <c r="Z402" i="5" s="1"/>
  <c r="Z403" i="5" s="1"/>
  <c r="Z404" i="5" s="1"/>
  <c r="Z405" i="5" s="1"/>
  <c r="Z406" i="5" s="1"/>
  <c r="Z407" i="5" s="1"/>
  <c r="Z408" i="5" s="1"/>
  <c r="Z409" i="5" s="1"/>
  <c r="Z410" i="5" s="1"/>
  <c r="Z411" i="5" s="1"/>
  <c r="Z412" i="5" s="1"/>
  <c r="Z413" i="5" s="1"/>
  <c r="Z414" i="5" s="1"/>
  <c r="I207" i="5"/>
  <c r="H204" i="5"/>
  <c r="H202" i="5"/>
  <c r="H200" i="5"/>
  <c r="H196" i="5"/>
  <c r="H192" i="5"/>
  <c r="H188" i="5"/>
  <c r="H184" i="5"/>
  <c r="H180" i="5"/>
  <c r="H178" i="5"/>
  <c r="H176" i="5"/>
  <c r="H172" i="5"/>
  <c r="H170" i="5"/>
  <c r="H168" i="5"/>
  <c r="H164" i="5"/>
  <c r="H160" i="5"/>
  <c r="H156" i="5"/>
  <c r="H152" i="5"/>
  <c r="H148" i="5"/>
  <c r="H146" i="5"/>
  <c r="H144" i="5"/>
  <c r="H140" i="5"/>
  <c r="H138" i="5"/>
  <c r="H136" i="5"/>
  <c r="H132" i="5"/>
  <c r="H124" i="5"/>
  <c r="H118" i="5"/>
  <c r="H108" i="5"/>
  <c r="H92" i="5"/>
  <c r="H78" i="5"/>
  <c r="H76" i="5"/>
  <c r="H60" i="5"/>
  <c r="H54" i="5"/>
  <c r="H44" i="5"/>
  <c r="H28" i="5"/>
  <c r="H14" i="5"/>
  <c r="H12" i="5"/>
  <c r="H3" i="5"/>
  <c r="O371" i="4"/>
  <c r="C371" i="4"/>
  <c r="O370" i="4"/>
  <c r="C370" i="4"/>
  <c r="O369" i="4"/>
  <c r="C369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L379" i="3"/>
  <c r="N370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J414" i="10" l="1"/>
  <c r="J414" i="6"/>
  <c r="I414" i="9"/>
  <c r="H414" i="5"/>
  <c r="H414" i="8"/>
  <c r="I414" i="11"/>
  <c r="M414" i="11"/>
  <c r="T415" i="3" s="1"/>
  <c r="AI413" i="10"/>
  <c r="AI414" i="10"/>
  <c r="AD413" i="7"/>
  <c r="J413" i="10"/>
  <c r="J413" i="6"/>
  <c r="H413" i="5"/>
  <c r="H413" i="8"/>
  <c r="I413" i="7"/>
  <c r="I413" i="11"/>
  <c r="I413" i="9"/>
  <c r="M413" i="11"/>
  <c r="T414" i="3" s="1"/>
  <c r="J10" i="6"/>
  <c r="J50" i="6"/>
  <c r="J74" i="6"/>
  <c r="J114" i="6"/>
  <c r="J336" i="6"/>
  <c r="J352" i="6"/>
  <c r="J368" i="6"/>
  <c r="J378" i="6"/>
  <c r="I270" i="7"/>
  <c r="I338" i="7"/>
  <c r="I350" i="7"/>
  <c r="I372" i="7"/>
  <c r="H118" i="8"/>
  <c r="H162" i="8"/>
  <c r="H194" i="8"/>
  <c r="H226" i="8"/>
  <c r="H350" i="8"/>
  <c r="I114" i="9"/>
  <c r="I338" i="9"/>
  <c r="J218" i="10"/>
  <c r="J364" i="10"/>
  <c r="J376" i="10"/>
  <c r="H4" i="5"/>
  <c r="H42" i="5"/>
  <c r="H66" i="5"/>
  <c r="H106" i="5"/>
  <c r="H130" i="5"/>
  <c r="H162" i="5"/>
  <c r="H194" i="5"/>
  <c r="H218" i="5"/>
  <c r="H330" i="5"/>
  <c r="H346" i="5"/>
  <c r="H362" i="5"/>
  <c r="H372" i="5"/>
  <c r="H374" i="5"/>
  <c r="H376" i="5"/>
  <c r="H378" i="5"/>
  <c r="J22" i="6"/>
  <c r="J62" i="6"/>
  <c r="J86" i="6"/>
  <c r="J126" i="6"/>
  <c r="J312" i="6"/>
  <c r="J328" i="6"/>
  <c r="J344" i="6"/>
  <c r="J360" i="6"/>
  <c r="J376" i="6"/>
  <c r="I334" i="7"/>
  <c r="I354" i="7"/>
  <c r="I366" i="7"/>
  <c r="I376" i="7"/>
  <c r="H146" i="8"/>
  <c r="H178" i="8"/>
  <c r="H210" i="8"/>
  <c r="H310" i="8"/>
  <c r="H368" i="8"/>
  <c r="H370" i="8"/>
  <c r="H372" i="8"/>
  <c r="H374" i="8"/>
  <c r="H376" i="8"/>
  <c r="I166" i="9"/>
  <c r="J182" i="10"/>
  <c r="J234" i="10"/>
  <c r="H154" i="5"/>
  <c r="H186" i="5"/>
  <c r="H234" i="5"/>
  <c r="H310" i="5"/>
  <c r="H334" i="5"/>
  <c r="H350" i="5"/>
  <c r="H366" i="5"/>
  <c r="H368" i="5"/>
  <c r="J332" i="6"/>
  <c r="J348" i="6"/>
  <c r="J364" i="6"/>
  <c r="J370" i="6"/>
  <c r="J372" i="6"/>
  <c r="I38" i="7"/>
  <c r="I62" i="7"/>
  <c r="I102" i="7"/>
  <c r="I126" i="7"/>
  <c r="I346" i="7"/>
  <c r="I358" i="7"/>
  <c r="I374" i="7"/>
  <c r="H34" i="8"/>
  <c r="H138" i="8"/>
  <c r="H170" i="8"/>
  <c r="H202" i="8"/>
  <c r="H366" i="8"/>
  <c r="I182" i="9"/>
  <c r="J198" i="10"/>
  <c r="J226" i="10"/>
  <c r="J336" i="10"/>
  <c r="J368" i="10"/>
  <c r="H26" i="5"/>
  <c r="H38" i="5"/>
  <c r="H50" i="5"/>
  <c r="H62" i="5"/>
  <c r="H90" i="5"/>
  <c r="H102" i="5"/>
  <c r="H126" i="5"/>
  <c r="H222" i="5"/>
  <c r="H254" i="5"/>
  <c r="H270" i="5"/>
  <c r="H286" i="5"/>
  <c r="H302" i="5"/>
  <c r="J6" i="6"/>
  <c r="J34" i="6"/>
  <c r="J46" i="6"/>
  <c r="J58" i="6"/>
  <c r="J70" i="6"/>
  <c r="J98" i="6"/>
  <c r="J110" i="6"/>
  <c r="J122" i="6"/>
  <c r="J134" i="6"/>
  <c r="J142" i="6"/>
  <c r="J150" i="6"/>
  <c r="J158" i="6"/>
  <c r="J166" i="6"/>
  <c r="J174" i="6"/>
  <c r="J182" i="6"/>
  <c r="J190" i="6"/>
  <c r="J198" i="6"/>
  <c r="J206" i="6"/>
  <c r="J214" i="6"/>
  <c r="G3" i="7"/>
  <c r="I22" i="7"/>
  <c r="I34" i="7"/>
  <c r="I46" i="7"/>
  <c r="I58" i="7"/>
  <c r="I86" i="7"/>
  <c r="I98" i="7"/>
  <c r="I110" i="7"/>
  <c r="I122" i="7"/>
  <c r="I134" i="7"/>
  <c r="I142" i="7"/>
  <c r="I150" i="7"/>
  <c r="I158" i="7"/>
  <c r="I166" i="7"/>
  <c r="I174" i="7"/>
  <c r="I182" i="7"/>
  <c r="I190" i="7"/>
  <c r="I198" i="7"/>
  <c r="I206" i="7"/>
  <c r="I214" i="7"/>
  <c r="I222" i="7"/>
  <c r="H6" i="8"/>
  <c r="H26" i="8"/>
  <c r="H54" i="8"/>
  <c r="H82" i="8"/>
  <c r="H110" i="8"/>
  <c r="I30" i="9"/>
  <c r="I74" i="9"/>
  <c r="I106" i="9"/>
  <c r="I162" i="9"/>
  <c r="I178" i="9"/>
  <c r="I190" i="9"/>
  <c r="I198" i="9"/>
  <c r="I206" i="9"/>
  <c r="I214" i="9"/>
  <c r="I222" i="9"/>
  <c r="I230" i="9"/>
  <c r="J178" i="10"/>
  <c r="J194" i="10"/>
  <c r="J248" i="10"/>
  <c r="J410" i="10"/>
  <c r="J410" i="6"/>
  <c r="I410" i="11"/>
  <c r="H410" i="8"/>
  <c r="I410" i="7"/>
  <c r="J412" i="10"/>
  <c r="I410" i="9"/>
  <c r="H410" i="5"/>
  <c r="J412" i="6"/>
  <c r="I412" i="7"/>
  <c r="I412" i="11"/>
  <c r="H412" i="8"/>
  <c r="H412" i="5"/>
  <c r="I412" i="9"/>
  <c r="H6" i="5"/>
  <c r="H18" i="5"/>
  <c r="H30" i="5"/>
  <c r="H58" i="5"/>
  <c r="H70" i="5"/>
  <c r="H82" i="5"/>
  <c r="H94" i="5"/>
  <c r="H214" i="5"/>
  <c r="H230" i="5"/>
  <c r="H262" i="5"/>
  <c r="H278" i="5"/>
  <c r="H294" i="5"/>
  <c r="J14" i="6"/>
  <c r="J26" i="6"/>
  <c r="J38" i="6"/>
  <c r="J66" i="6"/>
  <c r="J78" i="6"/>
  <c r="J90" i="6"/>
  <c r="J102" i="6"/>
  <c r="J130" i="6"/>
  <c r="J138" i="6"/>
  <c r="J146" i="6"/>
  <c r="J154" i="6"/>
  <c r="J162" i="6"/>
  <c r="J170" i="6"/>
  <c r="J178" i="6"/>
  <c r="J186" i="6"/>
  <c r="J194" i="6"/>
  <c r="J202" i="6"/>
  <c r="J210" i="6"/>
  <c r="J218" i="6"/>
  <c r="J226" i="6"/>
  <c r="I4" i="7"/>
  <c r="I14" i="7"/>
  <c r="I54" i="7"/>
  <c r="I66" i="7"/>
  <c r="I90" i="7"/>
  <c r="I118" i="7"/>
  <c r="I130" i="7"/>
  <c r="I138" i="7"/>
  <c r="I146" i="7"/>
  <c r="I154" i="7"/>
  <c r="I162" i="7"/>
  <c r="I170" i="7"/>
  <c r="I178" i="7"/>
  <c r="I186" i="7"/>
  <c r="I194" i="7"/>
  <c r="I202" i="7"/>
  <c r="I210" i="7"/>
  <c r="I218" i="7"/>
  <c r="I254" i="7"/>
  <c r="H14" i="8"/>
  <c r="H70" i="8"/>
  <c r="H94" i="8"/>
  <c r="H126" i="8"/>
  <c r="I6" i="9"/>
  <c r="I94" i="9"/>
  <c r="I170" i="9"/>
  <c r="I186" i="9"/>
  <c r="I194" i="9"/>
  <c r="I202" i="9"/>
  <c r="I210" i="9"/>
  <c r="I218" i="9"/>
  <c r="I226" i="9"/>
  <c r="J138" i="10"/>
  <c r="J186" i="10"/>
  <c r="J202" i="10"/>
  <c r="AD410" i="7"/>
  <c r="AD412" i="7"/>
  <c r="AD411" i="7"/>
  <c r="H10" i="5"/>
  <c r="H22" i="5"/>
  <c r="H46" i="5"/>
  <c r="H74" i="5"/>
  <c r="H98" i="5"/>
  <c r="H110" i="5"/>
  <c r="H134" i="5"/>
  <c r="H142" i="5"/>
  <c r="H150" i="5"/>
  <c r="H158" i="5"/>
  <c r="H166" i="5"/>
  <c r="H174" i="5"/>
  <c r="H182" i="5"/>
  <c r="H190" i="5"/>
  <c r="H198" i="5"/>
  <c r="H206" i="5"/>
  <c r="H210" i="5"/>
  <c r="H226" i="5"/>
  <c r="H242" i="5"/>
  <c r="H258" i="5"/>
  <c r="H274" i="5"/>
  <c r="J4" i="6"/>
  <c r="J18" i="6"/>
  <c r="J30" i="6"/>
  <c r="J42" i="6"/>
  <c r="J82" i="6"/>
  <c r="J94" i="6"/>
  <c r="J106" i="6"/>
  <c r="J118" i="6"/>
  <c r="J222" i="6"/>
  <c r="J272" i="6"/>
  <c r="J280" i="6"/>
  <c r="I6" i="7"/>
  <c r="I18" i="7"/>
  <c r="I42" i="7"/>
  <c r="I70" i="7"/>
  <c r="I82" i="7"/>
  <c r="I94" i="7"/>
  <c r="I230" i="7"/>
  <c r="H22" i="8"/>
  <c r="H74" i="8"/>
  <c r="H142" i="8"/>
  <c r="H150" i="8"/>
  <c r="H158" i="8"/>
  <c r="H166" i="8"/>
  <c r="H174" i="8"/>
  <c r="H182" i="8"/>
  <c r="H190" i="8"/>
  <c r="H198" i="8"/>
  <c r="H206" i="8"/>
  <c r="H214" i="8"/>
  <c r="H222" i="8"/>
  <c r="H230" i="8"/>
  <c r="I70" i="9"/>
  <c r="I126" i="9"/>
  <c r="I174" i="9"/>
  <c r="J170" i="10"/>
  <c r="J190" i="10"/>
  <c r="J206" i="10"/>
  <c r="J214" i="10"/>
  <c r="AI410" i="10"/>
  <c r="AI412" i="10"/>
  <c r="AI411" i="10"/>
  <c r="M411" i="11"/>
  <c r="T412" i="3" s="1"/>
  <c r="M412" i="11"/>
  <c r="T413" i="3" s="1"/>
  <c r="M410" i="11"/>
  <c r="T411" i="3" s="1"/>
  <c r="J411" i="6"/>
  <c r="J411" i="10"/>
  <c r="I411" i="9"/>
  <c r="I411" i="7"/>
  <c r="H411" i="8"/>
  <c r="H411" i="5"/>
  <c r="I411" i="11"/>
  <c r="J409" i="10"/>
  <c r="J409" i="6"/>
  <c r="I409" i="7"/>
  <c r="I409" i="9"/>
  <c r="H409" i="5"/>
  <c r="H409" i="8"/>
  <c r="I409" i="11"/>
  <c r="M408" i="11"/>
  <c r="T409" i="3" s="1"/>
  <c r="M409" i="11"/>
  <c r="T410" i="3" s="1"/>
  <c r="AI408" i="10"/>
  <c r="AI409" i="10"/>
  <c r="AD408" i="7"/>
  <c r="AD409" i="7"/>
  <c r="J408" i="6"/>
  <c r="J408" i="10"/>
  <c r="I408" i="11"/>
  <c r="I408" i="7"/>
  <c r="I408" i="9"/>
  <c r="H408" i="5"/>
  <c r="H408" i="8"/>
  <c r="J407" i="10"/>
  <c r="J407" i="6"/>
  <c r="I407" i="11"/>
  <c r="I407" i="7"/>
  <c r="I407" i="9"/>
  <c r="H407" i="5"/>
  <c r="H407" i="8"/>
  <c r="M407" i="11"/>
  <c r="T408" i="3" s="1"/>
  <c r="AI406" i="10"/>
  <c r="AI407" i="10"/>
  <c r="AD406" i="7"/>
  <c r="AD407" i="7"/>
  <c r="I82" i="9"/>
  <c r="J174" i="10"/>
  <c r="M406" i="11"/>
  <c r="T407" i="3" s="1"/>
  <c r="J406" i="10"/>
  <c r="J406" i="6"/>
  <c r="H406" i="8"/>
  <c r="I406" i="11"/>
  <c r="I406" i="7"/>
  <c r="I406" i="9"/>
  <c r="H406" i="5"/>
  <c r="H153" i="5"/>
  <c r="H5" i="5"/>
  <c r="J161" i="6"/>
  <c r="J267" i="6"/>
  <c r="H269" i="8"/>
  <c r="J193" i="6"/>
  <c r="H101" i="8"/>
  <c r="H121" i="8"/>
  <c r="H145" i="8"/>
  <c r="I62" i="9"/>
  <c r="J80" i="10"/>
  <c r="J154" i="10"/>
  <c r="H61" i="5"/>
  <c r="H169" i="5"/>
  <c r="H21" i="6"/>
  <c r="J29" i="6"/>
  <c r="J93" i="6"/>
  <c r="J177" i="6"/>
  <c r="I29" i="7"/>
  <c r="H57" i="8"/>
  <c r="H209" i="8"/>
  <c r="I3" i="9"/>
  <c r="I225" i="9"/>
  <c r="AI395" i="10"/>
  <c r="AI398" i="10"/>
  <c r="AI399" i="10"/>
  <c r="AI401" i="10"/>
  <c r="AI405" i="10"/>
  <c r="AI396" i="10"/>
  <c r="AI402" i="10"/>
  <c r="AI403" i="10"/>
  <c r="AI397" i="10"/>
  <c r="AI400" i="10"/>
  <c r="AI404" i="10"/>
  <c r="J396" i="10"/>
  <c r="J396" i="6"/>
  <c r="H396" i="8"/>
  <c r="J398" i="10"/>
  <c r="I396" i="11"/>
  <c r="I396" i="9"/>
  <c r="I396" i="7"/>
  <c r="J398" i="6"/>
  <c r="H396" i="5"/>
  <c r="I398" i="7"/>
  <c r="I398" i="9"/>
  <c r="I398" i="11"/>
  <c r="J400" i="10"/>
  <c r="H398" i="8"/>
  <c r="J400" i="6"/>
  <c r="H398" i="5"/>
  <c r="H400" i="8"/>
  <c r="I400" i="11"/>
  <c r="J402" i="10"/>
  <c r="I400" i="9"/>
  <c r="I400" i="7"/>
  <c r="J402" i="6"/>
  <c r="H400" i="5"/>
  <c r="J404" i="10"/>
  <c r="H402" i="8"/>
  <c r="I402" i="7"/>
  <c r="I402" i="9"/>
  <c r="I402" i="11"/>
  <c r="J404" i="6"/>
  <c r="H402" i="5"/>
  <c r="I404" i="11"/>
  <c r="I404" i="9"/>
  <c r="H404" i="8"/>
  <c r="I404" i="7"/>
  <c r="H404" i="5"/>
  <c r="H3" i="6"/>
  <c r="H8" i="6"/>
  <c r="H16" i="6"/>
  <c r="J85" i="6"/>
  <c r="J129" i="6"/>
  <c r="I93" i="7"/>
  <c r="I161" i="7"/>
  <c r="I161" i="9"/>
  <c r="I357" i="9"/>
  <c r="H23" i="6"/>
  <c r="J57" i="6"/>
  <c r="J121" i="6"/>
  <c r="J145" i="6"/>
  <c r="J209" i="6"/>
  <c r="I225" i="7"/>
  <c r="AD396" i="7"/>
  <c r="AD400" i="7"/>
  <c r="AD404" i="7"/>
  <c r="AD398" i="7"/>
  <c r="AD397" i="7"/>
  <c r="AD401" i="7"/>
  <c r="AD405" i="7"/>
  <c r="AD399" i="7"/>
  <c r="AD403" i="7"/>
  <c r="AD402" i="7"/>
  <c r="M398" i="11"/>
  <c r="T399" i="3" s="1"/>
  <c r="M401" i="11"/>
  <c r="T402" i="3" s="1"/>
  <c r="M405" i="11"/>
  <c r="T406" i="3" s="1"/>
  <c r="M403" i="11"/>
  <c r="T404" i="3" s="1"/>
  <c r="M400" i="11"/>
  <c r="T401" i="3" s="1"/>
  <c r="M396" i="11"/>
  <c r="T397" i="3" s="1"/>
  <c r="M404" i="11"/>
  <c r="T405" i="3" s="1"/>
  <c r="M402" i="11"/>
  <c r="T403" i="3" s="1"/>
  <c r="M397" i="11"/>
  <c r="T398" i="3" s="1"/>
  <c r="M399" i="11"/>
  <c r="T400" i="3" s="1"/>
  <c r="J397" i="10"/>
  <c r="J397" i="6"/>
  <c r="I397" i="7"/>
  <c r="I397" i="11"/>
  <c r="J399" i="10"/>
  <c r="H397" i="5"/>
  <c r="H397" i="8"/>
  <c r="J399" i="6"/>
  <c r="I397" i="9"/>
  <c r="I399" i="9"/>
  <c r="J401" i="10"/>
  <c r="I399" i="11"/>
  <c r="H399" i="8"/>
  <c r="J401" i="6"/>
  <c r="H399" i="5"/>
  <c r="I399" i="7"/>
  <c r="J403" i="10"/>
  <c r="I401" i="7"/>
  <c r="I401" i="11"/>
  <c r="H401" i="5"/>
  <c r="H401" i="8"/>
  <c r="J403" i="6"/>
  <c r="I401" i="9"/>
  <c r="I403" i="9"/>
  <c r="H403" i="8"/>
  <c r="J405" i="10"/>
  <c r="I403" i="11"/>
  <c r="J405" i="6"/>
  <c r="H403" i="5"/>
  <c r="I403" i="7"/>
  <c r="H405" i="8"/>
  <c r="I405" i="11"/>
  <c r="H405" i="5"/>
  <c r="I405" i="9"/>
  <c r="I405" i="7"/>
  <c r="T369" i="11"/>
  <c r="S370" i="9"/>
  <c r="S371" i="9" s="1"/>
  <c r="AE369" i="6"/>
  <c r="J395" i="10"/>
  <c r="J395" i="6"/>
  <c r="H395" i="8"/>
  <c r="I395" i="9"/>
  <c r="I395" i="11"/>
  <c r="I395" i="7"/>
  <c r="H395" i="5"/>
  <c r="M395" i="11"/>
  <c r="T396" i="3" s="1"/>
  <c r="AD394" i="7"/>
  <c r="AD395" i="7"/>
  <c r="J394" i="10"/>
  <c r="J394" i="6"/>
  <c r="I394" i="7"/>
  <c r="H394" i="5"/>
  <c r="I394" i="11"/>
  <c r="I394" i="9"/>
  <c r="H394" i="8"/>
  <c r="M394" i="11"/>
  <c r="T395" i="3" s="1"/>
  <c r="AI393" i="10"/>
  <c r="AI394" i="10"/>
  <c r="M393" i="11"/>
  <c r="T394" i="3" s="1"/>
  <c r="AD392" i="7"/>
  <c r="AD393" i="7"/>
  <c r="J393" i="6"/>
  <c r="J393" i="10"/>
  <c r="I393" i="11"/>
  <c r="I393" i="9"/>
  <c r="H393" i="8"/>
  <c r="I393" i="7"/>
  <c r="H393" i="5"/>
  <c r="I248" i="7"/>
  <c r="H278" i="8"/>
  <c r="H292" i="8"/>
  <c r="I258" i="9"/>
  <c r="I272" i="9"/>
  <c r="J240" i="10"/>
  <c r="J294" i="10"/>
  <c r="J236" i="10"/>
  <c r="H236" i="8"/>
  <c r="J238" i="10"/>
  <c r="I238" i="7"/>
  <c r="J246" i="10"/>
  <c r="I244" i="7"/>
  <c r="I246" i="7"/>
  <c r="I246" i="9"/>
  <c r="H246" i="8"/>
  <c r="J250" i="10"/>
  <c r="J250" i="6"/>
  <c r="H252" i="8"/>
  <c r="I252" i="7"/>
  <c r="J258" i="10"/>
  <c r="I256" i="9"/>
  <c r="I256" i="7"/>
  <c r="I260" i="9"/>
  <c r="H260" i="8"/>
  <c r="I262" i="9"/>
  <c r="J264" i="10"/>
  <c r="H264" i="8"/>
  <c r="I264" i="7"/>
  <c r="J270" i="10"/>
  <c r="I268" i="9"/>
  <c r="J270" i="6"/>
  <c r="J276" i="10"/>
  <c r="J276" i="6"/>
  <c r="J278" i="10"/>
  <c r="I276" i="9"/>
  <c r="H276" i="8"/>
  <c r="J278" i="6"/>
  <c r="H280" i="8"/>
  <c r="I280" i="7"/>
  <c r="H282" i="8"/>
  <c r="J284" i="6"/>
  <c r="J286" i="10"/>
  <c r="I284" i="9"/>
  <c r="J286" i="6"/>
  <c r="H286" i="8"/>
  <c r="I286" i="7"/>
  <c r="J290" i="10"/>
  <c r="H288" i="8"/>
  <c r="J292" i="10"/>
  <c r="I290" i="9"/>
  <c r="J292" i="6"/>
  <c r="I294" i="9"/>
  <c r="H294" i="8"/>
  <c r="J298" i="10"/>
  <c r="I296" i="7"/>
  <c r="H298" i="8"/>
  <c r="J300" i="6"/>
  <c r="I300" i="9"/>
  <c r="H300" i="8"/>
  <c r="J302" i="6"/>
  <c r="H302" i="8"/>
  <c r="J304" i="10"/>
  <c r="I302" i="7"/>
  <c r="J308" i="10"/>
  <c r="I306" i="9"/>
  <c r="J308" i="6"/>
  <c r="J310" i="10"/>
  <c r="H308" i="8"/>
  <c r="I308" i="7"/>
  <c r="J310" i="6"/>
  <c r="I312" i="9"/>
  <c r="H312" i="8"/>
  <c r="H314" i="8"/>
  <c r="J316" i="6"/>
  <c r="H318" i="8"/>
  <c r="J320" i="10"/>
  <c r="J322" i="6"/>
  <c r="I320" i="9"/>
  <c r="H320" i="8"/>
  <c r="I320" i="7"/>
  <c r="J324" i="10"/>
  <c r="J324" i="6"/>
  <c r="I326" i="7"/>
  <c r="I330" i="7"/>
  <c r="H326" i="8"/>
  <c r="H332" i="8"/>
  <c r="H336" i="8"/>
  <c r="H342" i="8"/>
  <c r="H348" i="8"/>
  <c r="H352" i="8"/>
  <c r="H358" i="8"/>
  <c r="I324" i="9"/>
  <c r="I332" i="9"/>
  <c r="I340" i="9"/>
  <c r="I348" i="9"/>
  <c r="I354" i="9"/>
  <c r="I362" i="9"/>
  <c r="J326" i="10"/>
  <c r="J334" i="10"/>
  <c r="J338" i="10"/>
  <c r="J346" i="10"/>
  <c r="J356" i="10"/>
  <c r="J392" i="6"/>
  <c r="J392" i="10"/>
  <c r="I392" i="11"/>
  <c r="I392" i="9"/>
  <c r="H392" i="8"/>
  <c r="I392" i="7"/>
  <c r="H392" i="5"/>
  <c r="M392" i="11"/>
  <c r="T393" i="3" s="1"/>
  <c r="AI391" i="10"/>
  <c r="AI392" i="10"/>
  <c r="J389" i="10"/>
  <c r="J389" i="6"/>
  <c r="J390" i="10"/>
  <c r="J390" i="6"/>
  <c r="J391" i="10"/>
  <c r="H389" i="5"/>
  <c r="J391" i="6"/>
  <c r="H389" i="8"/>
  <c r="I389" i="7"/>
  <c r="H390" i="5"/>
  <c r="I390" i="7"/>
  <c r="H390" i="8"/>
  <c r="I391" i="7"/>
  <c r="H391" i="8"/>
  <c r="H391" i="5"/>
  <c r="AD389" i="7"/>
  <c r="AD390" i="7"/>
  <c r="AD391" i="7"/>
  <c r="I391" i="11"/>
  <c r="I391" i="9"/>
  <c r="I390" i="11"/>
  <c r="I390" i="9"/>
  <c r="AI390" i="10"/>
  <c r="AI389" i="10"/>
  <c r="M390" i="11"/>
  <c r="T391" i="3" s="1"/>
  <c r="M389" i="11"/>
  <c r="T390" i="3" s="1"/>
  <c r="M391" i="11"/>
  <c r="T392" i="3" s="1"/>
  <c r="I389" i="9"/>
  <c r="I389" i="11"/>
  <c r="J388" i="10"/>
  <c r="J388" i="6"/>
  <c r="H388" i="8"/>
  <c r="H388" i="5"/>
  <c r="I388" i="11"/>
  <c r="I388" i="7"/>
  <c r="I388" i="9"/>
  <c r="M387" i="11"/>
  <c r="T388" i="3" s="1"/>
  <c r="M388" i="11"/>
  <c r="T389" i="3" s="1"/>
  <c r="AI387" i="10"/>
  <c r="AI388" i="10"/>
  <c r="AD387" i="7"/>
  <c r="AD388" i="7"/>
  <c r="I4" i="18"/>
  <c r="I4" i="9"/>
  <c r="I8" i="18"/>
  <c r="I8" i="9"/>
  <c r="I10" i="18"/>
  <c r="H10" i="8"/>
  <c r="I14" i="18"/>
  <c r="I14" i="9"/>
  <c r="I16" i="18"/>
  <c r="J16" i="10"/>
  <c r="I18" i="18"/>
  <c r="H18" i="8"/>
  <c r="I22" i="18"/>
  <c r="I22" i="9"/>
  <c r="I24" i="18"/>
  <c r="H24" i="8"/>
  <c r="I26" i="18"/>
  <c r="J26" i="10"/>
  <c r="I26" i="9"/>
  <c r="I30" i="18"/>
  <c r="H30" i="8"/>
  <c r="I34" i="18"/>
  <c r="J34" i="10"/>
  <c r="I34" i="9"/>
  <c r="I38" i="18"/>
  <c r="H38" i="8"/>
  <c r="I40" i="18"/>
  <c r="I40" i="9"/>
  <c r="I42" i="18"/>
  <c r="H42" i="8"/>
  <c r="I46" i="18"/>
  <c r="J46" i="10"/>
  <c r="I46" i="9"/>
  <c r="I50" i="18"/>
  <c r="H50" i="8"/>
  <c r="I54" i="18"/>
  <c r="J54" i="10"/>
  <c r="I54" i="9"/>
  <c r="I56" i="18"/>
  <c r="H56" i="8"/>
  <c r="I58" i="18"/>
  <c r="I58" i="9"/>
  <c r="H58" i="8"/>
  <c r="I64" i="18"/>
  <c r="J64" i="10"/>
  <c r="I66" i="18"/>
  <c r="I66" i="9"/>
  <c r="H66" i="8"/>
  <c r="I72" i="18"/>
  <c r="I72" i="9"/>
  <c r="H72" i="8"/>
  <c r="I78" i="18"/>
  <c r="J78" i="10"/>
  <c r="I78" i="9"/>
  <c r="H78" i="8"/>
  <c r="I86" i="18"/>
  <c r="J86" i="10"/>
  <c r="I86" i="9"/>
  <c r="H86" i="8"/>
  <c r="I90" i="18"/>
  <c r="I90" i="9"/>
  <c r="H90" i="8"/>
  <c r="I96" i="18"/>
  <c r="J96" i="10"/>
  <c r="I98" i="18"/>
  <c r="I98" i="9"/>
  <c r="H98" i="8"/>
  <c r="I102" i="18"/>
  <c r="H102" i="8"/>
  <c r="I104" i="18"/>
  <c r="I104" i="9"/>
  <c r="I106" i="18"/>
  <c r="J106" i="10"/>
  <c r="H106" i="8"/>
  <c r="I110" i="18"/>
  <c r="I110" i="9"/>
  <c r="I112" i="18"/>
  <c r="J112" i="10"/>
  <c r="I114" i="18"/>
  <c r="H114" i="8"/>
  <c r="I118" i="18"/>
  <c r="I118" i="9"/>
  <c r="I120" i="18"/>
  <c r="H120" i="8"/>
  <c r="I122" i="18"/>
  <c r="J122" i="10"/>
  <c r="I122" i="9"/>
  <c r="H122" i="8"/>
  <c r="H130" i="8"/>
  <c r="H134" i="8"/>
  <c r="I130" i="9"/>
  <c r="I134" i="9"/>
  <c r="I138" i="9"/>
  <c r="I142" i="9"/>
  <c r="I146" i="9"/>
  <c r="I150" i="9"/>
  <c r="I154" i="9"/>
  <c r="I158" i="9"/>
  <c r="I164" i="9"/>
  <c r="I168" i="9"/>
  <c r="I172" i="9"/>
  <c r="I176" i="9"/>
  <c r="I180" i="9"/>
  <c r="I184" i="9"/>
  <c r="J130" i="10"/>
  <c r="J136" i="10"/>
  <c r="J140" i="10"/>
  <c r="J146" i="10"/>
  <c r="J152" i="10"/>
  <c r="J156" i="10"/>
  <c r="J162" i="10"/>
  <c r="J168" i="10"/>
  <c r="J172" i="10"/>
  <c r="J176" i="10"/>
  <c r="J180" i="10"/>
  <c r="J184" i="10"/>
  <c r="J188" i="10"/>
  <c r="J192" i="10"/>
  <c r="J196" i="10"/>
  <c r="J200" i="10"/>
  <c r="J204" i="10"/>
  <c r="J387" i="10"/>
  <c r="J387" i="6"/>
  <c r="I387" i="9"/>
  <c r="I387" i="7"/>
  <c r="I387" i="11"/>
  <c r="H387" i="8"/>
  <c r="H387" i="5"/>
  <c r="J386" i="6"/>
  <c r="J386" i="10"/>
  <c r="I386" i="9"/>
  <c r="H386" i="8"/>
  <c r="H386" i="5"/>
  <c r="I386" i="11"/>
  <c r="I386" i="7"/>
  <c r="M386" i="11"/>
  <c r="T387" i="3" s="1"/>
  <c r="AI385" i="10"/>
  <c r="AI386" i="10"/>
  <c r="AD385" i="7"/>
  <c r="AD386" i="7"/>
  <c r="F3" i="8"/>
  <c r="H37" i="8"/>
  <c r="M385" i="11"/>
  <c r="T386" i="3" s="1"/>
  <c r="J385" i="10"/>
  <c r="J385" i="6"/>
  <c r="I385" i="11"/>
  <c r="I385" i="9"/>
  <c r="H385" i="8"/>
  <c r="H385" i="5"/>
  <c r="I385" i="7"/>
  <c r="I33" i="18"/>
  <c r="J33" i="10"/>
  <c r="H33" i="8"/>
  <c r="I33" i="7"/>
  <c r="I73" i="18"/>
  <c r="H73" i="8"/>
  <c r="I73" i="7"/>
  <c r="I89" i="18"/>
  <c r="H89" i="8"/>
  <c r="I89" i="7"/>
  <c r="I105" i="18"/>
  <c r="H105" i="8"/>
  <c r="I105" i="7"/>
  <c r="J105" i="10"/>
  <c r="I117" i="18"/>
  <c r="H117" i="8"/>
  <c r="I117" i="7"/>
  <c r="I133" i="18"/>
  <c r="I133" i="9"/>
  <c r="H133" i="8"/>
  <c r="I133" i="7"/>
  <c r="I149" i="18"/>
  <c r="I149" i="9"/>
  <c r="H149" i="8"/>
  <c r="I149" i="7"/>
  <c r="I165" i="18"/>
  <c r="I165" i="9"/>
  <c r="H165" i="8"/>
  <c r="I165" i="7"/>
  <c r="I185" i="18"/>
  <c r="I185" i="9"/>
  <c r="H185" i="8"/>
  <c r="I185" i="7"/>
  <c r="I205" i="18"/>
  <c r="I205" i="9"/>
  <c r="H205" i="8"/>
  <c r="I205" i="7"/>
  <c r="J241" i="10"/>
  <c r="I241" i="9"/>
  <c r="H241" i="8"/>
  <c r="I241" i="7"/>
  <c r="I257" i="9"/>
  <c r="I257" i="7"/>
  <c r="H257" i="8"/>
  <c r="I277" i="9"/>
  <c r="I277" i="7"/>
  <c r="J299" i="10"/>
  <c r="I297" i="9"/>
  <c r="I325" i="7"/>
  <c r="J327" i="10"/>
  <c r="H325" i="8"/>
  <c r="I325" i="9"/>
  <c r="I9" i="18"/>
  <c r="H9" i="8"/>
  <c r="I9" i="7"/>
  <c r="I13" i="18"/>
  <c r="J13" i="10"/>
  <c r="H13" i="8"/>
  <c r="I13" i="7"/>
  <c r="I25" i="18"/>
  <c r="H25" i="8"/>
  <c r="I25" i="7"/>
  <c r="I41" i="18"/>
  <c r="H41" i="8"/>
  <c r="I41" i="7"/>
  <c r="J41" i="10"/>
  <c r="I53" i="18"/>
  <c r="H53" i="8"/>
  <c r="I53" i="7"/>
  <c r="I69" i="18"/>
  <c r="H69" i="8"/>
  <c r="I69" i="7"/>
  <c r="I81" i="18"/>
  <c r="H81" i="8"/>
  <c r="I81" i="7"/>
  <c r="I97" i="18"/>
  <c r="J97" i="10"/>
  <c r="H97" i="8"/>
  <c r="I97" i="7"/>
  <c r="I113" i="18"/>
  <c r="H113" i="8"/>
  <c r="I113" i="7"/>
  <c r="I125" i="18"/>
  <c r="I125" i="9"/>
  <c r="H125" i="8"/>
  <c r="I125" i="7"/>
  <c r="I157" i="18"/>
  <c r="I157" i="9"/>
  <c r="H157" i="8"/>
  <c r="I157" i="7"/>
  <c r="I173" i="18"/>
  <c r="I173" i="9"/>
  <c r="H173" i="8"/>
  <c r="I173" i="7"/>
  <c r="I189" i="18"/>
  <c r="I189" i="9"/>
  <c r="H189" i="8"/>
  <c r="I189" i="7"/>
  <c r="I201" i="18"/>
  <c r="I201" i="9"/>
  <c r="H201" i="8"/>
  <c r="I201" i="7"/>
  <c r="J201" i="10"/>
  <c r="I217" i="18"/>
  <c r="J217" i="10"/>
  <c r="I217" i="9"/>
  <c r="H217" i="8"/>
  <c r="I217" i="7"/>
  <c r="J229" i="10"/>
  <c r="I229" i="9"/>
  <c r="H229" i="8"/>
  <c r="I229" i="7"/>
  <c r="J247" i="10"/>
  <c r="H245" i="8"/>
  <c r="I245" i="7"/>
  <c r="H261" i="8"/>
  <c r="J263" i="10"/>
  <c r="I261" i="9"/>
  <c r="I273" i="7"/>
  <c r="J275" i="10"/>
  <c r="H273" i="8"/>
  <c r="J291" i="10"/>
  <c r="H289" i="8"/>
  <c r="I289" i="9"/>
  <c r="I305" i="9"/>
  <c r="I305" i="7"/>
  <c r="I317" i="7"/>
  <c r="H317" i="8"/>
  <c r="J319" i="10"/>
  <c r="I317" i="9"/>
  <c r="I333" i="7"/>
  <c r="J335" i="10"/>
  <c r="I333" i="9"/>
  <c r="I345" i="7"/>
  <c r="H345" i="8"/>
  <c r="J347" i="10"/>
  <c r="I345" i="9"/>
  <c r="I353" i="7"/>
  <c r="J355" i="10"/>
  <c r="I353" i="9"/>
  <c r="I365" i="7"/>
  <c r="H365" i="8"/>
  <c r="J367" i="10"/>
  <c r="I365" i="9"/>
  <c r="H13" i="5"/>
  <c r="H21" i="5"/>
  <c r="H57" i="5"/>
  <c r="H113" i="5"/>
  <c r="H121" i="5"/>
  <c r="H133" i="5"/>
  <c r="H149" i="5"/>
  <c r="H165" i="5"/>
  <c r="H317" i="5"/>
  <c r="H325" i="5"/>
  <c r="H333" i="5"/>
  <c r="H365" i="5"/>
  <c r="H4" i="6"/>
  <c r="H6" i="6"/>
  <c r="H9" i="6"/>
  <c r="H11" i="6"/>
  <c r="H14" i="6"/>
  <c r="H17" i="6"/>
  <c r="H19" i="6"/>
  <c r="J37" i="6"/>
  <c r="J73" i="6"/>
  <c r="J81" i="6"/>
  <c r="J101" i="6"/>
  <c r="J157" i="6"/>
  <c r="J173" i="6"/>
  <c r="J189" i="6"/>
  <c r="J205" i="6"/>
  <c r="J225" i="6"/>
  <c r="J229" i="6"/>
  <c r="J247" i="6"/>
  <c r="J263" i="6"/>
  <c r="I177" i="7"/>
  <c r="I261" i="7"/>
  <c r="H29" i="8"/>
  <c r="H93" i="8"/>
  <c r="H161" i="8"/>
  <c r="H225" i="8"/>
  <c r="H353" i="8"/>
  <c r="I37" i="9"/>
  <c r="I57" i="9"/>
  <c r="I177" i="9"/>
  <c r="I245" i="9"/>
  <c r="J307" i="10"/>
  <c r="I17" i="18"/>
  <c r="H17" i="8"/>
  <c r="I17" i="7"/>
  <c r="I49" i="18"/>
  <c r="H49" i="8"/>
  <c r="I49" i="7"/>
  <c r="I65" i="18"/>
  <c r="I65" i="9"/>
  <c r="I85" i="18"/>
  <c r="H85" i="8"/>
  <c r="I85" i="7"/>
  <c r="I137" i="18"/>
  <c r="J137" i="10"/>
  <c r="I137" i="9"/>
  <c r="H137" i="8"/>
  <c r="I137" i="7"/>
  <c r="J221" i="10"/>
  <c r="I221" i="9"/>
  <c r="H221" i="8"/>
  <c r="I221" i="7"/>
  <c r="J237" i="10"/>
  <c r="I237" i="7"/>
  <c r="J255" i="10"/>
  <c r="H253" i="8"/>
  <c r="I253" i="7"/>
  <c r="I253" i="9"/>
  <c r="J271" i="10"/>
  <c r="I269" i="9"/>
  <c r="I285" i="9"/>
  <c r="H285" i="8"/>
  <c r="I285" i="7"/>
  <c r="H301" i="8"/>
  <c r="I301" i="7"/>
  <c r="J303" i="10"/>
  <c r="I313" i="9"/>
  <c r="J315" i="6"/>
  <c r="H313" i="8"/>
  <c r="I313" i="7"/>
  <c r="I329" i="7"/>
  <c r="H329" i="8"/>
  <c r="J331" i="10"/>
  <c r="I341" i="7"/>
  <c r="I341" i="9"/>
  <c r="I357" i="7"/>
  <c r="H357" i="8"/>
  <c r="J359" i="10"/>
  <c r="I361" i="7"/>
  <c r="J363" i="10"/>
  <c r="I361" i="9"/>
  <c r="H361" i="8"/>
  <c r="H9" i="5"/>
  <c r="H37" i="5"/>
  <c r="H65" i="5"/>
  <c r="H73" i="5"/>
  <c r="H101" i="5"/>
  <c r="H129" i="5"/>
  <c r="H145" i="5"/>
  <c r="H161" i="5"/>
  <c r="H177" i="5"/>
  <c r="H193" i="5"/>
  <c r="J9" i="6"/>
  <c r="H12" i="6"/>
  <c r="J17" i="6"/>
  <c r="H20" i="6"/>
  <c r="H22" i="6"/>
  <c r="J25" i="6"/>
  <c r="J33" i="6"/>
  <c r="J53" i="6"/>
  <c r="J89" i="6"/>
  <c r="J97" i="6"/>
  <c r="J117" i="6"/>
  <c r="J125" i="6"/>
  <c r="J137" i="6"/>
  <c r="J185" i="6"/>
  <c r="J201" i="6"/>
  <c r="J217" i="6"/>
  <c r="J259" i="6"/>
  <c r="I65" i="7"/>
  <c r="I129" i="7"/>
  <c r="I193" i="7"/>
  <c r="H177" i="8"/>
  <c r="H305" i="8"/>
  <c r="I129" i="9"/>
  <c r="I193" i="9"/>
  <c r="I237" i="9"/>
  <c r="J259" i="10"/>
  <c r="J279" i="10"/>
  <c r="J343" i="10"/>
  <c r="I5" i="9"/>
  <c r="H5" i="8"/>
  <c r="I5" i="7"/>
  <c r="I21" i="18"/>
  <c r="H21" i="8"/>
  <c r="I21" i="7"/>
  <c r="I29" i="18"/>
  <c r="I29" i="9"/>
  <c r="I45" i="18"/>
  <c r="H45" i="8"/>
  <c r="I45" i="7"/>
  <c r="I61" i="18"/>
  <c r="H61" i="8"/>
  <c r="I61" i="7"/>
  <c r="I77" i="18"/>
  <c r="J77" i="10"/>
  <c r="H77" i="8"/>
  <c r="I77" i="7"/>
  <c r="I93" i="18"/>
  <c r="I93" i="9"/>
  <c r="I109" i="18"/>
  <c r="H109" i="8"/>
  <c r="I109" i="7"/>
  <c r="I141" i="9"/>
  <c r="H141" i="8"/>
  <c r="I141" i="7"/>
  <c r="I153" i="18"/>
  <c r="I153" i="9"/>
  <c r="H153" i="8"/>
  <c r="I153" i="7"/>
  <c r="I169" i="18"/>
  <c r="I169" i="9"/>
  <c r="H169" i="8"/>
  <c r="I169" i="7"/>
  <c r="I181" i="18"/>
  <c r="I181" i="9"/>
  <c r="H181" i="8"/>
  <c r="I181" i="7"/>
  <c r="I197" i="18"/>
  <c r="I197" i="9"/>
  <c r="H197" i="8"/>
  <c r="I197" i="7"/>
  <c r="I213" i="18"/>
  <c r="I213" i="9"/>
  <c r="H213" i="8"/>
  <c r="I213" i="7"/>
  <c r="J233" i="10"/>
  <c r="I233" i="9"/>
  <c r="H233" i="8"/>
  <c r="I249" i="9"/>
  <c r="J251" i="10"/>
  <c r="H249" i="8"/>
  <c r="I249" i="7"/>
  <c r="H265" i="8"/>
  <c r="I265" i="7"/>
  <c r="J267" i="10"/>
  <c r="H281" i="8"/>
  <c r="I281" i="7"/>
  <c r="J283" i="10"/>
  <c r="I281" i="9"/>
  <c r="I293" i="7"/>
  <c r="J295" i="10"/>
  <c r="H293" i="8"/>
  <c r="I309" i="7"/>
  <c r="J311" i="6"/>
  <c r="J311" i="10"/>
  <c r="H309" i="8"/>
  <c r="I309" i="9"/>
  <c r="I321" i="7"/>
  <c r="I321" i="9"/>
  <c r="J323" i="10"/>
  <c r="H321" i="8"/>
  <c r="I337" i="7"/>
  <c r="J339" i="10"/>
  <c r="H337" i="8"/>
  <c r="I349" i="7"/>
  <c r="I349" i="9"/>
  <c r="J351" i="10"/>
  <c r="H349" i="8"/>
  <c r="H17" i="5"/>
  <c r="H25" i="5"/>
  <c r="H45" i="5"/>
  <c r="H53" i="5"/>
  <c r="H81" i="5"/>
  <c r="H89" i="5"/>
  <c r="H109" i="5"/>
  <c r="H117" i="5"/>
  <c r="H141" i="5"/>
  <c r="H157" i="5"/>
  <c r="H173" i="5"/>
  <c r="H189" i="5"/>
  <c r="H205" i="5"/>
  <c r="H209" i="5"/>
  <c r="H213" i="5"/>
  <c r="H217" i="5"/>
  <c r="H221" i="5"/>
  <c r="H225" i="5"/>
  <c r="H229" i="5"/>
  <c r="H233" i="5"/>
  <c r="H237" i="5"/>
  <c r="H241" i="5"/>
  <c r="H245" i="5"/>
  <c r="H249" i="5"/>
  <c r="H253" i="5"/>
  <c r="H257" i="5"/>
  <c r="H261" i="5"/>
  <c r="H265" i="5"/>
  <c r="H269" i="5"/>
  <c r="H273" i="5"/>
  <c r="H277" i="5"/>
  <c r="H281" i="5"/>
  <c r="H285" i="5"/>
  <c r="H289" i="5"/>
  <c r="H293" i="5"/>
  <c r="H297" i="5"/>
  <c r="H301" i="5"/>
  <c r="H305" i="5"/>
  <c r="H309" i="5"/>
  <c r="H313" i="5"/>
  <c r="H321" i="5"/>
  <c r="H329" i="5"/>
  <c r="H337" i="5"/>
  <c r="H345" i="5"/>
  <c r="H353" i="5"/>
  <c r="H361" i="5"/>
  <c r="H5" i="6"/>
  <c r="H7" i="6"/>
  <c r="H10" i="6"/>
  <c r="H13" i="6"/>
  <c r="H15" i="6"/>
  <c r="H18" i="6"/>
  <c r="J41" i="6"/>
  <c r="J49" i="6"/>
  <c r="J69" i="6"/>
  <c r="J77" i="6"/>
  <c r="J105" i="6"/>
  <c r="J113" i="6"/>
  <c r="J133" i="6"/>
  <c r="J149" i="6"/>
  <c r="J165" i="6"/>
  <c r="J181" i="6"/>
  <c r="J197" i="6"/>
  <c r="J213" i="6"/>
  <c r="J241" i="6"/>
  <c r="J255" i="6"/>
  <c r="J271" i="6"/>
  <c r="J275" i="6"/>
  <c r="J279" i="6"/>
  <c r="J283" i="6"/>
  <c r="J287" i="6"/>
  <c r="J291" i="6"/>
  <c r="J295" i="6"/>
  <c r="J299" i="6"/>
  <c r="J303" i="6"/>
  <c r="J307" i="6"/>
  <c r="I37" i="7"/>
  <c r="I57" i="7"/>
  <c r="I101" i="7"/>
  <c r="I121" i="7"/>
  <c r="I145" i="7"/>
  <c r="I209" i="7"/>
  <c r="I233" i="7"/>
  <c r="I297" i="7"/>
  <c r="H65" i="8"/>
  <c r="H129" i="8"/>
  <c r="H193" i="8"/>
  <c r="H237" i="8"/>
  <c r="H277" i="8"/>
  <c r="H297" i="8"/>
  <c r="H341" i="8"/>
  <c r="I101" i="9"/>
  <c r="I121" i="9"/>
  <c r="I145" i="9"/>
  <c r="I209" i="9"/>
  <c r="I301" i="9"/>
  <c r="J69" i="10"/>
  <c r="J185" i="10"/>
  <c r="J6" i="10"/>
  <c r="J30" i="10"/>
  <c r="J38" i="10"/>
  <c r="J62" i="10"/>
  <c r="J70" i="10"/>
  <c r="J94" i="10"/>
  <c r="J102" i="10"/>
  <c r="J126" i="10"/>
  <c r="J134" i="10"/>
  <c r="J4" i="10"/>
  <c r="J10" i="10"/>
  <c r="J18" i="10"/>
  <c r="J50" i="10"/>
  <c r="J74" i="10"/>
  <c r="J82" i="10"/>
  <c r="J114" i="10"/>
  <c r="J142" i="10"/>
  <c r="J150" i="10"/>
  <c r="J158" i="10"/>
  <c r="J166" i="10"/>
  <c r="J382" i="10"/>
  <c r="J382" i="6"/>
  <c r="I382" i="9"/>
  <c r="J384" i="6"/>
  <c r="I382" i="11"/>
  <c r="H382" i="8"/>
  <c r="H382" i="5"/>
  <c r="J384" i="10"/>
  <c r="I382" i="7"/>
  <c r="I384" i="11"/>
  <c r="I384" i="9"/>
  <c r="H384" i="8"/>
  <c r="I384" i="7"/>
  <c r="H384" i="5"/>
  <c r="J383" i="10"/>
  <c r="J383" i="6"/>
  <c r="I383" i="11"/>
  <c r="I383" i="9"/>
  <c r="H383" i="8"/>
  <c r="I383" i="7"/>
  <c r="H383" i="5"/>
  <c r="M384" i="11"/>
  <c r="T385" i="3" s="1"/>
  <c r="M383" i="11"/>
  <c r="T384" i="3" s="1"/>
  <c r="M382" i="11"/>
  <c r="T383" i="3" s="1"/>
  <c r="AI384" i="10"/>
  <c r="AI383" i="10"/>
  <c r="AI382" i="10"/>
  <c r="AD383" i="7"/>
  <c r="AD382" i="7"/>
  <c r="AD384" i="7"/>
  <c r="X370" i="12"/>
  <c r="X371" i="12" s="1"/>
  <c r="Y371" i="12" s="1"/>
  <c r="AD274" i="10"/>
  <c r="AE274" i="10" s="1"/>
  <c r="W370" i="8"/>
  <c r="X370" i="8" s="1"/>
  <c r="Y370" i="7"/>
  <c r="Z370" i="7" s="1"/>
  <c r="I9" i="9"/>
  <c r="I17" i="9"/>
  <c r="I45" i="9"/>
  <c r="I53" i="9"/>
  <c r="I73" i="9"/>
  <c r="I81" i="9"/>
  <c r="I109" i="9"/>
  <c r="I117" i="9"/>
  <c r="J21" i="10"/>
  <c r="J29" i="10"/>
  <c r="J49" i="10"/>
  <c r="J57" i="10"/>
  <c r="J85" i="10"/>
  <c r="J93" i="10"/>
  <c r="J113" i="10"/>
  <c r="J121" i="10"/>
  <c r="J133" i="10"/>
  <c r="J181" i="10"/>
  <c r="J197" i="10"/>
  <c r="J213" i="10"/>
  <c r="I25" i="9"/>
  <c r="I33" i="9"/>
  <c r="I61" i="9"/>
  <c r="I69" i="9"/>
  <c r="I89" i="9"/>
  <c r="I97" i="9"/>
  <c r="J9" i="10"/>
  <c r="J37" i="10"/>
  <c r="J45" i="10"/>
  <c r="J65" i="10"/>
  <c r="J73" i="10"/>
  <c r="J101" i="10"/>
  <c r="J109" i="10"/>
  <c r="J129" i="10"/>
  <c r="J177" i="10"/>
  <c r="J193" i="10"/>
  <c r="J209" i="10"/>
  <c r="I13" i="9"/>
  <c r="I21" i="9"/>
  <c r="I41" i="9"/>
  <c r="I49" i="9"/>
  <c r="I77" i="9"/>
  <c r="I85" i="9"/>
  <c r="I105" i="9"/>
  <c r="I113" i="9"/>
  <c r="J17" i="10"/>
  <c r="J25" i="10"/>
  <c r="J53" i="10"/>
  <c r="J61" i="10"/>
  <c r="J81" i="10"/>
  <c r="J89" i="10"/>
  <c r="J117" i="10"/>
  <c r="J125" i="10"/>
  <c r="J173" i="10"/>
  <c r="J189" i="10"/>
  <c r="J205" i="10"/>
  <c r="J381" i="10"/>
  <c r="J381" i="6"/>
  <c r="I381" i="7"/>
  <c r="H381" i="5"/>
  <c r="I381" i="11"/>
  <c r="I381" i="9"/>
  <c r="H381" i="8"/>
  <c r="M381" i="11"/>
  <c r="T382" i="3" s="1"/>
  <c r="AI380" i="10"/>
  <c r="AI381" i="10"/>
  <c r="AD380" i="7"/>
  <c r="AD381" i="7"/>
  <c r="J380" i="10"/>
  <c r="J380" i="6"/>
  <c r="H380" i="8"/>
  <c r="I380" i="7"/>
  <c r="H380" i="5"/>
  <c r="I380" i="11"/>
  <c r="I380" i="9"/>
  <c r="I234" i="7"/>
  <c r="I250" i="7"/>
  <c r="I266" i="7"/>
  <c r="I282" i="7"/>
  <c r="I298" i="7"/>
  <c r="I314" i="7"/>
  <c r="H242" i="8"/>
  <c r="H258" i="8"/>
  <c r="H274" i="8"/>
  <c r="H290" i="8"/>
  <c r="H306" i="8"/>
  <c r="H322" i="8"/>
  <c r="H338" i="8"/>
  <c r="I242" i="9"/>
  <c r="I254" i="9"/>
  <c r="I270" i="9"/>
  <c r="I286" i="9"/>
  <c r="I302" i="9"/>
  <c r="I318" i="9"/>
  <c r="I334" i="9"/>
  <c r="I350" i="9"/>
  <c r="I366" i="9"/>
  <c r="I368" i="9"/>
  <c r="J244" i="10"/>
  <c r="J260" i="10"/>
  <c r="J284" i="10"/>
  <c r="J300" i="10"/>
  <c r="J316" i="10"/>
  <c r="J332" i="10"/>
  <c r="J348" i="10"/>
  <c r="J370" i="10"/>
  <c r="J372" i="10"/>
  <c r="J378" i="10"/>
  <c r="J234" i="6"/>
  <c r="J238" i="6"/>
  <c r="J242" i="6"/>
  <c r="J244" i="6"/>
  <c r="J248" i="6"/>
  <c r="J252" i="6"/>
  <c r="J256" i="6"/>
  <c r="J260" i="6"/>
  <c r="J264" i="6"/>
  <c r="J268" i="6"/>
  <c r="I262" i="7"/>
  <c r="I278" i="7"/>
  <c r="I294" i="7"/>
  <c r="I310" i="7"/>
  <c r="I318" i="7"/>
  <c r="H238" i="8"/>
  <c r="H244" i="8"/>
  <c r="H254" i="8"/>
  <c r="H270" i="8"/>
  <c r="I238" i="9"/>
  <c r="I250" i="9"/>
  <c r="I266" i="9"/>
  <c r="I282" i="9"/>
  <c r="I298" i="9"/>
  <c r="I314" i="9"/>
  <c r="I330" i="9"/>
  <c r="I346" i="9"/>
  <c r="J242" i="10"/>
  <c r="J280" i="10"/>
  <c r="J296" i="10"/>
  <c r="J312" i="10"/>
  <c r="J328" i="10"/>
  <c r="J344" i="10"/>
  <c r="J360" i="10"/>
  <c r="J374" i="10"/>
  <c r="I378" i="11"/>
  <c r="I274" i="7"/>
  <c r="I290" i="7"/>
  <c r="I306" i="7"/>
  <c r="H234" i="8"/>
  <c r="H250" i="8"/>
  <c r="H266" i="8"/>
  <c r="M380" i="11"/>
  <c r="T381" i="3" s="1"/>
  <c r="S381" i="3"/>
  <c r="K294" i="12"/>
  <c r="K302" i="12"/>
  <c r="H40" i="5"/>
  <c r="H56" i="5"/>
  <c r="H88" i="5"/>
  <c r="H120" i="5"/>
  <c r="J48" i="6"/>
  <c r="J64" i="6"/>
  <c r="J96" i="6"/>
  <c r="J128" i="6"/>
  <c r="I20" i="7"/>
  <c r="I52" i="7"/>
  <c r="I100" i="7"/>
  <c r="I116" i="7"/>
  <c r="H20" i="8"/>
  <c r="H52" i="8"/>
  <c r="I36" i="9"/>
  <c r="I52" i="9"/>
  <c r="I84" i="9"/>
  <c r="I116" i="9"/>
  <c r="J12" i="10"/>
  <c r="J44" i="10"/>
  <c r="J108" i="10"/>
  <c r="J124" i="10"/>
  <c r="F3" i="5"/>
  <c r="H16" i="5"/>
  <c r="H32" i="5"/>
  <c r="H48" i="5"/>
  <c r="H64" i="5"/>
  <c r="H80" i="5"/>
  <c r="H96" i="5"/>
  <c r="H112" i="5"/>
  <c r="H128" i="5"/>
  <c r="J8" i="6"/>
  <c r="J24" i="6"/>
  <c r="J40" i="6"/>
  <c r="J56" i="6"/>
  <c r="J72" i="6"/>
  <c r="J88" i="6"/>
  <c r="J104" i="6"/>
  <c r="J120" i="6"/>
  <c r="I12" i="7"/>
  <c r="I28" i="7"/>
  <c r="I44" i="7"/>
  <c r="I60" i="7"/>
  <c r="I76" i="7"/>
  <c r="I92" i="7"/>
  <c r="I108" i="7"/>
  <c r="I124" i="7"/>
  <c r="H12" i="8"/>
  <c r="H28" i="8"/>
  <c r="H44" i="8"/>
  <c r="H60" i="8"/>
  <c r="H76" i="8"/>
  <c r="H92" i="8"/>
  <c r="H108" i="8"/>
  <c r="H124" i="8"/>
  <c r="I12" i="9"/>
  <c r="I28" i="9"/>
  <c r="I44" i="9"/>
  <c r="I60" i="9"/>
  <c r="I76" i="9"/>
  <c r="I92" i="9"/>
  <c r="I108" i="9"/>
  <c r="I124" i="9"/>
  <c r="J20" i="10"/>
  <c r="J36" i="10"/>
  <c r="J52" i="10"/>
  <c r="J68" i="10"/>
  <c r="J84" i="10"/>
  <c r="J100" i="10"/>
  <c r="J116" i="10"/>
  <c r="H8" i="5"/>
  <c r="H24" i="5"/>
  <c r="H72" i="5"/>
  <c r="H104" i="5"/>
  <c r="I68" i="7"/>
  <c r="H68" i="8"/>
  <c r="H84" i="8"/>
  <c r="H100" i="8"/>
  <c r="H116" i="8"/>
  <c r="J16" i="6"/>
  <c r="J32" i="6"/>
  <c r="J80" i="6"/>
  <c r="J112" i="6"/>
  <c r="I36" i="7"/>
  <c r="I84" i="7"/>
  <c r="H36" i="8"/>
  <c r="I20" i="9"/>
  <c r="I68" i="9"/>
  <c r="I100" i="9"/>
  <c r="J28" i="10"/>
  <c r="J60" i="10"/>
  <c r="J76" i="10"/>
  <c r="J92" i="10"/>
  <c r="H20" i="5"/>
  <c r="H36" i="5"/>
  <c r="H52" i="5"/>
  <c r="H68" i="5"/>
  <c r="H84" i="5"/>
  <c r="H100" i="5"/>
  <c r="H116" i="5"/>
  <c r="J12" i="6"/>
  <c r="J28" i="6"/>
  <c r="J44" i="6"/>
  <c r="J60" i="6"/>
  <c r="J76" i="6"/>
  <c r="J92" i="6"/>
  <c r="J108" i="6"/>
  <c r="J124" i="6"/>
  <c r="I16" i="7"/>
  <c r="I32" i="7"/>
  <c r="I48" i="7"/>
  <c r="I64" i="7"/>
  <c r="I80" i="7"/>
  <c r="I96" i="7"/>
  <c r="I112" i="7"/>
  <c r="I128" i="7"/>
  <c r="H16" i="8"/>
  <c r="H32" i="8"/>
  <c r="H48" i="8"/>
  <c r="H64" i="8"/>
  <c r="H80" i="8"/>
  <c r="H96" i="8"/>
  <c r="H112" i="8"/>
  <c r="H128" i="8"/>
  <c r="G3" i="9"/>
  <c r="I16" i="9"/>
  <c r="I32" i="9"/>
  <c r="I48" i="9"/>
  <c r="I64" i="9"/>
  <c r="I80" i="9"/>
  <c r="I96" i="9"/>
  <c r="I112" i="9"/>
  <c r="I128" i="9"/>
  <c r="J8" i="10"/>
  <c r="J24" i="10"/>
  <c r="J40" i="10"/>
  <c r="J56" i="10"/>
  <c r="J72" i="10"/>
  <c r="J88" i="10"/>
  <c r="J104" i="10"/>
  <c r="J120" i="10"/>
  <c r="K295" i="12"/>
  <c r="R5" i="15"/>
  <c r="F4" i="8"/>
  <c r="I11" i="18"/>
  <c r="J11" i="10"/>
  <c r="I11" i="9"/>
  <c r="I23" i="18"/>
  <c r="I23" i="7"/>
  <c r="J23" i="10"/>
  <c r="I23" i="9"/>
  <c r="I35" i="18"/>
  <c r="I35" i="7"/>
  <c r="J35" i="10"/>
  <c r="I35" i="9"/>
  <c r="I47" i="18"/>
  <c r="I47" i="7"/>
  <c r="J47" i="10"/>
  <c r="I47" i="9"/>
  <c r="I59" i="18"/>
  <c r="I59" i="7"/>
  <c r="J59" i="10"/>
  <c r="I59" i="9"/>
  <c r="I71" i="18"/>
  <c r="I71" i="7"/>
  <c r="J71" i="10"/>
  <c r="I71" i="9"/>
  <c r="I83" i="18"/>
  <c r="I83" i="9"/>
  <c r="I83" i="7"/>
  <c r="J83" i="10"/>
  <c r="I99" i="18"/>
  <c r="I99" i="9"/>
  <c r="I99" i="7"/>
  <c r="J99" i="10"/>
  <c r="I111" i="18"/>
  <c r="I111" i="9"/>
  <c r="I111" i="7"/>
  <c r="J111" i="10"/>
  <c r="I127" i="18"/>
  <c r="I127" i="9"/>
  <c r="I127" i="7"/>
  <c r="J127" i="10"/>
  <c r="I139" i="18"/>
  <c r="I139" i="9"/>
  <c r="I139" i="7"/>
  <c r="J139" i="10"/>
  <c r="I151" i="18"/>
  <c r="J151" i="10"/>
  <c r="I151" i="9"/>
  <c r="I151" i="7"/>
  <c r="I163" i="18"/>
  <c r="J163" i="10"/>
  <c r="I163" i="9"/>
  <c r="I163" i="7"/>
  <c r="I175" i="18"/>
  <c r="J175" i="10"/>
  <c r="I175" i="9"/>
  <c r="I175" i="7"/>
  <c r="I187" i="18"/>
  <c r="J187" i="10"/>
  <c r="I187" i="9"/>
  <c r="I187" i="7"/>
  <c r="I195" i="18"/>
  <c r="J195" i="10"/>
  <c r="I195" i="9"/>
  <c r="I195" i="7"/>
  <c r="I203" i="18"/>
  <c r="J203" i="10"/>
  <c r="I203" i="9"/>
  <c r="I203" i="7"/>
  <c r="I211" i="18"/>
  <c r="J211" i="10"/>
  <c r="I211" i="9"/>
  <c r="I211" i="7"/>
  <c r="I219" i="18"/>
  <c r="J219" i="10"/>
  <c r="I219" i="9"/>
  <c r="I219" i="7"/>
  <c r="J227" i="10"/>
  <c r="I227" i="9"/>
  <c r="I227" i="7"/>
  <c r="J235" i="10"/>
  <c r="I235" i="9"/>
  <c r="I235" i="7"/>
  <c r="J245" i="10"/>
  <c r="J243" i="10"/>
  <c r="I243" i="9"/>
  <c r="I243" i="7"/>
  <c r="I251" i="9"/>
  <c r="J253" i="10"/>
  <c r="I251" i="7"/>
  <c r="H251" i="8"/>
  <c r="I259" i="9"/>
  <c r="J261" i="10"/>
  <c r="I259" i="7"/>
  <c r="H259" i="8"/>
  <c r="I267" i="9"/>
  <c r="J269" i="10"/>
  <c r="I267" i="7"/>
  <c r="H267" i="8"/>
  <c r="I311" i="9"/>
  <c r="J313" i="10"/>
  <c r="I311" i="7"/>
  <c r="H311" i="8"/>
  <c r="J317" i="10"/>
  <c r="I315" i="9"/>
  <c r="J325" i="10"/>
  <c r="I323" i="9"/>
  <c r="J333" i="10"/>
  <c r="I331" i="9"/>
  <c r="I7" i="7"/>
  <c r="I11" i="7"/>
  <c r="I15" i="7"/>
  <c r="H7" i="8"/>
  <c r="H11" i="8"/>
  <c r="H15" i="8"/>
  <c r="H23" i="8"/>
  <c r="H27" i="8"/>
  <c r="H35" i="8"/>
  <c r="H47" i="8"/>
  <c r="H59" i="8"/>
  <c r="H63" i="8"/>
  <c r="H71" i="8"/>
  <c r="H83" i="8"/>
  <c r="H87" i="8"/>
  <c r="H95" i="8"/>
  <c r="H99" i="8"/>
  <c r="H111" i="8"/>
  <c r="H127" i="8"/>
  <c r="H135" i="8"/>
  <c r="H139" i="8"/>
  <c r="H147" i="8"/>
  <c r="H151" i="8"/>
  <c r="H159" i="8"/>
  <c r="H163" i="8"/>
  <c r="H175" i="8"/>
  <c r="H183" i="8"/>
  <c r="H187" i="8"/>
  <c r="H191" i="8"/>
  <c r="H195" i="8"/>
  <c r="H203" i="8"/>
  <c r="H207" i="8"/>
  <c r="H211" i="8"/>
  <c r="H219" i="8"/>
  <c r="H227" i="8"/>
  <c r="H235" i="8"/>
  <c r="H243" i="8"/>
  <c r="I19" i="18"/>
  <c r="I19" i="7"/>
  <c r="J19" i="10"/>
  <c r="I19" i="9"/>
  <c r="I31" i="18"/>
  <c r="I31" i="7"/>
  <c r="J31" i="10"/>
  <c r="I31" i="9"/>
  <c r="I43" i="18"/>
  <c r="I43" i="7"/>
  <c r="J43" i="10"/>
  <c r="I43" i="9"/>
  <c r="I55" i="18"/>
  <c r="I55" i="7"/>
  <c r="J55" i="10"/>
  <c r="I55" i="9"/>
  <c r="I67" i="18"/>
  <c r="I67" i="7"/>
  <c r="J67" i="10"/>
  <c r="I67" i="9"/>
  <c r="I79" i="18"/>
  <c r="I79" i="9"/>
  <c r="I79" i="7"/>
  <c r="J79" i="10"/>
  <c r="I91" i="18"/>
  <c r="I91" i="9"/>
  <c r="I91" i="7"/>
  <c r="J91" i="10"/>
  <c r="I103" i="18"/>
  <c r="I103" i="9"/>
  <c r="I103" i="7"/>
  <c r="J103" i="10"/>
  <c r="I119" i="18"/>
  <c r="I119" i="9"/>
  <c r="I119" i="7"/>
  <c r="J119" i="10"/>
  <c r="I131" i="18"/>
  <c r="I131" i="9"/>
  <c r="I131" i="7"/>
  <c r="J131" i="10"/>
  <c r="I143" i="18"/>
  <c r="J143" i="10"/>
  <c r="I143" i="9"/>
  <c r="I143" i="7"/>
  <c r="I155" i="18"/>
  <c r="J155" i="10"/>
  <c r="I155" i="9"/>
  <c r="I155" i="7"/>
  <c r="I167" i="18"/>
  <c r="J167" i="10"/>
  <c r="I167" i="9"/>
  <c r="I167" i="7"/>
  <c r="I179" i="18"/>
  <c r="J179" i="10"/>
  <c r="I179" i="9"/>
  <c r="I179" i="7"/>
  <c r="I199" i="18"/>
  <c r="J199" i="10"/>
  <c r="I199" i="9"/>
  <c r="I199" i="7"/>
  <c r="H11" i="5"/>
  <c r="H19" i="5"/>
  <c r="H35" i="5"/>
  <c r="H43" i="5"/>
  <c r="H47" i="5"/>
  <c r="H55" i="5"/>
  <c r="H71" i="5"/>
  <c r="H79" i="5"/>
  <c r="H103" i="5"/>
  <c r="H111" i="5"/>
  <c r="H119" i="5"/>
  <c r="H127" i="5"/>
  <c r="H139" i="5"/>
  <c r="H155" i="5"/>
  <c r="H167" i="5"/>
  <c r="H175" i="5"/>
  <c r="H195" i="5"/>
  <c r="H199" i="5"/>
  <c r="J11" i="6"/>
  <c r="J19" i="6"/>
  <c r="J23" i="6"/>
  <c r="I3" i="18"/>
  <c r="J3" i="10"/>
  <c r="I3" i="7"/>
  <c r="H3" i="8"/>
  <c r="I7" i="18"/>
  <c r="J7" i="10"/>
  <c r="I7" i="9"/>
  <c r="I15" i="18"/>
  <c r="J15" i="10"/>
  <c r="I15" i="9"/>
  <c r="I27" i="18"/>
  <c r="I27" i="7"/>
  <c r="J27" i="10"/>
  <c r="I27" i="9"/>
  <c r="I39" i="18"/>
  <c r="I39" i="7"/>
  <c r="J39" i="10"/>
  <c r="I39" i="9"/>
  <c r="I51" i="18"/>
  <c r="I51" i="7"/>
  <c r="J51" i="10"/>
  <c r="I51" i="9"/>
  <c r="I63" i="18"/>
  <c r="I63" i="7"/>
  <c r="J63" i="10"/>
  <c r="I63" i="9"/>
  <c r="I75" i="18"/>
  <c r="I75" i="7"/>
  <c r="J75" i="10"/>
  <c r="I75" i="9"/>
  <c r="I87" i="18"/>
  <c r="I87" i="9"/>
  <c r="I87" i="7"/>
  <c r="J87" i="10"/>
  <c r="I95" i="18"/>
  <c r="I95" i="9"/>
  <c r="I95" i="7"/>
  <c r="J95" i="10"/>
  <c r="I107" i="18"/>
  <c r="I107" i="9"/>
  <c r="I107" i="7"/>
  <c r="J107" i="10"/>
  <c r="I115" i="18"/>
  <c r="I115" i="9"/>
  <c r="I115" i="7"/>
  <c r="J115" i="10"/>
  <c r="I123" i="18"/>
  <c r="I123" i="9"/>
  <c r="I123" i="7"/>
  <c r="J123" i="10"/>
  <c r="I135" i="18"/>
  <c r="I135" i="9"/>
  <c r="I135" i="7"/>
  <c r="J135" i="10"/>
  <c r="I147" i="18"/>
  <c r="J147" i="10"/>
  <c r="I147" i="9"/>
  <c r="I147" i="7"/>
  <c r="I159" i="18"/>
  <c r="J159" i="10"/>
  <c r="I159" i="9"/>
  <c r="I159" i="7"/>
  <c r="I171" i="18"/>
  <c r="J171" i="10"/>
  <c r="I171" i="9"/>
  <c r="I171" i="7"/>
  <c r="I183" i="18"/>
  <c r="J183" i="10"/>
  <c r="I183" i="9"/>
  <c r="I183" i="7"/>
  <c r="I191" i="18"/>
  <c r="J191" i="10"/>
  <c r="I191" i="9"/>
  <c r="I191" i="7"/>
  <c r="I207" i="18"/>
  <c r="J207" i="10"/>
  <c r="I207" i="9"/>
  <c r="I207" i="7"/>
  <c r="I215" i="18"/>
  <c r="J215" i="10"/>
  <c r="I215" i="9"/>
  <c r="I215" i="7"/>
  <c r="J223" i="10"/>
  <c r="I223" i="9"/>
  <c r="I223" i="7"/>
  <c r="J231" i="10"/>
  <c r="I231" i="9"/>
  <c r="I231" i="7"/>
  <c r="J239" i="10"/>
  <c r="I239" i="9"/>
  <c r="I239" i="7"/>
  <c r="J249" i="10"/>
  <c r="I247" i="9"/>
  <c r="I247" i="7"/>
  <c r="H247" i="8"/>
  <c r="I255" i="9"/>
  <c r="J257" i="10"/>
  <c r="I255" i="7"/>
  <c r="H255" i="8"/>
  <c r="I263" i="9"/>
  <c r="J265" i="10"/>
  <c r="I263" i="7"/>
  <c r="H263" i="8"/>
  <c r="I271" i="9"/>
  <c r="J273" i="10"/>
  <c r="I271" i="7"/>
  <c r="H271" i="8"/>
  <c r="I275" i="9"/>
  <c r="J277" i="10"/>
  <c r="I275" i="7"/>
  <c r="H275" i="8"/>
  <c r="I279" i="9"/>
  <c r="J281" i="10"/>
  <c r="I279" i="7"/>
  <c r="H279" i="8"/>
  <c r="I283" i="9"/>
  <c r="J285" i="10"/>
  <c r="I283" i="7"/>
  <c r="H283" i="8"/>
  <c r="I287" i="9"/>
  <c r="J289" i="10"/>
  <c r="I287" i="7"/>
  <c r="H287" i="8"/>
  <c r="I291" i="9"/>
  <c r="J293" i="10"/>
  <c r="I291" i="7"/>
  <c r="H291" i="8"/>
  <c r="I295" i="9"/>
  <c r="J297" i="10"/>
  <c r="I295" i="7"/>
  <c r="H295" i="8"/>
  <c r="I299" i="9"/>
  <c r="J301" i="10"/>
  <c r="I299" i="7"/>
  <c r="H299" i="8"/>
  <c r="I303" i="9"/>
  <c r="J305" i="10"/>
  <c r="I303" i="7"/>
  <c r="H303" i="8"/>
  <c r="I307" i="9"/>
  <c r="J309" i="10"/>
  <c r="I307" i="7"/>
  <c r="H307" i="8"/>
  <c r="J341" i="10"/>
  <c r="I339" i="9"/>
  <c r="J349" i="10"/>
  <c r="I347" i="9"/>
  <c r="H7" i="5"/>
  <c r="H15" i="5"/>
  <c r="H23" i="5"/>
  <c r="H31" i="5"/>
  <c r="H39" i="5"/>
  <c r="H51" i="5"/>
  <c r="H59" i="5"/>
  <c r="H67" i="5"/>
  <c r="H75" i="5"/>
  <c r="H83" i="5"/>
  <c r="H91" i="5"/>
  <c r="H99" i="5"/>
  <c r="H107" i="5"/>
  <c r="H115" i="5"/>
  <c r="H123" i="5"/>
  <c r="H131" i="5"/>
  <c r="H143" i="5"/>
  <c r="H151" i="5"/>
  <c r="H163" i="5"/>
  <c r="H171" i="5"/>
  <c r="H179" i="5"/>
  <c r="H187" i="5"/>
  <c r="H203" i="5"/>
  <c r="J27" i="6"/>
  <c r="J31" i="6"/>
  <c r="J35" i="6"/>
  <c r="J39" i="6"/>
  <c r="J43" i="6"/>
  <c r="J47" i="6"/>
  <c r="J51" i="6"/>
  <c r="J55" i="6"/>
  <c r="J59" i="6"/>
  <c r="J63" i="6"/>
  <c r="J67" i="6"/>
  <c r="J71" i="6"/>
  <c r="J75" i="6"/>
  <c r="J79" i="6"/>
  <c r="J83" i="6"/>
  <c r="J87" i="6"/>
  <c r="J91" i="6"/>
  <c r="J95" i="6"/>
  <c r="J99" i="6"/>
  <c r="J103" i="6"/>
  <c r="J107" i="6"/>
  <c r="J111" i="6"/>
  <c r="J115" i="6"/>
  <c r="J119" i="6"/>
  <c r="J123" i="6"/>
  <c r="J127" i="6"/>
  <c r="J131" i="6"/>
  <c r="J135" i="6"/>
  <c r="J139" i="6"/>
  <c r="J143" i="6"/>
  <c r="J147" i="6"/>
  <c r="J151" i="6"/>
  <c r="J155" i="6"/>
  <c r="J159" i="6"/>
  <c r="J163" i="6"/>
  <c r="J167" i="6"/>
  <c r="J171" i="6"/>
  <c r="J175" i="6"/>
  <c r="J179" i="6"/>
  <c r="J183" i="6"/>
  <c r="J187" i="6"/>
  <c r="J191" i="6"/>
  <c r="J195" i="6"/>
  <c r="J199" i="6"/>
  <c r="J203" i="6"/>
  <c r="J207" i="6"/>
  <c r="J211" i="6"/>
  <c r="J215" i="6"/>
  <c r="J145" i="10"/>
  <c r="J149" i="10"/>
  <c r="J153" i="10"/>
  <c r="J157" i="10"/>
  <c r="J161" i="10"/>
  <c r="J165" i="10"/>
  <c r="J169" i="10"/>
  <c r="I319" i="7"/>
  <c r="J321" i="6"/>
  <c r="I327" i="7"/>
  <c r="J329" i="6"/>
  <c r="I335" i="7"/>
  <c r="J337" i="6"/>
  <c r="I343" i="7"/>
  <c r="J345" i="6"/>
  <c r="J353" i="10"/>
  <c r="I351" i="7"/>
  <c r="J353" i="6"/>
  <c r="J361" i="10"/>
  <c r="I359" i="7"/>
  <c r="J361" i="6"/>
  <c r="J365" i="10"/>
  <c r="I363" i="7"/>
  <c r="J365" i="6"/>
  <c r="H315" i="5"/>
  <c r="H319" i="5"/>
  <c r="H323" i="5"/>
  <c r="H327" i="5"/>
  <c r="H331" i="5"/>
  <c r="H335" i="5"/>
  <c r="H339" i="5"/>
  <c r="H343" i="5"/>
  <c r="H347" i="5"/>
  <c r="J321" i="10"/>
  <c r="J329" i="10"/>
  <c r="J337" i="10"/>
  <c r="J345" i="10"/>
  <c r="I315" i="7"/>
  <c r="J317" i="6"/>
  <c r="I323" i="7"/>
  <c r="J325" i="6"/>
  <c r="I331" i="7"/>
  <c r="J333" i="6"/>
  <c r="I339" i="7"/>
  <c r="J341" i="6"/>
  <c r="I347" i="7"/>
  <c r="J349" i="6"/>
  <c r="J357" i="10"/>
  <c r="I355" i="7"/>
  <c r="J357" i="6"/>
  <c r="H351" i="5"/>
  <c r="H355" i="5"/>
  <c r="H359" i="5"/>
  <c r="H363" i="5"/>
  <c r="J362" i="6"/>
  <c r="J362" i="10"/>
  <c r="J366" i="6"/>
  <c r="J366" i="10"/>
  <c r="I367" i="7"/>
  <c r="J369" i="6"/>
  <c r="I367" i="11"/>
  <c r="I369" i="7"/>
  <c r="J371" i="6"/>
  <c r="I369" i="11"/>
  <c r="I373" i="11"/>
  <c r="J375" i="6"/>
  <c r="H369" i="5"/>
  <c r="H316" i="5"/>
  <c r="H320" i="5"/>
  <c r="H324" i="5"/>
  <c r="H328" i="5"/>
  <c r="H332" i="5"/>
  <c r="H336" i="5"/>
  <c r="H340" i="5"/>
  <c r="H344" i="5"/>
  <c r="H348" i="5"/>
  <c r="H352" i="5"/>
  <c r="H356" i="5"/>
  <c r="H360" i="5"/>
  <c r="H364" i="5"/>
  <c r="I316" i="7"/>
  <c r="I324" i="7"/>
  <c r="I332" i="7"/>
  <c r="I340" i="7"/>
  <c r="I348" i="7"/>
  <c r="I356" i="7"/>
  <c r="I364" i="7"/>
  <c r="I371" i="7"/>
  <c r="I373" i="7"/>
  <c r="I375" i="7"/>
  <c r="I377" i="7"/>
  <c r="H315" i="8"/>
  <c r="H319" i="8"/>
  <c r="H323" i="8"/>
  <c r="H327" i="8"/>
  <c r="H331" i="8"/>
  <c r="H335" i="8"/>
  <c r="H339" i="8"/>
  <c r="H343" i="8"/>
  <c r="H347" i="8"/>
  <c r="H351" i="8"/>
  <c r="H355" i="8"/>
  <c r="H359" i="8"/>
  <c r="H363" i="8"/>
  <c r="H367" i="8"/>
  <c r="H369" i="8"/>
  <c r="J358" i="10"/>
  <c r="I375" i="11"/>
  <c r="J319" i="6"/>
  <c r="J323" i="6"/>
  <c r="J327" i="6"/>
  <c r="J331" i="6"/>
  <c r="J335" i="6"/>
  <c r="J339" i="6"/>
  <c r="J343" i="6"/>
  <c r="J347" i="6"/>
  <c r="J351" i="6"/>
  <c r="J355" i="6"/>
  <c r="J359" i="6"/>
  <c r="J363" i="6"/>
  <c r="J367" i="6"/>
  <c r="K333" i="12"/>
  <c r="K297" i="12"/>
  <c r="K301" i="12"/>
  <c r="I3" i="15"/>
  <c r="I3" i="6" s="1"/>
  <c r="K299" i="12"/>
  <c r="S3" i="15"/>
  <c r="G3" i="8" s="1"/>
  <c r="K357" i="12"/>
  <c r="K376" i="12"/>
  <c r="K341" i="12"/>
  <c r="E3" i="15"/>
  <c r="G3" i="5" s="1"/>
  <c r="J379" i="10"/>
  <c r="J379" i="6"/>
  <c r="H379" i="8"/>
  <c r="I379" i="11"/>
  <c r="I379" i="7"/>
  <c r="I379" i="9"/>
  <c r="H379" i="5"/>
  <c r="K298" i="12"/>
  <c r="K303" i="12"/>
  <c r="K344" i="12"/>
  <c r="K349" i="12"/>
  <c r="K368" i="12"/>
  <c r="K360" i="12"/>
  <c r="K300" i="12"/>
  <c r="K307" i="12"/>
  <c r="K311" i="12"/>
  <c r="K312" i="12"/>
  <c r="K336" i="12"/>
  <c r="AI378" i="10"/>
  <c r="AI379" i="10"/>
  <c r="AD374" i="7"/>
  <c r="AD379" i="7"/>
  <c r="N3" i="15"/>
  <c r="H3" i="7" s="1"/>
  <c r="X3" i="15"/>
  <c r="H3" i="9" s="1"/>
  <c r="S5" i="15"/>
  <c r="G5" i="8" s="1"/>
  <c r="AM3" i="15"/>
  <c r="H3" i="18" s="1"/>
  <c r="K365" i="12"/>
  <c r="K316" i="12"/>
  <c r="K320" i="12"/>
  <c r="K324" i="12"/>
  <c r="K328" i="12"/>
  <c r="K339" i="12"/>
  <c r="K345" i="12"/>
  <c r="K346" i="12"/>
  <c r="Y369" i="12"/>
  <c r="K371" i="12"/>
  <c r="K372" i="12"/>
  <c r="K373" i="12"/>
  <c r="K296" i="12"/>
  <c r="K304" i="12"/>
  <c r="K306" i="12"/>
  <c r="K317" i="12"/>
  <c r="K321" i="12"/>
  <c r="K325" i="12"/>
  <c r="K329" i="12"/>
  <c r="K347" i="12"/>
  <c r="K352" i="12"/>
  <c r="K353" i="12"/>
  <c r="K354" i="12"/>
  <c r="K370" i="12"/>
  <c r="K374" i="12"/>
  <c r="K308" i="12"/>
  <c r="K318" i="12"/>
  <c r="K322" i="12"/>
  <c r="K326" i="12"/>
  <c r="K330" i="12"/>
  <c r="K355" i="12"/>
  <c r="K361" i="12"/>
  <c r="K362" i="12"/>
  <c r="K369" i="12"/>
  <c r="K315" i="12"/>
  <c r="K319" i="12"/>
  <c r="K323" i="12"/>
  <c r="K327" i="12"/>
  <c r="K331" i="12"/>
  <c r="K337" i="12"/>
  <c r="K338" i="12"/>
  <c r="K363" i="12"/>
  <c r="AI290" i="10"/>
  <c r="AI306" i="10"/>
  <c r="AI322" i="10"/>
  <c r="AI338" i="10"/>
  <c r="AI351" i="10"/>
  <c r="AE273" i="10"/>
  <c r="AI274" i="10"/>
  <c r="AI275" i="10"/>
  <c r="AI282" i="10"/>
  <c r="AI283" i="10"/>
  <c r="AI294" i="10"/>
  <c r="AI310" i="10"/>
  <c r="AI326" i="10"/>
  <c r="AI342" i="10"/>
  <c r="AI355" i="10"/>
  <c r="AI370" i="10"/>
  <c r="AI298" i="10"/>
  <c r="AI314" i="10"/>
  <c r="AI330" i="10"/>
  <c r="AI346" i="10"/>
  <c r="AI359" i="10"/>
  <c r="AI374" i="10"/>
  <c r="AI278" i="10"/>
  <c r="AI279" i="10"/>
  <c r="AI286" i="10"/>
  <c r="AI302" i="10"/>
  <c r="AI318" i="10"/>
  <c r="AI334" i="10"/>
  <c r="AI350" i="10"/>
  <c r="AI363" i="10"/>
  <c r="AI368" i="10"/>
  <c r="T369" i="9"/>
  <c r="AD228" i="7"/>
  <c r="AD244" i="7"/>
  <c r="AD292" i="7"/>
  <c r="AD324" i="7"/>
  <c r="AD356" i="7"/>
  <c r="AD232" i="7"/>
  <c r="AD248" i="7"/>
  <c r="AD264" i="7"/>
  <c r="AD280" i="7"/>
  <c r="AD296" i="7"/>
  <c r="AD312" i="7"/>
  <c r="AD328" i="7"/>
  <c r="AD344" i="7"/>
  <c r="AD360" i="7"/>
  <c r="AD260" i="7"/>
  <c r="AD276" i="7"/>
  <c r="AD308" i="7"/>
  <c r="AD340" i="7"/>
  <c r="AD236" i="7"/>
  <c r="AD252" i="7"/>
  <c r="AD268" i="7"/>
  <c r="AD284" i="7"/>
  <c r="AD300" i="7"/>
  <c r="AD316" i="7"/>
  <c r="AD332" i="7"/>
  <c r="AD348" i="7"/>
  <c r="AD364" i="7"/>
  <c r="AD371" i="7"/>
  <c r="AD378" i="7"/>
  <c r="AD240" i="7"/>
  <c r="AD256" i="7"/>
  <c r="AD272" i="7"/>
  <c r="AD288" i="7"/>
  <c r="AD304" i="7"/>
  <c r="AD320" i="7"/>
  <c r="AD336" i="7"/>
  <c r="AD352" i="7"/>
  <c r="AD375" i="7"/>
  <c r="AF369" i="6"/>
  <c r="AD370" i="6"/>
  <c r="AE370" i="6" s="1"/>
  <c r="Y370" i="12"/>
  <c r="X246" i="8"/>
  <c r="Y247" i="8" s="1"/>
  <c r="X369" i="8"/>
  <c r="W370" i="5"/>
  <c r="X369" i="5"/>
  <c r="AA226" i="7"/>
  <c r="AD229" i="7"/>
  <c r="AD233" i="7"/>
  <c r="AD237" i="7"/>
  <c r="AD241" i="7"/>
  <c r="AD245" i="7"/>
  <c r="AD249" i="7"/>
  <c r="AD253" i="7"/>
  <c r="AD257" i="7"/>
  <c r="AD261" i="7"/>
  <c r="AD265" i="7"/>
  <c r="AD269" i="7"/>
  <c r="AD273" i="7"/>
  <c r="AD277" i="7"/>
  <c r="AD281" i="7"/>
  <c r="AD285" i="7"/>
  <c r="AD289" i="7"/>
  <c r="AD293" i="7"/>
  <c r="AD297" i="7"/>
  <c r="AD301" i="7"/>
  <c r="AD305" i="7"/>
  <c r="AD309" i="7"/>
  <c r="AD313" i="7"/>
  <c r="AD317" i="7"/>
  <c r="AD321" i="7"/>
  <c r="AD325" i="7"/>
  <c r="AD329" i="7"/>
  <c r="AD333" i="7"/>
  <c r="AD337" i="7"/>
  <c r="AD341" i="7"/>
  <c r="AD345" i="7"/>
  <c r="AD349" i="7"/>
  <c r="AD353" i="7"/>
  <c r="AD357" i="7"/>
  <c r="AD361" i="7"/>
  <c r="AD365" i="7"/>
  <c r="AD368" i="7"/>
  <c r="AD372" i="7"/>
  <c r="AD376" i="7"/>
  <c r="X274" i="12"/>
  <c r="Y273" i="12"/>
  <c r="H25" i="15"/>
  <c r="AD230" i="7"/>
  <c r="AD234" i="7"/>
  <c r="AD238" i="7"/>
  <c r="AD242" i="7"/>
  <c r="AD246" i="7"/>
  <c r="AD250" i="7"/>
  <c r="AD254" i="7"/>
  <c r="AD258" i="7"/>
  <c r="AD262" i="7"/>
  <c r="AD266" i="7"/>
  <c r="AD270" i="7"/>
  <c r="AD274" i="7"/>
  <c r="AD278" i="7"/>
  <c r="AD282" i="7"/>
  <c r="AD286" i="7"/>
  <c r="AD290" i="7"/>
  <c r="AD294" i="7"/>
  <c r="AD298" i="7"/>
  <c r="AD302" i="7"/>
  <c r="AD306" i="7"/>
  <c r="AD310" i="7"/>
  <c r="AD314" i="7"/>
  <c r="AD318" i="7"/>
  <c r="AD322" i="7"/>
  <c r="AD326" i="7"/>
  <c r="AD330" i="7"/>
  <c r="AD334" i="7"/>
  <c r="AD338" i="7"/>
  <c r="AD342" i="7"/>
  <c r="AD346" i="7"/>
  <c r="AD350" i="7"/>
  <c r="AD354" i="7"/>
  <c r="AD358" i="7"/>
  <c r="AD362" i="7"/>
  <c r="AD366" i="7"/>
  <c r="Z369" i="7"/>
  <c r="AD369" i="7"/>
  <c r="AD373" i="7"/>
  <c r="AD377" i="7"/>
  <c r="AD227" i="7"/>
  <c r="AD231" i="7"/>
  <c r="AD235" i="7"/>
  <c r="AD239" i="7"/>
  <c r="AD243" i="7"/>
  <c r="AD247" i="7"/>
  <c r="AD251" i="7"/>
  <c r="AD255" i="7"/>
  <c r="AD259" i="7"/>
  <c r="AD263" i="7"/>
  <c r="AD267" i="7"/>
  <c r="AD271" i="7"/>
  <c r="AD275" i="7"/>
  <c r="AD279" i="7"/>
  <c r="AD283" i="7"/>
  <c r="AD287" i="7"/>
  <c r="AD291" i="7"/>
  <c r="AD295" i="7"/>
  <c r="AD299" i="7"/>
  <c r="AD303" i="7"/>
  <c r="AD307" i="7"/>
  <c r="AD311" i="7"/>
  <c r="AD315" i="7"/>
  <c r="AD319" i="7"/>
  <c r="AD323" i="7"/>
  <c r="AD327" i="7"/>
  <c r="AD331" i="7"/>
  <c r="AD335" i="7"/>
  <c r="AD339" i="7"/>
  <c r="AD343" i="7"/>
  <c r="AD347" i="7"/>
  <c r="AD351" i="7"/>
  <c r="AD355" i="7"/>
  <c r="AD359" i="7"/>
  <c r="AD363" i="7"/>
  <c r="AD367" i="7"/>
  <c r="AD370" i="7"/>
  <c r="D5" i="15"/>
  <c r="W5" i="15"/>
  <c r="I5" i="18"/>
  <c r="J5" i="10"/>
  <c r="I141" i="18"/>
  <c r="J141" i="10"/>
  <c r="AG274" i="15"/>
  <c r="AH274" i="15" s="1"/>
  <c r="M274" i="12" s="1"/>
  <c r="L273" i="12"/>
  <c r="P273" i="12" s="1"/>
  <c r="AI376" i="10"/>
  <c r="AI372" i="10"/>
  <c r="AI377" i="10"/>
  <c r="AI373" i="10"/>
  <c r="AI277" i="10"/>
  <c r="AI281" i="10"/>
  <c r="AI285" i="10"/>
  <c r="AI289" i="10"/>
  <c r="AI293" i="10"/>
  <c r="AI297" i="10"/>
  <c r="AI301" i="10"/>
  <c r="AI305" i="10"/>
  <c r="AI309" i="10"/>
  <c r="AI313" i="10"/>
  <c r="AI317" i="10"/>
  <c r="AI321" i="10"/>
  <c r="AI325" i="10"/>
  <c r="AI329" i="10"/>
  <c r="AI333" i="10"/>
  <c r="AI337" i="10"/>
  <c r="AI341" i="10"/>
  <c r="AI345" i="10"/>
  <c r="AI349" i="10"/>
  <c r="AI354" i="10"/>
  <c r="AI358" i="10"/>
  <c r="AI362" i="10"/>
  <c r="AI366" i="10"/>
  <c r="AI367" i="10"/>
  <c r="S370" i="11"/>
  <c r="K313" i="12"/>
  <c r="K314" i="12"/>
  <c r="K340" i="12"/>
  <c r="K342" i="12"/>
  <c r="K343" i="12"/>
  <c r="K356" i="12"/>
  <c r="K358" i="12"/>
  <c r="K359" i="12"/>
  <c r="K375" i="12"/>
  <c r="K377" i="12"/>
  <c r="K378" i="12"/>
  <c r="AI276" i="10"/>
  <c r="AI280" i="10"/>
  <c r="AI284" i="10"/>
  <c r="AI288" i="10"/>
  <c r="AI292" i="10"/>
  <c r="AI296" i="10"/>
  <c r="AI300" i="10"/>
  <c r="AI304" i="10"/>
  <c r="AI308" i="10"/>
  <c r="AI312" i="10"/>
  <c r="AI316" i="10"/>
  <c r="AI320" i="10"/>
  <c r="AI324" i="10"/>
  <c r="AI328" i="10"/>
  <c r="AI332" i="10"/>
  <c r="AI336" i="10"/>
  <c r="AI340" i="10"/>
  <c r="AI344" i="10"/>
  <c r="AI348" i="10"/>
  <c r="AI353" i="10"/>
  <c r="AI357" i="10"/>
  <c r="AI361" i="10"/>
  <c r="AI365" i="10"/>
  <c r="AI369" i="10"/>
  <c r="J366" i="11"/>
  <c r="M366" i="11" s="1"/>
  <c r="K309" i="12"/>
  <c r="K310" i="12"/>
  <c r="AI287" i="10"/>
  <c r="AI291" i="10"/>
  <c r="AI295" i="10"/>
  <c r="AI299" i="10"/>
  <c r="AI303" i="10"/>
  <c r="AI307" i="10"/>
  <c r="AI311" i="10"/>
  <c r="AI315" i="10"/>
  <c r="AI319" i="10"/>
  <c r="AI323" i="10"/>
  <c r="AI327" i="10"/>
  <c r="AI331" i="10"/>
  <c r="AI335" i="10"/>
  <c r="AI339" i="10"/>
  <c r="AI343" i="10"/>
  <c r="AI347" i="10"/>
  <c r="AI352" i="10"/>
  <c r="AI356" i="10"/>
  <c r="AI360" i="10"/>
  <c r="AI364" i="10"/>
  <c r="AI371" i="10"/>
  <c r="AD373" i="10"/>
  <c r="AI375" i="10"/>
  <c r="K305" i="12"/>
  <c r="K332" i="12"/>
  <c r="K334" i="12"/>
  <c r="K335" i="12"/>
  <c r="K348" i="12"/>
  <c r="K350" i="12"/>
  <c r="K351" i="12"/>
  <c r="K364" i="12"/>
  <c r="K366" i="12"/>
  <c r="K367" i="12"/>
  <c r="AB5" i="15"/>
  <c r="M5" i="15"/>
  <c r="I5" i="15"/>
  <c r="I5" i="6" s="1"/>
  <c r="I7" i="15"/>
  <c r="I7" i="6" s="1"/>
  <c r="I9" i="15"/>
  <c r="I9" i="6" s="1"/>
  <c r="I11" i="15"/>
  <c r="I11" i="6" s="1"/>
  <c r="I13" i="15"/>
  <c r="I13" i="6" s="1"/>
  <c r="I15" i="15"/>
  <c r="I15" i="6" s="1"/>
  <c r="I17" i="15"/>
  <c r="I17" i="6" s="1"/>
  <c r="I19" i="15"/>
  <c r="I19" i="6" s="1"/>
  <c r="I21" i="15"/>
  <c r="I21" i="6" s="1"/>
  <c r="G4" i="18"/>
  <c r="AL5" i="15"/>
  <c r="I4" i="15"/>
  <c r="I4" i="6" s="1"/>
  <c r="S4" i="15"/>
  <c r="G4" i="8" s="1"/>
  <c r="AH273" i="15"/>
  <c r="M273" i="12" s="1"/>
  <c r="I8" i="15"/>
  <c r="I8" i="6" s="1"/>
  <c r="I12" i="15"/>
  <c r="I12" i="6" s="1"/>
  <c r="I16" i="15"/>
  <c r="I16" i="6" s="1"/>
  <c r="I20" i="15"/>
  <c r="I20" i="6" s="1"/>
  <c r="I24" i="15"/>
  <c r="I24" i="6" s="1"/>
  <c r="I23" i="15"/>
  <c r="I23" i="6" s="1"/>
  <c r="G3" i="18"/>
  <c r="E4" i="15"/>
  <c r="G4" i="5" s="1"/>
  <c r="N4" i="15"/>
  <c r="H4" i="7" s="1"/>
  <c r="X4" i="15"/>
  <c r="H4" i="9" s="1"/>
  <c r="AM4" i="15"/>
  <c r="H4" i="18" s="1"/>
  <c r="I6" i="15"/>
  <c r="I6" i="6" s="1"/>
  <c r="I10" i="15"/>
  <c r="I10" i="6" s="1"/>
  <c r="I14" i="15"/>
  <c r="I14" i="6" s="1"/>
  <c r="I18" i="15"/>
  <c r="I18" i="6" s="1"/>
  <c r="I22" i="15"/>
  <c r="I22" i="6" s="1"/>
  <c r="U369" i="11" l="1"/>
  <c r="T370" i="9"/>
  <c r="AD275" i="10"/>
  <c r="AE275" i="10" s="1"/>
  <c r="AF275" i="10" s="1"/>
  <c r="Y371" i="7"/>
  <c r="Y372" i="7" s="1"/>
  <c r="W371" i="8"/>
  <c r="W372" i="8" s="1"/>
  <c r="Z370" i="12"/>
  <c r="Y246" i="8"/>
  <c r="U369" i="9"/>
  <c r="Y370" i="8"/>
  <c r="AF274" i="10"/>
  <c r="R6" i="15"/>
  <c r="F5" i="8"/>
  <c r="X372" i="12"/>
  <c r="Z369" i="12"/>
  <c r="AF273" i="10"/>
  <c r="Y369" i="8"/>
  <c r="AD371" i="6"/>
  <c r="AE371" i="6" s="1"/>
  <c r="K366" i="11"/>
  <c r="W6" i="15"/>
  <c r="X6" i="15" s="1"/>
  <c r="H6" i="9" s="1"/>
  <c r="G5" i="9"/>
  <c r="Z273" i="12"/>
  <c r="H26" i="15"/>
  <c r="H25" i="6"/>
  <c r="M6" i="15"/>
  <c r="N5" i="15"/>
  <c r="H5" i="7" s="1"/>
  <c r="G5" i="7"/>
  <c r="Z371" i="12"/>
  <c r="I25" i="15"/>
  <c r="I25" i="6" s="1"/>
  <c r="X5" i="15"/>
  <c r="H5" i="9" s="1"/>
  <c r="D6" i="15"/>
  <c r="F5" i="5"/>
  <c r="X275" i="12"/>
  <c r="Y275" i="12" s="1"/>
  <c r="Y274" i="12"/>
  <c r="G5" i="18"/>
  <c r="AL6" i="15"/>
  <c r="S372" i="9"/>
  <c r="T371" i="9"/>
  <c r="AA369" i="7"/>
  <c r="AA370" i="7"/>
  <c r="Q273" i="12"/>
  <c r="O273" i="12"/>
  <c r="S273" i="12"/>
  <c r="S274" i="4"/>
  <c r="E5" i="15"/>
  <c r="G5" i="5" s="1"/>
  <c r="X370" i="5"/>
  <c r="W371" i="5"/>
  <c r="AB6" i="15"/>
  <c r="H5" i="10"/>
  <c r="S371" i="11"/>
  <c r="T370" i="11"/>
  <c r="AM5" i="15"/>
  <c r="H5" i="18" s="1"/>
  <c r="AG275" i="15"/>
  <c r="L274" i="12"/>
  <c r="P274" i="12" s="1"/>
  <c r="Y372" i="12" l="1"/>
  <c r="U370" i="9"/>
  <c r="U371" i="9"/>
  <c r="Z371" i="7"/>
  <c r="X371" i="8"/>
  <c r="X373" i="12"/>
  <c r="F6" i="8"/>
  <c r="S6" i="15"/>
  <c r="G6" i="8" s="1"/>
  <c r="R7" i="15"/>
  <c r="AF370" i="6"/>
  <c r="AD372" i="6"/>
  <c r="AE372" i="6" s="1"/>
  <c r="L366" i="11"/>
  <c r="N366" i="11"/>
  <c r="Q274" i="12"/>
  <c r="S274" i="12"/>
  <c r="O274" i="12"/>
  <c r="S275" i="4"/>
  <c r="X371" i="5"/>
  <c r="W372" i="5"/>
  <c r="G6" i="18"/>
  <c r="AL7" i="15"/>
  <c r="AM6" i="15"/>
  <c r="H6" i="18" s="1"/>
  <c r="Z274" i="12"/>
  <c r="W373" i="8"/>
  <c r="X372" i="8"/>
  <c r="W7" i="15"/>
  <c r="G6" i="9"/>
  <c r="U370" i="11"/>
  <c r="Y369" i="5"/>
  <c r="M7" i="15"/>
  <c r="N7" i="15" s="1"/>
  <c r="H7" i="7" s="1"/>
  <c r="G6" i="7"/>
  <c r="N6" i="15"/>
  <c r="H6" i="7" s="1"/>
  <c r="V273" i="12"/>
  <c r="T273" i="12"/>
  <c r="T274" i="4"/>
  <c r="H27" i="15"/>
  <c r="I27" i="15" s="1"/>
  <c r="I27" i="6" s="1"/>
  <c r="H26" i="6"/>
  <c r="AG276" i="15"/>
  <c r="AH276" i="15" s="1"/>
  <c r="M276" i="12" s="1"/>
  <c r="L275" i="12"/>
  <c r="P275" i="12" s="1"/>
  <c r="AH275" i="15"/>
  <c r="M275" i="12" s="1"/>
  <c r="Y373" i="7"/>
  <c r="Z373" i="7" s="1"/>
  <c r="Z372" i="7"/>
  <c r="S372" i="11"/>
  <c r="T371" i="11"/>
  <c r="U371" i="11" s="1"/>
  <c r="AB7" i="15"/>
  <c r="H6" i="10"/>
  <c r="R273" i="12"/>
  <c r="R274" i="3" s="1"/>
  <c r="Q274" i="3"/>
  <c r="I26" i="15"/>
  <c r="I26" i="6" s="1"/>
  <c r="S373" i="9"/>
  <c r="T372" i="9"/>
  <c r="Z372" i="12"/>
  <c r="D7" i="15"/>
  <c r="F6" i="5"/>
  <c r="E6" i="15"/>
  <c r="G6" i="5" s="1"/>
  <c r="Z275" i="12"/>
  <c r="Y373" i="12" l="1"/>
  <c r="X373" i="8"/>
  <c r="AA371" i="7"/>
  <c r="Y371" i="8"/>
  <c r="Z373" i="12"/>
  <c r="Y370" i="5"/>
  <c r="T373" i="9"/>
  <c r="Y372" i="8"/>
  <c r="AF371" i="6"/>
  <c r="F7" i="8"/>
  <c r="S7" i="15"/>
  <c r="G7" i="8" s="1"/>
  <c r="R8" i="15"/>
  <c r="AD373" i="6"/>
  <c r="AE373" i="6" s="1"/>
  <c r="O366" i="11"/>
  <c r="P366" i="11" s="1"/>
  <c r="Q366" i="11"/>
  <c r="R366" i="11" s="1"/>
  <c r="AB8" i="15"/>
  <c r="H7" i="10"/>
  <c r="AG277" i="15"/>
  <c r="L276" i="12"/>
  <c r="P276" i="12" s="1"/>
  <c r="H28" i="15"/>
  <c r="H27" i="6"/>
  <c r="M8" i="15"/>
  <c r="G7" i="7"/>
  <c r="G7" i="18"/>
  <c r="AL8" i="15"/>
  <c r="AM8" i="15" s="1"/>
  <c r="H8" i="18" s="1"/>
  <c r="AM7" i="15"/>
  <c r="H7" i="18" s="1"/>
  <c r="U273" i="12"/>
  <c r="U372" i="9"/>
  <c r="W8" i="15"/>
  <c r="G7" i="9"/>
  <c r="X7" i="15"/>
  <c r="H7" i="9" s="1"/>
  <c r="AA372" i="7"/>
  <c r="AA373" i="7"/>
  <c r="D8" i="15"/>
  <c r="F7" i="5"/>
  <c r="E7" i="15"/>
  <c r="G7" i="5" s="1"/>
  <c r="T372" i="11"/>
  <c r="S373" i="11"/>
  <c r="T373" i="11" s="1"/>
  <c r="W273" i="12"/>
  <c r="W373" i="5"/>
  <c r="X373" i="5" s="1"/>
  <c r="X372" i="5"/>
  <c r="R274" i="12"/>
  <c r="R275" i="3" s="1"/>
  <c r="Q275" i="3"/>
  <c r="S275" i="12"/>
  <c r="O275" i="12"/>
  <c r="Q275" i="12"/>
  <c r="S276" i="4"/>
  <c r="T274" i="12"/>
  <c r="V274" i="12"/>
  <c r="T275" i="4"/>
  <c r="Y373" i="8" l="1"/>
  <c r="U373" i="9"/>
  <c r="S8" i="15"/>
  <c r="G8" i="8" s="1"/>
  <c r="R9" i="15"/>
  <c r="F8" i="8"/>
  <c r="AF373" i="6"/>
  <c r="AF372" i="6"/>
  <c r="U372" i="11"/>
  <c r="M9" i="15"/>
  <c r="N9" i="15" s="1"/>
  <c r="H9" i="7" s="1"/>
  <c r="G8" i="7"/>
  <c r="N8" i="15"/>
  <c r="H8" i="7" s="1"/>
  <c r="S276" i="12"/>
  <c r="O276" i="12"/>
  <c r="Q276" i="12"/>
  <c r="S277" i="4"/>
  <c r="R275" i="12"/>
  <c r="R276" i="3" s="1"/>
  <c r="Q276" i="3"/>
  <c r="AG278" i="15"/>
  <c r="AH278" i="15" s="1"/>
  <c r="M278" i="12" s="1"/>
  <c r="L277" i="12"/>
  <c r="P277" i="12" s="1"/>
  <c r="AH277" i="15"/>
  <c r="M277" i="12" s="1"/>
  <c r="U373" i="11"/>
  <c r="U274" i="12"/>
  <c r="T275" i="12"/>
  <c r="V275" i="12"/>
  <c r="W275" i="12" s="1"/>
  <c r="T276" i="4"/>
  <c r="W274" i="12"/>
  <c r="G8" i="18"/>
  <c r="AL9" i="15"/>
  <c r="X8" i="15"/>
  <c r="H8" i="9" s="1"/>
  <c r="Y372" i="5"/>
  <c r="Y371" i="5"/>
  <c r="D9" i="15"/>
  <c r="E9" i="15" s="1"/>
  <c r="G9" i="5" s="1"/>
  <c r="F8" i="5"/>
  <c r="E8" i="15"/>
  <c r="G8" i="5" s="1"/>
  <c r="W9" i="15"/>
  <c r="G8" i="9"/>
  <c r="H29" i="15"/>
  <c r="H28" i="6"/>
  <c r="I28" i="15"/>
  <c r="I28" i="6" s="1"/>
  <c r="AB9" i="15"/>
  <c r="H8" i="10"/>
  <c r="U275" i="12" l="1"/>
  <c r="S9" i="15"/>
  <c r="G9" i="8" s="1"/>
  <c r="R10" i="15"/>
  <c r="F9" i="8"/>
  <c r="X9" i="15"/>
  <c r="H9" i="9" s="1"/>
  <c r="V276" i="12"/>
  <c r="X276" i="12"/>
  <c r="T276" i="12"/>
  <c r="T277" i="4"/>
  <c r="G9" i="18"/>
  <c r="AL10" i="15"/>
  <c r="AM10" i="15" s="1"/>
  <c r="H10" i="18" s="1"/>
  <c r="AM9" i="15"/>
  <c r="H9" i="18" s="1"/>
  <c r="AB10" i="15"/>
  <c r="H9" i="10"/>
  <c r="H30" i="15"/>
  <c r="H29" i="6"/>
  <c r="W10" i="15"/>
  <c r="G9" i="9"/>
  <c r="D10" i="15"/>
  <c r="F9" i="5"/>
  <c r="Q277" i="12"/>
  <c r="S277" i="12"/>
  <c r="O277" i="12"/>
  <c r="S278" i="4"/>
  <c r="I29" i="15"/>
  <c r="I29" i="6" s="1"/>
  <c r="AG279" i="15"/>
  <c r="L278" i="12"/>
  <c r="P278" i="12" s="1"/>
  <c r="R276" i="12"/>
  <c r="R277" i="3" s="1"/>
  <c r="Q277" i="3"/>
  <c r="M10" i="15"/>
  <c r="G9" i="7"/>
  <c r="S10" i="15" l="1"/>
  <c r="G10" i="8" s="1"/>
  <c r="F10" i="8"/>
  <c r="R11" i="15"/>
  <c r="AB11" i="15"/>
  <c r="H10" i="10"/>
  <c r="D11" i="15"/>
  <c r="E11" i="15" s="1"/>
  <c r="G11" i="5" s="1"/>
  <c r="F10" i="5"/>
  <c r="E10" i="15"/>
  <c r="G10" i="5" s="1"/>
  <c r="H31" i="15"/>
  <c r="I31" i="15" s="1"/>
  <c r="I31" i="6" s="1"/>
  <c r="H30" i="6"/>
  <c r="I30" i="15"/>
  <c r="I30" i="6" s="1"/>
  <c r="G10" i="18"/>
  <c r="AL11" i="15"/>
  <c r="U276" i="12"/>
  <c r="M11" i="15"/>
  <c r="N11" i="15" s="1"/>
  <c r="H11" i="7" s="1"/>
  <c r="G10" i="7"/>
  <c r="N10" i="15"/>
  <c r="H10" i="7" s="1"/>
  <c r="W11" i="15"/>
  <c r="G10" i="9"/>
  <c r="Q278" i="12"/>
  <c r="O278" i="12"/>
  <c r="S278" i="12"/>
  <c r="S279" i="4"/>
  <c r="R277" i="12"/>
  <c r="R278" i="3" s="1"/>
  <c r="Q278" i="3"/>
  <c r="X277" i="12"/>
  <c r="Y276" i="12"/>
  <c r="AG280" i="15"/>
  <c r="AH280" i="15" s="1"/>
  <c r="M280" i="12" s="1"/>
  <c r="L279" i="12"/>
  <c r="P279" i="12" s="1"/>
  <c r="AH279" i="15"/>
  <c r="M279" i="12" s="1"/>
  <c r="V277" i="12"/>
  <c r="T277" i="12"/>
  <c r="U277" i="12" s="1"/>
  <c r="T278" i="4"/>
  <c r="X10" i="15"/>
  <c r="H10" i="9" s="1"/>
  <c r="W276" i="12"/>
  <c r="S11" i="15" l="1"/>
  <c r="G11" i="8" s="1"/>
  <c r="R12" i="15"/>
  <c r="F11" i="8"/>
  <c r="M12" i="15"/>
  <c r="G11" i="7"/>
  <c r="H32" i="15"/>
  <c r="H31" i="6"/>
  <c r="W12" i="15"/>
  <c r="X12" i="15" s="1"/>
  <c r="H12" i="9" s="1"/>
  <c r="G11" i="9"/>
  <c r="T278" i="12"/>
  <c r="V278" i="12"/>
  <c r="W278" i="12" s="1"/>
  <c r="T279" i="4"/>
  <c r="G11" i="18"/>
  <c r="AL12" i="15"/>
  <c r="AM12" i="15" s="1"/>
  <c r="H12" i="18" s="1"/>
  <c r="AM11" i="15"/>
  <c r="H11" i="18" s="1"/>
  <c r="W277" i="12"/>
  <c r="S279" i="12"/>
  <c r="O279" i="12"/>
  <c r="Q279" i="12"/>
  <c r="S280" i="4"/>
  <c r="Z276" i="12"/>
  <c r="R278" i="12"/>
  <c r="R279" i="3" s="1"/>
  <c r="Q279" i="3"/>
  <c r="D12" i="15"/>
  <c r="F11" i="5"/>
  <c r="AG281" i="15"/>
  <c r="L280" i="12"/>
  <c r="P280" i="12" s="1"/>
  <c r="X278" i="12"/>
  <c r="Y277" i="12"/>
  <c r="X11" i="15"/>
  <c r="H11" i="9" s="1"/>
  <c r="AB12" i="15"/>
  <c r="H11" i="10"/>
  <c r="S12" i="15" l="1"/>
  <c r="G12" i="8" s="1"/>
  <c r="R13" i="15"/>
  <c r="F12" i="8"/>
  <c r="S280" i="12"/>
  <c r="O280" i="12"/>
  <c r="Q280" i="12"/>
  <c r="S281" i="4"/>
  <c r="AG282" i="15"/>
  <c r="L281" i="12"/>
  <c r="P281" i="12" s="1"/>
  <c r="AH281" i="15"/>
  <c r="M281" i="12" s="1"/>
  <c r="D13" i="15"/>
  <c r="F12" i="5"/>
  <c r="E12" i="15"/>
  <c r="G12" i="5" s="1"/>
  <c r="T279" i="12"/>
  <c r="V279" i="12"/>
  <c r="T280" i="4"/>
  <c r="R279" i="12"/>
  <c r="R280" i="3" s="1"/>
  <c r="Q280" i="3"/>
  <c r="G12" i="18"/>
  <c r="AL13" i="15"/>
  <c r="M13" i="15"/>
  <c r="G12" i="7"/>
  <c r="Z277" i="12"/>
  <c r="U278" i="12"/>
  <c r="AB13" i="15"/>
  <c r="H12" i="10"/>
  <c r="X279" i="12"/>
  <c r="Y278" i="12"/>
  <c r="N12" i="15"/>
  <c r="H12" i="7" s="1"/>
  <c r="W13" i="15"/>
  <c r="G12" i="9"/>
  <c r="H33" i="15"/>
  <c r="H32" i="6"/>
  <c r="I32" i="15"/>
  <c r="I32" i="6" s="1"/>
  <c r="Y276" i="4" l="1"/>
  <c r="Q276" i="4"/>
  <c r="U89" i="3"/>
  <c r="Y254" i="4"/>
  <c r="Y216" i="4"/>
  <c r="W93" i="4"/>
  <c r="W195" i="4"/>
  <c r="U160" i="3"/>
  <c r="Y135" i="4"/>
  <c r="W110" i="4"/>
  <c r="E248" i="9"/>
  <c r="W162" i="4"/>
  <c r="W77" i="4"/>
  <c r="W281" i="4"/>
  <c r="G281" i="4"/>
  <c r="U315" i="3"/>
  <c r="Q337" i="4"/>
  <c r="Y337" i="4"/>
  <c r="W331" i="3"/>
  <c r="W44" i="4"/>
  <c r="E350" i="9"/>
  <c r="U377" i="3"/>
  <c r="W43" i="3"/>
  <c r="E346" i="9"/>
  <c r="C33" i="16"/>
  <c r="W379" i="3"/>
  <c r="W380" i="3"/>
  <c r="W105" i="3"/>
  <c r="W327" i="3"/>
  <c r="F6" i="16"/>
  <c r="U247" i="3"/>
  <c r="Q322" i="4"/>
  <c r="Y322" i="4"/>
  <c r="W46" i="4"/>
  <c r="W4" i="3"/>
  <c r="W155" i="4"/>
  <c r="C21" i="16"/>
  <c r="U351" i="3"/>
  <c r="U366" i="3"/>
  <c r="Y375" i="4"/>
  <c r="Q375" i="4"/>
  <c r="Y199" i="4"/>
  <c r="E354" i="9"/>
  <c r="E307" i="9"/>
  <c r="U355" i="3"/>
  <c r="E371" i="11"/>
  <c r="Y93" i="4"/>
  <c r="W214" i="4"/>
  <c r="Y278" i="4"/>
  <c r="Q278" i="4"/>
  <c r="W310" i="3"/>
  <c r="Y302" i="4"/>
  <c r="Q302" i="4"/>
  <c r="G265" i="4"/>
  <c r="W265" i="4"/>
  <c r="F356" i="9"/>
  <c r="U340" i="3"/>
  <c r="U324" i="3"/>
  <c r="W241" i="3"/>
  <c r="Y81" i="4"/>
  <c r="W75" i="3"/>
  <c r="W236" i="3"/>
  <c r="Y66" i="4"/>
  <c r="U260" i="3"/>
  <c r="W125" i="3"/>
  <c r="Y186" i="4"/>
  <c r="U249" i="3"/>
  <c r="Y115" i="4"/>
  <c r="U223" i="3"/>
  <c r="W306" i="10"/>
  <c r="F307" i="16"/>
  <c r="W79" i="4"/>
  <c r="W109" i="4"/>
  <c r="C65" i="16"/>
  <c r="Y99" i="4"/>
  <c r="U60" i="3"/>
  <c r="U265" i="3"/>
  <c r="W12" i="3"/>
  <c r="W262" i="3"/>
  <c r="U251" i="3"/>
  <c r="Y282" i="4"/>
  <c r="Q282" i="4"/>
  <c r="U218" i="3"/>
  <c r="C122" i="16"/>
  <c r="W155" i="3"/>
  <c r="Y296" i="4"/>
  <c r="Q296" i="4"/>
  <c r="U198" i="3"/>
  <c r="C61" i="16"/>
  <c r="Y260" i="4"/>
  <c r="Y354" i="4"/>
  <c r="Q354" i="4"/>
  <c r="W300" i="3"/>
  <c r="W167" i="3"/>
  <c r="U84" i="3"/>
  <c r="F384" i="9"/>
  <c r="F382" i="9"/>
  <c r="F383" i="9"/>
  <c r="F380" i="9"/>
  <c r="F248" i="9"/>
  <c r="F381" i="9"/>
  <c r="F379" i="9"/>
  <c r="G231" i="4"/>
  <c r="W231" i="4"/>
  <c r="W343" i="4"/>
  <c r="G343" i="4"/>
  <c r="W19" i="4"/>
  <c r="W192" i="3"/>
  <c r="W150" i="3"/>
  <c r="W204" i="4"/>
  <c r="U97" i="3"/>
  <c r="W296" i="4"/>
  <c r="G296" i="4"/>
  <c r="U12" i="3"/>
  <c r="U184" i="3"/>
  <c r="U246" i="3"/>
  <c r="Y96" i="4"/>
  <c r="G282" i="4"/>
  <c r="W282" i="4"/>
  <c r="C260" i="16"/>
  <c r="W259" i="6"/>
  <c r="U33" i="3"/>
  <c r="Y50" i="4"/>
  <c r="Y321" i="4"/>
  <c r="Q321" i="4"/>
  <c r="U321" i="3"/>
  <c r="C47" i="16"/>
  <c r="W149" i="4"/>
  <c r="C130" i="16"/>
  <c r="E339" i="9"/>
  <c r="Y313" i="4"/>
  <c r="Q313" i="4"/>
  <c r="U123" i="3"/>
  <c r="Y27" i="4"/>
  <c r="Y60" i="4"/>
  <c r="C192" i="16"/>
  <c r="W14" i="3"/>
  <c r="F337" i="9"/>
  <c r="W28" i="3"/>
  <c r="E282" i="9"/>
  <c r="U144" i="3"/>
  <c r="Y98" i="4"/>
  <c r="Y196" i="4"/>
  <c r="W35" i="4"/>
  <c r="W211" i="3"/>
  <c r="W319" i="10"/>
  <c r="F320" i="16"/>
  <c r="U135" i="3"/>
  <c r="G332" i="4"/>
  <c r="W332" i="4"/>
  <c r="F83" i="16"/>
  <c r="W355" i="3"/>
  <c r="W337" i="3"/>
  <c r="W286" i="4"/>
  <c r="G286" i="4"/>
  <c r="F277" i="16"/>
  <c r="W276" i="10"/>
  <c r="F141" i="16"/>
  <c r="W161" i="3"/>
  <c r="Q285" i="4"/>
  <c r="Y285" i="4"/>
  <c r="F307" i="9"/>
  <c r="W220" i="4"/>
  <c r="G220" i="4"/>
  <c r="W230" i="4"/>
  <c r="G230" i="4"/>
  <c r="E294" i="9"/>
  <c r="U125" i="3"/>
  <c r="W16" i="3"/>
  <c r="W203" i="4"/>
  <c r="C133" i="16"/>
  <c r="U88" i="3"/>
  <c r="G242" i="4"/>
  <c r="W242" i="4"/>
  <c r="W293" i="3"/>
  <c r="Y251" i="4"/>
  <c r="W357" i="3"/>
  <c r="W239" i="6"/>
  <c r="C240" i="16"/>
  <c r="W260" i="3"/>
  <c r="U73" i="3"/>
  <c r="W266" i="4"/>
  <c r="G266" i="4"/>
  <c r="U358" i="3"/>
  <c r="U305" i="3"/>
  <c r="W25" i="3"/>
  <c r="Y270" i="4"/>
  <c r="W204" i="3"/>
  <c r="U280" i="3"/>
  <c r="U165" i="3"/>
  <c r="Y114" i="4"/>
  <c r="W52" i="4"/>
  <c r="W214" i="3"/>
  <c r="U163" i="3"/>
  <c r="E258" i="9"/>
  <c r="W147" i="4"/>
  <c r="W83" i="3"/>
  <c r="W367" i="3"/>
  <c r="W48" i="4"/>
  <c r="W181" i="3"/>
  <c r="U81" i="3"/>
  <c r="Y167" i="4"/>
  <c r="W90" i="4"/>
  <c r="Q329" i="4"/>
  <c r="Y329" i="4"/>
  <c r="W8" i="4"/>
  <c r="U379" i="3"/>
  <c r="U380" i="3"/>
  <c r="W305" i="3"/>
  <c r="U287" i="3"/>
  <c r="U76" i="3"/>
  <c r="W281" i="3"/>
  <c r="U70" i="3"/>
  <c r="Y72" i="4"/>
  <c r="W311" i="3"/>
  <c r="Y364" i="4"/>
  <c r="Q364" i="4"/>
  <c r="W252" i="3"/>
  <c r="C289" i="16"/>
  <c r="W288" i="6"/>
  <c r="W208" i="4"/>
  <c r="F336" i="9"/>
  <c r="W229" i="3"/>
  <c r="U143" i="3"/>
  <c r="C184" i="16"/>
  <c r="W32" i="4"/>
  <c r="F62" i="16"/>
  <c r="W261" i="4"/>
  <c r="G261" i="4"/>
  <c r="W191" i="3"/>
  <c r="W375" i="6"/>
  <c r="C376" i="16"/>
  <c r="W329" i="3"/>
  <c r="W277" i="3"/>
  <c r="F130" i="16"/>
  <c r="F371" i="9"/>
  <c r="W85" i="3"/>
  <c r="C251" i="16"/>
  <c r="W250" i="6"/>
  <c r="Y53" i="4"/>
  <c r="U161" i="3"/>
  <c r="W190" i="3"/>
  <c r="W219" i="3"/>
  <c r="W38" i="3"/>
  <c r="U153" i="3"/>
  <c r="U134" i="3"/>
  <c r="Y267" i="4"/>
  <c r="G257" i="4"/>
  <c r="W257" i="4"/>
  <c r="F73" i="16"/>
  <c r="Y248" i="4"/>
  <c r="W120" i="4"/>
  <c r="W135" i="3"/>
  <c r="W372" i="3"/>
  <c r="W62" i="3"/>
  <c r="F255" i="9"/>
  <c r="U5" i="3"/>
  <c r="W376" i="3"/>
  <c r="W182" i="3"/>
  <c r="W280" i="3"/>
  <c r="F64" i="16"/>
  <c r="F314" i="9"/>
  <c r="W341" i="10"/>
  <c r="F342" i="16"/>
  <c r="F265" i="9"/>
  <c r="W244" i="3"/>
  <c r="F78" i="16"/>
  <c r="W371" i="3"/>
  <c r="Y237" i="4"/>
  <c r="C101" i="16"/>
  <c r="W122" i="4"/>
  <c r="C204" i="16"/>
  <c r="W90" i="3"/>
  <c r="W118" i="3"/>
  <c r="W347" i="3"/>
  <c r="W348" i="4"/>
  <c r="G348" i="4"/>
  <c r="W308" i="3"/>
  <c r="W261" i="3"/>
  <c r="Y308" i="4"/>
  <c r="Q308" i="4"/>
  <c r="W15" i="3"/>
  <c r="Q348" i="4"/>
  <c r="Y348" i="4"/>
  <c r="W332" i="3"/>
  <c r="W54" i="3"/>
  <c r="W100" i="3"/>
  <c r="U357" i="3"/>
  <c r="W177" i="4"/>
  <c r="C210" i="16"/>
  <c r="W212" i="3"/>
  <c r="U116" i="3"/>
  <c r="W28" i="4"/>
  <c r="W103" i="4"/>
  <c r="W286" i="3"/>
  <c r="W133" i="3"/>
  <c r="U136" i="3"/>
  <c r="W212" i="4"/>
  <c r="Y159" i="4"/>
  <c r="W245" i="3"/>
  <c r="W197" i="4"/>
  <c r="W163" i="4"/>
  <c r="W183" i="3"/>
  <c r="W181" i="4"/>
  <c r="U334" i="3"/>
  <c r="Y191" i="4"/>
  <c r="U319" i="3"/>
  <c r="U348" i="3"/>
  <c r="U168" i="3"/>
  <c r="W41" i="3"/>
  <c r="W55" i="4"/>
  <c r="W70" i="3"/>
  <c r="W132" i="3"/>
  <c r="F35" i="16"/>
  <c r="Y19" i="4"/>
  <c r="C13" i="16"/>
  <c r="U216" i="3"/>
  <c r="Y221" i="4"/>
  <c r="Y8" i="4"/>
  <c r="U43" i="3"/>
  <c r="U191" i="3"/>
  <c r="Y150" i="4"/>
  <c r="Y202" i="4"/>
  <c r="W47" i="4"/>
  <c r="W87" i="4"/>
  <c r="Y234" i="4"/>
  <c r="W21" i="3"/>
  <c r="W163" i="3"/>
  <c r="F169" i="16"/>
  <c r="W117" i="4"/>
  <c r="U61" i="3"/>
  <c r="W106" i="3"/>
  <c r="F377" i="11"/>
  <c r="W107" i="3"/>
  <c r="W159" i="3"/>
  <c r="W34" i="4"/>
  <c r="C69" i="16"/>
  <c r="U365" i="3"/>
  <c r="W302" i="3"/>
  <c r="Y127" i="4"/>
  <c r="W268" i="4"/>
  <c r="G268" i="4"/>
  <c r="W323" i="6"/>
  <c r="C324" i="16"/>
  <c r="U278" i="3"/>
  <c r="E277" i="9"/>
  <c r="E272" i="9"/>
  <c r="Y20" i="4"/>
  <c r="W199" i="4"/>
  <c r="U233" i="3"/>
  <c r="U72" i="3"/>
  <c r="F365" i="9"/>
  <c r="E317" i="9"/>
  <c r="F210" i="16"/>
  <c r="W285" i="3"/>
  <c r="Y283" i="4"/>
  <c r="Q283" i="4"/>
  <c r="W334" i="3"/>
  <c r="F339" i="9"/>
  <c r="G241" i="4"/>
  <c r="W241" i="4"/>
  <c r="U101" i="3"/>
  <c r="W58" i="4"/>
  <c r="Y11" i="4"/>
  <c r="Y211" i="4"/>
  <c r="E369" i="9"/>
  <c r="E372" i="11"/>
  <c r="W127" i="3"/>
  <c r="G259" i="4"/>
  <c r="W259" i="4"/>
  <c r="U343" i="3"/>
  <c r="U301" i="3"/>
  <c r="G376" i="4"/>
  <c r="W376" i="4"/>
  <c r="U47" i="3"/>
  <c r="U36" i="3"/>
  <c r="C311" i="16"/>
  <c r="W310" i="6"/>
  <c r="W64" i="4"/>
  <c r="W156" i="3"/>
  <c r="G224" i="4"/>
  <c r="W224" i="4"/>
  <c r="C169" i="16"/>
  <c r="W115" i="3"/>
  <c r="W69" i="3"/>
  <c r="W175" i="4"/>
  <c r="F304" i="16"/>
  <c r="W303" i="10"/>
  <c r="F320" i="9"/>
  <c r="Y379" i="4"/>
  <c r="Q379" i="4"/>
  <c r="U102" i="3"/>
  <c r="W154" i="3"/>
  <c r="W51" i="3"/>
  <c r="U308" i="3"/>
  <c r="W23" i="4"/>
  <c r="Y79" i="4"/>
  <c r="C97" i="16"/>
  <c r="U82" i="3"/>
  <c r="U285" i="3"/>
  <c r="W91" i="3"/>
  <c r="Q373" i="4"/>
  <c r="Y373" i="4"/>
  <c r="E263" i="9"/>
  <c r="Y246" i="4"/>
  <c r="E358" i="9"/>
  <c r="Y90" i="4"/>
  <c r="W134" i="3"/>
  <c r="U262" i="3"/>
  <c r="W6" i="3"/>
  <c r="C193" i="16"/>
  <c r="W275" i="3"/>
  <c r="C215" i="16"/>
  <c r="U167" i="3"/>
  <c r="W240" i="3"/>
  <c r="U303" i="3"/>
  <c r="W87" i="3"/>
  <c r="E352" i="9"/>
  <c r="Y269" i="4"/>
  <c r="E333" i="9"/>
  <c r="W158" i="4"/>
  <c r="Y307" i="4"/>
  <c r="Q307" i="4"/>
  <c r="Y331" i="4"/>
  <c r="Q331" i="4"/>
  <c r="E353" i="9"/>
  <c r="J353" i="9" s="1"/>
  <c r="L352" i="3" s="1"/>
  <c r="U201" i="3"/>
  <c r="C63" i="16"/>
  <c r="W66" i="3"/>
  <c r="U57" i="3"/>
  <c r="U367" i="3"/>
  <c r="U26" i="3"/>
  <c r="U92" i="3"/>
  <c r="U38" i="3"/>
  <c r="Y15" i="4"/>
  <c r="U300" i="3"/>
  <c r="Y181" i="4"/>
  <c r="W122" i="3"/>
  <c r="G244" i="4"/>
  <c r="W244" i="4"/>
  <c r="W353" i="3"/>
  <c r="U253" i="3"/>
  <c r="W253" i="3"/>
  <c r="W195" i="3"/>
  <c r="F377" i="9"/>
  <c r="C92" i="16"/>
  <c r="W153" i="3"/>
  <c r="W138" i="3"/>
  <c r="W48" i="3"/>
  <c r="C198" i="16"/>
  <c r="W218" i="3"/>
  <c r="U20" i="3"/>
  <c r="W68" i="3"/>
  <c r="W125" i="4"/>
  <c r="W20" i="3"/>
  <c r="U193" i="3"/>
  <c r="W184" i="3"/>
  <c r="U208" i="3"/>
  <c r="W356" i="3"/>
  <c r="Y6" i="4"/>
  <c r="Y264" i="4"/>
  <c r="W235" i="3"/>
  <c r="W180" i="4"/>
  <c r="C28" i="16"/>
  <c r="Y18" i="4"/>
  <c r="W200" i="4"/>
  <c r="Y40" i="4"/>
  <c r="F334" i="9"/>
  <c r="W118" i="4"/>
  <c r="E373" i="11"/>
  <c r="U329" i="3"/>
  <c r="U124" i="3"/>
  <c r="U186" i="3"/>
  <c r="U327" i="3"/>
  <c r="W361" i="3"/>
  <c r="E329" i="9"/>
  <c r="Y265" i="4"/>
  <c r="W94" i="3"/>
  <c r="W176" i="3"/>
  <c r="G292" i="4"/>
  <c r="W292" i="4"/>
  <c r="U239" i="3"/>
  <c r="Q309" i="4"/>
  <c r="Y309" i="4"/>
  <c r="W137" i="3"/>
  <c r="E316" i="9"/>
  <c r="U44" i="3"/>
  <c r="W272" i="4"/>
  <c r="G272" i="4"/>
  <c r="U200" i="3"/>
  <c r="W178" i="4"/>
  <c r="U346" i="3"/>
  <c r="Y314" i="4"/>
  <c r="Q314" i="4"/>
  <c r="E338" i="9"/>
  <c r="W175" i="3"/>
  <c r="W49" i="4"/>
  <c r="W346" i="3"/>
  <c r="W84" i="4"/>
  <c r="Y107" i="4"/>
  <c r="W203" i="3"/>
  <c r="U14" i="3"/>
  <c r="G353" i="4"/>
  <c r="W353" i="4"/>
  <c r="W79" i="3"/>
  <c r="Q323" i="4"/>
  <c r="Y323" i="4"/>
  <c r="Q298" i="4"/>
  <c r="Y298" i="4"/>
  <c r="W40" i="4"/>
  <c r="W39" i="4"/>
  <c r="E276" i="9"/>
  <c r="J277" i="9" s="1"/>
  <c r="L276" i="3" s="1"/>
  <c r="Q319" i="4"/>
  <c r="Y319" i="4"/>
  <c r="G346" i="4"/>
  <c r="W346" i="4"/>
  <c r="W173" i="4"/>
  <c r="G368" i="4"/>
  <c r="W368" i="4"/>
  <c r="W177" i="3"/>
  <c r="W126" i="3"/>
  <c r="Y31" i="4"/>
  <c r="W157" i="4"/>
  <c r="U157" i="3"/>
  <c r="F267" i="9"/>
  <c r="E376" i="11"/>
  <c r="Y102" i="4"/>
  <c r="F104" i="16"/>
  <c r="U291" i="3"/>
  <c r="U310" i="3"/>
  <c r="F250" i="9"/>
  <c r="U317" i="3"/>
  <c r="W320" i="3"/>
  <c r="E257" i="9"/>
  <c r="U197" i="3"/>
  <c r="F345" i="9"/>
  <c r="F84" i="16"/>
  <c r="W149" i="3"/>
  <c r="C4" i="16"/>
  <c r="W20" i="4"/>
  <c r="W213" i="4"/>
  <c r="Y224" i="4"/>
  <c r="F313" i="9"/>
  <c r="W178" i="3"/>
  <c r="W72" i="4"/>
  <c r="W298" i="3"/>
  <c r="F363" i="16"/>
  <c r="W362" i="10"/>
  <c r="E344" i="9"/>
  <c r="Y241" i="4"/>
  <c r="W146" i="3"/>
  <c r="U122" i="3"/>
  <c r="C117" i="16"/>
  <c r="F118" i="16"/>
  <c r="Y185" i="4"/>
  <c r="Y231" i="4"/>
  <c r="Y261" i="4"/>
  <c r="U220" i="3"/>
  <c r="U4" i="3"/>
  <c r="U85" i="3"/>
  <c r="W171" i="4"/>
  <c r="W179" i="3"/>
  <c r="W291" i="3"/>
  <c r="F112" i="16"/>
  <c r="Y94" i="4"/>
  <c r="Y13" i="4"/>
  <c r="U225" i="3"/>
  <c r="U325" i="3"/>
  <c r="U209" i="3"/>
  <c r="C359" i="16"/>
  <c r="W358" i="6"/>
  <c r="W242" i="3"/>
  <c r="W12" i="4"/>
  <c r="Q383" i="4"/>
  <c r="Q385" i="4"/>
  <c r="Q384" i="4"/>
  <c r="Q382" i="4"/>
  <c r="Q381" i="4"/>
  <c r="Q380" i="4"/>
  <c r="Y369" i="4"/>
  <c r="Q369" i="4"/>
  <c r="Y239" i="4"/>
  <c r="W246" i="4"/>
  <c r="G246" i="4"/>
  <c r="W100" i="4"/>
  <c r="W215" i="3"/>
  <c r="W198" i="4"/>
  <c r="W130" i="4"/>
  <c r="E264" i="9"/>
  <c r="W274" i="3"/>
  <c r="W8" i="3"/>
  <c r="C329" i="16"/>
  <c r="W328" i="6"/>
  <c r="U182" i="3"/>
  <c r="C149" i="16"/>
  <c r="U245" i="3"/>
  <c r="U314" i="3"/>
  <c r="Y37" i="4"/>
  <c r="Q277" i="4"/>
  <c r="Y277" i="4"/>
  <c r="F266" i="9"/>
  <c r="W152" i="3"/>
  <c r="U65" i="3"/>
  <c r="W144" i="3"/>
  <c r="W139" i="3"/>
  <c r="F15" i="16"/>
  <c r="U313" i="3"/>
  <c r="F312" i="9"/>
  <c r="U75" i="3"/>
  <c r="Y306" i="4"/>
  <c r="Q306" i="4"/>
  <c r="U298" i="3"/>
  <c r="W270" i="3"/>
  <c r="E335" i="9"/>
  <c r="F372" i="11"/>
  <c r="W210" i="4"/>
  <c r="Q317" i="4"/>
  <c r="Y317" i="4"/>
  <c r="Y242" i="4"/>
  <c r="Y54" i="4"/>
  <c r="E325" i="9"/>
  <c r="W40" i="3"/>
  <c r="W143" i="4"/>
  <c r="C85" i="16"/>
  <c r="Y164" i="4"/>
  <c r="W233" i="3"/>
  <c r="U179" i="3"/>
  <c r="W314" i="3"/>
  <c r="U105" i="3"/>
  <c r="W303" i="3"/>
  <c r="U212" i="3"/>
  <c r="W207" i="3"/>
  <c r="F148" i="16"/>
  <c r="Q359" i="4"/>
  <c r="Y359" i="4"/>
  <c r="C145" i="16"/>
  <c r="W86" i="3"/>
  <c r="W274" i="4"/>
  <c r="G274" i="4"/>
  <c r="E298" i="9"/>
  <c r="W237" i="3"/>
  <c r="W98" i="3"/>
  <c r="W308" i="4"/>
  <c r="G308" i="4"/>
  <c r="W50" i="3"/>
  <c r="U62" i="3"/>
  <c r="G362" i="4"/>
  <c r="W362" i="4"/>
  <c r="Y166" i="4"/>
  <c r="Q318" i="4"/>
  <c r="Y318" i="4"/>
  <c r="C58" i="16"/>
  <c r="Y23" i="4"/>
  <c r="Q353" i="4"/>
  <c r="Y353" i="4"/>
  <c r="C175" i="16"/>
  <c r="W141" i="3"/>
  <c r="F100" i="16"/>
  <c r="W56" i="4"/>
  <c r="W375" i="4"/>
  <c r="G375" i="4"/>
  <c r="W264" i="3"/>
  <c r="F212" i="16"/>
  <c r="Y68" i="4"/>
  <c r="U24" i="3"/>
  <c r="E254" i="9"/>
  <c r="G252" i="4"/>
  <c r="W252" i="4"/>
  <c r="U30" i="3"/>
  <c r="U109" i="3"/>
  <c r="U204" i="3"/>
  <c r="U17" i="3"/>
  <c r="E310" i="9"/>
  <c r="W119" i="3"/>
  <c r="W194" i="4"/>
  <c r="C100" i="16"/>
  <c r="F290" i="9"/>
  <c r="W340" i="3"/>
  <c r="F74" i="16"/>
  <c r="Y74" i="4"/>
  <c r="Y70" i="4"/>
  <c r="U104" i="3"/>
  <c r="W285" i="10"/>
  <c r="F286" i="16"/>
  <c r="W136" i="4"/>
  <c r="W326" i="3"/>
  <c r="W211" i="4"/>
  <c r="W314" i="6"/>
  <c r="C315" i="16"/>
  <c r="W228" i="4"/>
  <c r="G228" i="4"/>
  <c r="F368" i="11"/>
  <c r="Y305" i="4"/>
  <c r="Q305" i="4"/>
  <c r="U356" i="3"/>
  <c r="W312" i="3"/>
  <c r="E300" i="9"/>
  <c r="W330" i="3"/>
  <c r="U55" i="3"/>
  <c r="W78" i="4"/>
  <c r="F335" i="16"/>
  <c r="W334" i="10"/>
  <c r="Y121" i="4"/>
  <c r="Y385" i="4"/>
  <c r="Y384" i="4"/>
  <c r="Y383" i="4"/>
  <c r="Y381" i="4"/>
  <c r="Y382" i="4"/>
  <c r="Y380" i="4"/>
  <c r="W297" i="4"/>
  <c r="G297" i="4"/>
  <c r="Q335" i="4"/>
  <c r="Y335" i="4"/>
  <c r="Q287" i="4"/>
  <c r="Y287" i="4"/>
  <c r="C185" i="16"/>
  <c r="U147" i="3"/>
  <c r="U338" i="3"/>
  <c r="Y151" i="4"/>
  <c r="Y119" i="4"/>
  <c r="F368" i="9"/>
  <c r="G226" i="4"/>
  <c r="W226" i="4"/>
  <c r="U127" i="3"/>
  <c r="U202" i="3"/>
  <c r="U35" i="3"/>
  <c r="W18" i="3"/>
  <c r="U353" i="3"/>
  <c r="F275" i="9"/>
  <c r="U271" i="3"/>
  <c r="Y82" i="4"/>
  <c r="W265" i="3"/>
  <c r="W60" i="3"/>
  <c r="U264" i="3"/>
  <c r="W273" i="3"/>
  <c r="U100" i="3"/>
  <c r="W336" i="3"/>
  <c r="F12" i="16"/>
  <c r="F360" i="9"/>
  <c r="C5" i="16"/>
  <c r="W236" i="4"/>
  <c r="G236" i="4"/>
  <c r="W358" i="3"/>
  <c r="U282" i="3"/>
  <c r="W152" i="4"/>
  <c r="U330" i="3"/>
  <c r="U41" i="3"/>
  <c r="Y58" i="4"/>
  <c r="U244" i="3"/>
  <c r="W221" i="3"/>
  <c r="C201" i="16"/>
  <c r="U250" i="3"/>
  <c r="W121" i="4"/>
  <c r="W26" i="3"/>
  <c r="W182" i="4"/>
  <c r="E362" i="9"/>
  <c r="U98" i="3"/>
  <c r="W305" i="4"/>
  <c r="G305" i="4"/>
  <c r="U364" i="3"/>
  <c r="W200" i="3"/>
  <c r="W287" i="3"/>
  <c r="W170" i="3"/>
  <c r="W173" i="3"/>
  <c r="W184" i="4"/>
  <c r="U71" i="3"/>
  <c r="G240" i="4"/>
  <c r="W240" i="4"/>
  <c r="G379" i="4"/>
  <c r="W379" i="4"/>
  <c r="E361" i="9"/>
  <c r="Y106" i="4"/>
  <c r="U192" i="3"/>
  <c r="W315" i="3"/>
  <c r="Y10" i="4"/>
  <c r="Y266" i="4"/>
  <c r="U290" i="3"/>
  <c r="Y179" i="4"/>
  <c r="W205" i="3"/>
  <c r="C179" i="16"/>
  <c r="F250" i="16"/>
  <c r="W307" i="3"/>
  <c r="W246" i="3"/>
  <c r="W68" i="4"/>
  <c r="E288" i="9"/>
  <c r="W196" i="4"/>
  <c r="W324" i="10"/>
  <c r="F325" i="16"/>
  <c r="U320" i="3"/>
  <c r="Y46" i="4"/>
  <c r="Y217" i="4"/>
  <c r="C19" i="16"/>
  <c r="W93" i="3"/>
  <c r="W288" i="3"/>
  <c r="U23" i="3"/>
  <c r="W143" i="3"/>
  <c r="W219" i="6"/>
  <c r="C220" i="16"/>
  <c r="U154" i="3"/>
  <c r="Y12" i="4"/>
  <c r="U103" i="3"/>
  <c r="W151" i="4"/>
  <c r="W114" i="3"/>
  <c r="Y100" i="4"/>
  <c r="C89" i="16"/>
  <c r="Y190" i="4"/>
  <c r="W332" i="6"/>
  <c r="C333" i="16"/>
  <c r="U229" i="3"/>
  <c r="U277" i="3"/>
  <c r="U189" i="3"/>
  <c r="W5" i="3"/>
  <c r="W165" i="3"/>
  <c r="W45" i="4"/>
  <c r="W71" i="4"/>
  <c r="Y131" i="4"/>
  <c r="Y104" i="4"/>
  <c r="G264" i="4"/>
  <c r="W264" i="4"/>
  <c r="U228" i="3"/>
  <c r="Y236" i="4"/>
  <c r="W91" i="4"/>
  <c r="Y233" i="4"/>
  <c r="U259" i="3"/>
  <c r="W289" i="3"/>
  <c r="F108" i="16"/>
  <c r="E265" i="9"/>
  <c r="W51" i="4"/>
  <c r="Y228" i="4"/>
  <c r="W349" i="4"/>
  <c r="G349" i="4"/>
  <c r="U171" i="3"/>
  <c r="C68" i="16"/>
  <c r="F252" i="9"/>
  <c r="W147" i="3"/>
  <c r="U378" i="3"/>
  <c r="C393" i="16"/>
  <c r="C22" i="16"/>
  <c r="W352" i="3"/>
  <c r="C18" i="16"/>
  <c r="F375" i="16"/>
  <c r="W374" i="10"/>
  <c r="W223" i="3"/>
  <c r="Q290" i="4"/>
  <c r="Y290" i="4"/>
  <c r="Y368" i="4"/>
  <c r="Q368" i="4"/>
  <c r="E320" i="9"/>
  <c r="W378" i="3"/>
  <c r="Y138" i="4"/>
  <c r="U362" i="3"/>
  <c r="F384" i="11"/>
  <c r="F383" i="11"/>
  <c r="F382" i="11"/>
  <c r="F379" i="11"/>
  <c r="F381" i="11"/>
  <c r="F380" i="11"/>
  <c r="F366" i="11"/>
  <c r="U373" i="3"/>
  <c r="U21" i="3"/>
  <c r="W33" i="3"/>
  <c r="G260" i="4"/>
  <c r="W260" i="4"/>
  <c r="W5" i="4"/>
  <c r="G291" i="4"/>
  <c r="W291" i="4"/>
  <c r="W363" i="3"/>
  <c r="F375" i="9"/>
  <c r="U371" i="3"/>
  <c r="F259" i="9"/>
  <c r="W25" i="4"/>
  <c r="W224" i="3"/>
  <c r="U349" i="3"/>
  <c r="U113" i="3"/>
  <c r="W148" i="4"/>
  <c r="C190" i="16"/>
  <c r="F224" i="16"/>
  <c r="F202" i="16"/>
  <c r="W241" i="6"/>
  <c r="C242" i="16"/>
  <c r="U194" i="3"/>
  <c r="W166" i="3"/>
  <c r="C177" i="16"/>
  <c r="E255" i="9"/>
  <c r="E342" i="9"/>
  <c r="E279" i="9"/>
  <c r="U217" i="3"/>
  <c r="U190" i="3"/>
  <c r="F234" i="16"/>
  <c r="W62" i="4"/>
  <c r="U335" i="3"/>
  <c r="W105" i="4"/>
  <c r="W89" i="4"/>
  <c r="Y312" i="4"/>
  <c r="Q312" i="4"/>
  <c r="U370" i="3"/>
  <c r="U236" i="3"/>
  <c r="F288" i="9"/>
  <c r="U369" i="3"/>
  <c r="G269" i="4"/>
  <c r="W269" i="4"/>
  <c r="W296" i="3"/>
  <c r="U156" i="3"/>
  <c r="W248" i="4"/>
  <c r="G248" i="4"/>
  <c r="Q284" i="4"/>
  <c r="Y284" i="4"/>
  <c r="U306" i="3"/>
  <c r="U95" i="3"/>
  <c r="F194" i="16"/>
  <c r="U213" i="3"/>
  <c r="U326" i="3"/>
  <c r="W9" i="3"/>
  <c r="W11" i="4"/>
  <c r="U299" i="3"/>
  <c r="Y192" i="4"/>
  <c r="U312" i="3"/>
  <c r="F329" i="9"/>
  <c r="Y238" i="4"/>
  <c r="W251" i="3"/>
  <c r="W142" i="3"/>
  <c r="U295" i="3"/>
  <c r="W82" i="3"/>
  <c r="W85" i="4"/>
  <c r="Y156" i="4"/>
  <c r="W253" i="4"/>
  <c r="G253" i="4"/>
  <c r="F349" i="9"/>
  <c r="F23" i="16"/>
  <c r="U146" i="3"/>
  <c r="W230" i="3"/>
  <c r="Y160" i="4"/>
  <c r="W132" i="4"/>
  <c r="W319" i="4"/>
  <c r="G319" i="4"/>
  <c r="U39" i="3"/>
  <c r="Q350" i="4"/>
  <c r="Y350" i="4"/>
  <c r="Y220" i="4"/>
  <c r="W23" i="3"/>
  <c r="W322" i="3"/>
  <c r="F213" i="16"/>
  <c r="U318" i="3"/>
  <c r="U281" i="3"/>
  <c r="Y229" i="4"/>
  <c r="F54" i="16"/>
  <c r="Y232" i="4"/>
  <c r="Y120" i="4"/>
  <c r="W107" i="4"/>
  <c r="W145" i="3"/>
  <c r="G341" i="4"/>
  <c r="W341" i="4"/>
  <c r="Y230" i="4"/>
  <c r="W360" i="4"/>
  <c r="G360" i="4"/>
  <c r="W170" i="4"/>
  <c r="U118" i="3"/>
  <c r="F293" i="9"/>
  <c r="W217" i="3"/>
  <c r="U50" i="3"/>
  <c r="Y63" i="4"/>
  <c r="F164" i="16"/>
  <c r="W159" i="4"/>
  <c r="Y45" i="4"/>
  <c r="W338" i="4"/>
  <c r="G338" i="4"/>
  <c r="W280" i="4"/>
  <c r="G280" i="4"/>
  <c r="W73" i="3"/>
  <c r="W169" i="3"/>
  <c r="C34" i="16"/>
  <c r="C90" i="16"/>
  <c r="U342" i="3"/>
  <c r="U231" i="3"/>
  <c r="Y55" i="4"/>
  <c r="W116" i="4"/>
  <c r="U235" i="3"/>
  <c r="E259" i="9"/>
  <c r="Y105" i="4"/>
  <c r="F263" i="9"/>
  <c r="Y273" i="4"/>
  <c r="F266" i="16"/>
  <c r="F346" i="9"/>
  <c r="W341" i="3"/>
  <c r="W279" i="3"/>
  <c r="W80" i="4"/>
  <c r="W189" i="4"/>
  <c r="W13" i="3"/>
  <c r="W49" i="3"/>
  <c r="W220" i="3"/>
  <c r="U37" i="3"/>
  <c r="W77" i="3"/>
  <c r="U133" i="3"/>
  <c r="E312" i="9"/>
  <c r="Y198" i="4"/>
  <c r="U40" i="3"/>
  <c r="F362" i="9"/>
  <c r="W335" i="3"/>
  <c r="W106" i="4"/>
  <c r="C202" i="16"/>
  <c r="Y71" i="4"/>
  <c r="W382" i="6"/>
  <c r="C383" i="16"/>
  <c r="W186" i="3"/>
  <c r="W209" i="4"/>
  <c r="G342" i="4"/>
  <c r="W342" i="4"/>
  <c r="W63" i="3"/>
  <c r="W63" i="4"/>
  <c r="W30" i="3"/>
  <c r="Q336" i="4"/>
  <c r="Y336" i="4"/>
  <c r="W60" i="4"/>
  <c r="F324" i="9"/>
  <c r="U263" i="3"/>
  <c r="U232" i="3"/>
  <c r="W144" i="4"/>
  <c r="F99" i="16"/>
  <c r="U66" i="3"/>
  <c r="W76" i="3"/>
  <c r="U115" i="3"/>
  <c r="F361" i="9"/>
  <c r="C364" i="16"/>
  <c r="W363" i="6"/>
  <c r="W267" i="3"/>
  <c r="E268" i="9"/>
  <c r="U96" i="3"/>
  <c r="F150" i="16"/>
  <c r="W71" i="3"/>
  <c r="U354" i="3"/>
  <c r="U180" i="3"/>
  <c r="U185" i="3"/>
  <c r="U19" i="3"/>
  <c r="U11" i="3"/>
  <c r="G317" i="4"/>
  <c r="W317" i="4"/>
  <c r="U52" i="3"/>
  <c r="G336" i="4"/>
  <c r="W336" i="4"/>
  <c r="F75" i="16"/>
  <c r="E289" i="9"/>
  <c r="J289" i="9" s="1"/>
  <c r="L288" i="3" s="1"/>
  <c r="Y225" i="4"/>
  <c r="W258" i="3"/>
  <c r="F17" i="16"/>
  <c r="Y271" i="4"/>
  <c r="F323" i="9"/>
  <c r="Y165" i="4"/>
  <c r="Y252" i="4"/>
  <c r="Q304" i="4"/>
  <c r="Y304" i="4"/>
  <c r="U132" i="3"/>
  <c r="G295" i="4"/>
  <c r="W295" i="4"/>
  <c r="W10" i="4"/>
  <c r="Y158" i="4"/>
  <c r="C113" i="16"/>
  <c r="F269" i="9"/>
  <c r="G250" i="4"/>
  <c r="W250" i="4"/>
  <c r="U205" i="3"/>
  <c r="U51" i="3"/>
  <c r="W157" i="3"/>
  <c r="F29" i="16"/>
  <c r="U266" i="3"/>
  <c r="U350" i="3"/>
  <c r="G294" i="4"/>
  <c r="W294" i="4"/>
  <c r="W164" i="4"/>
  <c r="E340" i="9"/>
  <c r="W371" i="4"/>
  <c r="G371" i="4"/>
  <c r="Y147" i="4"/>
  <c r="Y153" i="4"/>
  <c r="W309" i="4"/>
  <c r="G309" i="4"/>
  <c r="C52" i="16"/>
  <c r="Q332" i="4"/>
  <c r="Y332" i="4"/>
  <c r="U267" i="3"/>
  <c r="W180" i="3"/>
  <c r="W370" i="3"/>
  <c r="G314" i="4"/>
  <c r="W314" i="4"/>
  <c r="W280" i="10"/>
  <c r="F281" i="16"/>
  <c r="W206" i="4"/>
  <c r="F79" i="16"/>
  <c r="W50" i="4"/>
  <c r="E367" i="11"/>
  <c r="W251" i="4"/>
  <c r="G251" i="4"/>
  <c r="E275" i="9"/>
  <c r="Y263" i="4"/>
  <c r="W55" i="3"/>
  <c r="U304" i="3"/>
  <c r="U74" i="3"/>
  <c r="C66" i="16"/>
  <c r="U309" i="3"/>
  <c r="F364" i="9"/>
  <c r="Q376" i="4"/>
  <c r="Y376" i="4"/>
  <c r="C371" i="16"/>
  <c r="W370" i="6"/>
  <c r="Y117" i="4"/>
  <c r="Y61" i="4"/>
  <c r="E283" i="9"/>
  <c r="U275" i="3"/>
  <c r="F284" i="9"/>
  <c r="W24" i="4"/>
  <c r="W379" i="6"/>
  <c r="C380" i="16"/>
  <c r="W250" i="3"/>
  <c r="C294" i="16"/>
  <c r="W293" i="6"/>
  <c r="U188" i="3"/>
  <c r="C42" i="16"/>
  <c r="Y214" i="4"/>
  <c r="G245" i="4"/>
  <c r="W245" i="4"/>
  <c r="W137" i="4"/>
  <c r="W141" i="4"/>
  <c r="W103" i="3"/>
  <c r="W302" i="4"/>
  <c r="G302" i="4"/>
  <c r="W11" i="3"/>
  <c r="W97" i="4"/>
  <c r="Y64" i="4"/>
  <c r="U341" i="3"/>
  <c r="W236" i="6"/>
  <c r="C237" i="16"/>
  <c r="U361" i="3"/>
  <c r="Y203" i="4"/>
  <c r="G369" i="4"/>
  <c r="W369" i="4"/>
  <c r="W238" i="3"/>
  <c r="G300" i="4"/>
  <c r="W300" i="4"/>
  <c r="U333" i="3"/>
  <c r="F249" i="9"/>
  <c r="W254" i="4"/>
  <c r="G254" i="4"/>
  <c r="Y132" i="4"/>
  <c r="W276" i="3"/>
  <c r="F243" i="16"/>
  <c r="Y188" i="4"/>
  <c r="C196" i="16"/>
  <c r="F264" i="9"/>
  <c r="G235" i="4"/>
  <c r="W235" i="4"/>
  <c r="W58" i="3"/>
  <c r="W162" i="3"/>
  <c r="C131" i="16"/>
  <c r="F306" i="9"/>
  <c r="W7" i="3"/>
  <c r="U279" i="3"/>
  <c r="U269" i="3"/>
  <c r="W169" i="4"/>
  <c r="W226" i="3"/>
  <c r="F9" i="16"/>
  <c r="W130" i="3"/>
  <c r="W282" i="3"/>
  <c r="Q355" i="4"/>
  <c r="Y355" i="4"/>
  <c r="E370" i="9"/>
  <c r="J370" i="9" s="1"/>
  <c r="L369" i="3" s="1"/>
  <c r="Q334" i="4"/>
  <c r="Y334" i="4"/>
  <c r="Y184" i="4"/>
  <c r="W74" i="3"/>
  <c r="W185" i="4"/>
  <c r="G303" i="4"/>
  <c r="W303" i="4"/>
  <c r="W367" i="4"/>
  <c r="G367" i="4"/>
  <c r="U77" i="3"/>
  <c r="U119" i="3"/>
  <c r="W216" i="4"/>
  <c r="Y204" i="4"/>
  <c r="U227" i="3"/>
  <c r="Y84" i="4"/>
  <c r="E377" i="9"/>
  <c r="W176" i="4"/>
  <c r="W27" i="3"/>
  <c r="G318" i="4"/>
  <c r="W318" i="4"/>
  <c r="Y272" i="4"/>
  <c r="F262" i="9"/>
  <c r="Q372" i="4"/>
  <c r="Y372" i="4"/>
  <c r="F268" i="9"/>
  <c r="U164" i="3"/>
  <c r="W247" i="3"/>
  <c r="Y110" i="4"/>
  <c r="U69" i="3"/>
  <c r="F128" i="16"/>
  <c r="E256" i="9"/>
  <c r="F101" i="16"/>
  <c r="Y134" i="4"/>
  <c r="W340" i="4"/>
  <c r="G340" i="4"/>
  <c r="F87" i="16"/>
  <c r="U13" i="3"/>
  <c r="F32" i="16"/>
  <c r="U152" i="3"/>
  <c r="U120" i="3"/>
  <c r="Y152" i="4"/>
  <c r="W88" i="3"/>
  <c r="W339" i="4"/>
  <c r="G339" i="4"/>
  <c r="W138" i="4"/>
  <c r="W189" i="3"/>
  <c r="Y17" i="4"/>
  <c r="U337" i="3"/>
  <c r="U323" i="3"/>
  <c r="U368" i="3"/>
  <c r="W42" i="4"/>
  <c r="W17" i="4"/>
  <c r="F354" i="16"/>
  <c r="W353" i="10"/>
  <c r="W140" i="3"/>
  <c r="W289" i="6"/>
  <c r="C290" i="16"/>
  <c r="Y262" i="4"/>
  <c r="Y194" i="4"/>
  <c r="W225" i="3"/>
  <c r="F60" i="16"/>
  <c r="W26" i="4"/>
  <c r="W216" i="3"/>
  <c r="U67" i="3"/>
  <c r="Y365" i="4"/>
  <c r="Q365" i="4"/>
  <c r="C49" i="16"/>
  <c r="W271" i="3"/>
  <c r="F282" i="9"/>
  <c r="W139" i="4"/>
  <c r="W328" i="3"/>
  <c r="F136" i="16"/>
  <c r="E262" i="9"/>
  <c r="Y330" i="4"/>
  <c r="Q330" i="4"/>
  <c r="C180" i="16"/>
  <c r="W188" i="3"/>
  <c r="W232" i="3"/>
  <c r="G377" i="4"/>
  <c r="W377" i="4"/>
  <c r="W299" i="4"/>
  <c r="G299" i="4"/>
  <c r="W42" i="3"/>
  <c r="W309" i="3"/>
  <c r="Y240" i="4"/>
  <c r="W160" i="4"/>
  <c r="Y32" i="4"/>
  <c r="U45" i="3"/>
  <c r="C24" i="16"/>
  <c r="Y88" i="4"/>
  <c r="W354" i="4"/>
  <c r="G354" i="4"/>
  <c r="F297" i="16"/>
  <c r="W296" i="10"/>
  <c r="W145" i="4"/>
  <c r="E336" i="9"/>
  <c r="J336" i="9" s="1"/>
  <c r="L335" i="3" s="1"/>
  <c r="Y170" i="4"/>
  <c r="F270" i="9"/>
  <c r="W268" i="6"/>
  <c r="C269" i="16"/>
  <c r="U294" i="3"/>
  <c r="F26" i="16"/>
  <c r="C154" i="16"/>
  <c r="E314" i="9"/>
  <c r="U16" i="3"/>
  <c r="C392" i="16"/>
  <c r="W104" i="3"/>
  <c r="F369" i="9"/>
  <c r="W98" i="4"/>
  <c r="W29" i="4"/>
  <c r="W59" i="4"/>
  <c r="U149" i="3"/>
  <c r="Y177" i="4"/>
  <c r="C218" i="16"/>
  <c r="W140" i="4"/>
  <c r="F30" i="16"/>
  <c r="W86" i="4"/>
  <c r="Y103" i="4"/>
  <c r="U241" i="3"/>
  <c r="E376" i="9"/>
  <c r="Y47" i="4"/>
  <c r="W65" i="3"/>
  <c r="F121" i="16"/>
  <c r="W116" i="3"/>
  <c r="W330" i="6"/>
  <c r="C331" i="16"/>
  <c r="C71" i="16"/>
  <c r="E328" i="9"/>
  <c r="W113" i="3"/>
  <c r="Y142" i="4"/>
  <c r="W114" i="4"/>
  <c r="U56" i="3"/>
  <c r="W338" i="3"/>
  <c r="C37" i="16"/>
  <c r="W129" i="4"/>
  <c r="Y87" i="4"/>
  <c r="W29" i="3"/>
  <c r="U59" i="3"/>
  <c r="F199" i="16"/>
  <c r="U254" i="3"/>
  <c r="W385" i="4"/>
  <c r="W384" i="4"/>
  <c r="W383" i="4"/>
  <c r="W380" i="4"/>
  <c r="W382" i="4"/>
  <c r="W381" i="4"/>
  <c r="U93" i="3"/>
  <c r="Q349" i="4"/>
  <c r="Y349" i="4"/>
  <c r="W205" i="4"/>
  <c r="C174" i="16"/>
  <c r="W232" i="4"/>
  <c r="G232" i="4"/>
  <c r="W27" i="4"/>
  <c r="Q338" i="4"/>
  <c r="Y338" i="4"/>
  <c r="U187" i="3"/>
  <c r="Y143" i="4"/>
  <c r="Y146" i="4"/>
  <c r="W54" i="4"/>
  <c r="U255" i="3"/>
  <c r="U31" i="3"/>
  <c r="C8" i="16"/>
  <c r="U221" i="3"/>
  <c r="W158" i="3"/>
  <c r="W277" i="4"/>
  <c r="G277" i="4"/>
  <c r="Y29" i="4"/>
  <c r="Y182" i="4"/>
  <c r="Y258" i="4"/>
  <c r="Y162" i="4"/>
  <c r="U347" i="3"/>
  <c r="W266" i="3"/>
  <c r="U117" i="3"/>
  <c r="G366" i="4"/>
  <c r="W366" i="4"/>
  <c r="C195" i="16"/>
  <c r="Y244" i="4"/>
  <c r="W218" i="4"/>
  <c r="Y39" i="4"/>
  <c r="U293" i="3"/>
  <c r="F41" i="16"/>
  <c r="G351" i="4"/>
  <c r="W351" i="4"/>
  <c r="U219" i="3"/>
  <c r="Y36" i="4"/>
  <c r="Y22" i="4"/>
  <c r="Q316" i="4"/>
  <c r="Y316" i="4"/>
  <c r="C74" i="16"/>
  <c r="W217" i="4"/>
  <c r="C41" i="16"/>
  <c r="Y62" i="4"/>
  <c r="F77" i="16"/>
  <c r="W16" i="4"/>
  <c r="Y223" i="4"/>
  <c r="Y89" i="4"/>
  <c r="U6" i="3"/>
  <c r="Y113" i="4"/>
  <c r="F61" i="16"/>
  <c r="Q292" i="4"/>
  <c r="Y292" i="4"/>
  <c r="W333" i="3"/>
  <c r="W238" i="4"/>
  <c r="G238" i="4"/>
  <c r="W349" i="3"/>
  <c r="U48" i="3"/>
  <c r="U7" i="3"/>
  <c r="W374" i="3"/>
  <c r="W84" i="3"/>
  <c r="C265" i="16"/>
  <c r="W264" i="6"/>
  <c r="U155" i="3"/>
  <c r="W104" i="4"/>
  <c r="W360" i="3"/>
  <c r="U376" i="3"/>
  <c r="G370" i="4"/>
  <c r="W370" i="4"/>
  <c r="W201" i="3"/>
  <c r="W366" i="3"/>
  <c r="U87" i="3"/>
  <c r="W293" i="4"/>
  <c r="G293" i="4"/>
  <c r="W312" i="4"/>
  <c r="G312" i="4"/>
  <c r="W297" i="3"/>
  <c r="F53" i="16"/>
  <c r="G221" i="4"/>
  <c r="W221" i="4"/>
  <c r="Y24" i="4"/>
  <c r="W32" i="3"/>
  <c r="G270" i="4"/>
  <c r="W270" i="4"/>
  <c r="Y48" i="4"/>
  <c r="U137" i="3"/>
  <c r="E330" i="9"/>
  <c r="J330" i="9" s="1"/>
  <c r="L329" i="3" s="1"/>
  <c r="W126" i="4"/>
  <c r="U64" i="3"/>
  <c r="U206" i="3"/>
  <c r="Q301" i="4"/>
  <c r="Y301" i="4"/>
  <c r="U29" i="3"/>
  <c r="Q345" i="4"/>
  <c r="Y345" i="4"/>
  <c r="W24" i="3"/>
  <c r="W101" i="4"/>
  <c r="Y95" i="4"/>
  <c r="W120" i="3"/>
  <c r="G237" i="4"/>
  <c r="W237" i="4"/>
  <c r="U32" i="3"/>
  <c r="Q378" i="4"/>
  <c r="Y378" i="4"/>
  <c r="C164" i="16"/>
  <c r="F366" i="9"/>
  <c r="F69" i="16"/>
  <c r="W128" i="4"/>
  <c r="Y33" i="4"/>
  <c r="C158" i="16"/>
  <c r="W257" i="3"/>
  <c r="F331" i="16"/>
  <c r="W330" i="10"/>
  <c r="Y83" i="4"/>
  <c r="Y243" i="4"/>
  <c r="W15" i="4"/>
  <c r="Y343" i="4"/>
  <c r="Q343" i="4"/>
  <c r="U345" i="3"/>
  <c r="F133" i="16"/>
  <c r="U195" i="3"/>
  <c r="W35" i="3"/>
  <c r="E306" i="9"/>
  <c r="W124" i="3"/>
  <c r="Y172" i="4"/>
  <c r="U230" i="3"/>
  <c r="Y126" i="4"/>
  <c r="U25" i="3"/>
  <c r="U316" i="3"/>
  <c r="F46" i="16"/>
  <c r="Y257" i="4"/>
  <c r="U289" i="3"/>
  <c r="W283" i="3"/>
  <c r="U360" i="3"/>
  <c r="U158" i="3"/>
  <c r="Y75" i="4"/>
  <c r="G320" i="4"/>
  <c r="W320" i="4"/>
  <c r="U207" i="3"/>
  <c r="F37" i="16"/>
  <c r="U210" i="3"/>
  <c r="U336" i="3"/>
  <c r="W256" i="3"/>
  <c r="Y149" i="4"/>
  <c r="W129" i="3"/>
  <c r="Y34" i="4"/>
  <c r="U339" i="3"/>
  <c r="Y197" i="4"/>
  <c r="U175" i="3"/>
  <c r="U215" i="3"/>
  <c r="U112" i="3"/>
  <c r="E349" i="9"/>
  <c r="W310" i="4"/>
  <c r="G310" i="4"/>
  <c r="W57" i="3"/>
  <c r="W279" i="4"/>
  <c r="G279" i="4"/>
  <c r="W76" i="4"/>
  <c r="C12" i="16"/>
  <c r="F344" i="9"/>
  <c r="W187" i="3"/>
  <c r="W22" i="3"/>
  <c r="C143" i="16"/>
  <c r="Y101" i="4"/>
  <c r="W99" i="3"/>
  <c r="W37" i="4"/>
  <c r="U78" i="3"/>
  <c r="W179" i="4"/>
  <c r="Y374" i="4"/>
  <c r="Q374" i="4"/>
  <c r="W113" i="4"/>
  <c r="W117" i="3"/>
  <c r="Y339" i="4"/>
  <c r="Q339" i="4"/>
  <c r="U273" i="3"/>
  <c r="F374" i="11"/>
  <c r="C358" i="16"/>
  <c r="W357" i="6"/>
  <c r="Y49" i="4"/>
  <c r="U83" i="3"/>
  <c r="W337" i="10"/>
  <c r="F338" i="16"/>
  <c r="F40" i="16"/>
  <c r="U237" i="3"/>
  <c r="F70" i="16"/>
  <c r="W309" i="10"/>
  <c r="F310" i="16"/>
  <c r="W131" i="3"/>
  <c r="C76" i="16"/>
  <c r="F294" i="9"/>
  <c r="U363" i="3"/>
  <c r="W171" i="3"/>
  <c r="W10" i="3"/>
  <c r="G227" i="4"/>
  <c r="W227" i="4"/>
  <c r="F390" i="16"/>
  <c r="F283" i="9"/>
  <c r="Y140" i="4"/>
  <c r="Q333" i="4"/>
  <c r="Y333" i="4"/>
  <c r="U178" i="3"/>
  <c r="W121" i="3"/>
  <c r="U222" i="3"/>
  <c r="Y295" i="4"/>
  <c r="Q295" i="4"/>
  <c r="U107" i="3"/>
  <c r="W311" i="4"/>
  <c r="G311" i="4"/>
  <c r="U283" i="3"/>
  <c r="Y38" i="4"/>
  <c r="Y130" i="4"/>
  <c r="U359" i="3"/>
  <c r="Y274" i="4"/>
  <c r="Q274" i="4"/>
  <c r="W259" i="3"/>
  <c r="U322" i="3"/>
  <c r="Q363" i="4"/>
  <c r="Y363" i="4"/>
  <c r="E303" i="9"/>
  <c r="Y174" i="4"/>
  <c r="Y255" i="4"/>
  <c r="W324" i="4"/>
  <c r="G324" i="4"/>
  <c r="U270" i="3"/>
  <c r="C165" i="16"/>
  <c r="Y85" i="4"/>
  <c r="U173" i="3"/>
  <c r="U211" i="3"/>
  <c r="Y92" i="4"/>
  <c r="W4" i="4"/>
  <c r="U375" i="3"/>
  <c r="H5" i="13"/>
  <c r="U121" i="3"/>
  <c r="C67" i="16"/>
  <c r="G363" i="4"/>
  <c r="W363" i="4"/>
  <c r="U261" i="3"/>
  <c r="W210" i="3"/>
  <c r="E345" i="9"/>
  <c r="Y245" i="4"/>
  <c r="Y80" i="4"/>
  <c r="W209" i="3"/>
  <c r="W263" i="3"/>
  <c r="U15" i="3"/>
  <c r="W299" i="3"/>
  <c r="W61" i="3"/>
  <c r="W187" i="4"/>
  <c r="W344" i="3"/>
  <c r="W272" i="3"/>
  <c r="Q288" i="4"/>
  <c r="Y288" i="4"/>
  <c r="Q293" i="4"/>
  <c r="Y293" i="4"/>
  <c r="G298" i="4"/>
  <c r="W298" i="4"/>
  <c r="Y210" i="4"/>
  <c r="E266" i="9"/>
  <c r="Y26" i="4"/>
  <c r="U99" i="3"/>
  <c r="W365" i="4"/>
  <c r="G365" i="4"/>
  <c r="Y256" i="4"/>
  <c r="U243" i="3"/>
  <c r="W295" i="3"/>
  <c r="W269" i="3"/>
  <c r="W33" i="4"/>
  <c r="U286" i="3"/>
  <c r="E321" i="9"/>
  <c r="F98" i="16"/>
  <c r="W7" i="4"/>
  <c r="Y86" i="4"/>
  <c r="G255" i="4"/>
  <c r="W255" i="4"/>
  <c r="F21" i="16"/>
  <c r="W348" i="3"/>
  <c r="W135" i="4"/>
  <c r="F267" i="16"/>
  <c r="F289" i="9"/>
  <c r="W92" i="3"/>
  <c r="U256" i="3"/>
  <c r="W156" i="4"/>
  <c r="U94" i="3"/>
  <c r="Y128" i="4"/>
  <c r="U126" i="3"/>
  <c r="Y77" i="4"/>
  <c r="W243" i="3"/>
  <c r="W357" i="4"/>
  <c r="G357" i="4"/>
  <c r="F352" i="16"/>
  <c r="W351" i="10"/>
  <c r="W41" i="4"/>
  <c r="C161" i="16"/>
  <c r="F18" i="16"/>
  <c r="U240" i="3"/>
  <c r="G323" i="4"/>
  <c r="W323" i="4"/>
  <c r="F363" i="9"/>
  <c r="W350" i="3"/>
  <c r="H6" i="13"/>
  <c r="Y4" i="4"/>
  <c r="Y136" i="4"/>
  <c r="F332" i="9"/>
  <c r="Y352" i="4"/>
  <c r="Q352" i="4"/>
  <c r="U226" i="3"/>
  <c r="E318" i="9"/>
  <c r="Y97" i="4"/>
  <c r="G347" i="4"/>
  <c r="W347" i="4"/>
  <c r="C105" i="16"/>
  <c r="Y141" i="4"/>
  <c r="E364" i="9"/>
  <c r="Y76" i="4"/>
  <c r="W115" i="4"/>
  <c r="Y351" i="4"/>
  <c r="Q351" i="4"/>
  <c r="Y213" i="4"/>
  <c r="E324" i="9"/>
  <c r="U63" i="3"/>
  <c r="W325" i="3"/>
  <c r="U248" i="3"/>
  <c r="F28" i="16"/>
  <c r="Y168" i="4"/>
  <c r="W300" i="6"/>
  <c r="C301" i="16"/>
  <c r="U148" i="3"/>
  <c r="F209" i="16"/>
  <c r="Y183" i="4"/>
  <c r="Y218" i="4"/>
  <c r="U203" i="3"/>
  <c r="W45" i="3"/>
  <c r="U224" i="3"/>
  <c r="E360" i="9"/>
  <c r="G361" i="4"/>
  <c r="W361" i="4"/>
  <c r="U18" i="3"/>
  <c r="W89" i="3"/>
  <c r="W39" i="3"/>
  <c r="Y286" i="4"/>
  <c r="Q286" i="4"/>
  <c r="G328" i="4"/>
  <c r="W328" i="4"/>
  <c r="W83" i="4"/>
  <c r="W36" i="4"/>
  <c r="W109" i="3"/>
  <c r="F256" i="9"/>
  <c r="E315" i="9"/>
  <c r="J315" i="9" s="1"/>
  <c r="L314" i="3" s="1"/>
  <c r="F217" i="16"/>
  <c r="W301" i="3"/>
  <c r="Y43" i="4"/>
  <c r="W111" i="3"/>
  <c r="U169" i="3"/>
  <c r="F172" i="16"/>
  <c r="C53" i="16"/>
  <c r="F378" i="11"/>
  <c r="C31" i="16"/>
  <c r="C231" i="16"/>
  <c r="W230" i="6"/>
  <c r="U86" i="3"/>
  <c r="U139" i="3"/>
  <c r="W172" i="3"/>
  <c r="W234" i="3"/>
  <c r="F153" i="16"/>
  <c r="W148" i="3"/>
  <c r="U162" i="3"/>
  <c r="E284" i="9"/>
  <c r="Y195" i="4"/>
  <c r="C107" i="16"/>
  <c r="F4" i="16"/>
  <c r="U196" i="3"/>
  <c r="F308" i="9"/>
  <c r="F122" i="16"/>
  <c r="W377" i="3"/>
  <c r="Y125" i="4"/>
  <c r="W194" i="3"/>
  <c r="U274" i="3"/>
  <c r="W13" i="4"/>
  <c r="E305" i="9"/>
  <c r="F375" i="11"/>
  <c r="W351" i="3"/>
  <c r="Y178" i="4"/>
  <c r="F261" i="16"/>
  <c r="W335" i="4"/>
  <c r="G335" i="4"/>
  <c r="Y209" i="4"/>
  <c r="W316" i="3"/>
  <c r="F386" i="16"/>
  <c r="Y268" i="4"/>
  <c r="F185" i="16"/>
  <c r="W97" i="3"/>
  <c r="U49" i="3"/>
  <c r="W101" i="3"/>
  <c r="E252" i="9"/>
  <c r="U159" i="3"/>
  <c r="W231" i="3"/>
  <c r="F370" i="9"/>
  <c r="Y200" i="4"/>
  <c r="F161" i="16"/>
  <c r="W172" i="4"/>
  <c r="Y212" i="4"/>
  <c r="W102" i="4"/>
  <c r="Y111" i="4"/>
  <c r="W78" i="3"/>
  <c r="G222" i="4"/>
  <c r="W222" i="4"/>
  <c r="C142" i="16"/>
  <c r="W262" i="4"/>
  <c r="G262" i="4"/>
  <c r="F352" i="9"/>
  <c r="C186" i="16"/>
  <c r="U258" i="3"/>
  <c r="C43" i="16"/>
  <c r="W193" i="3"/>
  <c r="U307" i="3"/>
  <c r="W111" i="4"/>
  <c r="W75" i="4"/>
  <c r="Y123" i="4"/>
  <c r="C194" i="16"/>
  <c r="U372" i="3"/>
  <c r="W174" i="3"/>
  <c r="W331" i="4"/>
  <c r="G331" i="4"/>
  <c r="C253" i="16"/>
  <c r="W252" i="6"/>
  <c r="F260" i="9"/>
  <c r="W369" i="3"/>
  <c r="U142" i="3"/>
  <c r="F298" i="16"/>
  <c r="W297" i="10"/>
  <c r="W360" i="10"/>
  <c r="F361" i="16"/>
  <c r="W82" i="4"/>
  <c r="F279" i="16"/>
  <c r="W278" i="10"/>
  <c r="Q340" i="4"/>
  <c r="Y340" i="4"/>
  <c r="W108" i="4"/>
  <c r="C176" i="16"/>
  <c r="W307" i="4"/>
  <c r="G307" i="4"/>
  <c r="F281" i="9"/>
  <c r="C206" i="16"/>
  <c r="E375" i="9"/>
  <c r="Y171" i="4"/>
  <c r="U242" i="3"/>
  <c r="F63" i="16"/>
  <c r="W52" i="3"/>
  <c r="Y324" i="4"/>
  <c r="Q324" i="4"/>
  <c r="U111" i="3"/>
  <c r="U296" i="3"/>
  <c r="U234" i="3"/>
  <c r="U176" i="3"/>
  <c r="E260" i="9"/>
  <c r="W201" i="4"/>
  <c r="Y157" i="4"/>
  <c r="F55" i="16"/>
  <c r="W301" i="6"/>
  <c r="C302" i="16"/>
  <c r="W46" i="3"/>
  <c r="F326" i="9"/>
  <c r="U183" i="3"/>
  <c r="G373" i="4"/>
  <c r="W373" i="4"/>
  <c r="F258" i="9"/>
  <c r="W296" i="6"/>
  <c r="C297" i="16"/>
  <c r="U302" i="3"/>
  <c r="W59" i="3"/>
  <c r="W258" i="4"/>
  <c r="G258" i="4"/>
  <c r="F8" i="16"/>
  <c r="C339" i="16"/>
  <c r="W338" i="6"/>
  <c r="F232" i="16"/>
  <c r="G374" i="4"/>
  <c r="W374" i="4"/>
  <c r="W325" i="4"/>
  <c r="G325" i="4"/>
  <c r="F251" i="16"/>
  <c r="C121" i="16"/>
  <c r="C372" i="16"/>
  <c r="W371" i="6"/>
  <c r="W196" i="3"/>
  <c r="F286" i="9"/>
  <c r="U214" i="3"/>
  <c r="C374" i="16"/>
  <c r="W373" i="6"/>
  <c r="C10" i="16"/>
  <c r="F44" i="16"/>
  <c r="W334" i="4"/>
  <c r="G334" i="4"/>
  <c r="W112" i="4"/>
  <c r="E311" i="9"/>
  <c r="C200" i="16"/>
  <c r="Y222" i="4"/>
  <c r="W332" i="10"/>
  <c r="F333" i="16"/>
  <c r="F369" i="11"/>
  <c r="C30" i="16"/>
  <c r="F326" i="16"/>
  <c r="W325" i="10"/>
  <c r="W333" i="10"/>
  <c r="F334" i="16"/>
  <c r="Y30" i="4"/>
  <c r="E334" i="9"/>
  <c r="F395" i="16"/>
  <c r="W193" i="4"/>
  <c r="F125" i="16"/>
  <c r="F147" i="16"/>
  <c r="W362" i="3"/>
  <c r="Y215" i="4"/>
  <c r="F111" i="16"/>
  <c r="F302" i="16"/>
  <c r="W301" i="10"/>
  <c r="F235" i="16"/>
  <c r="E373" i="9"/>
  <c r="W227" i="3"/>
  <c r="C250" i="16"/>
  <c r="W249" i="6"/>
  <c r="C378" i="16"/>
  <c r="W377" i="6"/>
  <c r="W284" i="10"/>
  <c r="F285" i="16"/>
  <c r="W274" i="6"/>
  <c r="C275" i="16"/>
  <c r="Y21" i="4"/>
  <c r="C334" i="16"/>
  <c r="W333" i="6"/>
  <c r="C120" i="16"/>
  <c r="W355" i="6"/>
  <c r="C356" i="16"/>
  <c r="F131" i="16"/>
  <c r="Y161" i="4"/>
  <c r="E378" i="9"/>
  <c r="J378" i="9" s="1"/>
  <c r="L377" i="3" s="1"/>
  <c r="F239" i="16"/>
  <c r="C284" i="16"/>
  <c r="W283" i="6"/>
  <c r="W67" i="3"/>
  <c r="W18" i="4"/>
  <c r="Q300" i="4"/>
  <c r="Y300" i="4"/>
  <c r="E297" i="9"/>
  <c r="J298" i="9" s="1"/>
  <c r="L297" i="3" s="1"/>
  <c r="F276" i="9"/>
  <c r="E357" i="9"/>
  <c r="F138" i="16"/>
  <c r="U141" i="3"/>
  <c r="U91" i="3"/>
  <c r="E270" i="9"/>
  <c r="F31" i="16"/>
  <c r="W123" i="4"/>
  <c r="U257" i="3"/>
  <c r="F94" i="16"/>
  <c r="F257" i="16"/>
  <c r="F285" i="9"/>
  <c r="F259" i="16"/>
  <c r="U9" i="3"/>
  <c r="Y133" i="4"/>
  <c r="W306" i="3"/>
  <c r="W19" i="3"/>
  <c r="G364" i="4"/>
  <c r="W364" i="4"/>
  <c r="F168" i="16"/>
  <c r="Q325" i="4"/>
  <c r="Y325" i="4"/>
  <c r="Y201" i="4"/>
  <c r="W319" i="3"/>
  <c r="F311" i="9"/>
  <c r="Y310" i="4"/>
  <c r="Q310" i="4"/>
  <c r="G358" i="4"/>
  <c r="W358" i="4"/>
  <c r="F316" i="9"/>
  <c r="E274" i="9"/>
  <c r="Y208" i="4"/>
  <c r="W243" i="4"/>
  <c r="G243" i="4"/>
  <c r="W318" i="3"/>
  <c r="C166" i="16"/>
  <c r="G285" i="4"/>
  <c r="W285" i="4"/>
  <c r="C241" i="16"/>
  <c r="W240" i="6"/>
  <c r="F80" i="16"/>
  <c r="F154" i="16"/>
  <c r="U27" i="3"/>
  <c r="W284" i="3"/>
  <c r="U28" i="3"/>
  <c r="U53" i="3"/>
  <c r="C355" i="16"/>
  <c r="W354" i="6"/>
  <c r="W34" i="3"/>
  <c r="G247" i="4"/>
  <c r="W247" i="4"/>
  <c r="W174" i="4"/>
  <c r="F248" i="16"/>
  <c r="E368" i="11"/>
  <c r="F373" i="9"/>
  <c r="W21" i="4"/>
  <c r="W254" i="3"/>
  <c r="U177" i="3"/>
  <c r="F366" i="16"/>
  <c r="W365" i="10"/>
  <c r="W119" i="4"/>
  <c r="W197" i="3"/>
  <c r="Q361" i="4"/>
  <c r="Y361" i="4"/>
  <c r="W249" i="3"/>
  <c r="C340" i="16"/>
  <c r="W339" i="6"/>
  <c r="F370" i="16"/>
  <c r="W369" i="10"/>
  <c r="C125" i="16"/>
  <c r="W36" i="3"/>
  <c r="W345" i="3"/>
  <c r="Y59" i="4"/>
  <c r="W267" i="4"/>
  <c r="G267" i="4"/>
  <c r="Y163" i="4"/>
  <c r="F261" i="9"/>
  <c r="U311" i="3"/>
  <c r="Y52" i="4"/>
  <c r="W249" i="4"/>
  <c r="G249" i="4"/>
  <c r="G283" i="4"/>
  <c r="W283" i="4"/>
  <c r="U80" i="3"/>
  <c r="Q280" i="4"/>
  <c r="Y280" i="4"/>
  <c r="Y226" i="4"/>
  <c r="Y51" i="4"/>
  <c r="Y25" i="4"/>
  <c r="F47" i="16"/>
  <c r="H8" i="13"/>
  <c r="C147" i="16"/>
  <c r="F56" i="16"/>
  <c r="C27" i="16"/>
  <c r="W299" i="10"/>
  <c r="F300" i="16"/>
  <c r="W325" i="6"/>
  <c r="C326" i="16"/>
  <c r="U268" i="3"/>
  <c r="C108" i="16"/>
  <c r="F146" i="16"/>
  <c r="C264" i="16"/>
  <c r="W263" i="6"/>
  <c r="C368" i="16"/>
  <c r="W367" i="6"/>
  <c r="B20" i="17" s="1"/>
  <c r="W92" i="4"/>
  <c r="G345" i="4"/>
  <c r="W345" i="4"/>
  <c r="C38" i="16"/>
  <c r="C106" i="16"/>
  <c r="E366" i="9"/>
  <c r="Q356" i="4"/>
  <c r="Y356" i="4"/>
  <c r="F195" i="16"/>
  <c r="F105" i="16"/>
  <c r="C167" i="16"/>
  <c r="W69" i="4"/>
  <c r="C280" i="16"/>
  <c r="W279" i="6"/>
  <c r="E372" i="9"/>
  <c r="U297" i="3"/>
  <c r="Y67" i="4"/>
  <c r="C352" i="16"/>
  <c r="W351" i="6"/>
  <c r="Y370" i="4"/>
  <c r="Q370" i="4"/>
  <c r="W345" i="10"/>
  <c r="F346" i="16"/>
  <c r="W271" i="4"/>
  <c r="G271" i="4"/>
  <c r="E250" i="9"/>
  <c r="W290" i="10"/>
  <c r="F291" i="16"/>
  <c r="F351" i="9"/>
  <c r="W251" i="6"/>
  <c r="C252" i="16"/>
  <c r="C118" i="16"/>
  <c r="F177" i="16"/>
  <c r="W317" i="3"/>
  <c r="Y235" i="4"/>
  <c r="W229" i="6"/>
  <c r="C230" i="16"/>
  <c r="E261" i="9"/>
  <c r="J261" i="9" s="1"/>
  <c r="L260" i="3" s="1"/>
  <c r="C310" i="16"/>
  <c r="W309" i="6"/>
  <c r="W53" i="4"/>
  <c r="F163" i="16"/>
  <c r="F338" i="9"/>
  <c r="W292" i="6"/>
  <c r="C293" i="16"/>
  <c r="C305" i="16"/>
  <c r="W304" i="6"/>
  <c r="F181" i="16"/>
  <c r="Y154" i="4"/>
  <c r="C48" i="16"/>
  <c r="W95" i="4"/>
  <c r="C360" i="16"/>
  <c r="W359" i="6"/>
  <c r="Y14" i="4"/>
  <c r="C102" i="16"/>
  <c r="F43" i="16"/>
  <c r="Y137" i="4"/>
  <c r="W161" i="4"/>
  <c r="F359" i="9"/>
  <c r="Y249" i="4"/>
  <c r="Y7" i="4"/>
  <c r="W164" i="3"/>
  <c r="Y5" i="4"/>
  <c r="Q299" i="4"/>
  <c r="Y299" i="4"/>
  <c r="Y116" i="4"/>
  <c r="F273" i="9"/>
  <c r="W112" i="3"/>
  <c r="C54" i="16"/>
  <c r="W294" i="3"/>
  <c r="U276" i="3"/>
  <c r="F159" i="16"/>
  <c r="U150" i="3"/>
  <c r="U174" i="3"/>
  <c r="G278" i="4"/>
  <c r="W278" i="4"/>
  <c r="U129" i="3"/>
  <c r="F34" i="16"/>
  <c r="W376" i="6"/>
  <c r="C377" i="16"/>
  <c r="E293" i="9"/>
  <c r="W273" i="4"/>
  <c r="G273" i="4"/>
  <c r="W64" i="3"/>
  <c r="W316" i="6"/>
  <c r="C317" i="16"/>
  <c r="W38" i="4"/>
  <c r="Y189" i="4"/>
  <c r="U151" i="3"/>
  <c r="Y176" i="4"/>
  <c r="Y112" i="4"/>
  <c r="F394" i="16"/>
  <c r="Y205" i="4"/>
  <c r="U145" i="3"/>
  <c r="W168" i="3"/>
  <c r="U138" i="3"/>
  <c r="W337" i="4"/>
  <c r="G337" i="4"/>
  <c r="W146" i="4"/>
  <c r="W288" i="4"/>
  <c r="G288" i="4"/>
  <c r="G301" i="4"/>
  <c r="W301" i="4"/>
  <c r="C114" i="16"/>
  <c r="F322" i="9"/>
  <c r="W313" i="3"/>
  <c r="U331" i="3"/>
  <c r="W22" i="4"/>
  <c r="W124" i="4"/>
  <c r="F305" i="9"/>
  <c r="Q281" i="4"/>
  <c r="Y281" i="4"/>
  <c r="C81" i="16"/>
  <c r="Y259" i="4"/>
  <c r="W44" i="3"/>
  <c r="W207" i="4"/>
  <c r="W342" i="3"/>
  <c r="U79" i="3"/>
  <c r="W375" i="3"/>
  <c r="F116" i="16"/>
  <c r="W70" i="4"/>
  <c r="W354" i="3"/>
  <c r="W136" i="3"/>
  <c r="F110" i="16"/>
  <c r="W253" i="6"/>
  <c r="C254" i="16"/>
  <c r="W134" i="4"/>
  <c r="U90" i="3"/>
  <c r="Y187" i="4"/>
  <c r="F279" i="9"/>
  <c r="C357" i="16"/>
  <c r="W356" i="6"/>
  <c r="U181" i="3"/>
  <c r="G313" i="4"/>
  <c r="W313" i="4"/>
  <c r="C39" i="16"/>
  <c r="E365" i="9"/>
  <c r="W67" i="4"/>
  <c r="Y122" i="4"/>
  <c r="W368" i="3"/>
  <c r="G225" i="4"/>
  <c r="W225" i="4"/>
  <c r="F190" i="16"/>
  <c r="C11" i="16"/>
  <c r="Y118" i="4"/>
  <c r="F102" i="16"/>
  <c r="F158" i="16"/>
  <c r="F397" i="16"/>
  <c r="Y289" i="4"/>
  <c r="Q289" i="4"/>
  <c r="Y193" i="4"/>
  <c r="W96" i="3"/>
  <c r="G385" i="4"/>
  <c r="G383" i="4"/>
  <c r="G384" i="4"/>
  <c r="G382" i="4"/>
  <c r="G381" i="4"/>
  <c r="W219" i="4"/>
  <c r="G380" i="4"/>
  <c r="C336" i="16"/>
  <c r="W335" i="6"/>
  <c r="C163" i="16"/>
  <c r="C212" i="16"/>
  <c r="Y9" i="4"/>
  <c r="Y91" i="4"/>
  <c r="W133" i="4"/>
  <c r="F350" i="9"/>
  <c r="U374" i="3"/>
  <c r="W281" i="10"/>
  <c r="F282" i="16"/>
  <c r="C84" i="16"/>
  <c r="C178" i="16"/>
  <c r="Y144" i="4"/>
  <c r="F380" i="16"/>
  <c r="W379" i="10"/>
  <c r="W255" i="3"/>
  <c r="W367" i="10"/>
  <c r="F368" i="16"/>
  <c r="F371" i="11"/>
  <c r="W344" i="4"/>
  <c r="G344" i="4"/>
  <c r="C335" i="16"/>
  <c r="W334" i="6"/>
  <c r="F86" i="16"/>
  <c r="F16" i="16"/>
  <c r="W167" i="4"/>
  <c r="F7" i="16"/>
  <c r="E253" i="9"/>
  <c r="W81" i="4"/>
  <c r="C373" i="16"/>
  <c r="W372" i="6"/>
  <c r="E308" i="9"/>
  <c r="F89" i="16"/>
  <c r="W73" i="4"/>
  <c r="W358" i="10"/>
  <c r="F359" i="16"/>
  <c r="C325" i="16"/>
  <c r="W324" i="6"/>
  <c r="E278" i="9"/>
  <c r="J278" i="9" s="1"/>
  <c r="L277" i="3" s="1"/>
  <c r="W384" i="10"/>
  <c r="F385" i="16"/>
  <c r="C35" i="16"/>
  <c r="C88" i="16"/>
  <c r="C123" i="16"/>
  <c r="F240" i="16"/>
  <c r="F237" i="16"/>
  <c r="F187" i="16"/>
  <c r="E323" i="9"/>
  <c r="W142" i="4"/>
  <c r="F71" i="16"/>
  <c r="W61" i="4"/>
  <c r="Y207" i="4"/>
  <c r="F280" i="9"/>
  <c r="W165" i="4"/>
  <c r="W108" i="3"/>
  <c r="Q294" i="4"/>
  <c r="Y294" i="4"/>
  <c r="W228" i="3"/>
  <c r="C129" i="16"/>
  <c r="W183" i="4"/>
  <c r="Y155" i="4"/>
  <c r="U272" i="3"/>
  <c r="W239" i="3"/>
  <c r="W128" i="3"/>
  <c r="Y65" i="4"/>
  <c r="U252" i="3"/>
  <c r="F139" i="16"/>
  <c r="W365" i="3"/>
  <c r="U54" i="3"/>
  <c r="W306" i="4"/>
  <c r="G306" i="4"/>
  <c r="W6" i="4"/>
  <c r="Y371" i="4"/>
  <c r="Q371" i="4"/>
  <c r="Y342" i="4"/>
  <c r="Q342" i="4"/>
  <c r="W53" i="3"/>
  <c r="F137" i="16"/>
  <c r="U166" i="3"/>
  <c r="E363" i="9"/>
  <c r="G355" i="4"/>
  <c r="W355" i="4"/>
  <c r="U131" i="3"/>
  <c r="W304" i="3"/>
  <c r="F296" i="9"/>
  <c r="F115" i="16"/>
  <c r="F50" i="16"/>
  <c r="W185" i="3"/>
  <c r="C197" i="16"/>
  <c r="U8" i="3"/>
  <c r="Y145" i="4"/>
  <c r="C146" i="16"/>
  <c r="Y362" i="4"/>
  <c r="Q362" i="4"/>
  <c r="U68" i="3"/>
  <c r="W268" i="3"/>
  <c r="W186" i="4"/>
  <c r="W74" i="4"/>
  <c r="F85" i="16"/>
  <c r="W215" i="4"/>
  <c r="W66" i="4"/>
  <c r="F309" i="16"/>
  <c r="W308" i="10"/>
  <c r="G275" i="4"/>
  <c r="W275" i="4"/>
  <c r="Y250" i="4"/>
  <c r="U108" i="3"/>
  <c r="Y148" i="4"/>
  <c r="C103" i="16"/>
  <c r="C135" i="16"/>
  <c r="F254" i="9"/>
  <c r="W31" i="3"/>
  <c r="C36" i="16"/>
  <c r="F367" i="11"/>
  <c r="C16" i="16"/>
  <c r="W202" i="3"/>
  <c r="W323" i="3"/>
  <c r="Q327" i="4"/>
  <c r="Y327" i="4"/>
  <c r="Y175" i="4"/>
  <c r="C222" i="16"/>
  <c r="W221" i="6"/>
  <c r="W206" i="3"/>
  <c r="Y35" i="4"/>
  <c r="G284" i="4"/>
  <c r="W284" i="4"/>
  <c r="E287" i="9"/>
  <c r="Y247" i="4"/>
  <c r="Q367" i="4"/>
  <c r="Y367" i="4"/>
  <c r="H7" i="13"/>
  <c r="E313" i="9"/>
  <c r="G223" i="4"/>
  <c r="W223" i="4"/>
  <c r="Y303" i="4"/>
  <c r="Q303" i="4"/>
  <c r="F347" i="9"/>
  <c r="F340" i="9"/>
  <c r="Q377" i="4"/>
  <c r="Y377" i="4"/>
  <c r="U199" i="3"/>
  <c r="W95" i="3"/>
  <c r="C354" i="16"/>
  <c r="W353" i="6"/>
  <c r="W37" i="3"/>
  <c r="E291" i="9"/>
  <c r="C56" i="16"/>
  <c r="F376" i="16"/>
  <c r="W375" i="10"/>
  <c r="F251" i="9"/>
  <c r="U46" i="3"/>
  <c r="W341" i="6"/>
  <c r="C342" i="16"/>
  <c r="W261" i="6"/>
  <c r="C262" i="16"/>
  <c r="E286" i="9"/>
  <c r="W30" i="4"/>
  <c r="Y253" i="4"/>
  <c r="Q347" i="4"/>
  <c r="Y347" i="4"/>
  <c r="F13" i="16"/>
  <c r="W131" i="4"/>
  <c r="W110" i="3"/>
  <c r="C29" i="16"/>
  <c r="E343" i="9"/>
  <c r="W364" i="3"/>
  <c r="U170" i="3"/>
  <c r="C314" i="16"/>
  <c r="W313" i="6"/>
  <c r="W279" i="10"/>
  <c r="F280" i="16"/>
  <c r="C155" i="16"/>
  <c r="F218" i="16"/>
  <c r="C20" i="16"/>
  <c r="F156" i="16"/>
  <c r="C219" i="16"/>
  <c r="U238" i="3"/>
  <c r="C156" i="16"/>
  <c r="G239" i="4"/>
  <c r="W239" i="4"/>
  <c r="C15" i="16"/>
  <c r="W43" i="4"/>
  <c r="W47" i="3"/>
  <c r="W226" i="6"/>
  <c r="C227" i="16"/>
  <c r="F152" i="16"/>
  <c r="C279" i="16"/>
  <c r="W278" i="6"/>
  <c r="F382" i="16"/>
  <c r="W381" i="10"/>
  <c r="C44" i="16"/>
  <c r="U284" i="3"/>
  <c r="F65" i="16"/>
  <c r="F258" i="16"/>
  <c r="W275" i="6"/>
  <c r="C276" i="16"/>
  <c r="Q344" i="4"/>
  <c r="Y344" i="4"/>
  <c r="C370" i="16"/>
  <c r="W369" i="6"/>
  <c r="W292" i="10"/>
  <c r="F293" i="16"/>
  <c r="W290" i="6"/>
  <c r="C291" i="16"/>
  <c r="C388" i="16"/>
  <c r="W328" i="10"/>
  <c r="F329" i="16"/>
  <c r="F192" i="16"/>
  <c r="H11" i="13"/>
  <c r="W321" i="3"/>
  <c r="W311" i="6"/>
  <c r="C312" i="16"/>
  <c r="W248" i="3"/>
  <c r="C93" i="16"/>
  <c r="W339" i="3"/>
  <c r="W151" i="3"/>
  <c r="G276" i="4"/>
  <c r="W276" i="4"/>
  <c r="C168" i="16"/>
  <c r="W378" i="4"/>
  <c r="G378" i="4"/>
  <c r="Y57" i="4"/>
  <c r="Y275" i="4"/>
  <c r="Q275" i="4"/>
  <c r="W81" i="3"/>
  <c r="E292" i="9"/>
  <c r="J292" i="9" s="1"/>
  <c r="L291" i="3" s="1"/>
  <c r="F208" i="16"/>
  <c r="C7" i="16"/>
  <c r="Y16" i="4"/>
  <c r="C111" i="16"/>
  <c r="W88" i="4"/>
  <c r="Y78" i="4"/>
  <c r="W359" i="3"/>
  <c r="W373" i="3"/>
  <c r="C46" i="16"/>
  <c r="F322" i="16"/>
  <c r="W321" i="10"/>
  <c r="C17" i="16"/>
  <c r="G263" i="4"/>
  <c r="W263" i="4"/>
  <c r="Y28" i="4"/>
  <c r="F348" i="9"/>
  <c r="F323" i="16"/>
  <c r="W322" i="10"/>
  <c r="C141" i="16"/>
  <c r="F14" i="16"/>
  <c r="W65" i="4"/>
  <c r="Y357" i="4"/>
  <c r="Q357" i="4"/>
  <c r="W222" i="3"/>
  <c r="W382" i="10"/>
  <c r="F383" i="16"/>
  <c r="U328" i="3"/>
  <c r="W290" i="4"/>
  <c r="G290" i="4"/>
  <c r="G256" i="4"/>
  <c r="W256" i="4"/>
  <c r="W154" i="4"/>
  <c r="Y69" i="4"/>
  <c r="F381" i="16"/>
  <c r="W380" i="10"/>
  <c r="F353" i="9"/>
  <c r="C51" i="16"/>
  <c r="F330" i="16"/>
  <c r="W329" i="10"/>
  <c r="W208" i="3"/>
  <c r="E273" i="9"/>
  <c r="F319" i="9"/>
  <c r="E375" i="11"/>
  <c r="C116" i="16"/>
  <c r="F25" i="16"/>
  <c r="F183" i="16"/>
  <c r="C78" i="16"/>
  <c r="F200" i="16"/>
  <c r="F340" i="16"/>
  <c r="W339" i="10"/>
  <c r="F157" i="16"/>
  <c r="C236" i="16"/>
  <c r="W235" i="6"/>
  <c r="G321" i="4"/>
  <c r="W321" i="4"/>
  <c r="C62" i="16"/>
  <c r="Y73" i="4"/>
  <c r="F107" i="16"/>
  <c r="W168" i="4"/>
  <c r="W202" i="4"/>
  <c r="F170" i="16"/>
  <c r="C172" i="16"/>
  <c r="C191" i="16"/>
  <c r="E285" i="9"/>
  <c r="J285" i="9" s="1"/>
  <c r="L284" i="3" s="1"/>
  <c r="F214" i="16"/>
  <c r="Y180" i="4"/>
  <c r="F321" i="9"/>
  <c r="F241" i="16"/>
  <c r="F123" i="16"/>
  <c r="F51" i="16"/>
  <c r="F96" i="16"/>
  <c r="C189" i="16"/>
  <c r="F247" i="16"/>
  <c r="F275" i="16"/>
  <c r="W274" i="10"/>
  <c r="C57" i="16"/>
  <c r="C45" i="16"/>
  <c r="W127" i="4"/>
  <c r="F221" i="16"/>
  <c r="W361" i="6"/>
  <c r="C362" i="16"/>
  <c r="F272" i="9"/>
  <c r="C271" i="16"/>
  <c r="W270" i="6"/>
  <c r="U34" i="3"/>
  <c r="W294" i="10"/>
  <c r="F295" i="16"/>
  <c r="E374" i="11"/>
  <c r="W299" i="6"/>
  <c r="C300" i="16"/>
  <c r="F249" i="16"/>
  <c r="W233" i="4"/>
  <c r="G233" i="4"/>
  <c r="F97" i="16"/>
  <c r="E370" i="11"/>
  <c r="C138" i="16"/>
  <c r="Y124" i="4"/>
  <c r="U10" i="3"/>
  <c r="F227" i="16"/>
  <c r="F33" i="16"/>
  <c r="W360" i="6"/>
  <c r="C361" i="16"/>
  <c r="W190" i="4"/>
  <c r="C170" i="16"/>
  <c r="E295" i="9"/>
  <c r="Y219" i="4"/>
  <c r="F58" i="16"/>
  <c r="Y109" i="4"/>
  <c r="W80" i="3"/>
  <c r="C255" i="16"/>
  <c r="W254" i="6"/>
  <c r="C157" i="16"/>
  <c r="F204" i="16"/>
  <c r="F244" i="16"/>
  <c r="F354" i="9"/>
  <c r="F301" i="9"/>
  <c r="W342" i="10"/>
  <c r="F343" i="16"/>
  <c r="F180" i="16"/>
  <c r="W198" i="3"/>
  <c r="F268" i="16"/>
  <c r="W383" i="6"/>
  <c r="C384" i="16"/>
  <c r="C214" i="16"/>
  <c r="W347" i="6"/>
  <c r="C348" i="16"/>
  <c r="E378" i="11"/>
  <c r="J379" i="11" s="1"/>
  <c r="C343" i="16"/>
  <c r="W342" i="6"/>
  <c r="E356" i="9"/>
  <c r="C181" i="16"/>
  <c r="F308" i="16"/>
  <c r="W307" i="10"/>
  <c r="C397" i="16"/>
  <c r="W72" i="3"/>
  <c r="W361" i="10"/>
  <c r="F362" i="16"/>
  <c r="E309" i="9"/>
  <c r="J309" i="9" s="1"/>
  <c r="L308" i="3" s="1"/>
  <c r="F372" i="9"/>
  <c r="F203" i="16"/>
  <c r="Y320" i="4"/>
  <c r="Q320" i="4"/>
  <c r="F299" i="9"/>
  <c r="C182" i="16"/>
  <c r="W153" i="4"/>
  <c r="E322" i="9"/>
  <c r="J322" i="9" s="1"/>
  <c r="L321" i="3" s="1"/>
  <c r="F42" i="16"/>
  <c r="F220" i="16"/>
  <c r="Y129" i="4"/>
  <c r="W160" i="3"/>
  <c r="F219" i="16"/>
  <c r="W248" i="6"/>
  <c r="C249" i="16"/>
  <c r="Y315" i="4"/>
  <c r="Q315" i="4"/>
  <c r="E351" i="9"/>
  <c r="J351" i="9" s="1"/>
  <c r="L350" i="3" s="1"/>
  <c r="E377" i="11"/>
  <c r="C313" i="16"/>
  <c r="W312" i="6"/>
  <c r="F292" i="9"/>
  <c r="W192" i="4"/>
  <c r="C87" i="16"/>
  <c r="F76" i="16"/>
  <c r="E281" i="9"/>
  <c r="E280" i="9"/>
  <c r="J280" i="9" s="1"/>
  <c r="L279" i="3" s="1"/>
  <c r="W280" i="6"/>
  <c r="C281" i="16"/>
  <c r="F372" i="16"/>
  <c r="W371" i="10"/>
  <c r="C127" i="16"/>
  <c r="F388" i="16"/>
  <c r="C72" i="16"/>
  <c r="W56" i="3"/>
  <c r="F167" i="16"/>
  <c r="C140" i="16"/>
  <c r="C153" i="16"/>
  <c r="W329" i="4"/>
  <c r="G329" i="4"/>
  <c r="U58" i="3"/>
  <c r="C132" i="16"/>
  <c r="F201" i="16"/>
  <c r="F309" i="9"/>
  <c r="F306" i="16"/>
  <c r="W305" i="10"/>
  <c r="W213" i="3"/>
  <c r="F134" i="16"/>
  <c r="C351" i="16"/>
  <c r="W350" i="6"/>
  <c r="Y56" i="4"/>
  <c r="F283" i="16"/>
  <c r="W282" i="10"/>
  <c r="C318" i="16"/>
  <c r="W317" i="6"/>
  <c r="F66" i="16"/>
  <c r="U172" i="3"/>
  <c r="W150" i="4"/>
  <c r="C268" i="16"/>
  <c r="W267" i="6"/>
  <c r="Q358" i="4"/>
  <c r="Y358" i="4"/>
  <c r="F317" i="9"/>
  <c r="W246" i="6"/>
  <c r="C247" i="16"/>
  <c r="F93" i="16"/>
  <c r="W188" i="4"/>
  <c r="F377" i="16"/>
  <c r="W376" i="10"/>
  <c r="W17" i="3"/>
  <c r="C95" i="16"/>
  <c r="F184" i="16"/>
  <c r="W326" i="6"/>
  <c r="C327" i="16"/>
  <c r="Y169" i="4"/>
  <c r="F378" i="9"/>
  <c r="W14" i="4"/>
  <c r="W294" i="6"/>
  <c r="C295" i="16"/>
  <c r="Y346" i="4"/>
  <c r="Q346" i="4"/>
  <c r="E359" i="9"/>
  <c r="W327" i="4"/>
  <c r="G327" i="4"/>
  <c r="C199" i="16"/>
  <c r="C299" i="16"/>
  <c r="W298" i="6"/>
  <c r="F193" i="16"/>
  <c r="Q291" i="4"/>
  <c r="Y291" i="4"/>
  <c r="F45" i="16"/>
  <c r="E332" i="9"/>
  <c r="F355" i="9"/>
  <c r="F364" i="16"/>
  <c r="W363" i="10"/>
  <c r="C86" i="16"/>
  <c r="F24" i="16"/>
  <c r="C112" i="16"/>
  <c r="F257" i="9"/>
  <c r="W290" i="3"/>
  <c r="C274" i="16"/>
  <c r="W273" i="6"/>
  <c r="C50" i="16"/>
  <c r="C151" i="16"/>
  <c r="F331" i="9"/>
  <c r="F90" i="16"/>
  <c r="W123" i="3"/>
  <c r="F91" i="16"/>
  <c r="C159" i="16"/>
  <c r="E249" i="9"/>
  <c r="J249" i="9" s="1"/>
  <c r="L248" i="3" s="1"/>
  <c r="F302" i="9"/>
  <c r="F341" i="9"/>
  <c r="C94" i="16"/>
  <c r="C23" i="16"/>
  <c r="U42" i="3"/>
  <c r="C188" i="16"/>
  <c r="W102" i="3"/>
  <c r="W275" i="10"/>
  <c r="F276" i="16"/>
  <c r="F324" i="16"/>
  <c r="W323" i="10"/>
  <c r="F230" i="16"/>
  <c r="F269" i="16"/>
  <c r="W305" i="6"/>
  <c r="C306" i="16"/>
  <c r="F291" i="9"/>
  <c r="E326" i="9"/>
  <c r="W354" i="10"/>
  <c r="F355" i="16"/>
  <c r="Y227" i="4"/>
  <c r="W94" i="4"/>
  <c r="W222" i="6"/>
  <c r="C223" i="16"/>
  <c r="F72" i="16"/>
  <c r="W242" i="6"/>
  <c r="C243" i="16"/>
  <c r="C83" i="16"/>
  <c r="C391" i="16"/>
  <c r="W257" i="6"/>
  <c r="C258" i="16"/>
  <c r="F274" i="9"/>
  <c r="F145" i="16"/>
  <c r="C152" i="16"/>
  <c r="E348" i="9"/>
  <c r="F68" i="16"/>
  <c r="F222" i="16"/>
  <c r="U288" i="3"/>
  <c r="W316" i="10"/>
  <c r="F317" i="16"/>
  <c r="F233" i="16"/>
  <c r="F278" i="9"/>
  <c r="C98" i="16"/>
  <c r="C173" i="16"/>
  <c r="F49" i="16"/>
  <c r="W292" i="3"/>
  <c r="E367" i="9"/>
  <c r="F358" i="16"/>
  <c r="W357" i="10"/>
  <c r="C91" i="16"/>
  <c r="C287" i="16"/>
  <c r="W286" i="6"/>
  <c r="C60" i="16"/>
  <c r="G352" i="4"/>
  <c r="W352" i="4"/>
  <c r="F270" i="16"/>
  <c r="F92" i="16"/>
  <c r="F330" i="9"/>
  <c r="W31" i="4"/>
  <c r="C110" i="16"/>
  <c r="F59" i="16"/>
  <c r="W378" i="6"/>
  <c r="C379" i="16"/>
  <c r="C349" i="16"/>
  <c r="W348" i="6"/>
  <c r="F39" i="16"/>
  <c r="F353" i="16"/>
  <c r="W352" i="10"/>
  <c r="W295" i="6"/>
  <c r="C296" i="16"/>
  <c r="F229" i="16"/>
  <c r="W340" i="10"/>
  <c r="F341" i="16"/>
  <c r="F265" i="16"/>
  <c r="F120" i="16"/>
  <c r="F22" i="16"/>
  <c r="W314" i="10"/>
  <c r="F315" i="16"/>
  <c r="C395" i="16"/>
  <c r="F228" i="16"/>
  <c r="C213" i="16"/>
  <c r="F325" i="9"/>
  <c r="F119" i="16"/>
  <c r="C216" i="16"/>
  <c r="F191" i="16"/>
  <c r="C330" i="16"/>
  <c r="W329" i="6"/>
  <c r="W269" i="6"/>
  <c r="C270" i="16"/>
  <c r="F246" i="16"/>
  <c r="W349" i="10"/>
  <c r="F350" i="16"/>
  <c r="C80" i="16"/>
  <c r="F256" i="16"/>
  <c r="E355" i="9"/>
  <c r="J355" i="9" s="1"/>
  <c r="L354" i="3" s="1"/>
  <c r="Q279" i="4"/>
  <c r="Y279" i="4"/>
  <c r="C394" i="16"/>
  <c r="E301" i="9"/>
  <c r="J301" i="9" s="1"/>
  <c r="L300" i="3" s="1"/>
  <c r="E341" i="9"/>
  <c r="C9" i="16"/>
  <c r="F129" i="16"/>
  <c r="C208" i="16"/>
  <c r="F373" i="16"/>
  <c r="W372" i="10"/>
  <c r="C162" i="16"/>
  <c r="W278" i="3"/>
  <c r="C6" i="16"/>
  <c r="W336" i="6"/>
  <c r="C337" i="16"/>
  <c r="W291" i="6"/>
  <c r="C292" i="16"/>
  <c r="C160" i="16"/>
  <c r="F303" i="9"/>
  <c r="W350" i="10"/>
  <c r="F351" i="16"/>
  <c r="U128" i="3"/>
  <c r="E371" i="9"/>
  <c r="J371" i="9" s="1"/>
  <c r="L370" i="3" s="1"/>
  <c r="C26" i="16"/>
  <c r="F263" i="16"/>
  <c r="F231" i="16"/>
  <c r="W383" i="10"/>
  <c r="F384" i="16"/>
  <c r="F179" i="16"/>
  <c r="F165" i="16"/>
  <c r="W347" i="10"/>
  <c r="F348" i="16"/>
  <c r="U130" i="3"/>
  <c r="F370" i="11"/>
  <c r="W260" i="6"/>
  <c r="C261" i="16"/>
  <c r="W384" i="6"/>
  <c r="C385" i="16"/>
  <c r="G234" i="4"/>
  <c r="W234" i="4"/>
  <c r="G304" i="4"/>
  <c r="W304" i="4"/>
  <c r="F271" i="9"/>
  <c r="F284" i="16"/>
  <c r="W283" i="10"/>
  <c r="C136" i="16"/>
  <c r="W220" i="6"/>
  <c r="C221" i="16"/>
  <c r="E296" i="9"/>
  <c r="U332" i="3"/>
  <c r="C307" i="16"/>
  <c r="W306" i="6"/>
  <c r="F274" i="16"/>
  <c r="W273" i="10"/>
  <c r="W331" i="6"/>
  <c r="C332" i="16"/>
  <c r="F57" i="16"/>
  <c r="C124" i="16"/>
  <c r="E337" i="9"/>
  <c r="J337" i="9" s="1"/>
  <c r="L336" i="3" s="1"/>
  <c r="U140" i="3"/>
  <c r="W99" i="4"/>
  <c r="Y326" i="4"/>
  <c r="Q326" i="4"/>
  <c r="C323" i="16"/>
  <c r="W322" i="6"/>
  <c r="F303" i="16"/>
  <c r="W302" i="10"/>
  <c r="C77" i="16"/>
  <c r="F252" i="16"/>
  <c r="G356" i="4"/>
  <c r="W356" i="4"/>
  <c r="W57" i="4"/>
  <c r="C322" i="16"/>
  <c r="W321" i="6"/>
  <c r="W308" i="6"/>
  <c r="C309" i="16"/>
  <c r="W191" i="4"/>
  <c r="Y44" i="4"/>
  <c r="W322" i="4"/>
  <c r="G322" i="4"/>
  <c r="F135" i="16"/>
  <c r="F288" i="16"/>
  <c r="W287" i="10"/>
  <c r="C55" i="16"/>
  <c r="F262" i="16"/>
  <c r="E304" i="9"/>
  <c r="W364" i="6"/>
  <c r="C365" i="16"/>
  <c r="G229" i="4"/>
  <c r="W229" i="4"/>
  <c r="Y139" i="4"/>
  <c r="F332" i="16"/>
  <c r="W331" i="10"/>
  <c r="C79" i="16"/>
  <c r="W343" i="3"/>
  <c r="W166" i="4"/>
  <c r="F226" i="16"/>
  <c r="W287" i="6"/>
  <c r="C288" i="16"/>
  <c r="W223" i="6"/>
  <c r="C224" i="16"/>
  <c r="F271" i="16"/>
  <c r="F142" i="16"/>
  <c r="C96" i="16"/>
  <c r="F206" i="16"/>
  <c r="C390" i="16"/>
  <c r="C328" i="16"/>
  <c r="W327" i="6"/>
  <c r="W355" i="10"/>
  <c r="F356" i="16"/>
  <c r="F140" i="16"/>
  <c r="F374" i="9"/>
  <c r="G316" i="4"/>
  <c r="W316" i="4"/>
  <c r="F327" i="16"/>
  <c r="W326" i="10"/>
  <c r="F52" i="16"/>
  <c r="F398" i="16"/>
  <c r="W372" i="4"/>
  <c r="G372" i="4"/>
  <c r="E299" i="9"/>
  <c r="F20" i="16"/>
  <c r="C104" i="16"/>
  <c r="W344" i="10"/>
  <c r="F345" i="16"/>
  <c r="F216" i="16"/>
  <c r="W381" i="6"/>
  <c r="C382" i="16"/>
  <c r="F389" i="16"/>
  <c r="E302" i="9"/>
  <c r="F176" i="16"/>
  <c r="F312" i="16"/>
  <c r="W311" i="10"/>
  <c r="W348" i="10"/>
  <c r="F349" i="16"/>
  <c r="C238" i="16"/>
  <c r="W237" i="6"/>
  <c r="C228" i="16"/>
  <c r="W227" i="6"/>
  <c r="W284" i="6"/>
  <c r="C285" i="16"/>
  <c r="W346" i="6"/>
  <c r="C347" i="16"/>
  <c r="W232" i="6"/>
  <c r="C233" i="16"/>
  <c r="F393" i="16"/>
  <c r="W377" i="10"/>
  <c r="F378" i="16"/>
  <c r="C207" i="16"/>
  <c r="C277" i="16"/>
  <c r="W276" i="6"/>
  <c r="F225" i="16"/>
  <c r="F113" i="16"/>
  <c r="C266" i="16"/>
  <c r="W265" i="6"/>
  <c r="F360" i="16"/>
  <c r="W359" i="10"/>
  <c r="F236" i="16"/>
  <c r="F106" i="16"/>
  <c r="W346" i="10"/>
  <c r="F347" i="16"/>
  <c r="C387" i="16"/>
  <c r="F369" i="16"/>
  <c r="W368" i="10"/>
  <c r="G287" i="4"/>
  <c r="W287" i="4"/>
  <c r="F27" i="16"/>
  <c r="C144" i="16"/>
  <c r="W244" i="6"/>
  <c r="C245" i="16"/>
  <c r="C389" i="16"/>
  <c r="W247" i="6"/>
  <c r="C248" i="16"/>
  <c r="W277" i="10"/>
  <c r="F278" i="16"/>
  <c r="C150" i="16"/>
  <c r="H10" i="13"/>
  <c r="W366" i="10"/>
  <c r="F367" i="16"/>
  <c r="H4" i="13"/>
  <c r="C40" i="16"/>
  <c r="F387" i="16"/>
  <c r="C319" i="16"/>
  <c r="W318" i="6"/>
  <c r="C259" i="16"/>
  <c r="W258" i="6"/>
  <c r="F294" i="16"/>
  <c r="W293" i="10"/>
  <c r="F182" i="16"/>
  <c r="C257" i="16"/>
  <c r="W256" i="6"/>
  <c r="F301" i="16"/>
  <c r="W300" i="10"/>
  <c r="F254" i="16"/>
  <c r="Y297" i="4"/>
  <c r="Q297" i="4"/>
  <c r="F95" i="16"/>
  <c r="C217" i="16"/>
  <c r="F117" i="16"/>
  <c r="U344" i="3"/>
  <c r="W225" i="6"/>
  <c r="C226" i="16"/>
  <c r="F109" i="16"/>
  <c r="G350" i="4"/>
  <c r="W350" i="4"/>
  <c r="F295" i="9"/>
  <c r="U110" i="3"/>
  <c r="F19" i="16"/>
  <c r="C235" i="16"/>
  <c r="W234" i="6"/>
  <c r="C320" i="16"/>
  <c r="W319" i="6"/>
  <c r="W9" i="4"/>
  <c r="F238" i="16"/>
  <c r="W262" i="6"/>
  <c r="C263" i="16"/>
  <c r="C64" i="16"/>
  <c r="F255" i="16"/>
  <c r="W344" i="6"/>
  <c r="C345" i="16"/>
  <c r="H9" i="13"/>
  <c r="F127" i="16"/>
  <c r="G333" i="4"/>
  <c r="W333" i="4"/>
  <c r="W289" i="4"/>
  <c r="G289" i="4"/>
  <c r="F196" i="16"/>
  <c r="F205" i="16"/>
  <c r="C282" i="16"/>
  <c r="W281" i="6"/>
  <c r="F343" i="9"/>
  <c r="E368" i="9"/>
  <c r="C256" i="16"/>
  <c r="W255" i="6"/>
  <c r="F198" i="16"/>
  <c r="F144" i="16"/>
  <c r="F371" i="16"/>
  <c r="W370" i="10"/>
  <c r="C73" i="16"/>
  <c r="F392" i="16"/>
  <c r="W318" i="10"/>
  <c r="F319" i="16"/>
  <c r="F132" i="16"/>
  <c r="C396" i="16"/>
  <c r="F357" i="16"/>
  <c r="W356" i="10"/>
  <c r="F215" i="16"/>
  <c r="F253" i="16"/>
  <c r="F186" i="16"/>
  <c r="F5" i="16"/>
  <c r="F88" i="16"/>
  <c r="W298" i="10"/>
  <c r="F299" i="16"/>
  <c r="F379" i="16"/>
  <c r="W378" i="10"/>
  <c r="F327" i="9"/>
  <c r="C369" i="16"/>
  <c r="W368" i="6"/>
  <c r="Y41" i="4"/>
  <c r="F264" i="16"/>
  <c r="F335" i="9"/>
  <c r="W327" i="10"/>
  <c r="F328" i="16"/>
  <c r="C246" i="16"/>
  <c r="W245" i="6"/>
  <c r="W272" i="6"/>
  <c r="C273" i="16"/>
  <c r="C211" i="16"/>
  <c r="W302" i="6"/>
  <c r="C303" i="16"/>
  <c r="F315" i="9"/>
  <c r="F376" i="9"/>
  <c r="C32" i="16"/>
  <c r="W345" i="6"/>
  <c r="C346" i="16"/>
  <c r="C398" i="16"/>
  <c r="C229" i="16"/>
  <c r="W228" i="6"/>
  <c r="W271" i="6"/>
  <c r="C272" i="16"/>
  <c r="C321" i="16"/>
  <c r="W320" i="6"/>
  <c r="W359" i="4"/>
  <c r="G359" i="4"/>
  <c r="W224" i="6"/>
  <c r="C225" i="16"/>
  <c r="F189" i="16"/>
  <c r="F175" i="16"/>
  <c r="F211" i="16"/>
  <c r="W335" i="10"/>
  <c r="F336" i="16"/>
  <c r="C205" i="16"/>
  <c r="F304" i="9"/>
  <c r="C386" i="16"/>
  <c r="F298" i="9"/>
  <c r="E374" i="9"/>
  <c r="F310" i="9"/>
  <c r="F373" i="11"/>
  <c r="C234" i="16"/>
  <c r="W233" i="6"/>
  <c r="C338" i="16"/>
  <c r="W337" i="6"/>
  <c r="W324" i="3"/>
  <c r="F300" i="9"/>
  <c r="F48" i="16"/>
  <c r="F114" i="16"/>
  <c r="F272" i="16"/>
  <c r="C183" i="16"/>
  <c r="F126" i="16"/>
  <c r="F171" i="16"/>
  <c r="E269" i="9"/>
  <c r="J269" i="9" s="1"/>
  <c r="L268" i="3" s="1"/>
  <c r="E267" i="9"/>
  <c r="Y206" i="4"/>
  <c r="Q360" i="4"/>
  <c r="Y360" i="4"/>
  <c r="W199" i="3"/>
  <c r="C209" i="16"/>
  <c r="Y366" i="4"/>
  <c r="Q366" i="4"/>
  <c r="C115" i="16"/>
  <c r="F10" i="16"/>
  <c r="Q341" i="4"/>
  <c r="Y341" i="4"/>
  <c r="C14" i="16"/>
  <c r="E290" i="9"/>
  <c r="C70" i="16"/>
  <c r="C25" i="16"/>
  <c r="U114" i="3"/>
  <c r="W288" i="10"/>
  <c r="F289" i="16"/>
  <c r="C203" i="16"/>
  <c r="W343" i="6"/>
  <c r="C344" i="16"/>
  <c r="F253" i="9"/>
  <c r="F197" i="16"/>
  <c r="F376" i="11"/>
  <c r="F36" i="16"/>
  <c r="W238" i="6"/>
  <c r="C239" i="16"/>
  <c r="W338" i="10"/>
  <c r="F339" i="16"/>
  <c r="F305" i="16"/>
  <c r="W304" i="10"/>
  <c r="C366" i="16"/>
  <c r="W365" i="6"/>
  <c r="F328" i="9"/>
  <c r="C187" i="16"/>
  <c r="F82" i="16"/>
  <c r="Y328" i="4"/>
  <c r="Q328" i="4"/>
  <c r="C267" i="16"/>
  <c r="W266" i="6"/>
  <c r="F357" i="9"/>
  <c r="F38" i="16"/>
  <c r="W96" i="4"/>
  <c r="U352" i="3"/>
  <c r="C148" i="16"/>
  <c r="G326" i="4"/>
  <c r="W326" i="4"/>
  <c r="C137" i="16"/>
  <c r="F124" i="16"/>
  <c r="C308" i="16"/>
  <c r="W307" i="6"/>
  <c r="C59" i="16"/>
  <c r="F358" i="9"/>
  <c r="W282" i="6"/>
  <c r="C283" i="16"/>
  <c r="F166" i="16"/>
  <c r="F188" i="16"/>
  <c r="F396" i="16"/>
  <c r="E319" i="9"/>
  <c r="Y42" i="4"/>
  <c r="E251" i="9"/>
  <c r="E331" i="9"/>
  <c r="F297" i="9"/>
  <c r="F318" i="9"/>
  <c r="F333" i="9"/>
  <c r="E327" i="9"/>
  <c r="W315" i="4"/>
  <c r="G315" i="4"/>
  <c r="C109" i="16"/>
  <c r="C82" i="16"/>
  <c r="F321" i="16"/>
  <c r="W320" i="10"/>
  <c r="C119" i="16"/>
  <c r="C139" i="16"/>
  <c r="F162" i="16"/>
  <c r="Y108" i="4"/>
  <c r="F318" i="16"/>
  <c r="W317" i="10"/>
  <c r="F103" i="16"/>
  <c r="F155" i="16"/>
  <c r="F316" i="16"/>
  <c r="W315" i="10"/>
  <c r="E347" i="9"/>
  <c r="J347" i="9" s="1"/>
  <c r="L346" i="3" s="1"/>
  <c r="F314" i="16"/>
  <c r="W313" i="10"/>
  <c r="C99" i="16"/>
  <c r="F178" i="16"/>
  <c r="W297" i="6"/>
  <c r="C298" i="16"/>
  <c r="F67" i="16"/>
  <c r="W231" i="6"/>
  <c r="C232" i="16"/>
  <c r="F277" i="9"/>
  <c r="F287" i="16"/>
  <c r="W286" i="10"/>
  <c r="F273" i="16"/>
  <c r="E271" i="9"/>
  <c r="J271" i="9" s="1"/>
  <c r="L270" i="3" s="1"/>
  <c r="W362" i="6"/>
  <c r="C363" i="16"/>
  <c r="C367" i="16"/>
  <c r="W366" i="6"/>
  <c r="W330" i="4"/>
  <c r="G330" i="4"/>
  <c r="W289" i="10"/>
  <c r="F290" i="16"/>
  <c r="C126" i="16"/>
  <c r="W312" i="10"/>
  <c r="F313" i="16"/>
  <c r="F287" i="9"/>
  <c r="F81" i="16"/>
  <c r="F143" i="16"/>
  <c r="W336" i="10"/>
  <c r="F337" i="16"/>
  <c r="W295" i="10"/>
  <c r="F296" i="16"/>
  <c r="Y173" i="4"/>
  <c r="F11" i="16"/>
  <c r="E369" i="11"/>
  <c r="F149" i="16"/>
  <c r="F342" i="9"/>
  <c r="F365" i="16"/>
  <c r="W364" i="10"/>
  <c r="F367" i="9"/>
  <c r="F223" i="16"/>
  <c r="C341" i="16"/>
  <c r="W340" i="6"/>
  <c r="F151" i="16"/>
  <c r="U106" i="3"/>
  <c r="W277" i="6"/>
  <c r="C278" i="16"/>
  <c r="F391" i="16"/>
  <c r="F245" i="16"/>
  <c r="F260" i="16"/>
  <c r="W349" i="6"/>
  <c r="C350" i="16"/>
  <c r="U292" i="3"/>
  <c r="Q311" i="4"/>
  <c r="Y311" i="4"/>
  <c r="C128" i="16"/>
  <c r="F242" i="16"/>
  <c r="F311" i="16"/>
  <c r="W310" i="10"/>
  <c r="W303" i="6"/>
  <c r="C304" i="16"/>
  <c r="F173" i="16"/>
  <c r="C353" i="16"/>
  <c r="W352" i="6"/>
  <c r="F160" i="16"/>
  <c r="W380" i="6"/>
  <c r="C381" i="16"/>
  <c r="W373" i="10"/>
  <c r="F374" i="16"/>
  <c r="W291" i="10"/>
  <c r="F292" i="16"/>
  <c r="U22" i="3"/>
  <c r="F174" i="16"/>
  <c r="C375" i="16"/>
  <c r="W374" i="6"/>
  <c r="C244" i="16"/>
  <c r="W243" i="6"/>
  <c r="C134" i="16"/>
  <c r="C171" i="16"/>
  <c r="C316" i="16"/>
  <c r="W315" i="6"/>
  <c r="F207" i="16"/>
  <c r="C75" i="16"/>
  <c r="C286" i="16"/>
  <c r="W285" i="6"/>
  <c r="W343" i="10"/>
  <c r="F344" i="16"/>
  <c r="U279" i="12"/>
  <c r="R14" i="15"/>
  <c r="F13" i="8"/>
  <c r="S13" i="15"/>
  <c r="G13" i="8" s="1"/>
  <c r="AG283" i="15"/>
  <c r="L282" i="12"/>
  <c r="P282" i="12" s="1"/>
  <c r="AH282" i="15"/>
  <c r="M282" i="12" s="1"/>
  <c r="V280" i="12"/>
  <c r="W280" i="12" s="1"/>
  <c r="T280" i="12"/>
  <c r="T281" i="4"/>
  <c r="AB14" i="15"/>
  <c r="H13" i="10"/>
  <c r="W279" i="12"/>
  <c r="W14" i="15"/>
  <c r="G13" i="9"/>
  <c r="X13" i="15"/>
  <c r="H13" i="9" s="1"/>
  <c r="M14" i="15"/>
  <c r="G13" i="7"/>
  <c r="N13" i="15"/>
  <c r="H13" i="7" s="1"/>
  <c r="H34" i="15"/>
  <c r="H33" i="6"/>
  <c r="I33" i="15"/>
  <c r="I33" i="6" s="1"/>
  <c r="Y279" i="12"/>
  <c r="X280" i="12"/>
  <c r="D14" i="15"/>
  <c r="F13" i="5"/>
  <c r="E13" i="15"/>
  <c r="G13" i="5" s="1"/>
  <c r="G13" i="18"/>
  <c r="AL14" i="15"/>
  <c r="AM13" i="15"/>
  <c r="H13" i="18" s="1"/>
  <c r="Q281" i="12"/>
  <c r="O281" i="12"/>
  <c r="S281" i="12"/>
  <c r="S282" i="4"/>
  <c r="R280" i="12"/>
  <c r="R281" i="3" s="1"/>
  <c r="Q281" i="3"/>
  <c r="Z278" i="12"/>
  <c r="J310" i="9" l="1"/>
  <c r="L309" i="3" s="1"/>
  <c r="J367" i="9"/>
  <c r="L366" i="3" s="1"/>
  <c r="J325" i="9"/>
  <c r="L324" i="3" s="1"/>
  <c r="J311" i="9"/>
  <c r="L310" i="3" s="1"/>
  <c r="J318" i="9"/>
  <c r="L317" i="3" s="1"/>
  <c r="J265" i="9"/>
  <c r="L264" i="3" s="1"/>
  <c r="J321" i="9"/>
  <c r="L320" i="3" s="1"/>
  <c r="J305" i="9"/>
  <c r="L304" i="3" s="1"/>
  <c r="J356" i="9"/>
  <c r="L355" i="3" s="1"/>
  <c r="J250" i="9"/>
  <c r="L249" i="3" s="1"/>
  <c r="J366" i="9"/>
  <c r="L365" i="3" s="1"/>
  <c r="J361" i="9"/>
  <c r="L360" i="3" s="1"/>
  <c r="J251" i="9"/>
  <c r="L250" i="3" s="1"/>
  <c r="J319" i="9"/>
  <c r="L318" i="3" s="1"/>
  <c r="J290" i="9"/>
  <c r="L289" i="3" s="1"/>
  <c r="J341" i="9"/>
  <c r="L340" i="3" s="1"/>
  <c r="J326" i="9"/>
  <c r="L325" i="3" s="1"/>
  <c r="J295" i="9"/>
  <c r="L294" i="3" s="1"/>
  <c r="J273" i="9"/>
  <c r="L272" i="3" s="1"/>
  <c r="J343" i="9"/>
  <c r="L342" i="3" s="1"/>
  <c r="J365" i="9"/>
  <c r="L364" i="3" s="1"/>
  <c r="J294" i="9"/>
  <c r="L293" i="3" s="1"/>
  <c r="J360" i="9"/>
  <c r="L359" i="3" s="1"/>
  <c r="J266" i="9"/>
  <c r="L265" i="3" s="1"/>
  <c r="J345" i="9"/>
  <c r="L344" i="3" s="1"/>
  <c r="J259" i="9"/>
  <c r="L258" i="3" s="1"/>
  <c r="J339" i="9"/>
  <c r="L338" i="3" s="1"/>
  <c r="J354" i="9"/>
  <c r="L353" i="3" s="1"/>
  <c r="J267" i="9"/>
  <c r="L266" i="3" s="1"/>
  <c r="J374" i="9"/>
  <c r="L373" i="3" s="1"/>
  <c r="J369" i="9"/>
  <c r="L368" i="3" s="1"/>
  <c r="J303" i="9"/>
  <c r="L302" i="3" s="1"/>
  <c r="J359" i="9"/>
  <c r="L358" i="3" s="1"/>
  <c r="J313" i="9"/>
  <c r="L312" i="3" s="1"/>
  <c r="J340" i="9"/>
  <c r="L339" i="3" s="1"/>
  <c r="J374" i="11"/>
  <c r="J302" i="9"/>
  <c r="L301" i="3" s="1"/>
  <c r="J376" i="9"/>
  <c r="L375" i="3" s="1"/>
  <c r="J316" i="9"/>
  <c r="L315" i="3" s="1"/>
  <c r="J368" i="9"/>
  <c r="L367" i="3" s="1"/>
  <c r="J344" i="9"/>
  <c r="L343" i="3" s="1"/>
  <c r="J291" i="9"/>
  <c r="L290" i="3" s="1"/>
  <c r="J342" i="9"/>
  <c r="L341" i="3" s="1"/>
  <c r="J253" i="9"/>
  <c r="L252" i="3" s="1"/>
  <c r="J268" i="9"/>
  <c r="L267" i="3" s="1"/>
  <c r="J375" i="9"/>
  <c r="L374" i="3" s="1"/>
  <c r="J373" i="11"/>
  <c r="J260" i="9"/>
  <c r="L259" i="3" s="1"/>
  <c r="J284" i="9"/>
  <c r="L283" i="3" s="1"/>
  <c r="J297" i="9"/>
  <c r="L296" i="3" s="1"/>
  <c r="J328" i="9"/>
  <c r="L327" i="3" s="1"/>
  <c r="J320" i="9"/>
  <c r="L319" i="3" s="1"/>
  <c r="J276" i="9"/>
  <c r="L275" i="3" s="1"/>
  <c r="J274" i="9"/>
  <c r="L273" i="3" s="1"/>
  <c r="J270" i="9"/>
  <c r="L269" i="3" s="1"/>
  <c r="J331" i="9"/>
  <c r="L330" i="3" s="1"/>
  <c r="J304" i="9"/>
  <c r="L303" i="3" s="1"/>
  <c r="J334" i="9"/>
  <c r="L333" i="3" s="1"/>
  <c r="J256" i="9"/>
  <c r="L255" i="3" s="1"/>
  <c r="J379" i="9"/>
  <c r="L378" i="3" s="1"/>
  <c r="J327" i="9"/>
  <c r="L326" i="3" s="1"/>
  <c r="J299" i="9"/>
  <c r="L298" i="3" s="1"/>
  <c r="J296" i="9"/>
  <c r="L295" i="3" s="1"/>
  <c r="J370" i="11"/>
  <c r="M370" i="11" s="1"/>
  <c r="T371" i="3" s="1"/>
  <c r="J375" i="11"/>
  <c r="J283" i="9"/>
  <c r="L282" i="3" s="1"/>
  <c r="J363" i="9"/>
  <c r="L362" i="3" s="1"/>
  <c r="J308" i="9"/>
  <c r="L307" i="3" s="1"/>
  <c r="J264" i="9"/>
  <c r="L263" i="3" s="1"/>
  <c r="J371" i="11"/>
  <c r="M371" i="11" s="1"/>
  <c r="T372" i="3" s="1"/>
  <c r="J378" i="11"/>
  <c r="M378" i="11" s="1"/>
  <c r="T379" i="3" s="1"/>
  <c r="J377" i="11"/>
  <c r="J376" i="11"/>
  <c r="S377" i="3" s="1"/>
  <c r="J369" i="11"/>
  <c r="J372" i="11"/>
  <c r="J255" i="9"/>
  <c r="L254" i="3" s="1"/>
  <c r="J362" i="9"/>
  <c r="L361" i="3" s="1"/>
  <c r="J373" i="9"/>
  <c r="L372" i="3" s="1"/>
  <c r="J293" i="9"/>
  <c r="L292" i="3" s="1"/>
  <c r="J357" i="9"/>
  <c r="L356" i="3" s="1"/>
  <c r="J329" i="9"/>
  <c r="L328" i="3" s="1"/>
  <c r="J333" i="9"/>
  <c r="L332" i="3" s="1"/>
  <c r="J263" i="9"/>
  <c r="L262" i="3" s="1"/>
  <c r="J307" i="9"/>
  <c r="L306" i="3" s="1"/>
  <c r="J346" i="9"/>
  <c r="L345" i="3" s="1"/>
  <c r="J282" i="9"/>
  <c r="L281" i="3" s="1"/>
  <c r="J281" i="9"/>
  <c r="L280" i="3" s="1"/>
  <c r="J286" i="9"/>
  <c r="L285" i="3" s="1"/>
  <c r="J323" i="9"/>
  <c r="L322" i="3" s="1"/>
  <c r="J364" i="9"/>
  <c r="L363" i="3" s="1"/>
  <c r="J262" i="9"/>
  <c r="L261" i="3" s="1"/>
  <c r="J367" i="11"/>
  <c r="K367" i="11"/>
  <c r="J338" i="9"/>
  <c r="L337" i="3" s="1"/>
  <c r="J272" i="9"/>
  <c r="L271" i="3" s="1"/>
  <c r="J258" i="9"/>
  <c r="L257" i="3" s="1"/>
  <c r="J252" i="9"/>
  <c r="L251" i="3" s="1"/>
  <c r="J287" i="9"/>
  <c r="L286" i="3" s="1"/>
  <c r="J372" i="9"/>
  <c r="L371" i="3" s="1"/>
  <c r="J306" i="9"/>
  <c r="L305" i="3" s="1"/>
  <c r="J314" i="9"/>
  <c r="L313" i="3" s="1"/>
  <c r="J377" i="9"/>
  <c r="L376" i="3" s="1"/>
  <c r="J275" i="9"/>
  <c r="L274" i="3" s="1"/>
  <c r="J312" i="9"/>
  <c r="L311" i="3" s="1"/>
  <c r="J279" i="9"/>
  <c r="L278" i="3" s="1"/>
  <c r="J254" i="9"/>
  <c r="L253" i="3" s="1"/>
  <c r="J335" i="9"/>
  <c r="L334" i="3" s="1"/>
  <c r="J257" i="9"/>
  <c r="L256" i="3" s="1"/>
  <c r="J352" i="9"/>
  <c r="L351" i="3" s="1"/>
  <c r="J358" i="9"/>
  <c r="L357" i="3" s="1"/>
  <c r="J349" i="9"/>
  <c r="L348" i="3" s="1"/>
  <c r="J348" i="9"/>
  <c r="L347" i="3" s="1"/>
  <c r="J332" i="9"/>
  <c r="L331" i="3" s="1"/>
  <c r="J324" i="9"/>
  <c r="L323" i="3" s="1"/>
  <c r="J288" i="9"/>
  <c r="L287" i="3" s="1"/>
  <c r="J300" i="9"/>
  <c r="L299" i="3" s="1"/>
  <c r="J317" i="9"/>
  <c r="L316" i="3" s="1"/>
  <c r="J350" i="9"/>
  <c r="L349" i="3" s="1"/>
  <c r="S379" i="3"/>
  <c r="S371" i="3"/>
  <c r="S380" i="3"/>
  <c r="M379" i="11"/>
  <c r="T380" i="3" s="1"/>
  <c r="S14" i="15"/>
  <c r="G14" i="8" s="1"/>
  <c r="R15" i="15"/>
  <c r="F14" i="8"/>
  <c r="G14" i="18"/>
  <c r="AL15" i="15"/>
  <c r="AM14" i="15"/>
  <c r="H14" i="18" s="1"/>
  <c r="D15" i="15"/>
  <c r="F14" i="5"/>
  <c r="E14" i="15"/>
  <c r="G14" i="5" s="1"/>
  <c r="H35" i="15"/>
  <c r="H34" i="6"/>
  <c r="I34" i="15"/>
  <c r="I34" i="6" s="1"/>
  <c r="W15" i="15"/>
  <c r="G14" i="9"/>
  <c r="X14" i="15"/>
  <c r="H14" i="9" s="1"/>
  <c r="AB15" i="15"/>
  <c r="H14" i="10"/>
  <c r="Q282" i="12"/>
  <c r="S282" i="12"/>
  <c r="O282" i="12"/>
  <c r="S283" i="4"/>
  <c r="V281" i="12"/>
  <c r="W281" i="12" s="1"/>
  <c r="T281" i="12"/>
  <c r="T282" i="4"/>
  <c r="Z279" i="12"/>
  <c r="AG284" i="15"/>
  <c r="L283" i="12"/>
  <c r="P283" i="12" s="1"/>
  <c r="AH283" i="15"/>
  <c r="M283" i="12" s="1"/>
  <c r="R281" i="12"/>
  <c r="R282" i="3" s="1"/>
  <c r="Q282" i="3"/>
  <c r="Y280" i="12"/>
  <c r="Z280" i="12" s="1"/>
  <c r="X281" i="12"/>
  <c r="M15" i="15"/>
  <c r="G14" i="7"/>
  <c r="N14" i="15"/>
  <c r="H14" i="7" s="1"/>
  <c r="U280" i="12"/>
  <c r="K413" i="11" l="1"/>
  <c r="K414" i="11"/>
  <c r="U414" i="4"/>
  <c r="N413" i="11"/>
  <c r="L413" i="11"/>
  <c r="K410" i="11"/>
  <c r="K412" i="11"/>
  <c r="K411" i="11"/>
  <c r="K408" i="11"/>
  <c r="L408" i="11" s="1"/>
  <c r="K409" i="11"/>
  <c r="K406" i="11"/>
  <c r="U407" i="4" s="1"/>
  <c r="K407" i="11"/>
  <c r="K396" i="11"/>
  <c r="K404" i="11"/>
  <c r="K400" i="11"/>
  <c r="K398" i="11"/>
  <c r="K405" i="11"/>
  <c r="K403" i="11"/>
  <c r="K401" i="11"/>
  <c r="K399" i="11"/>
  <c r="K397" i="11"/>
  <c r="K402" i="11"/>
  <c r="K394" i="11"/>
  <c r="N394" i="11" s="1"/>
  <c r="K395" i="11"/>
  <c r="K392" i="11"/>
  <c r="U393" i="4" s="1"/>
  <c r="K393" i="11"/>
  <c r="S375" i="3"/>
  <c r="M374" i="11"/>
  <c r="T375" i="3" s="1"/>
  <c r="K391" i="11"/>
  <c r="U392" i="4" s="1"/>
  <c r="K390" i="11"/>
  <c r="U391" i="4" s="1"/>
  <c r="K389" i="11"/>
  <c r="U390" i="4" s="1"/>
  <c r="S372" i="3"/>
  <c r="M376" i="11"/>
  <c r="T377" i="3" s="1"/>
  <c r="K387" i="11"/>
  <c r="L387" i="11" s="1"/>
  <c r="K388" i="11"/>
  <c r="K385" i="11"/>
  <c r="N385" i="11" s="1"/>
  <c r="K386" i="11"/>
  <c r="S374" i="3"/>
  <c r="M373" i="11"/>
  <c r="T374" i="3" s="1"/>
  <c r="M375" i="11"/>
  <c r="T376" i="3" s="1"/>
  <c r="S376" i="3"/>
  <c r="M372" i="11"/>
  <c r="T373" i="3" s="1"/>
  <c r="S373" i="3"/>
  <c r="S370" i="3"/>
  <c r="M369" i="11"/>
  <c r="T370" i="3" s="1"/>
  <c r="S378" i="3"/>
  <c r="M377" i="11"/>
  <c r="T378" i="3" s="1"/>
  <c r="S368" i="3"/>
  <c r="M367" i="11"/>
  <c r="T368" i="3" s="1"/>
  <c r="K382" i="11"/>
  <c r="K383" i="11"/>
  <c r="K384" i="11"/>
  <c r="K381" i="11"/>
  <c r="K369" i="11"/>
  <c r="U368" i="4"/>
  <c r="K368" i="11"/>
  <c r="K377" i="11"/>
  <c r="L367" i="11"/>
  <c r="K373" i="11"/>
  <c r="K376" i="11"/>
  <c r="K370" i="11"/>
  <c r="N367" i="11"/>
  <c r="K378" i="11"/>
  <c r="K380" i="11"/>
  <c r="K375" i="11"/>
  <c r="K379" i="11"/>
  <c r="K374" i="11"/>
  <c r="K372" i="11"/>
  <c r="K371" i="11"/>
  <c r="F15" i="8"/>
  <c r="R16" i="15"/>
  <c r="S15" i="15"/>
  <c r="G15" i="8" s="1"/>
  <c r="W16" i="15"/>
  <c r="G15" i="9"/>
  <c r="X15" i="15"/>
  <c r="H15" i="9" s="1"/>
  <c r="D16" i="15"/>
  <c r="F15" i="5"/>
  <c r="E15" i="15"/>
  <c r="G15" i="5" s="1"/>
  <c r="R282" i="12"/>
  <c r="R283" i="3" s="1"/>
  <c r="Q283" i="3"/>
  <c r="AB16" i="15"/>
  <c r="H15" i="10"/>
  <c r="X282" i="12"/>
  <c r="Y282" i="12" s="1"/>
  <c r="Y281" i="12"/>
  <c r="Z281" i="12" s="1"/>
  <c r="M16" i="15"/>
  <c r="G15" i="7"/>
  <c r="N15" i="15"/>
  <c r="H15" i="7" s="1"/>
  <c r="S283" i="12"/>
  <c r="O283" i="12"/>
  <c r="Q283" i="12"/>
  <c r="S284" i="4"/>
  <c r="U281" i="12"/>
  <c r="T282" i="12"/>
  <c r="V282" i="12"/>
  <c r="W282" i="12" s="1"/>
  <c r="T283" i="4"/>
  <c r="G15" i="18"/>
  <c r="AL16" i="15"/>
  <c r="AM15" i="15"/>
  <c r="H15" i="18" s="1"/>
  <c r="AG285" i="15"/>
  <c r="L284" i="12"/>
  <c r="P284" i="12" s="1"/>
  <c r="AH284" i="15"/>
  <c r="M284" i="12" s="1"/>
  <c r="H36" i="15"/>
  <c r="H35" i="6"/>
  <c r="I35" i="15"/>
  <c r="I35" i="6" s="1"/>
  <c r="U415" i="4" l="1"/>
  <c r="L414" i="11"/>
  <c r="N414" i="11"/>
  <c r="V414" i="4"/>
  <c r="N408" i="11"/>
  <c r="V409" i="4" s="1"/>
  <c r="U409" i="4"/>
  <c r="L411" i="11"/>
  <c r="N411" i="11"/>
  <c r="U412" i="4"/>
  <c r="U413" i="4"/>
  <c r="N412" i="11"/>
  <c r="L412" i="11"/>
  <c r="U411" i="4"/>
  <c r="L410" i="11"/>
  <c r="N410" i="11"/>
  <c r="L409" i="11"/>
  <c r="N409" i="11"/>
  <c r="U410" i="4"/>
  <c r="L406" i="11"/>
  <c r="N406" i="11"/>
  <c r="V407" i="4" s="1"/>
  <c r="L407" i="11"/>
  <c r="N407" i="11"/>
  <c r="U408" i="4"/>
  <c r="L392" i="11"/>
  <c r="U395" i="4"/>
  <c r="N399" i="11"/>
  <c r="L399" i="11"/>
  <c r="U400" i="4"/>
  <c r="N398" i="11"/>
  <c r="U399" i="4"/>
  <c r="L398" i="11"/>
  <c r="U402" i="4"/>
  <c r="L401" i="11"/>
  <c r="N401" i="11"/>
  <c r="N400" i="11"/>
  <c r="U401" i="4"/>
  <c r="L400" i="11"/>
  <c r="L394" i="11"/>
  <c r="U403" i="4"/>
  <c r="L402" i="11"/>
  <c r="N402" i="11"/>
  <c r="L403" i="11"/>
  <c r="N403" i="11"/>
  <c r="U404" i="4"/>
  <c r="U405" i="4"/>
  <c r="L404" i="11"/>
  <c r="N404" i="11"/>
  <c r="N392" i="11"/>
  <c r="V393" i="4" s="1"/>
  <c r="N397" i="11"/>
  <c r="U398" i="4"/>
  <c r="L397" i="11"/>
  <c r="N405" i="11"/>
  <c r="U406" i="4"/>
  <c r="L405" i="11"/>
  <c r="L396" i="11"/>
  <c r="N396" i="11"/>
  <c r="U397" i="4"/>
  <c r="L395" i="11"/>
  <c r="N395" i="11"/>
  <c r="U396" i="4"/>
  <c r="V395" i="4"/>
  <c r="N393" i="11"/>
  <c r="L393" i="11"/>
  <c r="U394" i="4"/>
  <c r="L389" i="11"/>
  <c r="N389" i="11"/>
  <c r="V390" i="4" s="1"/>
  <c r="L390" i="11"/>
  <c r="N390" i="11"/>
  <c r="V391" i="4" s="1"/>
  <c r="L391" i="11"/>
  <c r="N391" i="11"/>
  <c r="V392" i="4" s="1"/>
  <c r="N387" i="11"/>
  <c r="V388" i="4" s="1"/>
  <c r="U386" i="4"/>
  <c r="U388" i="4"/>
  <c r="N388" i="11"/>
  <c r="U389" i="4"/>
  <c r="L388" i="11"/>
  <c r="L385" i="11"/>
  <c r="N386" i="11"/>
  <c r="L386" i="11"/>
  <c r="U387" i="4"/>
  <c r="V386" i="4"/>
  <c r="L374" i="11"/>
  <c r="U375" i="4"/>
  <c r="N374" i="11"/>
  <c r="N378" i="11"/>
  <c r="L378" i="11"/>
  <c r="U379" i="4"/>
  <c r="U374" i="4"/>
  <c r="L373" i="11"/>
  <c r="N373" i="11"/>
  <c r="N383" i="11"/>
  <c r="U384" i="4"/>
  <c r="L383" i="11"/>
  <c r="U380" i="4"/>
  <c r="N379" i="11"/>
  <c r="L379" i="11"/>
  <c r="Q367" i="11"/>
  <c r="R367" i="11" s="1"/>
  <c r="S367" i="11"/>
  <c r="O367" i="11"/>
  <c r="P367" i="11" s="1"/>
  <c r="U370" i="4"/>
  <c r="N369" i="11"/>
  <c r="L369" i="11"/>
  <c r="L382" i="11"/>
  <c r="U383" i="4"/>
  <c r="N382" i="11"/>
  <c r="L371" i="11"/>
  <c r="N371" i="11"/>
  <c r="U372" i="4"/>
  <c r="U376" i="4"/>
  <c r="N375" i="11"/>
  <c r="L375" i="11"/>
  <c r="L370" i="11"/>
  <c r="U371" i="4"/>
  <c r="N370" i="11"/>
  <c r="L377" i="11"/>
  <c r="U378" i="4"/>
  <c r="N377" i="11"/>
  <c r="L381" i="11"/>
  <c r="U382" i="4"/>
  <c r="N381" i="11"/>
  <c r="U373" i="4"/>
  <c r="L372" i="11"/>
  <c r="N372" i="11"/>
  <c r="U381" i="4"/>
  <c r="L380" i="11"/>
  <c r="N380" i="11"/>
  <c r="N376" i="11"/>
  <c r="L376" i="11"/>
  <c r="U377" i="4"/>
  <c r="J368" i="11"/>
  <c r="L368" i="11"/>
  <c r="U369" i="4"/>
  <c r="N368" i="11"/>
  <c r="U385" i="4"/>
  <c r="N384" i="11"/>
  <c r="L384" i="11"/>
  <c r="U282" i="12"/>
  <c r="F16" i="8"/>
  <c r="S16" i="15"/>
  <c r="G16" i="8" s="1"/>
  <c r="R17" i="15"/>
  <c r="G16" i="18"/>
  <c r="AL17" i="15"/>
  <c r="AM16" i="15"/>
  <c r="H16" i="18" s="1"/>
  <c r="Z282" i="12"/>
  <c r="X283" i="12"/>
  <c r="T283" i="12"/>
  <c r="V283" i="12"/>
  <c r="W283" i="12" s="1"/>
  <c r="T284" i="4"/>
  <c r="AG286" i="15"/>
  <c r="L285" i="12"/>
  <c r="P285" i="12" s="1"/>
  <c r="AH285" i="15"/>
  <c r="M285" i="12" s="1"/>
  <c r="D17" i="15"/>
  <c r="F16" i="5"/>
  <c r="E16" i="15"/>
  <c r="G16" i="5" s="1"/>
  <c r="S284" i="12"/>
  <c r="O284" i="12"/>
  <c r="Q284" i="12"/>
  <c r="S285" i="4"/>
  <c r="H37" i="15"/>
  <c r="H36" i="6"/>
  <c r="I36" i="15"/>
  <c r="I36" i="6" s="1"/>
  <c r="R283" i="12"/>
  <c r="R284" i="3" s="1"/>
  <c r="Q284" i="3"/>
  <c r="M17" i="15"/>
  <c r="G16" i="7"/>
  <c r="N16" i="15"/>
  <c r="H16" i="7" s="1"/>
  <c r="AB17" i="15"/>
  <c r="H16" i="10"/>
  <c r="W17" i="15"/>
  <c r="G16" i="9"/>
  <c r="X16" i="15"/>
  <c r="H16" i="9" s="1"/>
  <c r="V415" i="4" l="1"/>
  <c r="Q414" i="11"/>
  <c r="O414" i="11"/>
  <c r="Q413" i="11"/>
  <c r="O413" i="11"/>
  <c r="O411" i="11"/>
  <c r="V412" i="4"/>
  <c r="Q411" i="11"/>
  <c r="Q410" i="11"/>
  <c r="V411" i="4"/>
  <c r="O410" i="11"/>
  <c r="Q412" i="11"/>
  <c r="V413" i="4"/>
  <c r="O412" i="11"/>
  <c r="O409" i="11"/>
  <c r="Q409" i="11"/>
  <c r="V410" i="4"/>
  <c r="Q408" i="11"/>
  <c r="O408" i="11"/>
  <c r="O407" i="11"/>
  <c r="V408" i="4"/>
  <c r="Q407" i="11"/>
  <c r="O406" i="11"/>
  <c r="Q406" i="11"/>
  <c r="V398" i="4"/>
  <c r="Q397" i="11"/>
  <c r="O397" i="11"/>
  <c r="V403" i="4"/>
  <c r="O402" i="11"/>
  <c r="Q402" i="11"/>
  <c r="S402" i="11"/>
  <c r="S403" i="11" s="1"/>
  <c r="S404" i="11" s="1"/>
  <c r="S405" i="11" s="1"/>
  <c r="S406" i="11" s="1"/>
  <c r="S407" i="11" s="1"/>
  <c r="S408" i="11" s="1"/>
  <c r="S409" i="11" s="1"/>
  <c r="S410" i="11" s="1"/>
  <c r="S411" i="11" s="1"/>
  <c r="S412" i="11" s="1"/>
  <c r="S413" i="11" s="1"/>
  <c r="S414" i="11" s="1"/>
  <c r="O398" i="11"/>
  <c r="Q398" i="11"/>
  <c r="V399" i="4"/>
  <c r="V397" i="4"/>
  <c r="Q396" i="11"/>
  <c r="O396" i="11"/>
  <c r="Q405" i="11"/>
  <c r="O405" i="11"/>
  <c r="V406" i="4"/>
  <c r="V405" i="4"/>
  <c r="Q404" i="11"/>
  <c r="O404" i="11"/>
  <c r="Q403" i="11"/>
  <c r="V404" i="4"/>
  <c r="O403" i="11"/>
  <c r="V401" i="4"/>
  <c r="Q400" i="11"/>
  <c r="O400" i="11"/>
  <c r="Q401" i="11"/>
  <c r="V402" i="4"/>
  <c r="O401" i="11"/>
  <c r="V400" i="4"/>
  <c r="Q399" i="11"/>
  <c r="O399" i="11"/>
  <c r="O395" i="11"/>
  <c r="Q395" i="11"/>
  <c r="V396" i="4"/>
  <c r="Q394" i="11"/>
  <c r="O394" i="11"/>
  <c r="O393" i="11"/>
  <c r="V394" i="4"/>
  <c r="Q393" i="11"/>
  <c r="O392" i="11"/>
  <c r="Q392" i="11"/>
  <c r="O390" i="11"/>
  <c r="Q390" i="11"/>
  <c r="O391" i="11"/>
  <c r="Q391" i="11"/>
  <c r="Q389" i="11"/>
  <c r="O389" i="11"/>
  <c r="V389" i="4"/>
  <c r="O388" i="11"/>
  <c r="Q388" i="11"/>
  <c r="O387" i="11"/>
  <c r="Q387" i="11"/>
  <c r="B99" i="19"/>
  <c r="B100" i="19"/>
  <c r="Q386" i="11"/>
  <c r="V387" i="4"/>
  <c r="O386" i="11"/>
  <c r="O385" i="11"/>
  <c r="Q385" i="11"/>
  <c r="Q380" i="11"/>
  <c r="V381" i="4"/>
  <c r="O380" i="11"/>
  <c r="O370" i="11"/>
  <c r="V371" i="4"/>
  <c r="Q370" i="11"/>
  <c r="O373" i="11"/>
  <c r="Q373" i="11"/>
  <c r="V374" i="4"/>
  <c r="V369" i="4"/>
  <c r="Q368" i="11"/>
  <c r="O368" i="11"/>
  <c r="Q377" i="11"/>
  <c r="O377" i="11"/>
  <c r="V378" i="4"/>
  <c r="O382" i="11"/>
  <c r="V383" i="4"/>
  <c r="Q382" i="11"/>
  <c r="O369" i="11"/>
  <c r="Q369" i="11"/>
  <c r="V370" i="4"/>
  <c r="Q378" i="11"/>
  <c r="O378" i="11"/>
  <c r="V379" i="4"/>
  <c r="M368" i="11"/>
  <c r="T369" i="3" s="1"/>
  <c r="S369" i="3"/>
  <c r="Q375" i="11"/>
  <c r="V376" i="4"/>
  <c r="O375" i="11"/>
  <c r="Q381" i="11"/>
  <c r="V382" i="4"/>
  <c r="O381" i="11"/>
  <c r="S374" i="11"/>
  <c r="O374" i="11"/>
  <c r="Q374" i="11"/>
  <c r="V375" i="4"/>
  <c r="O384" i="11"/>
  <c r="Q384" i="11"/>
  <c r="V385" i="4"/>
  <c r="O376" i="11"/>
  <c r="V377" i="4"/>
  <c r="Q376" i="11"/>
  <c r="V373" i="4"/>
  <c r="O372" i="11"/>
  <c r="Q372" i="11"/>
  <c r="O371" i="11"/>
  <c r="Q371" i="11"/>
  <c r="V372" i="4"/>
  <c r="V380" i="4"/>
  <c r="O379" i="11"/>
  <c r="Q379" i="11"/>
  <c r="O383" i="11"/>
  <c r="V384" i="4"/>
  <c r="Q383" i="11"/>
  <c r="R18" i="15"/>
  <c r="F17" i="8"/>
  <c r="S17" i="15"/>
  <c r="G17" i="8" s="1"/>
  <c r="AG287" i="15"/>
  <c r="L286" i="12"/>
  <c r="P286" i="12" s="1"/>
  <c r="AH286" i="15"/>
  <c r="M286" i="12" s="1"/>
  <c r="Y283" i="12"/>
  <c r="Z283" i="12" s="1"/>
  <c r="X284" i="12"/>
  <c r="M18" i="15"/>
  <c r="G17" i="7"/>
  <c r="N17" i="15"/>
  <c r="H17" i="7" s="1"/>
  <c r="R284" i="12"/>
  <c r="R285" i="3" s="1"/>
  <c r="Q285" i="3"/>
  <c r="D18" i="15"/>
  <c r="F17" i="5"/>
  <c r="E17" i="15"/>
  <c r="G17" i="5" s="1"/>
  <c r="W18" i="15"/>
  <c r="G17" i="9"/>
  <c r="X17" i="15"/>
  <c r="H17" i="9" s="1"/>
  <c r="G17" i="18"/>
  <c r="AL18" i="15"/>
  <c r="AM17" i="15"/>
  <c r="H17" i="18" s="1"/>
  <c r="AB18" i="15"/>
  <c r="H17" i="10"/>
  <c r="H38" i="15"/>
  <c r="H37" i="6"/>
  <c r="I37" i="15"/>
  <c r="I37" i="6" s="1"/>
  <c r="V284" i="12"/>
  <c r="W284" i="12" s="1"/>
  <c r="T284" i="12"/>
  <c r="T285" i="4"/>
  <c r="Q285" i="12"/>
  <c r="O285" i="12"/>
  <c r="S285" i="12"/>
  <c r="S286" i="4"/>
  <c r="U283" i="12"/>
  <c r="P414" i="11" l="1"/>
  <c r="R414" i="11"/>
  <c r="R413" i="11"/>
  <c r="P413" i="11"/>
  <c r="P375" i="11"/>
  <c r="P384" i="11"/>
  <c r="P410" i="11"/>
  <c r="R412" i="11"/>
  <c r="R411" i="11"/>
  <c r="R410" i="11"/>
  <c r="P412" i="11"/>
  <c r="P411" i="11"/>
  <c r="R409" i="11"/>
  <c r="P409" i="11"/>
  <c r="R408" i="11"/>
  <c r="P408" i="11"/>
  <c r="R407" i="11"/>
  <c r="P407" i="11"/>
  <c r="R406" i="11"/>
  <c r="P406" i="11"/>
  <c r="B101" i="19"/>
  <c r="P398" i="11"/>
  <c r="P401" i="11"/>
  <c r="P400" i="11"/>
  <c r="P396" i="11"/>
  <c r="P397" i="11"/>
  <c r="R396" i="11"/>
  <c r="R397" i="11"/>
  <c r="R398" i="11"/>
  <c r="R399" i="11"/>
  <c r="R400" i="11"/>
  <c r="R401" i="11"/>
  <c r="R402" i="11"/>
  <c r="R403" i="11"/>
  <c r="R404" i="11"/>
  <c r="R405" i="11"/>
  <c r="P399" i="11"/>
  <c r="P403" i="11"/>
  <c r="P404" i="11"/>
  <c r="P405" i="11"/>
  <c r="P402" i="11"/>
  <c r="R395" i="11"/>
  <c r="P395" i="11"/>
  <c r="R394" i="11"/>
  <c r="P394" i="11"/>
  <c r="R393" i="11"/>
  <c r="P393" i="11"/>
  <c r="R392" i="11"/>
  <c r="P392" i="11"/>
  <c r="P391" i="11"/>
  <c r="P389" i="11"/>
  <c r="R390" i="11"/>
  <c r="R389" i="11"/>
  <c r="R391" i="11"/>
  <c r="P390" i="11"/>
  <c r="P383" i="11"/>
  <c r="B103" i="19"/>
  <c r="R388" i="11"/>
  <c r="P388" i="11"/>
  <c r="R387" i="11"/>
  <c r="P387" i="11"/>
  <c r="P386" i="11"/>
  <c r="R386" i="11"/>
  <c r="P379" i="11"/>
  <c r="P371" i="11"/>
  <c r="P372" i="11"/>
  <c r="P376" i="11"/>
  <c r="P374" i="11"/>
  <c r="R385" i="11"/>
  <c r="P385" i="11"/>
  <c r="P381" i="11"/>
  <c r="P382" i="11"/>
  <c r="P377" i="11"/>
  <c r="P378" i="11"/>
  <c r="P369" i="11"/>
  <c r="P373" i="11"/>
  <c r="P368" i="11"/>
  <c r="P370" i="11"/>
  <c r="R384" i="11"/>
  <c r="R383" i="11"/>
  <c r="R382" i="11"/>
  <c r="R377" i="11"/>
  <c r="R372" i="11"/>
  <c r="R370" i="11"/>
  <c r="R378" i="11"/>
  <c r="R375" i="11"/>
  <c r="R369" i="11"/>
  <c r="R379" i="11"/>
  <c r="R373" i="11"/>
  <c r="R368" i="11"/>
  <c r="R371" i="11"/>
  <c r="R381" i="11"/>
  <c r="R374" i="11"/>
  <c r="R380" i="11"/>
  <c r="R376" i="11"/>
  <c r="P380" i="11"/>
  <c r="S375" i="11"/>
  <c r="T374" i="11"/>
  <c r="U284" i="12"/>
  <c r="R19" i="15"/>
  <c r="F18" i="8"/>
  <c r="S18" i="15"/>
  <c r="G18" i="8" s="1"/>
  <c r="D19" i="15"/>
  <c r="F18" i="5"/>
  <c r="E18" i="15"/>
  <c r="G18" i="5" s="1"/>
  <c r="V285" i="12"/>
  <c r="W285" i="12" s="1"/>
  <c r="T285" i="12"/>
  <c r="T286" i="4"/>
  <c r="H39" i="15"/>
  <c r="H38" i="6"/>
  <c r="I38" i="15"/>
  <c r="I38" i="6" s="1"/>
  <c r="G18" i="18"/>
  <c r="AL19" i="15"/>
  <c r="AM18" i="15"/>
  <c r="H18" i="18" s="1"/>
  <c r="W19" i="15"/>
  <c r="G18" i="9"/>
  <c r="X18" i="15"/>
  <c r="H18" i="9" s="1"/>
  <c r="M19" i="15"/>
  <c r="G18" i="7"/>
  <c r="N18" i="15"/>
  <c r="H18" i="7" s="1"/>
  <c r="Q286" i="12"/>
  <c r="S286" i="12"/>
  <c r="O286" i="12"/>
  <c r="S287" i="4"/>
  <c r="AB19" i="15"/>
  <c r="H18" i="10"/>
  <c r="R285" i="12"/>
  <c r="R286" i="3" s="1"/>
  <c r="Q286" i="3"/>
  <c r="X285" i="12"/>
  <c r="Y284" i="12"/>
  <c r="Z284" i="12" s="1"/>
  <c r="AG288" i="15"/>
  <c r="L287" i="12"/>
  <c r="P287" i="12" s="1"/>
  <c r="AH287" i="15"/>
  <c r="M287" i="12" s="1"/>
  <c r="U374" i="11" l="1"/>
  <c r="B102" i="19"/>
  <c r="S376" i="11"/>
  <c r="T375" i="11"/>
  <c r="U375" i="11" s="1"/>
  <c r="S381" i="11"/>
  <c r="S382" i="11" s="1"/>
  <c r="S383" i="11" s="1"/>
  <c r="S384" i="11" s="1"/>
  <c r="S385" i="11" s="1"/>
  <c r="S386" i="11" s="1"/>
  <c r="S387" i="11" s="1"/>
  <c r="S388" i="11" s="1"/>
  <c r="S389" i="11" s="1"/>
  <c r="F19" i="8"/>
  <c r="S19" i="15"/>
  <c r="G19" i="8" s="1"/>
  <c r="R20" i="15"/>
  <c r="T286" i="12"/>
  <c r="V286" i="12"/>
  <c r="W286" i="12" s="1"/>
  <c r="T287" i="4"/>
  <c r="M20" i="15"/>
  <c r="G19" i="7"/>
  <c r="N19" i="15"/>
  <c r="H19" i="7" s="1"/>
  <c r="H19" i="10"/>
  <c r="AB20" i="15"/>
  <c r="G19" i="18"/>
  <c r="AL20" i="15"/>
  <c r="AM19" i="15"/>
  <c r="H19" i="18" s="1"/>
  <c r="H40" i="15"/>
  <c r="H39" i="6"/>
  <c r="I39" i="15"/>
  <c r="I39" i="6" s="1"/>
  <c r="AG289" i="15"/>
  <c r="L288" i="12"/>
  <c r="P288" i="12" s="1"/>
  <c r="AH288" i="15"/>
  <c r="M288" i="12" s="1"/>
  <c r="X286" i="12"/>
  <c r="Y285" i="12"/>
  <c r="Z285" i="12" s="1"/>
  <c r="S287" i="12"/>
  <c r="O287" i="12"/>
  <c r="Q287" i="12"/>
  <c r="S288" i="4"/>
  <c r="R286" i="12"/>
  <c r="R287" i="3" s="1"/>
  <c r="Q287" i="3"/>
  <c r="W20" i="15"/>
  <c r="G19" i="9"/>
  <c r="X19" i="15"/>
  <c r="H19" i="9" s="1"/>
  <c r="U285" i="12"/>
  <c r="D20" i="15"/>
  <c r="F19" i="5"/>
  <c r="E19" i="15"/>
  <c r="G19" i="5" s="1"/>
  <c r="S390" i="11" l="1"/>
  <c r="T376" i="11"/>
  <c r="S377" i="11"/>
  <c r="F20" i="8"/>
  <c r="S20" i="15"/>
  <c r="G20" i="8" s="1"/>
  <c r="R21" i="15"/>
  <c r="T287" i="12"/>
  <c r="V287" i="12"/>
  <c r="W287" i="12" s="1"/>
  <c r="T288" i="4"/>
  <c r="H41" i="15"/>
  <c r="H40" i="6"/>
  <c r="I40" i="15"/>
  <c r="I40" i="6" s="1"/>
  <c r="AB21" i="15"/>
  <c r="H20" i="10"/>
  <c r="M21" i="15"/>
  <c r="G20" i="7"/>
  <c r="N20" i="15"/>
  <c r="H20" i="7" s="1"/>
  <c r="X287" i="12"/>
  <c r="Y286" i="12"/>
  <c r="Z286" i="12" s="1"/>
  <c r="G20" i="18"/>
  <c r="AL21" i="15"/>
  <c r="AM20" i="15"/>
  <c r="H20" i="18" s="1"/>
  <c r="S288" i="12"/>
  <c r="O288" i="12"/>
  <c r="Q288" i="12"/>
  <c r="S289" i="4"/>
  <c r="AG290" i="15"/>
  <c r="L289" i="12"/>
  <c r="P289" i="12" s="1"/>
  <c r="AH289" i="15"/>
  <c r="M289" i="12" s="1"/>
  <c r="D21" i="15"/>
  <c r="F20" i="5"/>
  <c r="E20" i="15"/>
  <c r="G20" i="5" s="1"/>
  <c r="W21" i="15"/>
  <c r="G20" i="9"/>
  <c r="X20" i="15"/>
  <c r="H20" i="9" s="1"/>
  <c r="R287" i="12"/>
  <c r="R288" i="3" s="1"/>
  <c r="Q288" i="3"/>
  <c r="U286" i="12"/>
  <c r="U376" i="11" l="1"/>
  <c r="S391" i="11"/>
  <c r="S392" i="11" s="1"/>
  <c r="S393" i="11" s="1"/>
  <c r="S394" i="11" s="1"/>
  <c r="S395" i="11" s="1"/>
  <c r="S396" i="11" s="1"/>
  <c r="S397" i="11" s="1"/>
  <c r="S398" i="11" s="1"/>
  <c r="S399" i="11" s="1"/>
  <c r="S400" i="11" s="1"/>
  <c r="S401" i="11" s="1"/>
  <c r="T377" i="11"/>
  <c r="S378" i="11"/>
  <c r="S21" i="15"/>
  <c r="G21" i="8" s="1"/>
  <c r="F21" i="8"/>
  <c r="R22" i="15"/>
  <c r="G21" i="9"/>
  <c r="W22" i="15"/>
  <c r="X21" i="15"/>
  <c r="H21" i="9" s="1"/>
  <c r="AG291" i="15"/>
  <c r="L290" i="12"/>
  <c r="P290" i="12" s="1"/>
  <c r="AH290" i="15"/>
  <c r="M290" i="12" s="1"/>
  <c r="V288" i="12"/>
  <c r="W288" i="12" s="1"/>
  <c r="T288" i="12"/>
  <c r="T289" i="4"/>
  <c r="H42" i="15"/>
  <c r="H41" i="6"/>
  <c r="I41" i="15"/>
  <c r="I41" i="6" s="1"/>
  <c r="D22" i="15"/>
  <c r="F21" i="5"/>
  <c r="E21" i="15"/>
  <c r="G21" i="5" s="1"/>
  <c r="Y287" i="12"/>
  <c r="Z287" i="12" s="1"/>
  <c r="X288" i="12"/>
  <c r="AB22" i="15"/>
  <c r="H21" i="10"/>
  <c r="G21" i="18"/>
  <c r="AL22" i="15"/>
  <c r="AM21" i="15"/>
  <c r="H21" i="18" s="1"/>
  <c r="Q289" i="12"/>
  <c r="S289" i="12"/>
  <c r="O289" i="12"/>
  <c r="S290" i="4"/>
  <c r="R288" i="12"/>
  <c r="R289" i="3" s="1"/>
  <c r="Q289" i="3"/>
  <c r="M22" i="15"/>
  <c r="G21" i="7"/>
  <c r="N21" i="15"/>
  <c r="H21" i="7" s="1"/>
  <c r="U287" i="12"/>
  <c r="U377" i="11" l="1"/>
  <c r="T378" i="11"/>
  <c r="S379" i="11"/>
  <c r="S22" i="15"/>
  <c r="G22" i="8" s="1"/>
  <c r="R23" i="15"/>
  <c r="F22" i="8"/>
  <c r="M23" i="15"/>
  <c r="G22" i="7"/>
  <c r="N22" i="15"/>
  <c r="H22" i="7" s="1"/>
  <c r="R289" i="12"/>
  <c r="R290" i="3" s="1"/>
  <c r="Q290" i="3"/>
  <c r="G22" i="18"/>
  <c r="AL23" i="15"/>
  <c r="AM22" i="15"/>
  <c r="H22" i="18" s="1"/>
  <c r="X289" i="12"/>
  <c r="Y289" i="12" s="1"/>
  <c r="Y288" i="12"/>
  <c r="Z288" i="12" s="1"/>
  <c r="D23" i="15"/>
  <c r="F22" i="5"/>
  <c r="E22" i="15"/>
  <c r="G22" i="5" s="1"/>
  <c r="U288" i="12"/>
  <c r="AG292" i="15"/>
  <c r="L291" i="12"/>
  <c r="P291" i="12" s="1"/>
  <c r="AH291" i="15"/>
  <c r="M291" i="12" s="1"/>
  <c r="V289" i="12"/>
  <c r="W289" i="12" s="1"/>
  <c r="T289" i="12"/>
  <c r="T290" i="4"/>
  <c r="W23" i="15"/>
  <c r="G22" i="9"/>
  <c r="X22" i="15"/>
  <c r="H22" i="9" s="1"/>
  <c r="AB23" i="15"/>
  <c r="H22" i="10"/>
  <c r="H43" i="15"/>
  <c r="H42" i="6"/>
  <c r="I42" i="15"/>
  <c r="I42" i="6" s="1"/>
  <c r="Q290" i="12"/>
  <c r="S290" i="12"/>
  <c r="O290" i="12"/>
  <c r="S291" i="4"/>
  <c r="U378" i="11" l="1"/>
  <c r="U289" i="12"/>
  <c r="T379" i="11"/>
  <c r="S380" i="11"/>
  <c r="T413" i="11" s="1"/>
  <c r="F23" i="8"/>
  <c r="S23" i="15"/>
  <c r="G23" i="8" s="1"/>
  <c r="R24" i="15"/>
  <c r="Z289" i="12"/>
  <c r="X290" i="12"/>
  <c r="T290" i="12"/>
  <c r="V290" i="12"/>
  <c r="W290" i="12" s="1"/>
  <c r="T291" i="4"/>
  <c r="H44" i="15"/>
  <c r="H43" i="6"/>
  <c r="I43" i="15"/>
  <c r="I43" i="6" s="1"/>
  <c r="W24" i="15"/>
  <c r="G23" i="9"/>
  <c r="X23" i="15"/>
  <c r="H23" i="9" s="1"/>
  <c r="S291" i="12"/>
  <c r="O291" i="12"/>
  <c r="Q291" i="12"/>
  <c r="S292" i="4"/>
  <c r="AB24" i="15"/>
  <c r="H23" i="10"/>
  <c r="AG293" i="15"/>
  <c r="L292" i="12"/>
  <c r="P292" i="12" s="1"/>
  <c r="AH292" i="15"/>
  <c r="M292" i="12" s="1"/>
  <c r="D24" i="15"/>
  <c r="F23" i="5"/>
  <c r="E23" i="15"/>
  <c r="G23" i="5" s="1"/>
  <c r="G23" i="18"/>
  <c r="AL24" i="15"/>
  <c r="AM23" i="15"/>
  <c r="H23" i="18" s="1"/>
  <c r="R290" i="12"/>
  <c r="R291" i="3" s="1"/>
  <c r="Q291" i="3"/>
  <c r="M24" i="15"/>
  <c r="G23" i="7"/>
  <c r="N23" i="15"/>
  <c r="H23" i="7" s="1"/>
  <c r="T414" i="11" l="1"/>
  <c r="T406" i="11"/>
  <c r="T410" i="11"/>
  <c r="T411" i="11"/>
  <c r="T412" i="11"/>
  <c r="T409" i="11"/>
  <c r="T408" i="11"/>
  <c r="T407" i="11"/>
  <c r="U379" i="11"/>
  <c r="T392" i="11"/>
  <c r="T405" i="11"/>
  <c r="T402" i="11"/>
  <c r="T399" i="11"/>
  <c r="T398" i="11"/>
  <c r="T397" i="11"/>
  <c r="T404" i="11"/>
  <c r="T400" i="11"/>
  <c r="T401" i="11"/>
  <c r="T403" i="11"/>
  <c r="T396" i="11"/>
  <c r="T395" i="11"/>
  <c r="T394" i="11"/>
  <c r="T393" i="11"/>
  <c r="T389" i="11"/>
  <c r="T391" i="11"/>
  <c r="T390" i="11"/>
  <c r="T387" i="11"/>
  <c r="T388" i="11"/>
  <c r="T385" i="11"/>
  <c r="T386" i="11"/>
  <c r="T380" i="11"/>
  <c r="T384" i="11"/>
  <c r="T382" i="11"/>
  <c r="T383" i="11"/>
  <c r="T381" i="11"/>
  <c r="S24" i="15"/>
  <c r="G24" i="8" s="1"/>
  <c r="R25" i="15"/>
  <c r="F24" i="8"/>
  <c r="M25" i="15"/>
  <c r="G24" i="7"/>
  <c r="N24" i="15"/>
  <c r="H24" i="7" s="1"/>
  <c r="G24" i="18"/>
  <c r="AL25" i="15"/>
  <c r="AM24" i="15"/>
  <c r="H24" i="18" s="1"/>
  <c r="D25" i="15"/>
  <c r="F24" i="5"/>
  <c r="E24" i="15"/>
  <c r="G24" i="5" s="1"/>
  <c r="R291" i="12"/>
  <c r="R292" i="3" s="1"/>
  <c r="Q292" i="3"/>
  <c r="AB25" i="15"/>
  <c r="H24" i="10"/>
  <c r="T291" i="12"/>
  <c r="U291" i="12" s="1"/>
  <c r="V291" i="12"/>
  <c r="W291" i="12" s="1"/>
  <c r="T292" i="4"/>
  <c r="U290" i="12"/>
  <c r="AG294" i="15"/>
  <c r="L293" i="12"/>
  <c r="P293" i="12" s="1"/>
  <c r="AH293" i="15"/>
  <c r="M293" i="12" s="1"/>
  <c r="W25" i="15"/>
  <c r="G24" i="9"/>
  <c r="X24" i="15"/>
  <c r="H24" i="9" s="1"/>
  <c r="S292" i="12"/>
  <c r="O292" i="12"/>
  <c r="Q292" i="12"/>
  <c r="S293" i="4"/>
  <c r="H45" i="15"/>
  <c r="H44" i="6"/>
  <c r="I44" i="15"/>
  <c r="I44" i="6" s="1"/>
  <c r="X291" i="12"/>
  <c r="Y290" i="12"/>
  <c r="Z290" i="12" s="1"/>
  <c r="U414" i="11" l="1"/>
  <c r="U413" i="11"/>
  <c r="U412" i="11"/>
  <c r="U411" i="11"/>
  <c r="U410" i="11"/>
  <c r="U409" i="11"/>
  <c r="U408" i="11"/>
  <c r="U407" i="11"/>
  <c r="U406" i="11"/>
  <c r="U402" i="11"/>
  <c r="U404" i="11"/>
  <c r="U400" i="11"/>
  <c r="U403" i="11"/>
  <c r="U396" i="11"/>
  <c r="U399" i="11"/>
  <c r="U398" i="11"/>
  <c r="U401" i="11"/>
  <c r="U405" i="11"/>
  <c r="U397" i="11"/>
  <c r="U395" i="11"/>
  <c r="U394" i="11"/>
  <c r="U393" i="11"/>
  <c r="U392" i="11"/>
  <c r="U391" i="11"/>
  <c r="U390" i="11"/>
  <c r="U389" i="11"/>
  <c r="U388" i="11"/>
  <c r="U387" i="11"/>
  <c r="U386" i="11"/>
  <c r="U385" i="11"/>
  <c r="U384" i="11"/>
  <c r="U380" i="11"/>
  <c r="U381" i="11"/>
  <c r="U382" i="11"/>
  <c r="U383" i="11"/>
  <c r="S25" i="15"/>
  <c r="G25" i="8" s="1"/>
  <c r="R26" i="15"/>
  <c r="F25" i="8"/>
  <c r="R292" i="12"/>
  <c r="R293" i="3" s="1"/>
  <c r="Q293" i="3"/>
  <c r="V292" i="12"/>
  <c r="W292" i="12" s="1"/>
  <c r="T292" i="12"/>
  <c r="T293" i="4"/>
  <c r="AB26" i="15"/>
  <c r="H25" i="10"/>
  <c r="D26" i="15"/>
  <c r="F25" i="5"/>
  <c r="E25" i="15"/>
  <c r="G25" i="5" s="1"/>
  <c r="W26" i="15"/>
  <c r="G25" i="9"/>
  <c r="X25" i="15"/>
  <c r="H25" i="9" s="1"/>
  <c r="H46" i="15"/>
  <c r="H45" i="6"/>
  <c r="I45" i="15"/>
  <c r="I45" i="6" s="1"/>
  <c r="Q293" i="12"/>
  <c r="S293" i="12"/>
  <c r="O293" i="12"/>
  <c r="S294" i="4"/>
  <c r="Y291" i="12"/>
  <c r="Z291" i="12" s="1"/>
  <c r="X292" i="12"/>
  <c r="AG295" i="15"/>
  <c r="L294" i="12"/>
  <c r="P294" i="12" s="1"/>
  <c r="AH294" i="15"/>
  <c r="M294" i="12" s="1"/>
  <c r="G25" i="18"/>
  <c r="AL26" i="15"/>
  <c r="AM25" i="15"/>
  <c r="H25" i="18" s="1"/>
  <c r="M26" i="15"/>
  <c r="G25" i="7"/>
  <c r="N25" i="15"/>
  <c r="H25" i="7" s="1"/>
  <c r="S26" i="15" l="1"/>
  <c r="G26" i="8" s="1"/>
  <c r="R27" i="15"/>
  <c r="F26" i="8"/>
  <c r="U292" i="12"/>
  <c r="M27" i="15"/>
  <c r="G26" i="7"/>
  <c r="N26" i="15"/>
  <c r="H26" i="7" s="1"/>
  <c r="R293" i="12"/>
  <c r="R294" i="3" s="1"/>
  <c r="Q294" i="3"/>
  <c r="W27" i="15"/>
  <c r="G26" i="9"/>
  <c r="X26" i="15"/>
  <c r="H26" i="9" s="1"/>
  <c r="D27" i="15"/>
  <c r="F26" i="5"/>
  <c r="E26" i="15"/>
  <c r="G26" i="5" s="1"/>
  <c r="S294" i="12"/>
  <c r="O294" i="12"/>
  <c r="Q294" i="12"/>
  <c r="S295" i="4"/>
  <c r="G26" i="18"/>
  <c r="AL27" i="15"/>
  <c r="AM26" i="15"/>
  <c r="H26" i="18" s="1"/>
  <c r="AG296" i="15"/>
  <c r="L295" i="12"/>
  <c r="P295" i="12" s="1"/>
  <c r="AH295" i="15"/>
  <c r="M295" i="12" s="1"/>
  <c r="V293" i="12"/>
  <c r="W293" i="12" s="1"/>
  <c r="T293" i="12"/>
  <c r="T294" i="4"/>
  <c r="H47" i="15"/>
  <c r="H46" i="6"/>
  <c r="I46" i="15"/>
  <c r="I46" i="6" s="1"/>
  <c r="AB27" i="15"/>
  <c r="H26" i="10"/>
  <c r="X293" i="12"/>
  <c r="Y292" i="12"/>
  <c r="Z292" i="12" s="1"/>
  <c r="F27" i="8" l="1"/>
  <c r="S27" i="15"/>
  <c r="G27" i="8" s="1"/>
  <c r="R28" i="15"/>
  <c r="U293" i="12"/>
  <c r="AG297" i="15"/>
  <c r="L296" i="12"/>
  <c r="P296" i="12" s="1"/>
  <c r="AH296" i="15"/>
  <c r="M296" i="12" s="1"/>
  <c r="Q295" i="12"/>
  <c r="S295" i="12"/>
  <c r="O295" i="12"/>
  <c r="S296" i="4"/>
  <c r="T294" i="12"/>
  <c r="V294" i="12"/>
  <c r="W294" i="12" s="1"/>
  <c r="T295" i="4"/>
  <c r="X294" i="12"/>
  <c r="Y293" i="12"/>
  <c r="Z293" i="12" s="1"/>
  <c r="W28" i="15"/>
  <c r="G27" i="9"/>
  <c r="X27" i="15"/>
  <c r="H27" i="9" s="1"/>
  <c r="H27" i="10"/>
  <c r="AB28" i="15"/>
  <c r="H48" i="15"/>
  <c r="H47" i="6"/>
  <c r="I47" i="15"/>
  <c r="I47" i="6" s="1"/>
  <c r="G27" i="18"/>
  <c r="AL28" i="15"/>
  <c r="AM27" i="15"/>
  <c r="H27" i="18" s="1"/>
  <c r="R294" i="12"/>
  <c r="R295" i="3" s="1"/>
  <c r="Q295" i="3"/>
  <c r="D28" i="15"/>
  <c r="F27" i="5"/>
  <c r="E27" i="15"/>
  <c r="G27" i="5" s="1"/>
  <c r="M28" i="15"/>
  <c r="G27" i="7"/>
  <c r="N27" i="15"/>
  <c r="H27" i="7" s="1"/>
  <c r="S28" i="15" l="1"/>
  <c r="G28" i="8" s="1"/>
  <c r="F28" i="8"/>
  <c r="R29" i="15"/>
  <c r="X295" i="12"/>
  <c r="Y294" i="12"/>
  <c r="Z294" i="12" s="1"/>
  <c r="S296" i="12"/>
  <c r="O296" i="12"/>
  <c r="Q296" i="12"/>
  <c r="S297" i="4"/>
  <c r="U294" i="12"/>
  <c r="D29" i="15"/>
  <c r="F28" i="5"/>
  <c r="E28" i="15"/>
  <c r="G28" i="5" s="1"/>
  <c r="G28" i="18"/>
  <c r="AL29" i="15"/>
  <c r="AM28" i="15"/>
  <c r="H28" i="18" s="1"/>
  <c r="H49" i="15"/>
  <c r="H48" i="6"/>
  <c r="I48" i="15"/>
  <c r="I48" i="6" s="1"/>
  <c r="R295" i="12"/>
  <c r="R296" i="3" s="1"/>
  <c r="Q296" i="3"/>
  <c r="AG298" i="15"/>
  <c r="L297" i="12"/>
  <c r="P297" i="12" s="1"/>
  <c r="AH297" i="15"/>
  <c r="M297" i="12" s="1"/>
  <c r="M29" i="15"/>
  <c r="G28" i="7"/>
  <c r="N28" i="15"/>
  <c r="H28" i="7" s="1"/>
  <c r="AB29" i="15"/>
  <c r="H28" i="10"/>
  <c r="W29" i="15"/>
  <c r="G28" i="9"/>
  <c r="X28" i="15"/>
  <c r="H28" i="9" s="1"/>
  <c r="V295" i="12"/>
  <c r="W295" i="12" s="1"/>
  <c r="T295" i="12"/>
  <c r="T296" i="4"/>
  <c r="U295" i="12" l="1"/>
  <c r="F29" i="8"/>
  <c r="S29" i="15"/>
  <c r="G29" i="8" s="1"/>
  <c r="R30" i="15"/>
  <c r="T296" i="12"/>
  <c r="V296" i="12"/>
  <c r="W296" i="12" s="1"/>
  <c r="T297" i="4"/>
  <c r="Q297" i="12"/>
  <c r="S297" i="12"/>
  <c r="O297" i="12"/>
  <c r="S298" i="4"/>
  <c r="G29" i="9"/>
  <c r="W30" i="15"/>
  <c r="X29" i="15"/>
  <c r="H29" i="9" s="1"/>
  <c r="AG299" i="15"/>
  <c r="L298" i="12"/>
  <c r="P298" i="12" s="1"/>
  <c r="AH298" i="15"/>
  <c r="M298" i="12" s="1"/>
  <c r="M30" i="15"/>
  <c r="G29" i="7"/>
  <c r="N29" i="15"/>
  <c r="H29" i="7" s="1"/>
  <c r="H50" i="15"/>
  <c r="H49" i="6"/>
  <c r="I49" i="15"/>
  <c r="I49" i="6" s="1"/>
  <c r="G29" i="18"/>
  <c r="AL30" i="15"/>
  <c r="AM29" i="15"/>
  <c r="H29" i="18" s="1"/>
  <c r="D30" i="15"/>
  <c r="F29" i="5"/>
  <c r="E29" i="15"/>
  <c r="G29" i="5" s="1"/>
  <c r="R296" i="12"/>
  <c r="R297" i="3" s="1"/>
  <c r="Q297" i="3"/>
  <c r="AB30" i="15"/>
  <c r="H29" i="10"/>
  <c r="X296" i="12"/>
  <c r="Y296" i="12" s="1"/>
  <c r="Y295" i="12"/>
  <c r="Z295" i="12" s="1"/>
  <c r="F30" i="8" l="1"/>
  <c r="S30" i="15"/>
  <c r="G30" i="8" s="1"/>
  <c r="R31" i="15"/>
  <c r="Z296" i="12"/>
  <c r="H51" i="15"/>
  <c r="H50" i="6"/>
  <c r="I50" i="15"/>
  <c r="I50" i="6" s="1"/>
  <c r="S298" i="12"/>
  <c r="O298" i="12"/>
  <c r="Q298" i="12"/>
  <c r="S299" i="4"/>
  <c r="G30" i="18"/>
  <c r="AL31" i="15"/>
  <c r="AM30" i="15"/>
  <c r="H30" i="18" s="1"/>
  <c r="AB31" i="15"/>
  <c r="H30" i="10"/>
  <c r="D31" i="15"/>
  <c r="F30" i="5"/>
  <c r="E30" i="15"/>
  <c r="G30" i="5" s="1"/>
  <c r="AG300" i="15"/>
  <c r="L299" i="12"/>
  <c r="P299" i="12" s="1"/>
  <c r="AH299" i="15"/>
  <c r="M299" i="12" s="1"/>
  <c r="M31" i="15"/>
  <c r="G30" i="7"/>
  <c r="N30" i="15"/>
  <c r="H30" i="7" s="1"/>
  <c r="R297" i="12"/>
  <c r="R298" i="3" s="1"/>
  <c r="Q298" i="3"/>
  <c r="W31" i="15"/>
  <c r="G30" i="9"/>
  <c r="X30" i="15"/>
  <c r="H30" i="9" s="1"/>
  <c r="V297" i="12"/>
  <c r="W297" i="12" s="1"/>
  <c r="X297" i="12"/>
  <c r="T297" i="12"/>
  <c r="T298" i="4"/>
  <c r="U296" i="12"/>
  <c r="S31" i="15" l="1"/>
  <c r="G31" i="8" s="1"/>
  <c r="R32" i="15"/>
  <c r="S32" i="15" s="1"/>
  <c r="G32" i="8" s="1"/>
  <c r="F31" i="8"/>
  <c r="U297" i="12"/>
  <c r="X298" i="12"/>
  <c r="Y297" i="12"/>
  <c r="Z297" i="12" s="1"/>
  <c r="W32" i="15"/>
  <c r="G31" i="9"/>
  <c r="X31" i="15"/>
  <c r="H31" i="9" s="1"/>
  <c r="AG301" i="15"/>
  <c r="L300" i="12"/>
  <c r="P300" i="12" s="1"/>
  <c r="AH300" i="15"/>
  <c r="M300" i="12" s="1"/>
  <c r="T298" i="12"/>
  <c r="V298" i="12"/>
  <c r="W298" i="12" s="1"/>
  <c r="T299" i="4"/>
  <c r="M32" i="15"/>
  <c r="G31" i="7"/>
  <c r="N31" i="15"/>
  <c r="H31" i="7" s="1"/>
  <c r="AB32" i="15"/>
  <c r="H31" i="10"/>
  <c r="H52" i="15"/>
  <c r="H51" i="6"/>
  <c r="I51" i="15"/>
  <c r="I51" i="6" s="1"/>
  <c r="Q299" i="12"/>
  <c r="S299" i="12"/>
  <c r="O299" i="12"/>
  <c r="S300" i="4"/>
  <c r="D32" i="15"/>
  <c r="F31" i="5"/>
  <c r="E31" i="15"/>
  <c r="G31" i="5" s="1"/>
  <c r="G31" i="18"/>
  <c r="AL32" i="15"/>
  <c r="AM31" i="15"/>
  <c r="H31" i="18" s="1"/>
  <c r="R298" i="12"/>
  <c r="R299" i="3" s="1"/>
  <c r="Q299" i="3"/>
  <c r="F32" i="8" l="1"/>
  <c r="R33" i="15"/>
  <c r="G32" i="18"/>
  <c r="AL33" i="15"/>
  <c r="AM32" i="15"/>
  <c r="H32" i="18" s="1"/>
  <c r="D33" i="15"/>
  <c r="F32" i="5"/>
  <c r="E32" i="15"/>
  <c r="G32" i="5" s="1"/>
  <c r="M33" i="15"/>
  <c r="G32" i="7"/>
  <c r="N32" i="15"/>
  <c r="H32" i="7" s="1"/>
  <c r="AB33" i="15"/>
  <c r="H32" i="10"/>
  <c r="S300" i="12"/>
  <c r="O300" i="12"/>
  <c r="Q300" i="12"/>
  <c r="S301" i="4"/>
  <c r="W33" i="15"/>
  <c r="G32" i="9"/>
  <c r="X32" i="15"/>
  <c r="H32" i="9" s="1"/>
  <c r="R299" i="12"/>
  <c r="R300" i="3" s="1"/>
  <c r="Q300" i="3"/>
  <c r="AG302" i="15"/>
  <c r="L301" i="12"/>
  <c r="P301" i="12" s="1"/>
  <c r="AH301" i="15"/>
  <c r="M301" i="12" s="1"/>
  <c r="V299" i="12"/>
  <c r="W299" i="12" s="1"/>
  <c r="T299" i="12"/>
  <c r="T300" i="4"/>
  <c r="H53" i="15"/>
  <c r="H52" i="6"/>
  <c r="I52" i="15"/>
  <c r="I52" i="6" s="1"/>
  <c r="U298" i="12"/>
  <c r="X299" i="12"/>
  <c r="Y298" i="12"/>
  <c r="Z298" i="12" s="1"/>
  <c r="U299" i="12" l="1"/>
  <c r="F33" i="8"/>
  <c r="S33" i="15"/>
  <c r="G33" i="8" s="1"/>
  <c r="R34" i="15"/>
  <c r="AG303" i="15"/>
  <c r="L302" i="12"/>
  <c r="P302" i="12" s="1"/>
  <c r="AH302" i="15"/>
  <c r="M302" i="12" s="1"/>
  <c r="R300" i="12"/>
  <c r="R301" i="3" s="1"/>
  <c r="Q301" i="3"/>
  <c r="W34" i="15"/>
  <c r="G33" i="9"/>
  <c r="X33" i="15"/>
  <c r="H33" i="9" s="1"/>
  <c r="T300" i="12"/>
  <c r="V300" i="12"/>
  <c r="W300" i="12" s="1"/>
  <c r="T301" i="4"/>
  <c r="D34" i="15"/>
  <c r="F33" i="5"/>
  <c r="E33" i="15"/>
  <c r="G33" i="5" s="1"/>
  <c r="M34" i="15"/>
  <c r="G33" i="7"/>
  <c r="N33" i="15"/>
  <c r="H33" i="7" s="1"/>
  <c r="G33" i="18"/>
  <c r="AL34" i="15"/>
  <c r="AM33" i="15"/>
  <c r="H33" i="18" s="1"/>
  <c r="X300" i="12"/>
  <c r="Y299" i="12"/>
  <c r="Z299" i="12" s="1"/>
  <c r="H54" i="15"/>
  <c r="H53" i="6"/>
  <c r="I53" i="15"/>
  <c r="I53" i="6" s="1"/>
  <c r="Q301" i="12"/>
  <c r="S301" i="12"/>
  <c r="O301" i="12"/>
  <c r="S302" i="4"/>
  <c r="AB34" i="15"/>
  <c r="H33" i="10"/>
  <c r="R35" i="15" l="1"/>
  <c r="F34" i="8"/>
  <c r="S34" i="15"/>
  <c r="G34" i="8" s="1"/>
  <c r="X301" i="12"/>
  <c r="Y300" i="12"/>
  <c r="Z300" i="12" s="1"/>
  <c r="D35" i="15"/>
  <c r="F34" i="5"/>
  <c r="E34" i="15"/>
  <c r="G34" i="5" s="1"/>
  <c r="V301" i="12"/>
  <c r="W301" i="12" s="1"/>
  <c r="T301" i="12"/>
  <c r="T302" i="4"/>
  <c r="H55" i="15"/>
  <c r="H54" i="6"/>
  <c r="I54" i="15"/>
  <c r="I54" i="6" s="1"/>
  <c r="G34" i="18"/>
  <c r="AL35" i="15"/>
  <c r="AM34" i="15"/>
  <c r="H34" i="18" s="1"/>
  <c r="M35" i="15"/>
  <c r="G34" i="7"/>
  <c r="N34" i="15"/>
  <c r="H34" i="7" s="1"/>
  <c r="S302" i="12"/>
  <c r="O302" i="12"/>
  <c r="Q302" i="12"/>
  <c r="S303" i="4"/>
  <c r="U300" i="12"/>
  <c r="R301" i="12"/>
  <c r="R302" i="3" s="1"/>
  <c r="Q302" i="3"/>
  <c r="AB35" i="15"/>
  <c r="H34" i="10"/>
  <c r="W35" i="15"/>
  <c r="G34" i="9"/>
  <c r="X34" i="15"/>
  <c r="H34" i="9" s="1"/>
  <c r="AG304" i="15"/>
  <c r="L303" i="12"/>
  <c r="P303" i="12" s="1"/>
  <c r="AH303" i="15"/>
  <c r="M303" i="12" s="1"/>
  <c r="R36" i="15" l="1"/>
  <c r="F35" i="8"/>
  <c r="S35" i="15"/>
  <c r="G35" i="8" s="1"/>
  <c r="H35" i="10"/>
  <c r="AB36" i="15"/>
  <c r="M36" i="15"/>
  <c r="G35" i="7"/>
  <c r="N35" i="15"/>
  <c r="H35" i="7" s="1"/>
  <c r="U301" i="12"/>
  <c r="D36" i="15"/>
  <c r="F35" i="5"/>
  <c r="E35" i="15"/>
  <c r="G35" i="5" s="1"/>
  <c r="W36" i="15"/>
  <c r="G35" i="9"/>
  <c r="X35" i="15"/>
  <c r="H35" i="9" s="1"/>
  <c r="R302" i="12"/>
  <c r="R303" i="3" s="1"/>
  <c r="Q303" i="3"/>
  <c r="Q303" i="12"/>
  <c r="S303" i="12"/>
  <c r="O303" i="12"/>
  <c r="S304" i="4"/>
  <c r="AG305" i="15"/>
  <c r="L304" i="12"/>
  <c r="P304" i="12" s="1"/>
  <c r="AH304" i="15"/>
  <c r="M304" i="12" s="1"/>
  <c r="T302" i="12"/>
  <c r="V302" i="12"/>
  <c r="W302" i="12" s="1"/>
  <c r="T303" i="4"/>
  <c r="G35" i="18"/>
  <c r="AL36" i="15"/>
  <c r="AM35" i="15"/>
  <c r="H35" i="18" s="1"/>
  <c r="H56" i="15"/>
  <c r="H55" i="6"/>
  <c r="I55" i="15"/>
  <c r="I55" i="6" s="1"/>
  <c r="X302" i="12"/>
  <c r="Y301" i="12"/>
  <c r="Z301" i="12" s="1"/>
  <c r="U302" i="12" l="1"/>
  <c r="R37" i="15"/>
  <c r="F36" i="8"/>
  <c r="S36" i="15"/>
  <c r="G36" i="8" s="1"/>
  <c r="H57" i="15"/>
  <c r="H56" i="6"/>
  <c r="I56" i="15"/>
  <c r="I56" i="6" s="1"/>
  <c r="S304" i="12"/>
  <c r="O304" i="12"/>
  <c r="Q304" i="12"/>
  <c r="S305" i="4"/>
  <c r="V303" i="12"/>
  <c r="W303" i="12" s="1"/>
  <c r="T303" i="12"/>
  <c r="T304" i="4"/>
  <c r="D37" i="15"/>
  <c r="F36" i="5"/>
  <c r="E36" i="15"/>
  <c r="G36" i="5" s="1"/>
  <c r="M37" i="15"/>
  <c r="G36" i="7"/>
  <c r="N36" i="15"/>
  <c r="H36" i="7" s="1"/>
  <c r="R303" i="12"/>
  <c r="R304" i="3" s="1"/>
  <c r="Q304" i="3"/>
  <c r="X303" i="12"/>
  <c r="Y303" i="12" s="1"/>
  <c r="Y302" i="12"/>
  <c r="Z302" i="12" s="1"/>
  <c r="AG306" i="15"/>
  <c r="L305" i="12"/>
  <c r="P305" i="12" s="1"/>
  <c r="AH305" i="15"/>
  <c r="M305" i="12" s="1"/>
  <c r="W37" i="15"/>
  <c r="G36" i="9"/>
  <c r="X36" i="15"/>
  <c r="H36" i="9" s="1"/>
  <c r="AB37" i="15"/>
  <c r="H36" i="10"/>
  <c r="G36" i="18"/>
  <c r="AL37" i="15"/>
  <c r="AM36" i="15"/>
  <c r="H36" i="18" s="1"/>
  <c r="R38" i="15" l="1"/>
  <c r="F37" i="8"/>
  <c r="S37" i="15"/>
  <c r="G37" i="8" s="1"/>
  <c r="AG307" i="15"/>
  <c r="L306" i="12"/>
  <c r="P306" i="12" s="1"/>
  <c r="AH306" i="15"/>
  <c r="M306" i="12" s="1"/>
  <c r="V304" i="12"/>
  <c r="W304" i="12" s="1"/>
  <c r="X304" i="12"/>
  <c r="T304" i="12"/>
  <c r="T305" i="4"/>
  <c r="G37" i="9"/>
  <c r="W38" i="15"/>
  <c r="X37" i="15"/>
  <c r="H37" i="9" s="1"/>
  <c r="Z303" i="12"/>
  <c r="D38" i="15"/>
  <c r="F37" i="5"/>
  <c r="E37" i="15"/>
  <c r="G37" i="5" s="1"/>
  <c r="AB38" i="15"/>
  <c r="H37" i="10"/>
  <c r="G37" i="18"/>
  <c r="AL38" i="15"/>
  <c r="AM37" i="15"/>
  <c r="H37" i="18" s="1"/>
  <c r="S305" i="12"/>
  <c r="O305" i="12"/>
  <c r="Q305" i="12"/>
  <c r="S306" i="4"/>
  <c r="M38" i="15"/>
  <c r="G37" i="7"/>
  <c r="N37" i="15"/>
  <c r="H37" i="7" s="1"/>
  <c r="U303" i="12"/>
  <c r="R304" i="12"/>
  <c r="R305" i="3" s="1"/>
  <c r="Q305" i="3"/>
  <c r="H58" i="15"/>
  <c r="H57" i="6"/>
  <c r="I57" i="15"/>
  <c r="I57" i="6" s="1"/>
  <c r="R39" i="15" l="1"/>
  <c r="F38" i="8"/>
  <c r="S38" i="15"/>
  <c r="G38" i="8" s="1"/>
  <c r="R305" i="12"/>
  <c r="R306" i="3" s="1"/>
  <c r="Q306" i="3"/>
  <c r="M39" i="15"/>
  <c r="G38" i="7"/>
  <c r="N38" i="15"/>
  <c r="H38" i="7" s="1"/>
  <c r="D39" i="15"/>
  <c r="F38" i="5"/>
  <c r="E38" i="15"/>
  <c r="G38" i="5" s="1"/>
  <c r="AB39" i="15"/>
  <c r="H38" i="10"/>
  <c r="U304" i="12"/>
  <c r="Q306" i="12"/>
  <c r="S306" i="12"/>
  <c r="O306" i="12"/>
  <c r="S307" i="4"/>
  <c r="T305" i="12"/>
  <c r="V305" i="12"/>
  <c r="W305" i="12" s="1"/>
  <c r="T306" i="4"/>
  <c r="H59" i="15"/>
  <c r="H58" i="6"/>
  <c r="I58" i="15"/>
  <c r="I58" i="6" s="1"/>
  <c r="G38" i="18"/>
  <c r="AL39" i="15"/>
  <c r="AM38" i="15"/>
  <c r="H38" i="18" s="1"/>
  <c r="W39" i="15"/>
  <c r="G38" i="9"/>
  <c r="X38" i="15"/>
  <c r="H38" i="9" s="1"/>
  <c r="X305" i="12"/>
  <c r="Y304" i="12"/>
  <c r="Z304" i="12" s="1"/>
  <c r="AG308" i="15"/>
  <c r="L307" i="12"/>
  <c r="P307" i="12" s="1"/>
  <c r="AH307" i="15"/>
  <c r="M307" i="12" s="1"/>
  <c r="U305" i="12" l="1"/>
  <c r="R40" i="15"/>
  <c r="F39" i="8"/>
  <c r="S39" i="15"/>
  <c r="G39" i="8" s="1"/>
  <c r="W40" i="15"/>
  <c r="G39" i="9"/>
  <c r="X39" i="15"/>
  <c r="H39" i="9" s="1"/>
  <c r="T306" i="12"/>
  <c r="V306" i="12"/>
  <c r="W306" i="12" s="1"/>
  <c r="T307" i="4"/>
  <c r="AB40" i="15"/>
  <c r="H39" i="10"/>
  <c r="M40" i="15"/>
  <c r="G39" i="7"/>
  <c r="N39" i="15"/>
  <c r="H39" i="7" s="1"/>
  <c r="G39" i="18"/>
  <c r="AL40" i="15"/>
  <c r="AM39" i="15"/>
  <c r="H39" i="18" s="1"/>
  <c r="H60" i="15"/>
  <c r="H59" i="6"/>
  <c r="I59" i="15"/>
  <c r="I59" i="6" s="1"/>
  <c r="D40" i="15"/>
  <c r="F39" i="5"/>
  <c r="E39" i="15"/>
  <c r="G39" i="5" s="1"/>
  <c r="X306" i="12"/>
  <c r="Y305" i="12"/>
  <c r="Z305" i="12" s="1"/>
  <c r="Q307" i="12"/>
  <c r="O307" i="12"/>
  <c r="S307" i="12"/>
  <c r="S308" i="4"/>
  <c r="AG309" i="15"/>
  <c r="L308" i="12"/>
  <c r="P308" i="12" s="1"/>
  <c r="AH308" i="15"/>
  <c r="M308" i="12" s="1"/>
  <c r="R306" i="12"/>
  <c r="R307" i="3" s="1"/>
  <c r="Q307" i="3"/>
  <c r="F40" i="8" l="1"/>
  <c r="S40" i="15"/>
  <c r="G40" i="8" s="1"/>
  <c r="R41" i="15"/>
  <c r="S308" i="12"/>
  <c r="O308" i="12"/>
  <c r="Q308" i="12"/>
  <c r="S309" i="4"/>
  <c r="R307" i="12"/>
  <c r="R308" i="3" s="1"/>
  <c r="Q308" i="3"/>
  <c r="U306" i="12"/>
  <c r="AG310" i="15"/>
  <c r="L309" i="12"/>
  <c r="P309" i="12" s="1"/>
  <c r="AH309" i="15"/>
  <c r="M309" i="12" s="1"/>
  <c r="H61" i="15"/>
  <c r="H60" i="6"/>
  <c r="I60" i="15"/>
  <c r="I60" i="6" s="1"/>
  <c r="AB41" i="15"/>
  <c r="H40" i="10"/>
  <c r="D41" i="15"/>
  <c r="F40" i="5"/>
  <c r="E40" i="15"/>
  <c r="G40" i="5" s="1"/>
  <c r="V307" i="12"/>
  <c r="W307" i="12" s="1"/>
  <c r="T307" i="12"/>
  <c r="T308" i="4"/>
  <c r="Y306" i="12"/>
  <c r="Z306" i="12" s="1"/>
  <c r="X307" i="12"/>
  <c r="G40" i="18"/>
  <c r="AL41" i="15"/>
  <c r="AM40" i="15"/>
  <c r="H40" i="18" s="1"/>
  <c r="M41" i="15"/>
  <c r="G40" i="7"/>
  <c r="N40" i="15"/>
  <c r="H40" i="7" s="1"/>
  <c r="W41" i="15"/>
  <c r="G40" i="9"/>
  <c r="X40" i="15"/>
  <c r="H40" i="9" s="1"/>
  <c r="U307" i="12" l="1"/>
  <c r="S41" i="15"/>
  <c r="G41" i="8" s="1"/>
  <c r="R42" i="15"/>
  <c r="S42" i="15" s="1"/>
  <c r="G42" i="8" s="1"/>
  <c r="F41" i="8"/>
  <c r="AB42" i="15"/>
  <c r="H41" i="10"/>
  <c r="G41" i="18"/>
  <c r="AL42" i="15"/>
  <c r="AM41" i="15"/>
  <c r="H41" i="18" s="1"/>
  <c r="S309" i="12"/>
  <c r="O309" i="12"/>
  <c r="Q309" i="12"/>
  <c r="S310" i="4"/>
  <c r="D42" i="15"/>
  <c r="F41" i="5"/>
  <c r="E41" i="15"/>
  <c r="G41" i="5" s="1"/>
  <c r="AG311" i="15"/>
  <c r="L310" i="12"/>
  <c r="P310" i="12" s="1"/>
  <c r="AH310" i="15"/>
  <c r="M310" i="12" s="1"/>
  <c r="W42" i="15"/>
  <c r="G41" i="9"/>
  <c r="X41" i="15"/>
  <c r="H41" i="9" s="1"/>
  <c r="M42" i="15"/>
  <c r="G41" i="7"/>
  <c r="N41" i="15"/>
  <c r="H41" i="7" s="1"/>
  <c r="Y307" i="12"/>
  <c r="Z307" i="12" s="1"/>
  <c r="X308" i="12"/>
  <c r="H62" i="15"/>
  <c r="H61" i="6"/>
  <c r="I61" i="15"/>
  <c r="I61" i="6" s="1"/>
  <c r="R308" i="12"/>
  <c r="R309" i="3" s="1"/>
  <c r="Q309" i="3"/>
  <c r="V308" i="12"/>
  <c r="W308" i="12" s="1"/>
  <c r="T308" i="12"/>
  <c r="T309" i="4"/>
  <c r="R43" i="15" l="1"/>
  <c r="F42" i="8"/>
  <c r="AG312" i="15"/>
  <c r="L311" i="12"/>
  <c r="P311" i="12" s="1"/>
  <c r="AH311" i="15"/>
  <c r="M311" i="12" s="1"/>
  <c r="G42" i="18"/>
  <c r="AL43" i="15"/>
  <c r="AM42" i="15"/>
  <c r="H42" i="18" s="1"/>
  <c r="H63" i="15"/>
  <c r="H62" i="6"/>
  <c r="I62" i="15"/>
  <c r="I62" i="6" s="1"/>
  <c r="W43" i="15"/>
  <c r="G42" i="9"/>
  <c r="X42" i="15"/>
  <c r="H42" i="9" s="1"/>
  <c r="R309" i="12"/>
  <c r="R310" i="3" s="1"/>
  <c r="Q310" i="3"/>
  <c r="X309" i="12"/>
  <c r="Y308" i="12"/>
  <c r="Z308" i="12" s="1"/>
  <c r="M43" i="15"/>
  <c r="G42" i="7"/>
  <c r="N42" i="15"/>
  <c r="H42" i="7" s="1"/>
  <c r="T309" i="12"/>
  <c r="V309" i="12"/>
  <c r="W309" i="12" s="1"/>
  <c r="T310" i="4"/>
  <c r="U308" i="12"/>
  <c r="Q310" i="12"/>
  <c r="S310" i="12"/>
  <c r="O310" i="12"/>
  <c r="S311" i="4"/>
  <c r="D43" i="15"/>
  <c r="F42" i="5"/>
  <c r="E42" i="15"/>
  <c r="G42" i="5" s="1"/>
  <c r="AB43" i="15"/>
  <c r="H42" i="10"/>
  <c r="U309" i="12" l="1"/>
  <c r="R44" i="15"/>
  <c r="F43" i="8"/>
  <c r="S43" i="15"/>
  <c r="G43" i="8" s="1"/>
  <c r="H64" i="15"/>
  <c r="H63" i="6"/>
  <c r="I63" i="15"/>
  <c r="I63" i="6" s="1"/>
  <c r="W44" i="15"/>
  <c r="G43" i="9"/>
  <c r="X43" i="15"/>
  <c r="H43" i="9" s="1"/>
  <c r="Q311" i="12"/>
  <c r="S311" i="12"/>
  <c r="O311" i="12"/>
  <c r="S312" i="4"/>
  <c r="T310" i="12"/>
  <c r="V310" i="12"/>
  <c r="W310" i="12" s="1"/>
  <c r="T311" i="4"/>
  <c r="D44" i="15"/>
  <c r="F43" i="5"/>
  <c r="E43" i="15"/>
  <c r="G43" i="5" s="1"/>
  <c r="X310" i="12"/>
  <c r="Y310" i="12" s="1"/>
  <c r="Y309" i="12"/>
  <c r="Z309" i="12" s="1"/>
  <c r="H43" i="10"/>
  <c r="AB44" i="15"/>
  <c r="R310" i="12"/>
  <c r="R311" i="3" s="1"/>
  <c r="Q311" i="3"/>
  <c r="M44" i="15"/>
  <c r="G43" i="7"/>
  <c r="N43" i="15"/>
  <c r="H43" i="7" s="1"/>
  <c r="G43" i="18"/>
  <c r="AL44" i="15"/>
  <c r="AM43" i="15"/>
  <c r="H43" i="18" s="1"/>
  <c r="AG313" i="15"/>
  <c r="L312" i="12"/>
  <c r="P312" i="12" s="1"/>
  <c r="AH312" i="15"/>
  <c r="M312" i="12" s="1"/>
  <c r="R45" i="15" l="1"/>
  <c r="F44" i="8"/>
  <c r="S44" i="15"/>
  <c r="G44" i="8" s="1"/>
  <c r="Z310" i="12"/>
  <c r="R311" i="12"/>
  <c r="R312" i="3" s="1"/>
  <c r="Q312" i="3"/>
  <c r="V311" i="12"/>
  <c r="W311" i="12" s="1"/>
  <c r="X311" i="12"/>
  <c r="T311" i="12"/>
  <c r="U311" i="12" s="1"/>
  <c r="T312" i="4"/>
  <c r="W45" i="15"/>
  <c r="G44" i="9"/>
  <c r="X44" i="15"/>
  <c r="H44" i="9" s="1"/>
  <c r="AG314" i="15"/>
  <c r="L313" i="12"/>
  <c r="P313" i="12" s="1"/>
  <c r="AH313" i="15"/>
  <c r="M313" i="12" s="1"/>
  <c r="G44" i="18"/>
  <c r="AL45" i="15"/>
  <c r="AM44" i="15"/>
  <c r="H44" i="18" s="1"/>
  <c r="M45" i="15"/>
  <c r="G44" i="7"/>
  <c r="N44" i="15"/>
  <c r="H44" i="7" s="1"/>
  <c r="U310" i="12"/>
  <c r="AB45" i="15"/>
  <c r="H44" i="10"/>
  <c r="S312" i="12"/>
  <c r="O312" i="12"/>
  <c r="Q312" i="12"/>
  <c r="S313" i="4"/>
  <c r="D45" i="15"/>
  <c r="F44" i="5"/>
  <c r="E44" i="15"/>
  <c r="G44" i="5" s="1"/>
  <c r="H65" i="15"/>
  <c r="H64" i="6"/>
  <c r="I64" i="15"/>
  <c r="I64" i="6" s="1"/>
  <c r="S45" i="15" l="1"/>
  <c r="G45" i="8" s="1"/>
  <c r="R46" i="15"/>
  <c r="F45" i="8"/>
  <c r="M46" i="15"/>
  <c r="G45" i="7"/>
  <c r="N45" i="15"/>
  <c r="H45" i="7" s="1"/>
  <c r="R312" i="12"/>
  <c r="R313" i="3" s="1"/>
  <c r="Q313" i="3"/>
  <c r="S313" i="12"/>
  <c r="O313" i="12"/>
  <c r="Q313" i="12"/>
  <c r="S314" i="4"/>
  <c r="G45" i="9"/>
  <c r="W46" i="15"/>
  <c r="X45" i="15"/>
  <c r="H45" i="9" s="1"/>
  <c r="H66" i="15"/>
  <c r="H65" i="6"/>
  <c r="I65" i="15"/>
  <c r="I65" i="6" s="1"/>
  <c r="AB46" i="15"/>
  <c r="H45" i="10"/>
  <c r="Y311" i="12"/>
  <c r="Z311" i="12" s="1"/>
  <c r="X312" i="12"/>
  <c r="D46" i="15"/>
  <c r="F45" i="5"/>
  <c r="E45" i="15"/>
  <c r="G45" i="5" s="1"/>
  <c r="V312" i="12"/>
  <c r="W312" i="12" s="1"/>
  <c r="T312" i="12"/>
  <c r="U312" i="12" s="1"/>
  <c r="T313" i="4"/>
  <c r="G45" i="18"/>
  <c r="AL46" i="15"/>
  <c r="AM45" i="15"/>
  <c r="H45" i="18" s="1"/>
  <c r="AG315" i="15"/>
  <c r="L314" i="12"/>
  <c r="P314" i="12" s="1"/>
  <c r="AH314" i="15"/>
  <c r="M314" i="12" s="1"/>
  <c r="S46" i="15" l="1"/>
  <c r="G46" i="8" s="1"/>
  <c r="R47" i="15"/>
  <c r="F46" i="8"/>
  <c r="Q314" i="12"/>
  <c r="S314" i="12"/>
  <c r="O314" i="12"/>
  <c r="S315" i="4"/>
  <c r="AG316" i="15"/>
  <c r="L315" i="12"/>
  <c r="P315" i="12" s="1"/>
  <c r="AH315" i="15"/>
  <c r="M315" i="12" s="1"/>
  <c r="H67" i="15"/>
  <c r="H66" i="6"/>
  <c r="I66" i="15"/>
  <c r="I66" i="6" s="1"/>
  <c r="D47" i="15"/>
  <c r="F46" i="5"/>
  <c r="E46" i="15"/>
  <c r="G46" i="5" s="1"/>
  <c r="AB47" i="15"/>
  <c r="H46" i="10"/>
  <c r="G46" i="18"/>
  <c r="AL47" i="15"/>
  <c r="AM46" i="15"/>
  <c r="H46" i="18" s="1"/>
  <c r="X313" i="12"/>
  <c r="Y312" i="12"/>
  <c r="Z312" i="12" s="1"/>
  <c r="W47" i="15"/>
  <c r="G46" i="9"/>
  <c r="X46" i="15"/>
  <c r="H46" i="9" s="1"/>
  <c r="R313" i="12"/>
  <c r="R314" i="3" s="1"/>
  <c r="Q314" i="3"/>
  <c r="T313" i="12"/>
  <c r="V313" i="12"/>
  <c r="W313" i="12" s="1"/>
  <c r="T314" i="4"/>
  <c r="M47" i="15"/>
  <c r="G46" i="7"/>
  <c r="N46" i="15"/>
  <c r="H46" i="7" s="1"/>
  <c r="S47" i="15" l="1"/>
  <c r="G47" i="8" s="1"/>
  <c r="R48" i="15"/>
  <c r="F47" i="8"/>
  <c r="M48" i="15"/>
  <c r="G47" i="7"/>
  <c r="N47" i="15"/>
  <c r="H47" i="7" s="1"/>
  <c r="W48" i="15"/>
  <c r="G47" i="9"/>
  <c r="X47" i="15"/>
  <c r="H47" i="9" s="1"/>
  <c r="G47" i="18"/>
  <c r="AL48" i="15"/>
  <c r="AM47" i="15"/>
  <c r="H47" i="18" s="1"/>
  <c r="H68" i="15"/>
  <c r="H67" i="6"/>
  <c r="I67" i="15"/>
  <c r="I67" i="6" s="1"/>
  <c r="R314" i="12"/>
  <c r="R315" i="3" s="1"/>
  <c r="Q315" i="3"/>
  <c r="X314" i="12"/>
  <c r="Y313" i="12"/>
  <c r="Z313" i="12" s="1"/>
  <c r="D48" i="15"/>
  <c r="F47" i="5"/>
  <c r="E47" i="15"/>
  <c r="G47" i="5" s="1"/>
  <c r="Q315" i="12"/>
  <c r="S315" i="12"/>
  <c r="O315" i="12"/>
  <c r="S316" i="4"/>
  <c r="T314" i="12"/>
  <c r="V314" i="12"/>
  <c r="W314" i="12" s="1"/>
  <c r="T315" i="4"/>
  <c r="U313" i="12"/>
  <c r="AB48" i="15"/>
  <c r="H47" i="10"/>
  <c r="AG317" i="15"/>
  <c r="L316" i="12"/>
  <c r="P316" i="12" s="1"/>
  <c r="AH316" i="15"/>
  <c r="M316" i="12" s="1"/>
  <c r="R49" i="15" l="1"/>
  <c r="F48" i="8"/>
  <c r="S48" i="15"/>
  <c r="G48" i="8" s="1"/>
  <c r="U314" i="12"/>
  <c r="T315" i="12"/>
  <c r="V315" i="12"/>
  <c r="W315" i="12" s="1"/>
  <c r="T316" i="4"/>
  <c r="D49" i="15"/>
  <c r="F48" i="5"/>
  <c r="E48" i="15"/>
  <c r="G48" i="5" s="1"/>
  <c r="G48" i="18"/>
  <c r="AL49" i="15"/>
  <c r="AM48" i="15"/>
  <c r="H48" i="18" s="1"/>
  <c r="W49" i="15"/>
  <c r="G48" i="9"/>
  <c r="X48" i="15"/>
  <c r="H48" i="9" s="1"/>
  <c r="AB49" i="15"/>
  <c r="H48" i="10"/>
  <c r="Q316" i="12"/>
  <c r="S316" i="12"/>
  <c r="O316" i="12"/>
  <c r="S317" i="4"/>
  <c r="Y314" i="12"/>
  <c r="Z314" i="12" s="1"/>
  <c r="X315" i="12"/>
  <c r="H69" i="15"/>
  <c r="H68" i="6"/>
  <c r="I68" i="15"/>
  <c r="I68" i="6" s="1"/>
  <c r="AG318" i="15"/>
  <c r="L317" i="12"/>
  <c r="P317" i="12" s="1"/>
  <c r="AH317" i="15"/>
  <c r="M317" i="12" s="1"/>
  <c r="R315" i="12"/>
  <c r="R316" i="3" s="1"/>
  <c r="Q316" i="3"/>
  <c r="M49" i="15"/>
  <c r="G48" i="7"/>
  <c r="N48" i="15"/>
  <c r="H48" i="7" s="1"/>
  <c r="F49" i="8" l="1"/>
  <c r="S49" i="15"/>
  <c r="G49" i="8" s="1"/>
  <c r="R50" i="15"/>
  <c r="M50" i="15"/>
  <c r="G49" i="7"/>
  <c r="N49" i="15"/>
  <c r="H49" i="7" s="1"/>
  <c r="AG319" i="15"/>
  <c r="L318" i="12"/>
  <c r="P318" i="12" s="1"/>
  <c r="AH318" i="15"/>
  <c r="M318" i="12" s="1"/>
  <c r="T316" i="12"/>
  <c r="V316" i="12"/>
  <c r="W316" i="12" s="1"/>
  <c r="T317" i="4"/>
  <c r="Y315" i="12"/>
  <c r="Z315" i="12" s="1"/>
  <c r="X316" i="12"/>
  <c r="W50" i="15"/>
  <c r="G49" i="9"/>
  <c r="X49" i="15"/>
  <c r="H49" i="9" s="1"/>
  <c r="G49" i="18"/>
  <c r="AL50" i="15"/>
  <c r="AM49" i="15"/>
  <c r="H49" i="18" s="1"/>
  <c r="D50" i="15"/>
  <c r="F49" i="5"/>
  <c r="E49" i="15"/>
  <c r="G49" i="5" s="1"/>
  <c r="Q317" i="12"/>
  <c r="S317" i="12"/>
  <c r="O317" i="12"/>
  <c r="S318" i="4"/>
  <c r="H70" i="15"/>
  <c r="H69" i="6"/>
  <c r="I69" i="15"/>
  <c r="I69" i="6" s="1"/>
  <c r="R316" i="12"/>
  <c r="R317" i="3" s="1"/>
  <c r="Q317" i="3"/>
  <c r="AB50" i="15"/>
  <c r="H49" i="10"/>
  <c r="U315" i="12"/>
  <c r="R51" i="15" l="1"/>
  <c r="F50" i="8"/>
  <c r="S50" i="15"/>
  <c r="G50" i="8" s="1"/>
  <c r="H71" i="15"/>
  <c r="H70" i="6"/>
  <c r="I70" i="15"/>
  <c r="I70" i="6" s="1"/>
  <c r="AG320" i="15"/>
  <c r="L319" i="12"/>
  <c r="P319" i="12" s="1"/>
  <c r="AH319" i="15"/>
  <c r="M319" i="12" s="1"/>
  <c r="Y316" i="12"/>
  <c r="Z316" i="12" s="1"/>
  <c r="X317" i="12"/>
  <c r="Y317" i="12" s="1"/>
  <c r="U316" i="12"/>
  <c r="G50" i="18"/>
  <c r="AL51" i="15"/>
  <c r="AM50" i="15"/>
  <c r="H50" i="18" s="1"/>
  <c r="R317" i="12"/>
  <c r="R318" i="3" s="1"/>
  <c r="Q318" i="3"/>
  <c r="D51" i="15"/>
  <c r="F50" i="5"/>
  <c r="E50" i="15"/>
  <c r="G50" i="5" s="1"/>
  <c r="W51" i="15"/>
  <c r="G50" i="9"/>
  <c r="X50" i="15"/>
  <c r="H50" i="9" s="1"/>
  <c r="AB51" i="15"/>
  <c r="H50" i="10"/>
  <c r="T317" i="12"/>
  <c r="V317" i="12"/>
  <c r="W317" i="12" s="1"/>
  <c r="T318" i="4"/>
  <c r="Q318" i="12"/>
  <c r="S318" i="12"/>
  <c r="O318" i="12"/>
  <c r="S319" i="4"/>
  <c r="M51" i="15"/>
  <c r="G50" i="7"/>
  <c r="N50" i="15"/>
  <c r="H50" i="7" s="1"/>
  <c r="U317" i="12" l="1"/>
  <c r="F51" i="8"/>
  <c r="S51" i="15"/>
  <c r="G51" i="8" s="1"/>
  <c r="R52" i="15"/>
  <c r="Z317" i="12"/>
  <c r="D52" i="15"/>
  <c r="F51" i="5"/>
  <c r="E51" i="15"/>
  <c r="G51" i="5" s="1"/>
  <c r="G51" i="18"/>
  <c r="AL52" i="15"/>
  <c r="AM51" i="15"/>
  <c r="H51" i="18" s="1"/>
  <c r="AG321" i="15"/>
  <c r="L320" i="12"/>
  <c r="P320" i="12" s="1"/>
  <c r="AH320" i="15"/>
  <c r="M320" i="12" s="1"/>
  <c r="X318" i="12"/>
  <c r="T318" i="12"/>
  <c r="V318" i="12"/>
  <c r="W318" i="12" s="1"/>
  <c r="T319" i="4"/>
  <c r="W52" i="15"/>
  <c r="G51" i="9"/>
  <c r="X51" i="15"/>
  <c r="H51" i="9" s="1"/>
  <c r="R318" i="12"/>
  <c r="R319" i="3" s="1"/>
  <c r="Q319" i="3"/>
  <c r="M52" i="15"/>
  <c r="G51" i="7"/>
  <c r="N51" i="15"/>
  <c r="H51" i="7" s="1"/>
  <c r="H51" i="10"/>
  <c r="AB52" i="15"/>
  <c r="Q319" i="12"/>
  <c r="S319" i="12"/>
  <c r="O319" i="12"/>
  <c r="S320" i="4"/>
  <c r="H72" i="15"/>
  <c r="H71" i="6"/>
  <c r="I71" i="15"/>
  <c r="I71" i="6" s="1"/>
  <c r="R53" i="15" l="1"/>
  <c r="F52" i="8"/>
  <c r="S52" i="15"/>
  <c r="G52" i="8" s="1"/>
  <c r="T319" i="12"/>
  <c r="V319" i="12"/>
  <c r="W319" i="12" s="1"/>
  <c r="T320" i="4"/>
  <c r="Q320" i="12"/>
  <c r="S320" i="12"/>
  <c r="O320" i="12"/>
  <c r="S321" i="4"/>
  <c r="H73" i="15"/>
  <c r="H72" i="6"/>
  <c r="I72" i="15"/>
  <c r="I72" i="6" s="1"/>
  <c r="U318" i="12"/>
  <c r="AG322" i="15"/>
  <c r="L321" i="12"/>
  <c r="P321" i="12" s="1"/>
  <c r="AH321" i="15"/>
  <c r="M321" i="12" s="1"/>
  <c r="AB53" i="15"/>
  <c r="H52" i="10"/>
  <c r="M53" i="15"/>
  <c r="G52" i="7"/>
  <c r="N52" i="15"/>
  <c r="H52" i="7" s="1"/>
  <c r="Y318" i="12"/>
  <c r="Z318" i="12" s="1"/>
  <c r="X319" i="12"/>
  <c r="R319" i="12"/>
  <c r="R320" i="3" s="1"/>
  <c r="Q320" i="3"/>
  <c r="W53" i="15"/>
  <c r="G52" i="9"/>
  <c r="X52" i="15"/>
  <c r="H52" i="9" s="1"/>
  <c r="G52" i="18"/>
  <c r="AL53" i="15"/>
  <c r="AM52" i="15"/>
  <c r="H52" i="18" s="1"/>
  <c r="D53" i="15"/>
  <c r="F52" i="5"/>
  <c r="E52" i="15"/>
  <c r="G52" i="5" s="1"/>
  <c r="R54" i="15" l="1"/>
  <c r="F53" i="8"/>
  <c r="S53" i="15"/>
  <c r="G53" i="8" s="1"/>
  <c r="D54" i="15"/>
  <c r="F53" i="5"/>
  <c r="E53" i="15"/>
  <c r="G53" i="5" s="1"/>
  <c r="Y319" i="12"/>
  <c r="Z319" i="12" s="1"/>
  <c r="X320" i="12"/>
  <c r="AG323" i="15"/>
  <c r="L322" i="12"/>
  <c r="P322" i="12" s="1"/>
  <c r="AH322" i="15"/>
  <c r="M322" i="12" s="1"/>
  <c r="H74" i="15"/>
  <c r="H73" i="6"/>
  <c r="I73" i="15"/>
  <c r="I73" i="6" s="1"/>
  <c r="G53" i="18"/>
  <c r="AL54" i="15"/>
  <c r="AM53" i="15"/>
  <c r="H53" i="18" s="1"/>
  <c r="G53" i="9"/>
  <c r="W54" i="15"/>
  <c r="X53" i="15"/>
  <c r="H53" i="9" s="1"/>
  <c r="AB54" i="15"/>
  <c r="H53" i="10"/>
  <c r="R320" i="12"/>
  <c r="R321" i="3" s="1"/>
  <c r="Q321" i="3"/>
  <c r="M54" i="15"/>
  <c r="G53" i="7"/>
  <c r="N53" i="15"/>
  <c r="H53" i="7" s="1"/>
  <c r="Q321" i="12"/>
  <c r="S321" i="12"/>
  <c r="O321" i="12"/>
  <c r="S322" i="4"/>
  <c r="T320" i="12"/>
  <c r="V320" i="12"/>
  <c r="W320" i="12" s="1"/>
  <c r="T321" i="4"/>
  <c r="U319" i="12"/>
  <c r="U320" i="12" l="1"/>
  <c r="R55" i="15"/>
  <c r="F54" i="8"/>
  <c r="S54" i="15"/>
  <c r="G54" i="8" s="1"/>
  <c r="G54" i="18"/>
  <c r="AL55" i="15"/>
  <c r="AM54" i="15"/>
  <c r="H54" i="18" s="1"/>
  <c r="H75" i="15"/>
  <c r="H74" i="6"/>
  <c r="I74" i="15"/>
  <c r="I74" i="6" s="1"/>
  <c r="W55" i="15"/>
  <c r="G54" i="9"/>
  <c r="X54" i="15"/>
  <c r="H54" i="9" s="1"/>
  <c r="R321" i="12"/>
  <c r="R322" i="3" s="1"/>
  <c r="Q322" i="3"/>
  <c r="Q322" i="12"/>
  <c r="S322" i="12"/>
  <c r="O322" i="12"/>
  <c r="S323" i="4"/>
  <c r="T321" i="12"/>
  <c r="V321" i="12"/>
  <c r="W321" i="12" s="1"/>
  <c r="T322" i="4"/>
  <c r="M55" i="15"/>
  <c r="G54" i="7"/>
  <c r="N54" i="15"/>
  <c r="H54" i="7" s="1"/>
  <c r="AB55" i="15"/>
  <c r="H54" i="10"/>
  <c r="AG324" i="15"/>
  <c r="L323" i="12"/>
  <c r="P323" i="12" s="1"/>
  <c r="AH323" i="15"/>
  <c r="M323" i="12" s="1"/>
  <c r="Y320" i="12"/>
  <c r="Z320" i="12" s="1"/>
  <c r="X321" i="12"/>
  <c r="D55" i="15"/>
  <c r="F54" i="5"/>
  <c r="E54" i="15"/>
  <c r="G54" i="5" s="1"/>
  <c r="U321" i="12" l="1"/>
  <c r="R56" i="15"/>
  <c r="F55" i="8"/>
  <c r="S55" i="15"/>
  <c r="G55" i="8" s="1"/>
  <c r="D56" i="15"/>
  <c r="F55" i="5"/>
  <c r="E55" i="15"/>
  <c r="G55" i="5" s="1"/>
  <c r="Q323" i="12"/>
  <c r="S323" i="12"/>
  <c r="O323" i="12"/>
  <c r="S324" i="4"/>
  <c r="H76" i="15"/>
  <c r="H75" i="6"/>
  <c r="I75" i="15"/>
  <c r="I75" i="6" s="1"/>
  <c r="Y321" i="12"/>
  <c r="Z321" i="12" s="1"/>
  <c r="X322" i="12"/>
  <c r="AG325" i="15"/>
  <c r="L324" i="12"/>
  <c r="P324" i="12" s="1"/>
  <c r="AH324" i="15"/>
  <c r="M324" i="12" s="1"/>
  <c r="W56" i="15"/>
  <c r="G55" i="9"/>
  <c r="X55" i="15"/>
  <c r="H55" i="9" s="1"/>
  <c r="M56" i="15"/>
  <c r="G55" i="7"/>
  <c r="N55" i="15"/>
  <c r="H55" i="7" s="1"/>
  <c r="R322" i="12"/>
  <c r="R323" i="3" s="1"/>
  <c r="Q323" i="3"/>
  <c r="G55" i="18"/>
  <c r="AL56" i="15"/>
  <c r="AM55" i="15"/>
  <c r="H55" i="18" s="1"/>
  <c r="AB56" i="15"/>
  <c r="H55" i="10"/>
  <c r="T322" i="12"/>
  <c r="V322" i="12"/>
  <c r="W322" i="12" s="1"/>
  <c r="T323" i="4"/>
  <c r="S56" i="15" l="1"/>
  <c r="G56" i="8" s="1"/>
  <c r="R57" i="15"/>
  <c r="F56" i="8"/>
  <c r="U322" i="12"/>
  <c r="G56" i="18"/>
  <c r="AL57" i="15"/>
  <c r="AM56" i="15"/>
  <c r="H56" i="18" s="1"/>
  <c r="AG326" i="15"/>
  <c r="L325" i="12"/>
  <c r="P325" i="12" s="1"/>
  <c r="AH325" i="15"/>
  <c r="M325" i="12" s="1"/>
  <c r="W57" i="15"/>
  <c r="G56" i="9"/>
  <c r="X56" i="15"/>
  <c r="H56" i="9" s="1"/>
  <c r="Y322" i="12"/>
  <c r="Z322" i="12" s="1"/>
  <c r="X323" i="12"/>
  <c r="H77" i="15"/>
  <c r="H76" i="6"/>
  <c r="I76" i="15"/>
  <c r="I76" i="6" s="1"/>
  <c r="R323" i="12"/>
  <c r="R324" i="3" s="1"/>
  <c r="Q324" i="3"/>
  <c r="AB57" i="15"/>
  <c r="H56" i="10"/>
  <c r="M57" i="15"/>
  <c r="G56" i="7"/>
  <c r="N56" i="15"/>
  <c r="H56" i="7" s="1"/>
  <c r="Q324" i="12"/>
  <c r="S324" i="12"/>
  <c r="O324" i="12"/>
  <c r="S325" i="4"/>
  <c r="T323" i="12"/>
  <c r="V323" i="12"/>
  <c r="W323" i="12" s="1"/>
  <c r="T324" i="4"/>
  <c r="D57" i="15"/>
  <c r="F56" i="5"/>
  <c r="E56" i="15"/>
  <c r="G56" i="5" s="1"/>
  <c r="S57" i="15" l="1"/>
  <c r="G57" i="8" s="1"/>
  <c r="R58" i="15"/>
  <c r="F57" i="8"/>
  <c r="U323" i="12"/>
  <c r="D58" i="15"/>
  <c r="F57" i="5"/>
  <c r="E57" i="15"/>
  <c r="G57" i="5" s="1"/>
  <c r="AB58" i="15"/>
  <c r="H57" i="10"/>
  <c r="AG327" i="15"/>
  <c r="L326" i="12"/>
  <c r="P326" i="12" s="1"/>
  <c r="AH326" i="15"/>
  <c r="M326" i="12" s="1"/>
  <c r="R324" i="12"/>
  <c r="R325" i="3" s="1"/>
  <c r="Q325" i="3"/>
  <c r="H78" i="15"/>
  <c r="H77" i="6"/>
  <c r="I77" i="15"/>
  <c r="I77" i="6" s="1"/>
  <c r="T324" i="12"/>
  <c r="V324" i="12"/>
  <c r="W324" i="12" s="1"/>
  <c r="T325" i="4"/>
  <c r="M58" i="15"/>
  <c r="G57" i="7"/>
  <c r="N57" i="15"/>
  <c r="H57" i="7" s="1"/>
  <c r="Y323" i="12"/>
  <c r="Z323" i="12" s="1"/>
  <c r="X324" i="12"/>
  <c r="Y324" i="12" s="1"/>
  <c r="W58" i="15"/>
  <c r="G57" i="9"/>
  <c r="X57" i="15"/>
  <c r="H57" i="9" s="1"/>
  <c r="G57" i="18"/>
  <c r="AL58" i="15"/>
  <c r="AM57" i="15"/>
  <c r="H57" i="18" s="1"/>
  <c r="Q325" i="12"/>
  <c r="S325" i="12"/>
  <c r="O325" i="12"/>
  <c r="S326" i="4"/>
  <c r="U324" i="12" l="1"/>
  <c r="S58" i="15"/>
  <c r="G58" i="8" s="1"/>
  <c r="R59" i="15"/>
  <c r="F58" i="8"/>
  <c r="Z324" i="12"/>
  <c r="AB59" i="15"/>
  <c r="H58" i="10"/>
  <c r="H79" i="15"/>
  <c r="H78" i="6"/>
  <c r="I78" i="15"/>
  <c r="I78" i="6" s="1"/>
  <c r="Q326" i="12"/>
  <c r="S326" i="12"/>
  <c r="O326" i="12"/>
  <c r="S327" i="4"/>
  <c r="X325" i="12"/>
  <c r="T325" i="12"/>
  <c r="V325" i="12"/>
  <c r="W325" i="12" s="1"/>
  <c r="T326" i="4"/>
  <c r="AG328" i="15"/>
  <c r="L327" i="12"/>
  <c r="P327" i="12" s="1"/>
  <c r="AH327" i="15"/>
  <c r="M327" i="12" s="1"/>
  <c r="M59" i="15"/>
  <c r="G58" i="7"/>
  <c r="N58" i="15"/>
  <c r="H58" i="7" s="1"/>
  <c r="R325" i="12"/>
  <c r="R326" i="3" s="1"/>
  <c r="Q326" i="3"/>
  <c r="G58" i="18"/>
  <c r="AL59" i="15"/>
  <c r="AM58" i="15"/>
  <c r="H58" i="18" s="1"/>
  <c r="W59" i="15"/>
  <c r="G58" i="9"/>
  <c r="X58" i="15"/>
  <c r="H58" i="9" s="1"/>
  <c r="D59" i="15"/>
  <c r="F58" i="5"/>
  <c r="E58" i="15"/>
  <c r="G58" i="5" s="1"/>
  <c r="R60" i="15" l="1"/>
  <c r="S59" i="15"/>
  <c r="G59" i="8" s="1"/>
  <c r="F59" i="8"/>
  <c r="U325" i="12"/>
  <c r="T326" i="12"/>
  <c r="V326" i="12"/>
  <c r="W326" i="12" s="1"/>
  <c r="T327" i="4"/>
  <c r="H80" i="15"/>
  <c r="H79" i="6"/>
  <c r="I79" i="15"/>
  <c r="I79" i="6" s="1"/>
  <c r="W60" i="15"/>
  <c r="G59" i="9"/>
  <c r="X59" i="15"/>
  <c r="H59" i="9" s="1"/>
  <c r="M60" i="15"/>
  <c r="G59" i="7"/>
  <c r="N59" i="15"/>
  <c r="H59" i="7" s="1"/>
  <c r="R326" i="12"/>
  <c r="R327" i="3" s="1"/>
  <c r="Q327" i="3"/>
  <c r="G59" i="18"/>
  <c r="AL60" i="15"/>
  <c r="AM59" i="15"/>
  <c r="H59" i="18" s="1"/>
  <c r="Q327" i="12"/>
  <c r="S327" i="12"/>
  <c r="O327" i="12"/>
  <c r="S328" i="4"/>
  <c r="Y325" i="12"/>
  <c r="Z325" i="12" s="1"/>
  <c r="X326" i="12"/>
  <c r="D60" i="15"/>
  <c r="F59" i="5"/>
  <c r="E59" i="15"/>
  <c r="G59" i="5" s="1"/>
  <c r="AG329" i="15"/>
  <c r="L328" i="12"/>
  <c r="P328" i="12" s="1"/>
  <c r="AH328" i="15"/>
  <c r="M328" i="12" s="1"/>
  <c r="H59" i="10"/>
  <c r="AB60" i="15"/>
  <c r="R61" i="15" l="1"/>
  <c r="F60" i="8"/>
  <c r="S60" i="15"/>
  <c r="G60" i="8" s="1"/>
  <c r="D61" i="15"/>
  <c r="F60" i="5"/>
  <c r="E60" i="15"/>
  <c r="G60" i="5" s="1"/>
  <c r="T327" i="12"/>
  <c r="V327" i="12"/>
  <c r="W327" i="12" s="1"/>
  <c r="T328" i="4"/>
  <c r="W61" i="15"/>
  <c r="G60" i="9"/>
  <c r="X60" i="15"/>
  <c r="H60" i="9" s="1"/>
  <c r="AB61" i="15"/>
  <c r="H60" i="10"/>
  <c r="AG330" i="15"/>
  <c r="L329" i="12"/>
  <c r="P329" i="12" s="1"/>
  <c r="AH329" i="15"/>
  <c r="M329" i="12" s="1"/>
  <c r="Y326" i="12"/>
  <c r="Z326" i="12" s="1"/>
  <c r="X327" i="12"/>
  <c r="M61" i="15"/>
  <c r="G60" i="7"/>
  <c r="N60" i="15"/>
  <c r="H60" i="7" s="1"/>
  <c r="Q328" i="12"/>
  <c r="S328" i="12"/>
  <c r="O328" i="12"/>
  <c r="S329" i="4"/>
  <c r="U326" i="12"/>
  <c r="R327" i="12"/>
  <c r="R328" i="3" s="1"/>
  <c r="Q328" i="3"/>
  <c r="G60" i="18"/>
  <c r="AL61" i="15"/>
  <c r="AM60" i="15"/>
  <c r="H60" i="18" s="1"/>
  <c r="H81" i="15"/>
  <c r="H80" i="6"/>
  <c r="I80" i="15"/>
  <c r="I80" i="6" s="1"/>
  <c r="R62" i="15" l="1"/>
  <c r="F61" i="8"/>
  <c r="S61" i="15"/>
  <c r="G61" i="8" s="1"/>
  <c r="U327" i="12"/>
  <c r="Y327" i="12"/>
  <c r="Z327" i="12" s="1"/>
  <c r="X328" i="12"/>
  <c r="G61" i="18"/>
  <c r="AL62" i="15"/>
  <c r="AM61" i="15"/>
  <c r="H61" i="18" s="1"/>
  <c r="G61" i="9"/>
  <c r="W62" i="15"/>
  <c r="X61" i="15"/>
  <c r="H61" i="9" s="1"/>
  <c r="AB62" i="15"/>
  <c r="H61" i="10"/>
  <c r="T328" i="12"/>
  <c r="V328" i="12"/>
  <c r="W328" i="12" s="1"/>
  <c r="T329" i="4"/>
  <c r="M62" i="15"/>
  <c r="G61" i="7"/>
  <c r="N61" i="15"/>
  <c r="H61" i="7" s="1"/>
  <c r="AG331" i="15"/>
  <c r="L330" i="12"/>
  <c r="P330" i="12" s="1"/>
  <c r="AH330" i="15"/>
  <c r="M330" i="12" s="1"/>
  <c r="H82" i="15"/>
  <c r="H81" i="6"/>
  <c r="I81" i="15"/>
  <c r="I81" i="6" s="1"/>
  <c r="R328" i="12"/>
  <c r="R329" i="3" s="1"/>
  <c r="Q329" i="3"/>
  <c r="Q329" i="12"/>
  <c r="S329" i="12"/>
  <c r="O329" i="12"/>
  <c r="S330" i="4"/>
  <c r="D62" i="15"/>
  <c r="F61" i="5"/>
  <c r="E61" i="15"/>
  <c r="G61" i="5" s="1"/>
  <c r="F62" i="8" l="1"/>
  <c r="S62" i="15"/>
  <c r="G62" i="8" s="1"/>
  <c r="R63" i="15"/>
  <c r="U328" i="12"/>
  <c r="W63" i="15"/>
  <c r="G62" i="9"/>
  <c r="X62" i="15"/>
  <c r="H62" i="9" s="1"/>
  <c r="R329" i="12"/>
  <c r="R330" i="3" s="1"/>
  <c r="Q330" i="3"/>
  <c r="Q330" i="12"/>
  <c r="S330" i="12"/>
  <c r="O330" i="12"/>
  <c r="S331" i="4"/>
  <c r="M63" i="15"/>
  <c r="G62" i="7"/>
  <c r="N62" i="15"/>
  <c r="H62" i="7" s="1"/>
  <c r="Y328" i="12"/>
  <c r="Z328" i="12" s="1"/>
  <c r="X329" i="12"/>
  <c r="D63" i="15"/>
  <c r="F62" i="5"/>
  <c r="E62" i="15"/>
  <c r="G62" i="5" s="1"/>
  <c r="T329" i="12"/>
  <c r="V329" i="12"/>
  <c r="W329" i="12" s="1"/>
  <c r="T330" i="4"/>
  <c r="AG332" i="15"/>
  <c r="L331" i="12"/>
  <c r="P331" i="12" s="1"/>
  <c r="AH331" i="15"/>
  <c r="M331" i="12" s="1"/>
  <c r="AB63" i="15"/>
  <c r="H62" i="10"/>
  <c r="H83" i="15"/>
  <c r="H82" i="6"/>
  <c r="I82" i="15"/>
  <c r="I82" i="6" s="1"/>
  <c r="G62" i="18"/>
  <c r="AL63" i="15"/>
  <c r="AM62" i="15"/>
  <c r="H62" i="18" s="1"/>
  <c r="R64" i="15" l="1"/>
  <c r="F63" i="8"/>
  <c r="S63" i="15"/>
  <c r="G63" i="8" s="1"/>
  <c r="U329" i="12"/>
  <c r="AB64" i="15"/>
  <c r="H63" i="10"/>
  <c r="D64" i="15"/>
  <c r="F63" i="5"/>
  <c r="E63" i="15"/>
  <c r="G63" i="5" s="1"/>
  <c r="T330" i="12"/>
  <c r="V330" i="12"/>
  <c r="W330" i="12" s="1"/>
  <c r="T331" i="4"/>
  <c r="Y329" i="12"/>
  <c r="Z329" i="12" s="1"/>
  <c r="X330" i="12"/>
  <c r="M64" i="15"/>
  <c r="G63" i="7"/>
  <c r="N63" i="15"/>
  <c r="H63" i="7" s="1"/>
  <c r="S331" i="12"/>
  <c r="O331" i="12"/>
  <c r="Q331" i="12"/>
  <c r="S332" i="4"/>
  <c r="W64" i="15"/>
  <c r="G63" i="9"/>
  <c r="X63" i="15"/>
  <c r="H63" i="9" s="1"/>
  <c r="G63" i="18"/>
  <c r="AL64" i="15"/>
  <c r="AM63" i="15"/>
  <c r="H63" i="18" s="1"/>
  <c r="H84" i="15"/>
  <c r="H83" i="6"/>
  <c r="I83" i="15"/>
  <c r="I83" i="6" s="1"/>
  <c r="AG333" i="15"/>
  <c r="L332" i="12"/>
  <c r="P332" i="12" s="1"/>
  <c r="AH332" i="15"/>
  <c r="M332" i="12" s="1"/>
  <c r="R330" i="12"/>
  <c r="R331" i="3" s="1"/>
  <c r="Q331" i="3"/>
  <c r="R65" i="15" l="1"/>
  <c r="F64" i="8"/>
  <c r="S64" i="15"/>
  <c r="G64" i="8" s="1"/>
  <c r="G64" i="18"/>
  <c r="AL65" i="15"/>
  <c r="AM64" i="15"/>
  <c r="H64" i="18" s="1"/>
  <c r="W65" i="15"/>
  <c r="G64" i="9"/>
  <c r="X64" i="15"/>
  <c r="H64" i="9" s="1"/>
  <c r="H85" i="15"/>
  <c r="H84" i="6"/>
  <c r="I84" i="15"/>
  <c r="I84" i="6" s="1"/>
  <c r="R331" i="12"/>
  <c r="R332" i="3" s="1"/>
  <c r="Q332" i="3"/>
  <c r="M65" i="15"/>
  <c r="G64" i="7"/>
  <c r="N64" i="15"/>
  <c r="H64" i="7" s="1"/>
  <c r="D65" i="15"/>
  <c r="F64" i="5"/>
  <c r="E64" i="15"/>
  <c r="G64" i="5" s="1"/>
  <c r="S332" i="12"/>
  <c r="O332" i="12"/>
  <c r="Q332" i="12"/>
  <c r="S333" i="4"/>
  <c r="AG334" i="15"/>
  <c r="L333" i="12"/>
  <c r="P333" i="12" s="1"/>
  <c r="AH333" i="15"/>
  <c r="M333" i="12" s="1"/>
  <c r="T331" i="12"/>
  <c r="V331" i="12"/>
  <c r="W331" i="12" s="1"/>
  <c r="T332" i="4"/>
  <c r="X331" i="12"/>
  <c r="Y331" i="12" s="1"/>
  <c r="Y330" i="12"/>
  <c r="Z330" i="12" s="1"/>
  <c r="U330" i="12"/>
  <c r="AB65" i="15"/>
  <c r="H64" i="10"/>
  <c r="U331" i="12" l="1"/>
  <c r="R66" i="15"/>
  <c r="F65" i="8"/>
  <c r="S65" i="15"/>
  <c r="G65" i="8" s="1"/>
  <c r="Z331" i="12"/>
  <c r="Q333" i="12"/>
  <c r="S333" i="12"/>
  <c r="O333" i="12"/>
  <c r="S334" i="4"/>
  <c r="R332" i="12"/>
  <c r="R333" i="3" s="1"/>
  <c r="Q333" i="3"/>
  <c r="D66" i="15"/>
  <c r="F65" i="5"/>
  <c r="E65" i="15"/>
  <c r="G65" i="5" s="1"/>
  <c r="H86" i="15"/>
  <c r="H85" i="6"/>
  <c r="I85" i="15"/>
  <c r="I85" i="6" s="1"/>
  <c r="M66" i="15"/>
  <c r="G65" i="7"/>
  <c r="N65" i="15"/>
  <c r="H65" i="7" s="1"/>
  <c r="W66" i="15"/>
  <c r="G65" i="9"/>
  <c r="X65" i="15"/>
  <c r="H65" i="9" s="1"/>
  <c r="AB66" i="15"/>
  <c r="H65" i="10"/>
  <c r="AG335" i="15"/>
  <c r="L334" i="12"/>
  <c r="P334" i="12" s="1"/>
  <c r="AH334" i="15"/>
  <c r="M334" i="12" s="1"/>
  <c r="V332" i="12"/>
  <c r="W332" i="12" s="1"/>
  <c r="X332" i="12"/>
  <c r="T332" i="12"/>
  <c r="T333" i="4"/>
  <c r="G65" i="18"/>
  <c r="AL66" i="15"/>
  <c r="AM65" i="15"/>
  <c r="H65" i="18" s="1"/>
  <c r="U332" i="12" l="1"/>
  <c r="F66" i="8"/>
  <c r="S66" i="15"/>
  <c r="G66" i="8" s="1"/>
  <c r="R67" i="15"/>
  <c r="D67" i="15"/>
  <c r="F66" i="5"/>
  <c r="E66" i="15"/>
  <c r="G66" i="5" s="1"/>
  <c r="R333" i="12"/>
  <c r="R334" i="3" s="1"/>
  <c r="Q334" i="3"/>
  <c r="Q334" i="12"/>
  <c r="S334" i="12"/>
  <c r="O334" i="12"/>
  <c r="S335" i="4"/>
  <c r="H87" i="15"/>
  <c r="H86" i="6"/>
  <c r="I86" i="15"/>
  <c r="I86" i="6" s="1"/>
  <c r="V333" i="12"/>
  <c r="W333" i="12" s="1"/>
  <c r="T333" i="12"/>
  <c r="T334" i="4"/>
  <c r="AB67" i="15"/>
  <c r="H66" i="10"/>
  <c r="G66" i="18"/>
  <c r="AL67" i="15"/>
  <c r="AM66" i="15"/>
  <c r="H66" i="18" s="1"/>
  <c r="X333" i="12"/>
  <c r="Y332" i="12"/>
  <c r="Z332" i="12" s="1"/>
  <c r="AG336" i="15"/>
  <c r="L335" i="12"/>
  <c r="P335" i="12" s="1"/>
  <c r="AH335" i="15"/>
  <c r="M335" i="12" s="1"/>
  <c r="M67" i="15"/>
  <c r="G66" i="7"/>
  <c r="N66" i="15"/>
  <c r="H66" i="7" s="1"/>
  <c r="W67" i="15"/>
  <c r="G66" i="9"/>
  <c r="X66" i="15"/>
  <c r="H66" i="9" s="1"/>
  <c r="S67" i="15" l="1"/>
  <c r="G67" i="8" s="1"/>
  <c r="R68" i="15"/>
  <c r="F67" i="8"/>
  <c r="S335" i="12"/>
  <c r="O335" i="12"/>
  <c r="Q335" i="12"/>
  <c r="S336" i="4"/>
  <c r="H67" i="10"/>
  <c r="AB68" i="15"/>
  <c r="R334" i="12"/>
  <c r="R335" i="3" s="1"/>
  <c r="Q335" i="3"/>
  <c r="G67" i="18"/>
  <c r="AL68" i="15"/>
  <c r="AM67" i="15"/>
  <c r="H67" i="18" s="1"/>
  <c r="T334" i="12"/>
  <c r="V334" i="12"/>
  <c r="W334" i="12" s="1"/>
  <c r="T335" i="4"/>
  <c r="M68" i="15"/>
  <c r="G67" i="7"/>
  <c r="N67" i="15"/>
  <c r="H67" i="7" s="1"/>
  <c r="U333" i="12"/>
  <c r="H88" i="15"/>
  <c r="H87" i="6"/>
  <c r="I87" i="15"/>
  <c r="I87" i="6" s="1"/>
  <c r="W68" i="15"/>
  <c r="G67" i="9"/>
  <c r="X67" i="15"/>
  <c r="H67" i="9" s="1"/>
  <c r="AG337" i="15"/>
  <c r="L336" i="12"/>
  <c r="P336" i="12" s="1"/>
  <c r="AH336" i="15"/>
  <c r="M336" i="12" s="1"/>
  <c r="X334" i="12"/>
  <c r="Y333" i="12"/>
  <c r="Z333" i="12" s="1"/>
  <c r="D68" i="15"/>
  <c r="F67" i="5"/>
  <c r="E67" i="15"/>
  <c r="G67" i="5" s="1"/>
  <c r="U334" i="12" l="1"/>
  <c r="F68" i="8"/>
  <c r="S68" i="15"/>
  <c r="G68" i="8" s="1"/>
  <c r="R69" i="15"/>
  <c r="H89" i="15"/>
  <c r="H88" i="6"/>
  <c r="I88" i="15"/>
  <c r="I88" i="6" s="1"/>
  <c r="M69" i="15"/>
  <c r="G68" i="7"/>
  <c r="N68" i="15"/>
  <c r="H68" i="7" s="1"/>
  <c r="X335" i="12"/>
  <c r="Y334" i="12"/>
  <c r="Z334" i="12" s="1"/>
  <c r="S336" i="12"/>
  <c r="O336" i="12"/>
  <c r="Q336" i="12"/>
  <c r="S337" i="4"/>
  <c r="W69" i="15"/>
  <c r="G68" i="9"/>
  <c r="X68" i="15"/>
  <c r="H68" i="9" s="1"/>
  <c r="G68" i="18"/>
  <c r="AL69" i="15"/>
  <c r="AM68" i="15"/>
  <c r="H68" i="18" s="1"/>
  <c r="AB69" i="15"/>
  <c r="H68" i="10"/>
  <c r="R335" i="12"/>
  <c r="R336" i="3" s="1"/>
  <c r="Q336" i="3"/>
  <c r="D69" i="15"/>
  <c r="F68" i="5"/>
  <c r="E68" i="15"/>
  <c r="G68" i="5" s="1"/>
  <c r="AG338" i="15"/>
  <c r="L337" i="12"/>
  <c r="P337" i="12" s="1"/>
  <c r="AH337" i="15"/>
  <c r="M337" i="12" s="1"/>
  <c r="T335" i="12"/>
  <c r="U335" i="12" s="1"/>
  <c r="V335" i="12"/>
  <c r="W335" i="12" s="1"/>
  <c r="T336" i="4"/>
  <c r="S69" i="15" l="1"/>
  <c r="G69" i="8" s="1"/>
  <c r="R70" i="15"/>
  <c r="F69" i="8"/>
  <c r="G69" i="18"/>
  <c r="AL70" i="15"/>
  <c r="AM69" i="15"/>
  <c r="H69" i="18" s="1"/>
  <c r="G69" i="9"/>
  <c r="W70" i="15"/>
  <c r="X69" i="15"/>
  <c r="H69" i="9" s="1"/>
  <c r="V336" i="12"/>
  <c r="W336" i="12" s="1"/>
  <c r="T336" i="12"/>
  <c r="T337" i="4"/>
  <c r="H90" i="15"/>
  <c r="H89" i="6"/>
  <c r="I89" i="15"/>
  <c r="I89" i="6" s="1"/>
  <c r="M70" i="15"/>
  <c r="G69" i="7"/>
  <c r="N69" i="15"/>
  <c r="H69" i="7" s="1"/>
  <c r="Q337" i="12"/>
  <c r="O337" i="12"/>
  <c r="S337" i="12"/>
  <c r="S338" i="4"/>
  <c r="D70" i="15"/>
  <c r="F69" i="5"/>
  <c r="E69" i="15"/>
  <c r="G69" i="5" s="1"/>
  <c r="AB70" i="15"/>
  <c r="H69" i="10"/>
  <c r="Y335" i="12"/>
  <c r="Z335" i="12" s="1"/>
  <c r="X336" i="12"/>
  <c r="AG339" i="15"/>
  <c r="L338" i="12"/>
  <c r="P338" i="12" s="1"/>
  <c r="AH338" i="15"/>
  <c r="M338" i="12" s="1"/>
  <c r="R336" i="12"/>
  <c r="R337" i="3" s="1"/>
  <c r="Q337" i="3"/>
  <c r="F70" i="8" l="1"/>
  <c r="S70" i="15"/>
  <c r="G70" i="8" s="1"/>
  <c r="R71" i="15"/>
  <c r="U336" i="12"/>
  <c r="AG340" i="15"/>
  <c r="L339" i="12"/>
  <c r="P339" i="12" s="1"/>
  <c r="AH339" i="15"/>
  <c r="M339" i="12" s="1"/>
  <c r="AB71" i="15"/>
  <c r="H70" i="10"/>
  <c r="X337" i="12"/>
  <c r="Y336" i="12"/>
  <c r="Z336" i="12" s="1"/>
  <c r="V337" i="12"/>
  <c r="W337" i="12" s="1"/>
  <c r="T337" i="12"/>
  <c r="T338" i="4"/>
  <c r="H91" i="15"/>
  <c r="H90" i="6"/>
  <c r="I90" i="15"/>
  <c r="I90" i="6" s="1"/>
  <c r="G70" i="18"/>
  <c r="AL71" i="15"/>
  <c r="AM70" i="15"/>
  <c r="H70" i="18" s="1"/>
  <c r="Q338" i="12"/>
  <c r="S338" i="12"/>
  <c r="O338" i="12"/>
  <c r="S339" i="4"/>
  <c r="D71" i="15"/>
  <c r="F70" i="5"/>
  <c r="E70" i="15"/>
  <c r="G70" i="5" s="1"/>
  <c r="R337" i="12"/>
  <c r="R338" i="3" s="1"/>
  <c r="Q338" i="3"/>
  <c r="M71" i="15"/>
  <c r="G70" i="7"/>
  <c r="N70" i="15"/>
  <c r="H70" i="7" s="1"/>
  <c r="W71" i="15"/>
  <c r="G70" i="9"/>
  <c r="X70" i="15"/>
  <c r="H70" i="9" s="1"/>
  <c r="S71" i="15" l="1"/>
  <c r="G71" i="8" s="1"/>
  <c r="R72" i="15"/>
  <c r="F71" i="8"/>
  <c r="W72" i="15"/>
  <c r="G71" i="9"/>
  <c r="X71" i="15"/>
  <c r="H71" i="9" s="1"/>
  <c r="D72" i="15"/>
  <c r="F71" i="5"/>
  <c r="E71" i="15"/>
  <c r="G71" i="5" s="1"/>
  <c r="AB72" i="15"/>
  <c r="H71" i="10"/>
  <c r="R338" i="12"/>
  <c r="R339" i="3" s="1"/>
  <c r="Q339" i="3"/>
  <c r="X338" i="12"/>
  <c r="Y338" i="12" s="1"/>
  <c r="Y337" i="12"/>
  <c r="Z337" i="12" s="1"/>
  <c r="S339" i="12"/>
  <c r="O339" i="12"/>
  <c r="Q339" i="12"/>
  <c r="S340" i="4"/>
  <c r="G71" i="18"/>
  <c r="AL72" i="15"/>
  <c r="AM71" i="15"/>
  <c r="H71" i="18" s="1"/>
  <c r="H92" i="15"/>
  <c r="H91" i="6"/>
  <c r="I91" i="15"/>
  <c r="I91" i="6" s="1"/>
  <c r="M72" i="15"/>
  <c r="G71" i="7"/>
  <c r="N71" i="15"/>
  <c r="H71" i="7" s="1"/>
  <c r="T338" i="12"/>
  <c r="V338" i="12"/>
  <c r="W338" i="12" s="1"/>
  <c r="T339" i="4"/>
  <c r="U337" i="12"/>
  <c r="AG341" i="15"/>
  <c r="L340" i="12"/>
  <c r="P340" i="12" s="1"/>
  <c r="AH340" i="15"/>
  <c r="M340" i="12" s="1"/>
  <c r="U338" i="12" l="1"/>
  <c r="R73" i="15"/>
  <c r="F72" i="8"/>
  <c r="S72" i="15"/>
  <c r="G72" i="8" s="1"/>
  <c r="H93" i="15"/>
  <c r="H92" i="6"/>
  <c r="I92" i="15"/>
  <c r="I92" i="6" s="1"/>
  <c r="Z338" i="12"/>
  <c r="AB73" i="15"/>
  <c r="H72" i="10"/>
  <c r="G72" i="18"/>
  <c r="AL73" i="15"/>
  <c r="AM72" i="15"/>
  <c r="H72" i="18" s="1"/>
  <c r="R339" i="12"/>
  <c r="R340" i="3" s="1"/>
  <c r="Q340" i="3"/>
  <c r="D73" i="15"/>
  <c r="F72" i="5"/>
  <c r="E72" i="15"/>
  <c r="G72" i="5" s="1"/>
  <c r="M73" i="15"/>
  <c r="G72" i="7"/>
  <c r="N72" i="15"/>
  <c r="H72" i="7" s="1"/>
  <c r="S340" i="12"/>
  <c r="O340" i="12"/>
  <c r="Q340" i="12"/>
  <c r="S341" i="4"/>
  <c r="AG342" i="15"/>
  <c r="L341" i="12"/>
  <c r="P341" i="12" s="1"/>
  <c r="AH341" i="15"/>
  <c r="M341" i="12" s="1"/>
  <c r="X339" i="12"/>
  <c r="T339" i="12"/>
  <c r="U339" i="12" s="1"/>
  <c r="V339" i="12"/>
  <c r="W339" i="12" s="1"/>
  <c r="T340" i="4"/>
  <c r="W73" i="15"/>
  <c r="G72" i="9"/>
  <c r="X72" i="15"/>
  <c r="H72" i="9" s="1"/>
  <c r="F73" i="8" l="1"/>
  <c r="S73" i="15"/>
  <c r="G73" i="8" s="1"/>
  <c r="R74" i="15"/>
  <c r="D74" i="15"/>
  <c r="F73" i="5"/>
  <c r="E73" i="15"/>
  <c r="G73" i="5" s="1"/>
  <c r="G73" i="18"/>
  <c r="AL74" i="15"/>
  <c r="AM73" i="15"/>
  <c r="H73" i="18" s="1"/>
  <c r="Q341" i="12"/>
  <c r="S341" i="12"/>
  <c r="O341" i="12"/>
  <c r="S342" i="4"/>
  <c r="R340" i="12"/>
  <c r="R341" i="3" s="1"/>
  <c r="Q341" i="3"/>
  <c r="M74" i="15"/>
  <c r="G73" i="7"/>
  <c r="N73" i="15"/>
  <c r="H73" i="7" s="1"/>
  <c r="W74" i="15"/>
  <c r="G73" i="9"/>
  <c r="X73" i="15"/>
  <c r="H73" i="9" s="1"/>
  <c r="X340" i="12"/>
  <c r="Y339" i="12"/>
  <c r="Z339" i="12" s="1"/>
  <c r="AG343" i="15"/>
  <c r="L342" i="12"/>
  <c r="P342" i="12" s="1"/>
  <c r="AH342" i="15"/>
  <c r="M342" i="12" s="1"/>
  <c r="V340" i="12"/>
  <c r="W340" i="12" s="1"/>
  <c r="T340" i="12"/>
  <c r="T341" i="4"/>
  <c r="AB74" i="15"/>
  <c r="H73" i="10"/>
  <c r="H94" i="15"/>
  <c r="H93" i="6"/>
  <c r="I93" i="15"/>
  <c r="I93" i="6" s="1"/>
  <c r="U340" i="12" l="1"/>
  <c r="F74" i="8"/>
  <c r="S74" i="15"/>
  <c r="G74" i="8" s="1"/>
  <c r="R75" i="15"/>
  <c r="H95" i="15"/>
  <c r="H94" i="6"/>
  <c r="I94" i="15"/>
  <c r="I94" i="6" s="1"/>
  <c r="AG344" i="15"/>
  <c r="L343" i="12"/>
  <c r="P343" i="12" s="1"/>
  <c r="AH343" i="15"/>
  <c r="M343" i="12" s="1"/>
  <c r="V341" i="12"/>
  <c r="W341" i="12" s="1"/>
  <c r="T341" i="12"/>
  <c r="T342" i="4"/>
  <c r="W75" i="15"/>
  <c r="G74" i="9"/>
  <c r="X74" i="15"/>
  <c r="H74" i="9" s="1"/>
  <c r="X341" i="12"/>
  <c r="Y340" i="12"/>
  <c r="Z340" i="12" s="1"/>
  <c r="AB75" i="15"/>
  <c r="H74" i="10"/>
  <c r="Q342" i="12"/>
  <c r="S342" i="12"/>
  <c r="O342" i="12"/>
  <c r="S343" i="4"/>
  <c r="M75" i="15"/>
  <c r="G74" i="7"/>
  <c r="N74" i="15"/>
  <c r="H74" i="7" s="1"/>
  <c r="R341" i="12"/>
  <c r="R342" i="3" s="1"/>
  <c r="Q342" i="3"/>
  <c r="G74" i="18"/>
  <c r="AL75" i="15"/>
  <c r="AM74" i="15"/>
  <c r="H74" i="18" s="1"/>
  <c r="D75" i="15"/>
  <c r="F74" i="5"/>
  <c r="E74" i="15"/>
  <c r="G74" i="5" s="1"/>
  <c r="S75" i="15" l="1"/>
  <c r="G75" i="8" s="1"/>
  <c r="R76" i="15"/>
  <c r="F75" i="8"/>
  <c r="T342" i="12"/>
  <c r="V342" i="12"/>
  <c r="W342" i="12" s="1"/>
  <c r="T343" i="4"/>
  <c r="D76" i="15"/>
  <c r="F75" i="5"/>
  <c r="E75" i="15"/>
  <c r="G75" i="5" s="1"/>
  <c r="M76" i="15"/>
  <c r="G75" i="7"/>
  <c r="N75" i="15"/>
  <c r="H75" i="7" s="1"/>
  <c r="X342" i="12"/>
  <c r="Y341" i="12"/>
  <c r="Z341" i="12" s="1"/>
  <c r="AG345" i="15"/>
  <c r="L344" i="12"/>
  <c r="P344" i="12" s="1"/>
  <c r="AH344" i="15"/>
  <c r="M344" i="12" s="1"/>
  <c r="U341" i="12"/>
  <c r="G75" i="18"/>
  <c r="AL76" i="15"/>
  <c r="AM75" i="15"/>
  <c r="H75" i="18" s="1"/>
  <c r="R342" i="12"/>
  <c r="R343" i="3" s="1"/>
  <c r="Q343" i="3"/>
  <c r="H75" i="10"/>
  <c r="AB76" i="15"/>
  <c r="W76" i="15"/>
  <c r="G75" i="9"/>
  <c r="X75" i="15"/>
  <c r="H75" i="9" s="1"/>
  <c r="S343" i="12"/>
  <c r="O343" i="12"/>
  <c r="Q343" i="12"/>
  <c r="S344" i="4"/>
  <c r="H96" i="15"/>
  <c r="H95" i="6"/>
  <c r="I95" i="15"/>
  <c r="I95" i="6" s="1"/>
  <c r="R77" i="15" l="1"/>
  <c r="F76" i="8"/>
  <c r="S76" i="15"/>
  <c r="G76" i="8" s="1"/>
  <c r="R343" i="12"/>
  <c r="R344" i="3" s="1"/>
  <c r="Q344" i="3"/>
  <c r="W77" i="15"/>
  <c r="G76" i="9"/>
  <c r="X76" i="15"/>
  <c r="H76" i="9" s="1"/>
  <c r="G76" i="18"/>
  <c r="AL77" i="15"/>
  <c r="AM76" i="15"/>
  <c r="H76" i="18" s="1"/>
  <c r="AG346" i="15"/>
  <c r="L345" i="12"/>
  <c r="P345" i="12" s="1"/>
  <c r="AH345" i="15"/>
  <c r="M345" i="12" s="1"/>
  <c r="D77" i="15"/>
  <c r="F76" i="5"/>
  <c r="E76" i="15"/>
  <c r="G76" i="5" s="1"/>
  <c r="M77" i="15"/>
  <c r="G76" i="7"/>
  <c r="N76" i="15"/>
  <c r="H76" i="7" s="1"/>
  <c r="X343" i="12"/>
  <c r="Y342" i="12"/>
  <c r="Z342" i="12" s="1"/>
  <c r="H97" i="15"/>
  <c r="H96" i="6"/>
  <c r="I96" i="15"/>
  <c r="I96" i="6" s="1"/>
  <c r="T343" i="12"/>
  <c r="V343" i="12"/>
  <c r="W343" i="12" s="1"/>
  <c r="T344" i="4"/>
  <c r="AB77" i="15"/>
  <c r="H76" i="10"/>
  <c r="S344" i="12"/>
  <c r="O344" i="12"/>
  <c r="Q344" i="12"/>
  <c r="S345" i="4"/>
  <c r="U342" i="12"/>
  <c r="U343" i="12" l="1"/>
  <c r="R78" i="15"/>
  <c r="F77" i="8"/>
  <c r="S77" i="15"/>
  <c r="G77" i="8" s="1"/>
  <c r="R344" i="12"/>
  <c r="R345" i="3" s="1"/>
  <c r="Q345" i="3"/>
  <c r="AG347" i="15"/>
  <c r="L346" i="12"/>
  <c r="P346" i="12" s="1"/>
  <c r="AH346" i="15"/>
  <c r="M346" i="12" s="1"/>
  <c r="V344" i="12"/>
  <c r="W344" i="12" s="1"/>
  <c r="T344" i="12"/>
  <c r="T345" i="4"/>
  <c r="H98" i="15"/>
  <c r="H97" i="6"/>
  <c r="I97" i="15"/>
  <c r="I97" i="6" s="1"/>
  <c r="D78" i="15"/>
  <c r="F77" i="5"/>
  <c r="E77" i="15"/>
  <c r="G77" i="5" s="1"/>
  <c r="G77" i="18"/>
  <c r="AL78" i="15"/>
  <c r="AM77" i="15"/>
  <c r="H77" i="18" s="1"/>
  <c r="G77" i="9"/>
  <c r="W78" i="15"/>
  <c r="X77" i="15"/>
  <c r="H77" i="9" s="1"/>
  <c r="M78" i="15"/>
  <c r="G77" i="7"/>
  <c r="N77" i="15"/>
  <c r="H77" i="7" s="1"/>
  <c r="AB78" i="15"/>
  <c r="H77" i="10"/>
  <c r="X344" i="12"/>
  <c r="Y343" i="12"/>
  <c r="Z343" i="12" s="1"/>
  <c r="Q345" i="12"/>
  <c r="S345" i="12"/>
  <c r="O345" i="12"/>
  <c r="S346" i="4"/>
  <c r="U344" i="12" l="1"/>
  <c r="F78" i="8"/>
  <c r="S78" i="15"/>
  <c r="G78" i="8" s="1"/>
  <c r="R79" i="15"/>
  <c r="AB79" i="15"/>
  <c r="H78" i="10"/>
  <c r="G78" i="18"/>
  <c r="AL79" i="15"/>
  <c r="AM78" i="15"/>
  <c r="H78" i="18" s="1"/>
  <c r="W79" i="15"/>
  <c r="G78" i="9"/>
  <c r="X78" i="15"/>
  <c r="H78" i="9" s="1"/>
  <c r="AG348" i="15"/>
  <c r="L347" i="12"/>
  <c r="P347" i="12" s="1"/>
  <c r="AH347" i="15"/>
  <c r="M347" i="12" s="1"/>
  <c r="D79" i="15"/>
  <c r="F78" i="5"/>
  <c r="E78" i="15"/>
  <c r="G78" i="5" s="1"/>
  <c r="Q346" i="12"/>
  <c r="S346" i="12"/>
  <c r="O346" i="12"/>
  <c r="S347" i="4"/>
  <c r="R345" i="12"/>
  <c r="R346" i="3" s="1"/>
  <c r="Q346" i="3"/>
  <c r="X345" i="12"/>
  <c r="Y345" i="12" s="1"/>
  <c r="Y344" i="12"/>
  <c r="Z344" i="12" s="1"/>
  <c r="V345" i="12"/>
  <c r="W345" i="12" s="1"/>
  <c r="T345" i="12"/>
  <c r="T346" i="4"/>
  <c r="M79" i="15"/>
  <c r="G78" i="7"/>
  <c r="N78" i="15"/>
  <c r="H78" i="7" s="1"/>
  <c r="H99" i="15"/>
  <c r="H98" i="6"/>
  <c r="I98" i="15"/>
  <c r="I98" i="6" s="1"/>
  <c r="U345" i="12" l="1"/>
  <c r="S79" i="15"/>
  <c r="G79" i="8" s="1"/>
  <c r="R80" i="15"/>
  <c r="F79" i="8"/>
  <c r="Z345" i="12"/>
  <c r="X346" i="12"/>
  <c r="T346" i="12"/>
  <c r="V346" i="12"/>
  <c r="W346" i="12" s="1"/>
  <c r="T347" i="4"/>
  <c r="D80" i="15"/>
  <c r="F79" i="5"/>
  <c r="E79" i="15"/>
  <c r="G79" i="5" s="1"/>
  <c r="G79" i="18"/>
  <c r="AL80" i="15"/>
  <c r="AM79" i="15"/>
  <c r="H79" i="18" s="1"/>
  <c r="S347" i="12"/>
  <c r="O347" i="12"/>
  <c r="Q347" i="12"/>
  <c r="S348" i="4"/>
  <c r="W80" i="15"/>
  <c r="G79" i="9"/>
  <c r="X79" i="15"/>
  <c r="H79" i="9" s="1"/>
  <c r="H100" i="15"/>
  <c r="H99" i="6"/>
  <c r="I99" i="15"/>
  <c r="I99" i="6" s="1"/>
  <c r="M80" i="15"/>
  <c r="G79" i="7"/>
  <c r="N79" i="15"/>
  <c r="H79" i="7" s="1"/>
  <c r="R346" i="12"/>
  <c r="R347" i="3" s="1"/>
  <c r="Q347" i="3"/>
  <c r="AG349" i="15"/>
  <c r="L348" i="12"/>
  <c r="P348" i="12" s="1"/>
  <c r="AH348" i="15"/>
  <c r="M348" i="12" s="1"/>
  <c r="AB80" i="15"/>
  <c r="H79" i="10"/>
  <c r="F80" i="8" l="1"/>
  <c r="S80" i="15"/>
  <c r="G80" i="8" s="1"/>
  <c r="R81" i="15"/>
  <c r="R347" i="12"/>
  <c r="R348" i="3" s="1"/>
  <c r="Q348" i="3"/>
  <c r="S348" i="12"/>
  <c r="O348" i="12"/>
  <c r="Q348" i="12"/>
  <c r="S349" i="4"/>
  <c r="U346" i="12"/>
  <c r="AB81" i="15"/>
  <c r="H80" i="10"/>
  <c r="M81" i="15"/>
  <c r="G80" i="7"/>
  <c r="N80" i="15"/>
  <c r="H80" i="7" s="1"/>
  <c r="W81" i="15"/>
  <c r="G80" i="9"/>
  <c r="X80" i="15"/>
  <c r="H80" i="9" s="1"/>
  <c r="T347" i="12"/>
  <c r="V347" i="12"/>
  <c r="W347" i="12" s="1"/>
  <c r="T348" i="4"/>
  <c r="AG350" i="15"/>
  <c r="L349" i="12"/>
  <c r="P349" i="12" s="1"/>
  <c r="AH349" i="15"/>
  <c r="M349" i="12" s="1"/>
  <c r="H101" i="15"/>
  <c r="H100" i="6"/>
  <c r="I100" i="15"/>
  <c r="I100" i="6" s="1"/>
  <c r="G80" i="18"/>
  <c r="AL81" i="15"/>
  <c r="AM80" i="15"/>
  <c r="H80" i="18" s="1"/>
  <c r="D81" i="15"/>
  <c r="F80" i="5"/>
  <c r="E80" i="15"/>
  <c r="G80" i="5" s="1"/>
  <c r="X347" i="12"/>
  <c r="Y346" i="12"/>
  <c r="Z346" i="12" s="1"/>
  <c r="U347" i="12" l="1"/>
  <c r="S81" i="15"/>
  <c r="G81" i="8" s="1"/>
  <c r="R82" i="15"/>
  <c r="F81" i="8"/>
  <c r="W82" i="15"/>
  <c r="G81" i="9"/>
  <c r="X81" i="15"/>
  <c r="H81" i="9" s="1"/>
  <c r="AB82" i="15"/>
  <c r="H81" i="10"/>
  <c r="R348" i="12"/>
  <c r="R349" i="3" s="1"/>
  <c r="Q349" i="3"/>
  <c r="V348" i="12"/>
  <c r="W348" i="12" s="1"/>
  <c r="T348" i="12"/>
  <c r="T349" i="4"/>
  <c r="D82" i="15"/>
  <c r="F81" i="5"/>
  <c r="E81" i="15"/>
  <c r="G81" i="5" s="1"/>
  <c r="Q349" i="12"/>
  <c r="S349" i="12"/>
  <c r="O349" i="12"/>
  <c r="S350" i="4"/>
  <c r="AG351" i="15"/>
  <c r="L350" i="12"/>
  <c r="P350" i="12" s="1"/>
  <c r="AH350" i="15"/>
  <c r="M350" i="12" s="1"/>
  <c r="M82" i="15"/>
  <c r="G81" i="7"/>
  <c r="N81" i="15"/>
  <c r="H81" i="7" s="1"/>
  <c r="X348" i="12"/>
  <c r="Y347" i="12"/>
  <c r="Z347" i="12" s="1"/>
  <c r="G81" i="18"/>
  <c r="AL82" i="15"/>
  <c r="AM81" i="15"/>
  <c r="H81" i="18" s="1"/>
  <c r="H102" i="15"/>
  <c r="H101" i="6"/>
  <c r="I101" i="15"/>
  <c r="I101" i="6" s="1"/>
  <c r="U348" i="12" l="1"/>
  <c r="F82" i="8"/>
  <c r="S82" i="15"/>
  <c r="G82" i="8" s="1"/>
  <c r="R83" i="15"/>
  <c r="R349" i="12"/>
  <c r="R350" i="3" s="1"/>
  <c r="Q350" i="3"/>
  <c r="AB83" i="15"/>
  <c r="H82" i="10"/>
  <c r="H103" i="15"/>
  <c r="H102" i="6"/>
  <c r="I102" i="15"/>
  <c r="I102" i="6" s="1"/>
  <c r="X349" i="12"/>
  <c r="Y348" i="12"/>
  <c r="Z348" i="12" s="1"/>
  <c r="Q350" i="12"/>
  <c r="S350" i="12"/>
  <c r="O350" i="12"/>
  <c r="S351" i="4"/>
  <c r="V349" i="12"/>
  <c r="W349" i="12" s="1"/>
  <c r="T349" i="12"/>
  <c r="T350" i="4"/>
  <c r="D83" i="15"/>
  <c r="F82" i="5"/>
  <c r="E82" i="15"/>
  <c r="G82" i="5" s="1"/>
  <c r="G82" i="18"/>
  <c r="AL83" i="15"/>
  <c r="AM82" i="15"/>
  <c r="H82" i="18" s="1"/>
  <c r="AG352" i="15"/>
  <c r="L351" i="12"/>
  <c r="P351" i="12" s="1"/>
  <c r="AH351" i="15"/>
  <c r="M351" i="12" s="1"/>
  <c r="M83" i="15"/>
  <c r="G82" i="7"/>
  <c r="N82" i="15"/>
  <c r="H82" i="7" s="1"/>
  <c r="W83" i="15"/>
  <c r="G82" i="9"/>
  <c r="X82" i="15"/>
  <c r="H82" i="9" s="1"/>
  <c r="U349" i="12" l="1"/>
  <c r="S83" i="15"/>
  <c r="G83" i="8" s="1"/>
  <c r="R84" i="15"/>
  <c r="F83" i="8"/>
  <c r="G83" i="18"/>
  <c r="AL84" i="15"/>
  <c r="AM83" i="15"/>
  <c r="H83" i="18" s="1"/>
  <c r="D84" i="15"/>
  <c r="F83" i="5"/>
  <c r="E83" i="15"/>
  <c r="G83" i="5" s="1"/>
  <c r="W84" i="15"/>
  <c r="G83" i="9"/>
  <c r="X83" i="15"/>
  <c r="H83" i="9" s="1"/>
  <c r="S351" i="12"/>
  <c r="O351" i="12"/>
  <c r="Q351" i="12"/>
  <c r="S352" i="4"/>
  <c r="R350" i="12"/>
  <c r="R351" i="3" s="1"/>
  <c r="Q351" i="3"/>
  <c r="X350" i="12"/>
  <c r="Y349" i="12"/>
  <c r="Z349" i="12" s="1"/>
  <c r="H83" i="10"/>
  <c r="AB84" i="15"/>
  <c r="AG353" i="15"/>
  <c r="L352" i="12"/>
  <c r="P352" i="12" s="1"/>
  <c r="AH352" i="15"/>
  <c r="M352" i="12" s="1"/>
  <c r="T350" i="12"/>
  <c r="V350" i="12"/>
  <c r="W350" i="12" s="1"/>
  <c r="T351" i="4"/>
  <c r="M84" i="15"/>
  <c r="G83" i="7"/>
  <c r="N83" i="15"/>
  <c r="H83" i="7" s="1"/>
  <c r="H104" i="15"/>
  <c r="H103" i="6"/>
  <c r="I103" i="15"/>
  <c r="I103" i="6" s="1"/>
  <c r="U350" i="12" l="1"/>
  <c r="S84" i="15"/>
  <c r="G84" i="8" s="1"/>
  <c r="R85" i="15"/>
  <c r="F84" i="8"/>
  <c r="H105" i="15"/>
  <c r="H104" i="6"/>
  <c r="I104" i="15"/>
  <c r="I104" i="6" s="1"/>
  <c r="S352" i="12"/>
  <c r="O352" i="12"/>
  <c r="Q352" i="12"/>
  <c r="S353" i="4"/>
  <c r="AG354" i="15"/>
  <c r="L353" i="12"/>
  <c r="P353" i="12" s="1"/>
  <c r="AH353" i="15"/>
  <c r="M353" i="12" s="1"/>
  <c r="X351" i="12"/>
  <c r="Y350" i="12"/>
  <c r="Z350" i="12" s="1"/>
  <c r="D85" i="15"/>
  <c r="F84" i="5"/>
  <c r="E84" i="15"/>
  <c r="G84" i="5" s="1"/>
  <c r="AB85" i="15"/>
  <c r="H84" i="10"/>
  <c r="R351" i="12"/>
  <c r="R352" i="3" s="1"/>
  <c r="Q352" i="3"/>
  <c r="W85" i="15"/>
  <c r="G84" i="9"/>
  <c r="X84" i="15"/>
  <c r="H84" i="9" s="1"/>
  <c r="G84" i="18"/>
  <c r="AL85" i="15"/>
  <c r="AM84" i="15"/>
  <c r="H84" i="18" s="1"/>
  <c r="M85" i="15"/>
  <c r="G84" i="7"/>
  <c r="N84" i="15"/>
  <c r="H84" i="7" s="1"/>
  <c r="T351" i="12"/>
  <c r="V351" i="12"/>
  <c r="W351" i="12" s="1"/>
  <c r="T352" i="4"/>
  <c r="U351" i="12" l="1"/>
  <c r="R86" i="15"/>
  <c r="F85" i="8"/>
  <c r="S85" i="15"/>
  <c r="G85" i="8" s="1"/>
  <c r="G85" i="18"/>
  <c r="AL86" i="15"/>
  <c r="AM85" i="15"/>
  <c r="H85" i="18" s="1"/>
  <c r="G85" i="9"/>
  <c r="W86" i="15"/>
  <c r="X85" i="15"/>
  <c r="H85" i="9" s="1"/>
  <c r="AB86" i="15"/>
  <c r="H85" i="10"/>
  <c r="Y351" i="12"/>
  <c r="Z351" i="12" s="1"/>
  <c r="X352" i="12"/>
  <c r="Y352" i="12" s="1"/>
  <c r="V352" i="12"/>
  <c r="W352" i="12" s="1"/>
  <c r="T352" i="12"/>
  <c r="T353" i="4"/>
  <c r="D86" i="15"/>
  <c r="F85" i="5"/>
  <c r="E85" i="15"/>
  <c r="G85" i="5" s="1"/>
  <c r="AG355" i="15"/>
  <c r="L354" i="12"/>
  <c r="P354" i="12" s="1"/>
  <c r="AH354" i="15"/>
  <c r="M354" i="12" s="1"/>
  <c r="M86" i="15"/>
  <c r="G85" i="7"/>
  <c r="N85" i="15"/>
  <c r="H85" i="7" s="1"/>
  <c r="Q353" i="12"/>
  <c r="O353" i="12"/>
  <c r="S353" i="12"/>
  <c r="S354" i="4"/>
  <c r="R352" i="12"/>
  <c r="R353" i="3" s="1"/>
  <c r="Q353" i="3"/>
  <c r="H106" i="15"/>
  <c r="H105" i="6"/>
  <c r="I105" i="15"/>
  <c r="I105" i="6" s="1"/>
  <c r="Z352" i="12" l="1"/>
  <c r="F86" i="8"/>
  <c r="S86" i="15"/>
  <c r="G86" i="8" s="1"/>
  <c r="R87" i="15"/>
  <c r="U352" i="12"/>
  <c r="AB87" i="15"/>
  <c r="H86" i="10"/>
  <c r="H107" i="15"/>
  <c r="H106" i="6"/>
  <c r="I106" i="15"/>
  <c r="I106" i="6" s="1"/>
  <c r="V353" i="12"/>
  <c r="W353" i="12" s="1"/>
  <c r="X353" i="12"/>
  <c r="T353" i="12"/>
  <c r="T354" i="4"/>
  <c r="M87" i="15"/>
  <c r="G86" i="7"/>
  <c r="N86" i="15"/>
  <c r="H86" i="7" s="1"/>
  <c r="Q354" i="12"/>
  <c r="S354" i="12"/>
  <c r="O354" i="12"/>
  <c r="S355" i="4"/>
  <c r="D87" i="15"/>
  <c r="F86" i="5"/>
  <c r="E86" i="15"/>
  <c r="G86" i="5" s="1"/>
  <c r="G86" i="18"/>
  <c r="AL87" i="15"/>
  <c r="AM86" i="15"/>
  <c r="H86" i="18" s="1"/>
  <c r="R353" i="12"/>
  <c r="R354" i="3" s="1"/>
  <c r="Q354" i="3"/>
  <c r="AG356" i="15"/>
  <c r="L355" i="12"/>
  <c r="P355" i="12" s="1"/>
  <c r="AH355" i="15"/>
  <c r="M355" i="12" s="1"/>
  <c r="W87" i="15"/>
  <c r="G86" i="9"/>
  <c r="X86" i="15"/>
  <c r="H86" i="9" s="1"/>
  <c r="F87" i="8" l="1"/>
  <c r="S87" i="15"/>
  <c r="G87" i="8" s="1"/>
  <c r="R88" i="15"/>
  <c r="U353" i="12"/>
  <c r="W88" i="15"/>
  <c r="G87" i="9"/>
  <c r="X87" i="15"/>
  <c r="H87" i="9" s="1"/>
  <c r="R354" i="12"/>
  <c r="R355" i="3" s="1"/>
  <c r="Q355" i="3"/>
  <c r="X354" i="12"/>
  <c r="Y353" i="12"/>
  <c r="Z353" i="12" s="1"/>
  <c r="H108" i="15"/>
  <c r="H107" i="6"/>
  <c r="I107" i="15"/>
  <c r="I107" i="6" s="1"/>
  <c r="T354" i="12"/>
  <c r="V354" i="12"/>
  <c r="W354" i="12" s="1"/>
  <c r="T355" i="4"/>
  <c r="M88" i="15"/>
  <c r="G87" i="7"/>
  <c r="N87" i="15"/>
  <c r="H87" i="7" s="1"/>
  <c r="AG357" i="15"/>
  <c r="L356" i="12"/>
  <c r="P356" i="12" s="1"/>
  <c r="AH356" i="15"/>
  <c r="M356" i="12" s="1"/>
  <c r="S355" i="12"/>
  <c r="O355" i="12"/>
  <c r="Q355" i="12"/>
  <c r="S356" i="4"/>
  <c r="G87" i="18"/>
  <c r="AL88" i="15"/>
  <c r="AM87" i="15"/>
  <c r="H87" i="18" s="1"/>
  <c r="D88" i="15"/>
  <c r="F87" i="5"/>
  <c r="E87" i="15"/>
  <c r="G87" i="5" s="1"/>
  <c r="AB88" i="15"/>
  <c r="H87" i="10"/>
  <c r="U354" i="12" l="1"/>
  <c r="R89" i="15"/>
  <c r="F88" i="8"/>
  <c r="S88" i="15"/>
  <c r="G88" i="8" s="1"/>
  <c r="G88" i="18"/>
  <c r="AL89" i="15"/>
  <c r="AM88" i="15"/>
  <c r="H88" i="18" s="1"/>
  <c r="T355" i="12"/>
  <c r="V355" i="12"/>
  <c r="W355" i="12" s="1"/>
  <c r="T356" i="4"/>
  <c r="H109" i="15"/>
  <c r="H108" i="6"/>
  <c r="I108" i="15"/>
  <c r="I108" i="6" s="1"/>
  <c r="S356" i="12"/>
  <c r="O356" i="12"/>
  <c r="Q356" i="12"/>
  <c r="S357" i="4"/>
  <c r="M89" i="15"/>
  <c r="G88" i="7"/>
  <c r="N88" i="15"/>
  <c r="H88" i="7" s="1"/>
  <c r="X355" i="12"/>
  <c r="Y354" i="12"/>
  <c r="Z354" i="12" s="1"/>
  <c r="D89" i="15"/>
  <c r="F88" i="5"/>
  <c r="E88" i="15"/>
  <c r="G88" i="5" s="1"/>
  <c r="AB89" i="15"/>
  <c r="H88" i="10"/>
  <c r="R355" i="12"/>
  <c r="R356" i="3" s="1"/>
  <c r="Q356" i="3"/>
  <c r="AG358" i="15"/>
  <c r="L357" i="12"/>
  <c r="P357" i="12" s="1"/>
  <c r="AH357" i="15"/>
  <c r="M357" i="12" s="1"/>
  <c r="W89" i="15"/>
  <c r="G88" i="9"/>
  <c r="X88" i="15"/>
  <c r="H88" i="9" s="1"/>
  <c r="F89" i="8" l="1"/>
  <c r="S89" i="15"/>
  <c r="G89" i="8" s="1"/>
  <c r="R90" i="15"/>
  <c r="X356" i="12"/>
  <c r="Y355" i="12"/>
  <c r="Z355" i="12" s="1"/>
  <c r="U355" i="12"/>
  <c r="Q357" i="12"/>
  <c r="S357" i="12"/>
  <c r="O357" i="12"/>
  <c r="S358" i="4"/>
  <c r="D90" i="15"/>
  <c r="F89" i="5"/>
  <c r="E89" i="15"/>
  <c r="G89" i="5" s="1"/>
  <c r="R356" i="12"/>
  <c r="R357" i="3" s="1"/>
  <c r="Q357" i="3"/>
  <c r="H110" i="15"/>
  <c r="H109" i="6"/>
  <c r="I109" i="15"/>
  <c r="I109" i="6" s="1"/>
  <c r="G89" i="18"/>
  <c r="AL90" i="15"/>
  <c r="AM89" i="15"/>
  <c r="H89" i="18" s="1"/>
  <c r="W90" i="15"/>
  <c r="G89" i="9"/>
  <c r="X89" i="15"/>
  <c r="H89" i="9" s="1"/>
  <c r="AG359" i="15"/>
  <c r="L358" i="12"/>
  <c r="P358" i="12" s="1"/>
  <c r="AH358" i="15"/>
  <c r="M358" i="12" s="1"/>
  <c r="AB90" i="15"/>
  <c r="H89" i="10"/>
  <c r="M90" i="15"/>
  <c r="G89" i="7"/>
  <c r="N89" i="15"/>
  <c r="H89" i="7" s="1"/>
  <c r="V356" i="12"/>
  <c r="W356" i="12" s="1"/>
  <c r="T356" i="12"/>
  <c r="U356" i="12" s="1"/>
  <c r="T357" i="4"/>
  <c r="S90" i="15" l="1"/>
  <c r="G90" i="8" s="1"/>
  <c r="R91" i="15"/>
  <c r="F90" i="8"/>
  <c r="AB91" i="15"/>
  <c r="H90" i="10"/>
  <c r="G90" i="18"/>
  <c r="AL91" i="15"/>
  <c r="AM90" i="15"/>
  <c r="H90" i="18" s="1"/>
  <c r="D91" i="15"/>
  <c r="F90" i="5"/>
  <c r="E90" i="15"/>
  <c r="G90" i="5" s="1"/>
  <c r="M91" i="15"/>
  <c r="G90" i="7"/>
  <c r="N90" i="15"/>
  <c r="H90" i="7" s="1"/>
  <c r="Q358" i="12"/>
  <c r="S358" i="12"/>
  <c r="O358" i="12"/>
  <c r="S359" i="4"/>
  <c r="W91" i="15"/>
  <c r="G90" i="9"/>
  <c r="X90" i="15"/>
  <c r="H90" i="9" s="1"/>
  <c r="H111" i="15"/>
  <c r="H110" i="6"/>
  <c r="I110" i="15"/>
  <c r="I110" i="6" s="1"/>
  <c r="V357" i="12"/>
  <c r="W357" i="12" s="1"/>
  <c r="T357" i="12"/>
  <c r="T358" i="4"/>
  <c r="AG360" i="15"/>
  <c r="L359" i="12"/>
  <c r="P359" i="12" s="1"/>
  <c r="AH359" i="15"/>
  <c r="M359" i="12" s="1"/>
  <c r="R357" i="12"/>
  <c r="R358" i="3" s="1"/>
  <c r="Q358" i="3"/>
  <c r="X357" i="12"/>
  <c r="Y356" i="12"/>
  <c r="Z356" i="12" s="1"/>
  <c r="R92" i="15" l="1"/>
  <c r="F91" i="8"/>
  <c r="S91" i="15"/>
  <c r="G91" i="8" s="1"/>
  <c r="U357" i="12"/>
  <c r="AG361" i="15"/>
  <c r="L360" i="12"/>
  <c r="P360" i="12" s="1"/>
  <c r="AH360" i="15"/>
  <c r="M360" i="12" s="1"/>
  <c r="T358" i="12"/>
  <c r="V358" i="12"/>
  <c r="W358" i="12" s="1"/>
  <c r="T359" i="4"/>
  <c r="M92" i="15"/>
  <c r="G91" i="7"/>
  <c r="N91" i="15"/>
  <c r="H91" i="7" s="1"/>
  <c r="G91" i="18"/>
  <c r="AL92" i="15"/>
  <c r="AM91" i="15"/>
  <c r="H91" i="18" s="1"/>
  <c r="W92" i="15"/>
  <c r="G91" i="9"/>
  <c r="X91" i="15"/>
  <c r="H91" i="9" s="1"/>
  <c r="H112" i="15"/>
  <c r="H111" i="6"/>
  <c r="I111" i="15"/>
  <c r="I111" i="6" s="1"/>
  <c r="D92" i="15"/>
  <c r="F91" i="5"/>
  <c r="E91" i="15"/>
  <c r="G91" i="5" s="1"/>
  <c r="X358" i="12"/>
  <c r="Y357" i="12"/>
  <c r="Z357" i="12" s="1"/>
  <c r="S359" i="12"/>
  <c r="O359" i="12"/>
  <c r="Q359" i="12"/>
  <c r="S360" i="4"/>
  <c r="R358" i="12"/>
  <c r="R359" i="3" s="1"/>
  <c r="Q359" i="3"/>
  <c r="H91" i="10"/>
  <c r="AB92" i="15"/>
  <c r="F92" i="8" l="1"/>
  <c r="S92" i="15"/>
  <c r="G92" i="8" s="1"/>
  <c r="R93" i="15"/>
  <c r="U358" i="12"/>
  <c r="G92" i="18"/>
  <c r="AL93" i="15"/>
  <c r="AM92" i="15"/>
  <c r="H92" i="18" s="1"/>
  <c r="D93" i="15"/>
  <c r="F92" i="5"/>
  <c r="E92" i="15"/>
  <c r="G92" i="5" s="1"/>
  <c r="M93" i="15"/>
  <c r="G92" i="7"/>
  <c r="N92" i="15"/>
  <c r="H92" i="7" s="1"/>
  <c r="AB93" i="15"/>
  <c r="H92" i="10"/>
  <c r="X359" i="12"/>
  <c r="Y359" i="12" s="1"/>
  <c r="Y358" i="12"/>
  <c r="Z358" i="12" s="1"/>
  <c r="S360" i="12"/>
  <c r="O360" i="12"/>
  <c r="Q360" i="12"/>
  <c r="S361" i="4"/>
  <c r="T359" i="12"/>
  <c r="V359" i="12"/>
  <c r="W359" i="12" s="1"/>
  <c r="T360" i="4"/>
  <c r="H113" i="15"/>
  <c r="H112" i="6"/>
  <c r="I112" i="15"/>
  <c r="I112" i="6" s="1"/>
  <c r="R359" i="12"/>
  <c r="R360" i="3" s="1"/>
  <c r="Q360" i="3"/>
  <c r="W93" i="15"/>
  <c r="G92" i="9"/>
  <c r="X92" i="15"/>
  <c r="H92" i="9" s="1"/>
  <c r="AG362" i="15"/>
  <c r="L361" i="12"/>
  <c r="P361" i="12" s="1"/>
  <c r="AH361" i="15"/>
  <c r="M361" i="12" s="1"/>
  <c r="F93" i="8" l="1"/>
  <c r="R94" i="15"/>
  <c r="S93" i="15"/>
  <c r="G93" i="8" s="1"/>
  <c r="Z359" i="12"/>
  <c r="U359" i="12"/>
  <c r="R360" i="12"/>
  <c r="R361" i="3" s="1"/>
  <c r="Q361" i="3"/>
  <c r="AB94" i="15"/>
  <c r="H93" i="10"/>
  <c r="G93" i="18"/>
  <c r="AL94" i="15"/>
  <c r="AM93" i="15"/>
  <c r="H93" i="18" s="1"/>
  <c r="V360" i="12"/>
  <c r="W360" i="12" s="1"/>
  <c r="X360" i="12"/>
  <c r="T360" i="12"/>
  <c r="T361" i="4"/>
  <c r="M94" i="15"/>
  <c r="G93" i="7"/>
  <c r="N93" i="15"/>
  <c r="H93" i="7" s="1"/>
  <c r="Q361" i="12"/>
  <c r="S361" i="12"/>
  <c r="O361" i="12"/>
  <c r="S362" i="4"/>
  <c r="G93" i="9"/>
  <c r="W94" i="15"/>
  <c r="X93" i="15"/>
  <c r="H93" i="9" s="1"/>
  <c r="AG363" i="15"/>
  <c r="L362" i="12"/>
  <c r="P362" i="12" s="1"/>
  <c r="AH362" i="15"/>
  <c r="M362" i="12" s="1"/>
  <c r="H114" i="15"/>
  <c r="H113" i="6"/>
  <c r="I113" i="15"/>
  <c r="I113" i="6" s="1"/>
  <c r="D94" i="15"/>
  <c r="F93" i="5"/>
  <c r="E93" i="15"/>
  <c r="G93" i="5" s="1"/>
  <c r="U360" i="12" l="1"/>
  <c r="F94" i="8"/>
  <c r="S94" i="15"/>
  <c r="G94" i="8" s="1"/>
  <c r="R95" i="15"/>
  <c r="W95" i="15"/>
  <c r="G94" i="9"/>
  <c r="X94" i="15"/>
  <c r="H94" i="9" s="1"/>
  <c r="V361" i="12"/>
  <c r="W361" i="12" s="1"/>
  <c r="T361" i="12"/>
  <c r="T362" i="4"/>
  <c r="M95" i="15"/>
  <c r="G94" i="7"/>
  <c r="N94" i="15"/>
  <c r="H94" i="7" s="1"/>
  <c r="D95" i="15"/>
  <c r="F94" i="5"/>
  <c r="E94" i="15"/>
  <c r="G94" i="5" s="1"/>
  <c r="Q362" i="12"/>
  <c r="S362" i="12"/>
  <c r="O362" i="12"/>
  <c r="S363" i="4"/>
  <c r="AB95" i="15"/>
  <c r="H94" i="10"/>
  <c r="AG364" i="15"/>
  <c r="L363" i="12"/>
  <c r="P363" i="12" s="1"/>
  <c r="AH363" i="15"/>
  <c r="M363" i="12" s="1"/>
  <c r="G94" i="18"/>
  <c r="AL95" i="15"/>
  <c r="AM94" i="15"/>
  <c r="H94" i="18" s="1"/>
  <c r="H115" i="15"/>
  <c r="H114" i="6"/>
  <c r="I114" i="15"/>
  <c r="I114" i="6" s="1"/>
  <c r="R361" i="12"/>
  <c r="R362" i="3" s="1"/>
  <c r="Q362" i="3"/>
  <c r="X361" i="12"/>
  <c r="Y360" i="12"/>
  <c r="Z360" i="12" s="1"/>
  <c r="F95" i="8" l="1"/>
  <c r="S95" i="15"/>
  <c r="G95" i="8" s="1"/>
  <c r="R96" i="15"/>
  <c r="AB96" i="15"/>
  <c r="H95" i="10"/>
  <c r="H116" i="15"/>
  <c r="H115" i="6"/>
  <c r="I115" i="15"/>
  <c r="I115" i="6" s="1"/>
  <c r="S363" i="12"/>
  <c r="O363" i="12"/>
  <c r="Q363" i="12"/>
  <c r="S364" i="4"/>
  <c r="M96" i="15"/>
  <c r="G95" i="7"/>
  <c r="N95" i="15"/>
  <c r="H95" i="7" s="1"/>
  <c r="G95" i="18"/>
  <c r="AL96" i="15"/>
  <c r="AM95" i="15"/>
  <c r="H95" i="18" s="1"/>
  <c r="AG365" i="15"/>
  <c r="L364" i="12"/>
  <c r="P364" i="12" s="1"/>
  <c r="AH364" i="15"/>
  <c r="M364" i="12" s="1"/>
  <c r="R362" i="12"/>
  <c r="R363" i="3" s="1"/>
  <c r="Q363" i="3"/>
  <c r="X362" i="12"/>
  <c r="Y361" i="12"/>
  <c r="Z361" i="12" s="1"/>
  <c r="T362" i="12"/>
  <c r="V362" i="12"/>
  <c r="W362" i="12" s="1"/>
  <c r="T363" i="4"/>
  <c r="D96" i="15"/>
  <c r="F95" i="5"/>
  <c r="E95" i="15"/>
  <c r="G95" i="5" s="1"/>
  <c r="U361" i="12"/>
  <c r="W96" i="15"/>
  <c r="G95" i="9"/>
  <c r="X95" i="15"/>
  <c r="H95" i="9" s="1"/>
  <c r="R97" i="15" l="1"/>
  <c r="F96" i="8"/>
  <c r="S96" i="15"/>
  <c r="G96" i="8" s="1"/>
  <c r="U362" i="12"/>
  <c r="X363" i="12"/>
  <c r="Y362" i="12"/>
  <c r="Z362" i="12" s="1"/>
  <c r="AG366" i="15"/>
  <c r="L365" i="12"/>
  <c r="P365" i="12" s="1"/>
  <c r="AH365" i="15"/>
  <c r="M365" i="12" s="1"/>
  <c r="R363" i="12"/>
  <c r="R364" i="3" s="1"/>
  <c r="Q364" i="3"/>
  <c r="H117" i="15"/>
  <c r="H116" i="6"/>
  <c r="I116" i="15"/>
  <c r="I116" i="6" s="1"/>
  <c r="G96" i="18"/>
  <c r="AL97" i="15"/>
  <c r="AM96" i="15"/>
  <c r="H96" i="18" s="1"/>
  <c r="M97" i="15"/>
  <c r="G96" i="7"/>
  <c r="N96" i="15"/>
  <c r="H96" i="7" s="1"/>
  <c r="T363" i="12"/>
  <c r="V363" i="12"/>
  <c r="W363" i="12" s="1"/>
  <c r="T364" i="4"/>
  <c r="W97" i="15"/>
  <c r="G96" i="9"/>
  <c r="X96" i="15"/>
  <c r="H96" i="9" s="1"/>
  <c r="D97" i="15"/>
  <c r="F96" i="5"/>
  <c r="E96" i="15"/>
  <c r="G96" i="5" s="1"/>
  <c r="S364" i="12"/>
  <c r="O364" i="12"/>
  <c r="Q364" i="12"/>
  <c r="S365" i="4"/>
  <c r="AB97" i="15"/>
  <c r="H96" i="10"/>
  <c r="F97" i="8" l="1"/>
  <c r="S97" i="15"/>
  <c r="G97" i="8" s="1"/>
  <c r="R98" i="15"/>
  <c r="U363" i="12"/>
  <c r="AB98" i="15"/>
  <c r="H97" i="10"/>
  <c r="V364" i="12"/>
  <c r="W364" i="12" s="1"/>
  <c r="T364" i="12"/>
  <c r="T365" i="4"/>
  <c r="W98" i="15"/>
  <c r="G97" i="9"/>
  <c r="X97" i="15"/>
  <c r="H97" i="9" s="1"/>
  <c r="G97" i="18"/>
  <c r="AL98" i="15"/>
  <c r="AM97" i="15"/>
  <c r="H97" i="18" s="1"/>
  <c r="H118" i="15"/>
  <c r="H117" i="6"/>
  <c r="I117" i="15"/>
  <c r="I117" i="6" s="1"/>
  <c r="Q365" i="12"/>
  <c r="S365" i="12"/>
  <c r="O365" i="12"/>
  <c r="S366" i="4"/>
  <c r="D98" i="15"/>
  <c r="F97" i="5"/>
  <c r="E97" i="15"/>
  <c r="G97" i="5" s="1"/>
  <c r="AG367" i="15"/>
  <c r="L366" i="12"/>
  <c r="P366" i="12" s="1"/>
  <c r="AH366" i="15"/>
  <c r="M366" i="12" s="1"/>
  <c r="R364" i="12"/>
  <c r="R365" i="3" s="1"/>
  <c r="Q365" i="3"/>
  <c r="M98" i="15"/>
  <c r="G97" i="7"/>
  <c r="N97" i="15"/>
  <c r="H97" i="7" s="1"/>
  <c r="X364" i="12"/>
  <c r="Y363" i="12"/>
  <c r="Z363" i="12" s="1"/>
  <c r="R99" i="15" l="1"/>
  <c r="F98" i="8"/>
  <c r="S98" i="15"/>
  <c r="G98" i="8" s="1"/>
  <c r="U364" i="12"/>
  <c r="Q366" i="12"/>
  <c r="S366" i="12"/>
  <c r="O366" i="12"/>
  <c r="S367" i="4"/>
  <c r="D99" i="15"/>
  <c r="F98" i="5"/>
  <c r="E98" i="15"/>
  <c r="G98" i="5" s="1"/>
  <c r="AG368" i="15"/>
  <c r="L367" i="12"/>
  <c r="P367" i="12" s="1"/>
  <c r="AH367" i="15"/>
  <c r="M367" i="12" s="1"/>
  <c r="G98" i="18"/>
  <c r="AL99" i="15"/>
  <c r="AM98" i="15"/>
  <c r="H98" i="18" s="1"/>
  <c r="W99" i="15"/>
  <c r="G98" i="9"/>
  <c r="X98" i="15"/>
  <c r="H98" i="9" s="1"/>
  <c r="V365" i="12"/>
  <c r="W365" i="12" s="1"/>
  <c r="T365" i="12"/>
  <c r="T366" i="4"/>
  <c r="H119" i="15"/>
  <c r="H118" i="6"/>
  <c r="I118" i="15"/>
  <c r="I118" i="6" s="1"/>
  <c r="M99" i="15"/>
  <c r="G98" i="7"/>
  <c r="N98" i="15"/>
  <c r="H98" i="7" s="1"/>
  <c r="X365" i="12"/>
  <c r="Y364" i="12"/>
  <c r="Z364" i="12" s="1"/>
  <c r="R365" i="12"/>
  <c r="R366" i="3" s="1"/>
  <c r="Q366" i="3"/>
  <c r="AB99" i="15"/>
  <c r="H98" i="10"/>
  <c r="S99" i="15" l="1"/>
  <c r="G99" i="8" s="1"/>
  <c r="F99" i="8"/>
  <c r="R100" i="15"/>
  <c r="S367" i="12"/>
  <c r="O367" i="12"/>
  <c r="Q367" i="12"/>
  <c r="S368" i="4"/>
  <c r="H120" i="15"/>
  <c r="H119" i="6"/>
  <c r="I119" i="15"/>
  <c r="I119" i="6" s="1"/>
  <c r="G99" i="18"/>
  <c r="AL100" i="15"/>
  <c r="AM99" i="15"/>
  <c r="H99" i="18" s="1"/>
  <c r="R366" i="12"/>
  <c r="R367" i="3" s="1"/>
  <c r="Q367" i="3"/>
  <c r="D100" i="15"/>
  <c r="F99" i="5"/>
  <c r="E99" i="15"/>
  <c r="G99" i="5" s="1"/>
  <c r="AG369" i="15"/>
  <c r="AH369" i="15" s="1"/>
  <c r="M369" i="12" s="1"/>
  <c r="AH368" i="15"/>
  <c r="M368" i="12" s="1"/>
  <c r="L368" i="12"/>
  <c r="P368" i="12" s="1"/>
  <c r="M100" i="15"/>
  <c r="G99" i="7"/>
  <c r="N99" i="15"/>
  <c r="H99" i="7" s="1"/>
  <c r="H99" i="10"/>
  <c r="AB100" i="15"/>
  <c r="X366" i="12"/>
  <c r="Y366" i="12" s="1"/>
  <c r="Y365" i="12"/>
  <c r="Z365" i="12" s="1"/>
  <c r="U365" i="12"/>
  <c r="W100" i="15"/>
  <c r="G99" i="9"/>
  <c r="X99" i="15"/>
  <c r="H99" i="9" s="1"/>
  <c r="T366" i="12"/>
  <c r="V366" i="12"/>
  <c r="W366" i="12" s="1"/>
  <c r="T367" i="4"/>
  <c r="U366" i="12" l="1"/>
  <c r="R101" i="15"/>
  <c r="F100" i="8"/>
  <c r="S100" i="15"/>
  <c r="G100" i="8" s="1"/>
  <c r="S368" i="12"/>
  <c r="O368" i="12"/>
  <c r="Q368" i="12"/>
  <c r="S369" i="4"/>
  <c r="AG370" i="15"/>
  <c r="L369" i="12"/>
  <c r="P369" i="12" s="1"/>
  <c r="R367" i="12"/>
  <c r="R368" i="3" s="1"/>
  <c r="Q368" i="3"/>
  <c r="Z366" i="12"/>
  <c r="W101" i="15"/>
  <c r="G100" i="9"/>
  <c r="X100" i="15"/>
  <c r="H100" i="9" s="1"/>
  <c r="AB101" i="15"/>
  <c r="H100" i="10"/>
  <c r="M101" i="15"/>
  <c r="G100" i="7"/>
  <c r="N100" i="15"/>
  <c r="H100" i="7" s="1"/>
  <c r="D101" i="15"/>
  <c r="F100" i="5"/>
  <c r="E100" i="15"/>
  <c r="G100" i="5" s="1"/>
  <c r="G100" i="18"/>
  <c r="AL101" i="15"/>
  <c r="AM100" i="15"/>
  <c r="H100" i="18" s="1"/>
  <c r="H121" i="15"/>
  <c r="H120" i="6"/>
  <c r="I120" i="15"/>
  <c r="I120" i="6" s="1"/>
  <c r="X367" i="12"/>
  <c r="Y367" i="12" s="1"/>
  <c r="Z367" i="12" s="1"/>
  <c r="T367" i="12"/>
  <c r="V367" i="12"/>
  <c r="W367" i="12" s="1"/>
  <c r="B90" i="17" s="1"/>
  <c r="T368" i="4"/>
  <c r="B86" i="17"/>
  <c r="B87" i="17"/>
  <c r="R102" i="15" l="1"/>
  <c r="F101" i="8"/>
  <c r="S101" i="15"/>
  <c r="G101" i="8" s="1"/>
  <c r="G101" i="18"/>
  <c r="AL102" i="15"/>
  <c r="AM101" i="15"/>
  <c r="H101" i="18" s="1"/>
  <c r="D102" i="15"/>
  <c r="F101" i="5"/>
  <c r="E101" i="15"/>
  <c r="G101" i="5" s="1"/>
  <c r="AB102" i="15"/>
  <c r="H101" i="10"/>
  <c r="AG371" i="15"/>
  <c r="L370" i="12"/>
  <c r="P370" i="12" s="1"/>
  <c r="AH370" i="15"/>
  <c r="M370" i="12" s="1"/>
  <c r="R368" i="12"/>
  <c r="R369" i="3" s="1"/>
  <c r="Q369" i="3"/>
  <c r="G101" i="9"/>
  <c r="W102" i="15"/>
  <c r="X101" i="15"/>
  <c r="H101" i="9" s="1"/>
  <c r="B88" i="17"/>
  <c r="U367" i="12"/>
  <c r="B89" i="17" s="1"/>
  <c r="H122" i="15"/>
  <c r="H121" i="6"/>
  <c r="I121" i="15"/>
  <c r="I121" i="6" s="1"/>
  <c r="M102" i="15"/>
  <c r="G101" i="7"/>
  <c r="N101" i="15"/>
  <c r="H101" i="7" s="1"/>
  <c r="Q369" i="12"/>
  <c r="S369" i="12"/>
  <c r="O369" i="12"/>
  <c r="S370" i="4"/>
  <c r="V368" i="12"/>
  <c r="T368" i="12"/>
  <c r="T369" i="4"/>
  <c r="F102" i="8" l="1"/>
  <c r="S102" i="15"/>
  <c r="G102" i="8" s="1"/>
  <c r="R103" i="15"/>
  <c r="U368" i="12"/>
  <c r="AG372" i="15"/>
  <c r="AH372" i="15" s="1"/>
  <c r="M372" i="12" s="1"/>
  <c r="L371" i="12"/>
  <c r="P371" i="12" s="1"/>
  <c r="R369" i="12"/>
  <c r="R370" i="3" s="1"/>
  <c r="Q370" i="3"/>
  <c r="AB103" i="15"/>
  <c r="H102" i="10"/>
  <c r="T369" i="12"/>
  <c r="U369" i="12" s="1"/>
  <c r="V369" i="12"/>
  <c r="T370" i="4"/>
  <c r="AH371" i="15"/>
  <c r="M371" i="12" s="1"/>
  <c r="G102" i="18"/>
  <c r="AL103" i="15"/>
  <c r="AM102" i="15"/>
  <c r="H102" i="18" s="1"/>
  <c r="W368" i="12"/>
  <c r="M103" i="15"/>
  <c r="G102" i="7"/>
  <c r="N102" i="15"/>
  <c r="H102" i="7" s="1"/>
  <c r="H123" i="15"/>
  <c r="H122" i="6"/>
  <c r="I122" i="15"/>
  <c r="I122" i="6" s="1"/>
  <c r="W103" i="15"/>
  <c r="G102" i="9"/>
  <c r="X102" i="15"/>
  <c r="H102" i="9" s="1"/>
  <c r="S370" i="12"/>
  <c r="O370" i="12"/>
  <c r="Q370" i="12"/>
  <c r="S371" i="4"/>
  <c r="D103" i="15"/>
  <c r="F102" i="5"/>
  <c r="E102" i="15"/>
  <c r="G102" i="5" s="1"/>
  <c r="S103" i="15" l="1"/>
  <c r="G103" i="8" s="1"/>
  <c r="R104" i="15"/>
  <c r="F103" i="8"/>
  <c r="T370" i="12"/>
  <c r="V370" i="12"/>
  <c r="T371" i="4"/>
  <c r="S371" i="12"/>
  <c r="O371" i="12"/>
  <c r="Q371" i="12"/>
  <c r="S372" i="4"/>
  <c r="D104" i="15"/>
  <c r="F103" i="5"/>
  <c r="E103" i="15"/>
  <c r="G103" i="5" s="1"/>
  <c r="W369" i="12"/>
  <c r="AB104" i="15"/>
  <c r="H103" i="10"/>
  <c r="H124" i="15"/>
  <c r="H123" i="6"/>
  <c r="I123" i="15"/>
  <c r="I123" i="6" s="1"/>
  <c r="R370" i="12"/>
  <c r="R371" i="3" s="1"/>
  <c r="Q371" i="3"/>
  <c r="W104" i="15"/>
  <c r="G103" i="9"/>
  <c r="X103" i="15"/>
  <c r="H103" i="9" s="1"/>
  <c r="M104" i="15"/>
  <c r="G103" i="7"/>
  <c r="N103" i="15"/>
  <c r="H103" i="7" s="1"/>
  <c r="G103" i="18"/>
  <c r="AL104" i="15"/>
  <c r="AM103" i="15"/>
  <c r="H103" i="18" s="1"/>
  <c r="AG373" i="15"/>
  <c r="L372" i="12"/>
  <c r="P372" i="12" s="1"/>
  <c r="S104" i="15" l="1"/>
  <c r="G104" i="8" s="1"/>
  <c r="R105" i="15"/>
  <c r="F104" i="8"/>
  <c r="G104" i="18"/>
  <c r="AL105" i="15"/>
  <c r="AM104" i="15"/>
  <c r="H104" i="18" s="1"/>
  <c r="W105" i="15"/>
  <c r="G104" i="9"/>
  <c r="X104" i="15"/>
  <c r="H104" i="9" s="1"/>
  <c r="R371" i="12"/>
  <c r="R372" i="3" s="1"/>
  <c r="Q372" i="3"/>
  <c r="Q372" i="12"/>
  <c r="O372" i="12"/>
  <c r="S372" i="12"/>
  <c r="S373" i="4"/>
  <c r="D105" i="15"/>
  <c r="F104" i="5"/>
  <c r="E104" i="15"/>
  <c r="G104" i="5" s="1"/>
  <c r="V371" i="12"/>
  <c r="T371" i="12"/>
  <c r="T372" i="4"/>
  <c r="U370" i="12"/>
  <c r="M105" i="15"/>
  <c r="G104" i="7"/>
  <c r="N104" i="15"/>
  <c r="H104" i="7" s="1"/>
  <c r="AB105" i="15"/>
  <c r="H104" i="10"/>
  <c r="W370" i="12"/>
  <c r="AG374" i="15"/>
  <c r="AH374" i="15" s="1"/>
  <c r="M374" i="12" s="1"/>
  <c r="L373" i="12"/>
  <c r="P373" i="12" s="1"/>
  <c r="AH373" i="15"/>
  <c r="M373" i="12" s="1"/>
  <c r="H125" i="15"/>
  <c r="H124" i="6"/>
  <c r="I124" i="15"/>
  <c r="I124" i="6" s="1"/>
  <c r="W371" i="12" l="1"/>
  <c r="R106" i="15"/>
  <c r="F105" i="8"/>
  <c r="S105" i="15"/>
  <c r="G105" i="8" s="1"/>
  <c r="V372" i="12"/>
  <c r="T372" i="12"/>
  <c r="T373" i="4"/>
  <c r="U371" i="12"/>
  <c r="D106" i="15"/>
  <c r="F105" i="5"/>
  <c r="E105" i="15"/>
  <c r="G105" i="5" s="1"/>
  <c r="R372" i="12"/>
  <c r="R373" i="3" s="1"/>
  <c r="Q373" i="3"/>
  <c r="G105" i="18"/>
  <c r="AL106" i="15"/>
  <c r="AM105" i="15"/>
  <c r="H105" i="18" s="1"/>
  <c r="Q373" i="12"/>
  <c r="S373" i="12"/>
  <c r="O373" i="12"/>
  <c r="S374" i="4"/>
  <c r="M106" i="15"/>
  <c r="G105" i="7"/>
  <c r="N105" i="15"/>
  <c r="H105" i="7" s="1"/>
  <c r="H126" i="15"/>
  <c r="H125" i="6"/>
  <c r="I125" i="15"/>
  <c r="I125" i="6" s="1"/>
  <c r="AG375" i="15"/>
  <c r="L374" i="12"/>
  <c r="P374" i="12" s="1"/>
  <c r="AB106" i="15"/>
  <c r="H105" i="10"/>
  <c r="W106" i="15"/>
  <c r="G105" i="9"/>
  <c r="X105" i="15"/>
  <c r="H105" i="9" s="1"/>
  <c r="R107" i="15" l="1"/>
  <c r="F106" i="8"/>
  <c r="S106" i="15"/>
  <c r="G106" i="8" s="1"/>
  <c r="W107" i="15"/>
  <c r="G106" i="9"/>
  <c r="X106" i="15"/>
  <c r="H106" i="9" s="1"/>
  <c r="R373" i="12"/>
  <c r="R374" i="3" s="1"/>
  <c r="Q374" i="3"/>
  <c r="G106" i="18"/>
  <c r="AL107" i="15"/>
  <c r="AM106" i="15"/>
  <c r="H106" i="18" s="1"/>
  <c r="AG376" i="15"/>
  <c r="L375" i="12"/>
  <c r="P375" i="12" s="1"/>
  <c r="AH375" i="15"/>
  <c r="M375" i="12" s="1"/>
  <c r="M107" i="15"/>
  <c r="G106" i="7"/>
  <c r="N106" i="15"/>
  <c r="H106" i="7" s="1"/>
  <c r="T373" i="12"/>
  <c r="V373" i="12"/>
  <c r="T374" i="4"/>
  <c r="U372" i="12"/>
  <c r="AB107" i="15"/>
  <c r="H106" i="10"/>
  <c r="S374" i="12"/>
  <c r="O374" i="12"/>
  <c r="Q374" i="12"/>
  <c r="S375" i="4"/>
  <c r="H127" i="15"/>
  <c r="H126" i="6"/>
  <c r="I126" i="15"/>
  <c r="I126" i="6" s="1"/>
  <c r="D107" i="15"/>
  <c r="F106" i="5"/>
  <c r="E106" i="15"/>
  <c r="G106" i="5" s="1"/>
  <c r="W372" i="12"/>
  <c r="F107" i="8" l="1"/>
  <c r="S107" i="15"/>
  <c r="G107" i="8" s="1"/>
  <c r="R108" i="15"/>
  <c r="U373" i="12"/>
  <c r="AG377" i="15"/>
  <c r="L376" i="12"/>
  <c r="P376" i="12" s="1"/>
  <c r="AH376" i="15"/>
  <c r="M376" i="12" s="1"/>
  <c r="R374" i="12"/>
  <c r="R375" i="3" s="1"/>
  <c r="Q375" i="3"/>
  <c r="H107" i="10"/>
  <c r="AB108" i="15"/>
  <c r="S375" i="12"/>
  <c r="O375" i="12"/>
  <c r="Q375" i="12"/>
  <c r="S376" i="4"/>
  <c r="M108" i="15"/>
  <c r="G107" i="7"/>
  <c r="N107" i="15"/>
  <c r="H107" i="7" s="1"/>
  <c r="W108" i="15"/>
  <c r="G107" i="9"/>
  <c r="X107" i="15"/>
  <c r="H107" i="9" s="1"/>
  <c r="H128" i="15"/>
  <c r="H127" i="6"/>
  <c r="I127" i="15"/>
  <c r="I127" i="6" s="1"/>
  <c r="X374" i="12"/>
  <c r="T374" i="12"/>
  <c r="V374" i="12"/>
  <c r="T375" i="4"/>
  <c r="D108" i="15"/>
  <c r="F107" i="5"/>
  <c r="E107" i="15"/>
  <c r="G107" i="5" s="1"/>
  <c r="W373" i="12"/>
  <c r="G107" i="18"/>
  <c r="AL108" i="15"/>
  <c r="AM107" i="15"/>
  <c r="H107" i="18" s="1"/>
  <c r="U374" i="12" l="1"/>
  <c r="S108" i="15"/>
  <c r="G108" i="8" s="1"/>
  <c r="R109" i="15"/>
  <c r="F108" i="8"/>
  <c r="H129" i="15"/>
  <c r="H128" i="6"/>
  <c r="I128" i="15"/>
  <c r="I128" i="6" s="1"/>
  <c r="R375" i="12"/>
  <c r="R376" i="3" s="1"/>
  <c r="Q376" i="3"/>
  <c r="D109" i="15"/>
  <c r="F108" i="5"/>
  <c r="E108" i="15"/>
  <c r="G108" i="5" s="1"/>
  <c r="X375" i="12"/>
  <c r="Y374" i="12"/>
  <c r="V375" i="12"/>
  <c r="T375" i="12"/>
  <c r="T376" i="4"/>
  <c r="M109" i="15"/>
  <c r="G108" i="7"/>
  <c r="N108" i="15"/>
  <c r="H108" i="7" s="1"/>
  <c r="AB109" i="15"/>
  <c r="H108" i="10"/>
  <c r="Q376" i="12"/>
  <c r="S376" i="12"/>
  <c r="O376" i="12"/>
  <c r="S377" i="4"/>
  <c r="G108" i="18"/>
  <c r="AL109" i="15"/>
  <c r="AM108" i="15"/>
  <c r="H108" i="18" s="1"/>
  <c r="W374" i="12"/>
  <c r="W109" i="15"/>
  <c r="G108" i="9"/>
  <c r="X108" i="15"/>
  <c r="H108" i="9" s="1"/>
  <c r="AG378" i="15"/>
  <c r="L377" i="12"/>
  <c r="P377" i="12" s="1"/>
  <c r="AH377" i="15"/>
  <c r="M377" i="12" s="1"/>
  <c r="W375" i="12" l="1"/>
  <c r="F109" i="8"/>
  <c r="S109" i="15"/>
  <c r="G109" i="8" s="1"/>
  <c r="R110" i="15"/>
  <c r="AG379" i="15"/>
  <c r="L379" i="12" s="1"/>
  <c r="P379" i="12" s="1"/>
  <c r="L378" i="12"/>
  <c r="P378" i="12" s="1"/>
  <c r="AH378" i="15"/>
  <c r="M378" i="12" s="1"/>
  <c r="U375" i="12"/>
  <c r="Q377" i="12"/>
  <c r="S377" i="12"/>
  <c r="O377" i="12"/>
  <c r="S378" i="4"/>
  <c r="G109" i="9"/>
  <c r="W110" i="15"/>
  <c r="X109" i="15"/>
  <c r="H109" i="9" s="1"/>
  <c r="R376" i="12"/>
  <c r="R377" i="3" s="1"/>
  <c r="Q377" i="3"/>
  <c r="AB110" i="15"/>
  <c r="H109" i="10"/>
  <c r="Z374" i="12"/>
  <c r="D110" i="15"/>
  <c r="F109" i="5"/>
  <c r="E109" i="15"/>
  <c r="G109" i="5" s="1"/>
  <c r="G109" i="18"/>
  <c r="AL110" i="15"/>
  <c r="AM109" i="15"/>
  <c r="H109" i="18" s="1"/>
  <c r="V376" i="12"/>
  <c r="W376" i="12" s="1"/>
  <c r="T376" i="12"/>
  <c r="U376" i="12" s="1"/>
  <c r="T377" i="4"/>
  <c r="M110" i="15"/>
  <c r="G109" i="7"/>
  <c r="N109" i="15"/>
  <c r="H109" i="7" s="1"/>
  <c r="X376" i="12"/>
  <c r="Y375" i="12"/>
  <c r="Z375" i="12" s="1"/>
  <c r="H130" i="15"/>
  <c r="H129" i="6"/>
  <c r="I129" i="15"/>
  <c r="I129" i="6" s="1"/>
  <c r="R111" i="15" l="1"/>
  <c r="F110" i="8"/>
  <c r="S110" i="15"/>
  <c r="G110" i="8" s="1"/>
  <c r="O379" i="12"/>
  <c r="R379" i="12" s="1"/>
  <c r="R380" i="3" s="1"/>
  <c r="S380" i="4"/>
  <c r="S379" i="12"/>
  <c r="X377" i="12"/>
  <c r="Y376" i="12"/>
  <c r="G110" i="18"/>
  <c r="AL111" i="15"/>
  <c r="AM110" i="15"/>
  <c r="H110" i="18" s="1"/>
  <c r="D111" i="15"/>
  <c r="F110" i="5"/>
  <c r="E110" i="15"/>
  <c r="G110" i="5" s="1"/>
  <c r="R377" i="12"/>
  <c r="R378" i="3" s="1"/>
  <c r="Q378" i="3"/>
  <c r="S378" i="12"/>
  <c r="O378" i="12"/>
  <c r="Q378" i="12"/>
  <c r="S379" i="4"/>
  <c r="H131" i="15"/>
  <c r="H130" i="6"/>
  <c r="I130" i="15"/>
  <c r="I130" i="6" s="1"/>
  <c r="M111" i="15"/>
  <c r="G110" i="7"/>
  <c r="N110" i="15"/>
  <c r="H110" i="7" s="1"/>
  <c r="AB111" i="15"/>
  <c r="H110" i="10"/>
  <c r="W111" i="15"/>
  <c r="G110" i="9"/>
  <c r="X110" i="15"/>
  <c r="H110" i="9" s="1"/>
  <c r="T377" i="12"/>
  <c r="V377" i="12"/>
  <c r="W377" i="12" s="1"/>
  <c r="T378" i="4"/>
  <c r="AG380" i="15"/>
  <c r="L380" i="12" s="1"/>
  <c r="P380" i="12" s="1"/>
  <c r="AH379" i="15"/>
  <c r="M379" i="12" s="1"/>
  <c r="Q379" i="12" s="1"/>
  <c r="Z376" i="12" l="1"/>
  <c r="S380" i="12"/>
  <c r="V380" i="12" s="1"/>
  <c r="S381" i="4"/>
  <c r="O380" i="12"/>
  <c r="T380" i="4"/>
  <c r="Q380" i="3"/>
  <c r="F111" i="8"/>
  <c r="S111" i="15"/>
  <c r="G111" i="8" s="1"/>
  <c r="R112" i="15"/>
  <c r="T379" i="12"/>
  <c r="V379" i="12"/>
  <c r="U377" i="12"/>
  <c r="AB112" i="15"/>
  <c r="H111" i="10"/>
  <c r="D112" i="15"/>
  <c r="F111" i="5"/>
  <c r="E111" i="15"/>
  <c r="G111" i="5" s="1"/>
  <c r="G111" i="18"/>
  <c r="AL112" i="15"/>
  <c r="AM111" i="15"/>
  <c r="H111" i="18" s="1"/>
  <c r="AG381" i="15"/>
  <c r="L381" i="12" s="1"/>
  <c r="P381" i="12" s="1"/>
  <c r="AH380" i="15"/>
  <c r="M380" i="12" s="1"/>
  <c r="Q380" i="12" s="1"/>
  <c r="R378" i="12"/>
  <c r="R379" i="3" s="1"/>
  <c r="Q379" i="3"/>
  <c r="W112" i="15"/>
  <c r="G111" i="9"/>
  <c r="X111" i="15"/>
  <c r="H111" i="9" s="1"/>
  <c r="H132" i="15"/>
  <c r="H131" i="6"/>
  <c r="I131" i="15"/>
  <c r="I131" i="6" s="1"/>
  <c r="T378" i="12"/>
  <c r="V378" i="12"/>
  <c r="W378" i="12" s="1"/>
  <c r="T379" i="4"/>
  <c r="M112" i="15"/>
  <c r="G111" i="7"/>
  <c r="N111" i="15"/>
  <c r="H111" i="7" s="1"/>
  <c r="X378" i="12"/>
  <c r="Y377" i="12"/>
  <c r="Z377" i="12" s="1"/>
  <c r="S382" i="4" l="1"/>
  <c r="S381" i="12"/>
  <c r="O381" i="12"/>
  <c r="T381" i="4"/>
  <c r="T380" i="12"/>
  <c r="Q381" i="3"/>
  <c r="R380" i="12"/>
  <c r="R381" i="3" s="1"/>
  <c r="W380" i="12"/>
  <c r="F112" i="8"/>
  <c r="S112" i="15"/>
  <c r="G112" i="8" s="1"/>
  <c r="R113" i="15"/>
  <c r="W379" i="12"/>
  <c r="U379" i="12"/>
  <c r="Y378" i="12"/>
  <c r="X379" i="12"/>
  <c r="W113" i="15"/>
  <c r="G112" i="9"/>
  <c r="X112" i="15"/>
  <c r="H112" i="9" s="1"/>
  <c r="AG382" i="15"/>
  <c r="L382" i="12" s="1"/>
  <c r="P382" i="12" s="1"/>
  <c r="AH381" i="15"/>
  <c r="M381" i="12" s="1"/>
  <c r="Q381" i="12" s="1"/>
  <c r="M113" i="15"/>
  <c r="G112" i="7"/>
  <c r="N112" i="15"/>
  <c r="H112" i="7" s="1"/>
  <c r="H133" i="15"/>
  <c r="H132" i="6"/>
  <c r="I132" i="15"/>
  <c r="I132" i="6" s="1"/>
  <c r="G112" i="18"/>
  <c r="AL113" i="15"/>
  <c r="AM112" i="15"/>
  <c r="H112" i="18" s="1"/>
  <c r="D113" i="15"/>
  <c r="F112" i="5"/>
  <c r="E112" i="15"/>
  <c r="G112" i="5" s="1"/>
  <c r="U378" i="12"/>
  <c r="AB113" i="15"/>
  <c r="H112" i="10"/>
  <c r="Z378" i="12" l="1"/>
  <c r="S383" i="4"/>
  <c r="S382" i="12"/>
  <c r="T383" i="4" s="1"/>
  <c r="O382" i="12"/>
  <c r="T382" i="4"/>
  <c r="V381" i="12"/>
  <c r="W381" i="12" s="1"/>
  <c r="R381" i="12"/>
  <c r="R382" i="3" s="1"/>
  <c r="Q382" i="3"/>
  <c r="T381" i="12"/>
  <c r="U380" i="12"/>
  <c r="Y379" i="12"/>
  <c r="Z379" i="12" s="1"/>
  <c r="X380" i="12"/>
  <c r="S113" i="15"/>
  <c r="G113" i="8" s="1"/>
  <c r="R114" i="15"/>
  <c r="F113" i="8"/>
  <c r="AG383" i="15"/>
  <c r="L383" i="12" s="1"/>
  <c r="P383" i="12" s="1"/>
  <c r="AH382" i="15"/>
  <c r="M382" i="12" s="1"/>
  <c r="Q382" i="12" s="1"/>
  <c r="AB114" i="15"/>
  <c r="H113" i="10"/>
  <c r="M114" i="15"/>
  <c r="G113" i="7"/>
  <c r="N113" i="15"/>
  <c r="H113" i="7" s="1"/>
  <c r="D114" i="15"/>
  <c r="F113" i="5"/>
  <c r="E113" i="15"/>
  <c r="G113" i="5" s="1"/>
  <c r="G113" i="18"/>
  <c r="AL114" i="15"/>
  <c r="AM113" i="15"/>
  <c r="H113" i="18" s="1"/>
  <c r="H134" i="15"/>
  <c r="H133" i="6"/>
  <c r="I133" i="15"/>
  <c r="I133" i="6" s="1"/>
  <c r="W114" i="15"/>
  <c r="G113" i="9"/>
  <c r="X113" i="15"/>
  <c r="H113" i="9" s="1"/>
  <c r="U381" i="12" l="1"/>
  <c r="T382" i="12"/>
  <c r="R382" i="12"/>
  <c r="R383" i="3" s="1"/>
  <c r="Q383" i="3"/>
  <c r="S384" i="4"/>
  <c r="O383" i="12"/>
  <c r="S383" i="12"/>
  <c r="V382" i="12"/>
  <c r="W382" i="12" s="1"/>
  <c r="Y380" i="12"/>
  <c r="Z380" i="12" s="1"/>
  <c r="X381" i="12"/>
  <c r="X382" i="12" s="1"/>
  <c r="X383" i="12" s="1"/>
  <c r="X384" i="12" s="1"/>
  <c r="X385" i="12" s="1"/>
  <c r="R115" i="15"/>
  <c r="S114" i="15"/>
  <c r="G114" i="8" s="1"/>
  <c r="F114" i="8"/>
  <c r="G114" i="18"/>
  <c r="AL115" i="15"/>
  <c r="AM114" i="15"/>
  <c r="H114" i="18" s="1"/>
  <c r="D115" i="15"/>
  <c r="F114" i="5"/>
  <c r="E114" i="15"/>
  <c r="G114" i="5" s="1"/>
  <c r="W115" i="15"/>
  <c r="G114" i="9"/>
  <c r="X114" i="15"/>
  <c r="H114" i="9" s="1"/>
  <c r="AB115" i="15"/>
  <c r="H114" i="10"/>
  <c r="M115" i="15"/>
  <c r="G114" i="7"/>
  <c r="N114" i="15"/>
  <c r="H114" i="7" s="1"/>
  <c r="AG384" i="15"/>
  <c r="L384" i="12" s="1"/>
  <c r="P384" i="12" s="1"/>
  <c r="AH383" i="15"/>
  <c r="M383" i="12" s="1"/>
  <c r="Q383" i="12" s="1"/>
  <c r="H135" i="15"/>
  <c r="H134" i="6"/>
  <c r="I134" i="15"/>
  <c r="I134" i="6" s="1"/>
  <c r="Y385" i="12" l="1"/>
  <c r="X386" i="12"/>
  <c r="U382" i="12"/>
  <c r="T384" i="4"/>
  <c r="V383" i="12"/>
  <c r="W383" i="12" s="1"/>
  <c r="T383" i="12"/>
  <c r="R383" i="12"/>
  <c r="R384" i="3" s="1"/>
  <c r="Q384" i="3"/>
  <c r="S384" i="12"/>
  <c r="S385" i="4"/>
  <c r="O384" i="12"/>
  <c r="Y381" i="12"/>
  <c r="Z381" i="12" s="1"/>
  <c r="Y383" i="12"/>
  <c r="Y384" i="12"/>
  <c r="Y382" i="12"/>
  <c r="R116" i="15"/>
  <c r="F115" i="8"/>
  <c r="S115" i="15"/>
  <c r="G115" i="8" s="1"/>
  <c r="AG385" i="15"/>
  <c r="L385" i="12" s="1"/>
  <c r="P385" i="12" s="1"/>
  <c r="AH384" i="15"/>
  <c r="M384" i="12" s="1"/>
  <c r="Q384" i="12" s="1"/>
  <c r="W116" i="15"/>
  <c r="G115" i="9"/>
  <c r="X115" i="15"/>
  <c r="H115" i="9" s="1"/>
  <c r="M116" i="15"/>
  <c r="G115" i="7"/>
  <c r="N115" i="15"/>
  <c r="H115" i="7" s="1"/>
  <c r="D116" i="15"/>
  <c r="F115" i="5"/>
  <c r="E115" i="15"/>
  <c r="G115" i="5" s="1"/>
  <c r="H115" i="10"/>
  <c r="AB116" i="15"/>
  <c r="G115" i="18"/>
  <c r="AL116" i="15"/>
  <c r="AM115" i="15"/>
  <c r="H115" i="18" s="1"/>
  <c r="H136" i="15"/>
  <c r="H135" i="6"/>
  <c r="I135" i="15"/>
  <c r="I135" i="6" s="1"/>
  <c r="Y386" i="12" l="1"/>
  <c r="Z386" i="12" s="1"/>
  <c r="X387" i="12"/>
  <c r="S386" i="4"/>
  <c r="S385" i="12"/>
  <c r="T385" i="12" s="1"/>
  <c r="O385" i="12"/>
  <c r="Z385" i="12"/>
  <c r="U383" i="12"/>
  <c r="T385" i="4"/>
  <c r="V384" i="12"/>
  <c r="W384" i="12" s="1"/>
  <c r="T384" i="12"/>
  <c r="Z382" i="12"/>
  <c r="Z384" i="12"/>
  <c r="R384" i="12"/>
  <c r="R385" i="3" s="1"/>
  <c r="Q385" i="3"/>
  <c r="Z383" i="12"/>
  <c r="S116" i="15"/>
  <c r="G116" i="8" s="1"/>
  <c r="R117" i="15"/>
  <c r="F116" i="8"/>
  <c r="W117" i="15"/>
  <c r="G116" i="9"/>
  <c r="X116" i="15"/>
  <c r="H116" i="9" s="1"/>
  <c r="H137" i="15"/>
  <c r="H136" i="6"/>
  <c r="I136" i="15"/>
  <c r="I136" i="6" s="1"/>
  <c r="AB117" i="15"/>
  <c r="H116" i="10"/>
  <c r="D117" i="15"/>
  <c r="F116" i="5"/>
  <c r="E116" i="15"/>
  <c r="G116" i="5" s="1"/>
  <c r="AG386" i="15"/>
  <c r="L386" i="12" s="1"/>
  <c r="P386" i="12" s="1"/>
  <c r="AH385" i="15"/>
  <c r="M385" i="12" s="1"/>
  <c r="Q385" i="12" s="1"/>
  <c r="G116" i="18"/>
  <c r="AL117" i="15"/>
  <c r="AM116" i="15"/>
  <c r="H116" i="18" s="1"/>
  <c r="M117" i="15"/>
  <c r="G116" i="7"/>
  <c r="N116" i="15"/>
  <c r="H116" i="7" s="1"/>
  <c r="Y387" i="12" l="1"/>
  <c r="Z387" i="12" s="1"/>
  <c r="S386" i="12"/>
  <c r="V386" i="12" s="1"/>
  <c r="S387" i="4"/>
  <c r="O386" i="12"/>
  <c r="T386" i="4"/>
  <c r="V385" i="12"/>
  <c r="W385" i="12" s="1"/>
  <c r="Q386" i="3"/>
  <c r="R385" i="12"/>
  <c r="R386" i="3" s="1"/>
  <c r="U384" i="12"/>
  <c r="F117" i="8"/>
  <c r="S117" i="15"/>
  <c r="G117" i="8" s="1"/>
  <c r="R118" i="15"/>
  <c r="H138" i="15"/>
  <c r="H137" i="6"/>
  <c r="I137" i="15"/>
  <c r="I137" i="6" s="1"/>
  <c r="AB118" i="15"/>
  <c r="H117" i="10"/>
  <c r="AG387" i="15"/>
  <c r="L387" i="12" s="1"/>
  <c r="P387" i="12" s="1"/>
  <c r="AH386" i="15"/>
  <c r="M386" i="12" s="1"/>
  <c r="Q386" i="12" s="1"/>
  <c r="G117" i="18"/>
  <c r="AL118" i="15"/>
  <c r="AM117" i="15"/>
  <c r="H117" i="18" s="1"/>
  <c r="M118" i="15"/>
  <c r="G117" i="7"/>
  <c r="N117" i="15"/>
  <c r="H117" i="7" s="1"/>
  <c r="D118" i="15"/>
  <c r="F117" i="5"/>
  <c r="E117" i="15"/>
  <c r="G117" i="5" s="1"/>
  <c r="G117" i="9"/>
  <c r="W118" i="15"/>
  <c r="X117" i="15"/>
  <c r="H117" i="9" s="1"/>
  <c r="O387" i="12" l="1"/>
  <c r="S387" i="12"/>
  <c r="S388" i="4"/>
  <c r="T387" i="4"/>
  <c r="T386" i="12"/>
  <c r="Q387" i="3"/>
  <c r="R386" i="12"/>
  <c r="R387" i="3" s="1"/>
  <c r="W386" i="12"/>
  <c r="U385" i="12"/>
  <c r="R119" i="15"/>
  <c r="F118" i="8"/>
  <c r="S118" i="15"/>
  <c r="G118" i="8" s="1"/>
  <c r="G118" i="18"/>
  <c r="AL119" i="15"/>
  <c r="AM118" i="15"/>
  <c r="H118" i="18" s="1"/>
  <c r="AB119" i="15"/>
  <c r="H118" i="10"/>
  <c r="H139" i="15"/>
  <c r="H138" i="6"/>
  <c r="I138" i="15"/>
  <c r="I138" i="6" s="1"/>
  <c r="M119" i="15"/>
  <c r="G118" i="7"/>
  <c r="N118" i="15"/>
  <c r="H118" i="7" s="1"/>
  <c r="W119" i="15"/>
  <c r="G118" i="9"/>
  <c r="X118" i="15"/>
  <c r="H118" i="9" s="1"/>
  <c r="D119" i="15"/>
  <c r="F118" i="5"/>
  <c r="E118" i="15"/>
  <c r="G118" i="5" s="1"/>
  <c r="AG388" i="15"/>
  <c r="L388" i="12" s="1"/>
  <c r="P388" i="12" s="1"/>
  <c r="AH387" i="15"/>
  <c r="M387" i="12" s="1"/>
  <c r="Q387" i="12" s="1"/>
  <c r="S388" i="12" l="1"/>
  <c r="V388" i="12" s="1"/>
  <c r="S389" i="4"/>
  <c r="O388" i="12"/>
  <c r="V387" i="12"/>
  <c r="W387" i="12" s="1"/>
  <c r="T387" i="12"/>
  <c r="T388" i="4"/>
  <c r="Q388" i="3"/>
  <c r="R387" i="12"/>
  <c r="R388" i="3" s="1"/>
  <c r="U386" i="12"/>
  <c r="F119" i="8"/>
  <c r="S119" i="15"/>
  <c r="G119" i="8" s="1"/>
  <c r="R120" i="15"/>
  <c r="W120" i="15"/>
  <c r="G119" i="9"/>
  <c r="X119" i="15"/>
  <c r="H119" i="9" s="1"/>
  <c r="AB120" i="15"/>
  <c r="H119" i="10"/>
  <c r="D120" i="15"/>
  <c r="F119" i="5"/>
  <c r="E119" i="15"/>
  <c r="G119" i="5" s="1"/>
  <c r="H140" i="15"/>
  <c r="H139" i="6"/>
  <c r="I139" i="15"/>
  <c r="I139" i="6" s="1"/>
  <c r="G119" i="18"/>
  <c r="AL120" i="15"/>
  <c r="AM119" i="15"/>
  <c r="H119" i="18" s="1"/>
  <c r="AG389" i="15"/>
  <c r="L389" i="12" s="1"/>
  <c r="P389" i="12" s="1"/>
  <c r="S390" i="4" s="1"/>
  <c r="AH388" i="15"/>
  <c r="M388" i="12" s="1"/>
  <c r="Q388" i="12" s="1"/>
  <c r="M120" i="15"/>
  <c r="G119" i="7"/>
  <c r="N119" i="15"/>
  <c r="H119" i="7" s="1"/>
  <c r="T388" i="12" l="1"/>
  <c r="S389" i="12"/>
  <c r="T390" i="4" s="1"/>
  <c r="O389" i="12"/>
  <c r="W388" i="12"/>
  <c r="T389" i="4"/>
  <c r="X388" i="12"/>
  <c r="R388" i="12"/>
  <c r="R389" i="3" s="1"/>
  <c r="Q389" i="3"/>
  <c r="U387" i="12"/>
  <c r="S120" i="15"/>
  <c r="G120" i="8" s="1"/>
  <c r="R121" i="15"/>
  <c r="F120" i="8"/>
  <c r="H141" i="15"/>
  <c r="H140" i="6"/>
  <c r="I140" i="15"/>
  <c r="I140" i="6" s="1"/>
  <c r="M121" i="15"/>
  <c r="G120" i="7"/>
  <c r="N120" i="15"/>
  <c r="H120" i="7" s="1"/>
  <c r="G120" i="18"/>
  <c r="AL121" i="15"/>
  <c r="AM120" i="15"/>
  <c r="H120" i="18" s="1"/>
  <c r="AB121" i="15"/>
  <c r="H120" i="10"/>
  <c r="AG390" i="15"/>
  <c r="L390" i="12" s="1"/>
  <c r="P390" i="12" s="1"/>
  <c r="S391" i="4" s="1"/>
  <c r="AH389" i="15"/>
  <c r="M389" i="12" s="1"/>
  <c r="Q389" i="12" s="1"/>
  <c r="D121" i="15"/>
  <c r="F120" i="5"/>
  <c r="E120" i="15"/>
  <c r="G120" i="5" s="1"/>
  <c r="W121" i="15"/>
  <c r="G120" i="9"/>
  <c r="X120" i="15"/>
  <c r="H120" i="9" s="1"/>
  <c r="R389" i="12" l="1"/>
  <c r="R390" i="3" s="1"/>
  <c r="Q390" i="3"/>
  <c r="Y388" i="12"/>
  <c r="Z388" i="12" s="1"/>
  <c r="X389" i="12"/>
  <c r="O390" i="12"/>
  <c r="S390" i="12"/>
  <c r="T391" i="4" s="1"/>
  <c r="T389" i="12"/>
  <c r="U389" i="12" s="1"/>
  <c r="V389" i="12"/>
  <c r="U388" i="12"/>
  <c r="R122" i="15"/>
  <c r="F121" i="8"/>
  <c r="S121" i="15"/>
  <c r="G121" i="8" s="1"/>
  <c r="M122" i="15"/>
  <c r="G121" i="7"/>
  <c r="N121" i="15"/>
  <c r="H121" i="7" s="1"/>
  <c r="AG391" i="15"/>
  <c r="L391" i="12" s="1"/>
  <c r="P391" i="12" s="1"/>
  <c r="AH390" i="15"/>
  <c r="M390" i="12" s="1"/>
  <c r="Q390" i="12" s="1"/>
  <c r="W122" i="15"/>
  <c r="G121" i="9"/>
  <c r="X121" i="15"/>
  <c r="H121" i="9" s="1"/>
  <c r="G121" i="18"/>
  <c r="AL122" i="15"/>
  <c r="AM121" i="15"/>
  <c r="H121" i="18" s="1"/>
  <c r="AB122" i="15"/>
  <c r="H121" i="10"/>
  <c r="D122" i="15"/>
  <c r="F121" i="5"/>
  <c r="E121" i="15"/>
  <c r="G121" i="5" s="1"/>
  <c r="H142" i="15"/>
  <c r="H141" i="6"/>
  <c r="I141" i="15"/>
  <c r="I141" i="6" s="1"/>
  <c r="S392" i="4" l="1"/>
  <c r="R390" i="12"/>
  <c r="R391" i="3" s="1"/>
  <c r="Q391" i="3"/>
  <c r="S391" i="12"/>
  <c r="O391" i="12"/>
  <c r="W389" i="12"/>
  <c r="X390" i="12"/>
  <c r="Y389" i="12"/>
  <c r="T390" i="12"/>
  <c r="V390" i="12"/>
  <c r="W390" i="12" s="1"/>
  <c r="S122" i="15"/>
  <c r="G122" i="8" s="1"/>
  <c r="R123" i="15"/>
  <c r="F122" i="8"/>
  <c r="AB123" i="15"/>
  <c r="H122" i="10"/>
  <c r="H143" i="15"/>
  <c r="H142" i="6"/>
  <c r="I142" i="15"/>
  <c r="I142" i="6" s="1"/>
  <c r="M123" i="15"/>
  <c r="G122" i="7"/>
  <c r="N122" i="15"/>
  <c r="H122" i="7" s="1"/>
  <c r="AG392" i="15"/>
  <c r="L392" i="12" s="1"/>
  <c r="P392" i="12" s="1"/>
  <c r="O392" i="12" s="1"/>
  <c r="AH391" i="15"/>
  <c r="M391" i="12" s="1"/>
  <c r="Q391" i="12" s="1"/>
  <c r="D123" i="15"/>
  <c r="F122" i="5"/>
  <c r="E122" i="15"/>
  <c r="G122" i="5" s="1"/>
  <c r="G122" i="18"/>
  <c r="AL123" i="15"/>
  <c r="AM122" i="15"/>
  <c r="H122" i="18" s="1"/>
  <c r="W123" i="15"/>
  <c r="G122" i="9"/>
  <c r="X122" i="15"/>
  <c r="H122" i="9" s="1"/>
  <c r="S393" i="4" l="1"/>
  <c r="S392" i="12"/>
  <c r="T393" i="4" s="1"/>
  <c r="U390" i="12"/>
  <c r="R392" i="12"/>
  <c r="R393" i="3" s="1"/>
  <c r="Q393" i="3"/>
  <c r="T392" i="4"/>
  <c r="R391" i="12"/>
  <c r="R392" i="3" s="1"/>
  <c r="Q392" i="3"/>
  <c r="Z389" i="12"/>
  <c r="X391" i="12"/>
  <c r="Y390" i="12"/>
  <c r="Z390" i="12" s="1"/>
  <c r="T391" i="12"/>
  <c r="V391" i="12"/>
  <c r="W391" i="12" s="1"/>
  <c r="F123" i="8"/>
  <c r="S123" i="15"/>
  <c r="G123" i="8" s="1"/>
  <c r="R124" i="15"/>
  <c r="W124" i="15"/>
  <c r="G123" i="9"/>
  <c r="X123" i="15"/>
  <c r="H123" i="9" s="1"/>
  <c r="G123" i="18"/>
  <c r="AL124" i="15"/>
  <c r="AM123" i="15"/>
  <c r="H123" i="18" s="1"/>
  <c r="D124" i="15"/>
  <c r="F123" i="5"/>
  <c r="E123" i="15"/>
  <c r="G123" i="5" s="1"/>
  <c r="H144" i="15"/>
  <c r="H143" i="6"/>
  <c r="I143" i="15"/>
  <c r="I143" i="6" s="1"/>
  <c r="M124" i="15"/>
  <c r="G123" i="7"/>
  <c r="N123" i="15"/>
  <c r="H123" i="7" s="1"/>
  <c r="AG393" i="15"/>
  <c r="L393" i="12" s="1"/>
  <c r="P393" i="12" s="1"/>
  <c r="AH392" i="15"/>
  <c r="M392" i="12" s="1"/>
  <c r="Q392" i="12" s="1"/>
  <c r="H123" i="10"/>
  <c r="AB124" i="15"/>
  <c r="T392" i="12" l="1"/>
  <c r="U392" i="12" s="1"/>
  <c r="O393" i="12"/>
  <c r="S393" i="12"/>
  <c r="S394" i="4"/>
  <c r="V392" i="12"/>
  <c r="W392" i="12" s="1"/>
  <c r="Y391" i="12"/>
  <c r="Z391" i="12" s="1"/>
  <c r="X392" i="12"/>
  <c r="U391" i="12"/>
  <c r="S124" i="15"/>
  <c r="G124" i="8" s="1"/>
  <c r="R125" i="15"/>
  <c r="F124" i="8"/>
  <c r="M125" i="15"/>
  <c r="G124" i="7"/>
  <c r="N124" i="15"/>
  <c r="H124" i="7" s="1"/>
  <c r="G124" i="18"/>
  <c r="AL125" i="15"/>
  <c r="AM124" i="15"/>
  <c r="H124" i="18" s="1"/>
  <c r="W125" i="15"/>
  <c r="G124" i="9"/>
  <c r="X124" i="15"/>
  <c r="H124" i="9" s="1"/>
  <c r="AG394" i="15"/>
  <c r="L394" i="12" s="1"/>
  <c r="P394" i="12" s="1"/>
  <c r="AH393" i="15"/>
  <c r="M393" i="12" s="1"/>
  <c r="Q393" i="12" s="1"/>
  <c r="AB125" i="15"/>
  <c r="H124" i="10"/>
  <c r="D125" i="15"/>
  <c r="F124" i="5"/>
  <c r="E124" i="15"/>
  <c r="G124" i="5" s="1"/>
  <c r="H145" i="15"/>
  <c r="H144" i="6"/>
  <c r="I144" i="15"/>
  <c r="I144" i="6" s="1"/>
  <c r="S395" i="4" l="1"/>
  <c r="S394" i="12"/>
  <c r="T394" i="12" s="1"/>
  <c r="O394" i="12"/>
  <c r="T393" i="12"/>
  <c r="T394" i="4"/>
  <c r="V393" i="12"/>
  <c r="W393" i="12" s="1"/>
  <c r="R393" i="12"/>
  <c r="R394" i="3" s="1"/>
  <c r="Q394" i="3"/>
  <c r="Y392" i="12"/>
  <c r="Z392" i="12" s="1"/>
  <c r="X393" i="12"/>
  <c r="F125" i="8"/>
  <c r="S125" i="15"/>
  <c r="G125" i="8" s="1"/>
  <c r="R126" i="15"/>
  <c r="AB126" i="15"/>
  <c r="H125" i="10"/>
  <c r="G125" i="9"/>
  <c r="W126" i="15"/>
  <c r="X125" i="15"/>
  <c r="H125" i="9" s="1"/>
  <c r="D126" i="15"/>
  <c r="F125" i="5"/>
  <c r="E125" i="15"/>
  <c r="G125" i="5" s="1"/>
  <c r="AG395" i="15"/>
  <c r="L395" i="12" s="1"/>
  <c r="P395" i="12" s="1"/>
  <c r="AH394" i="15"/>
  <c r="M394" i="12" s="1"/>
  <c r="Q394" i="12" s="1"/>
  <c r="H146" i="15"/>
  <c r="H145" i="6"/>
  <c r="I145" i="15"/>
  <c r="I145" i="6" s="1"/>
  <c r="G125" i="18"/>
  <c r="AL126" i="15"/>
  <c r="AM125" i="15"/>
  <c r="H125" i="18" s="1"/>
  <c r="M126" i="15"/>
  <c r="G125" i="7"/>
  <c r="N125" i="15"/>
  <c r="H125" i="7" s="1"/>
  <c r="V394" i="12" l="1"/>
  <c r="S396" i="4"/>
  <c r="S395" i="12"/>
  <c r="T395" i="12" s="1"/>
  <c r="O395" i="12"/>
  <c r="T395" i="4"/>
  <c r="Q395" i="3"/>
  <c r="R394" i="12"/>
  <c r="R395" i="3" s="1"/>
  <c r="W394" i="12"/>
  <c r="Y393" i="12"/>
  <c r="Z393" i="12" s="1"/>
  <c r="X394" i="12"/>
  <c r="U393" i="12"/>
  <c r="S126" i="15"/>
  <c r="G126" i="8" s="1"/>
  <c r="R127" i="15"/>
  <c r="F126" i="8"/>
  <c r="AG396" i="15"/>
  <c r="L396" i="12" s="1"/>
  <c r="P396" i="12" s="1"/>
  <c r="AH395" i="15"/>
  <c r="M395" i="12" s="1"/>
  <c r="Q395" i="12" s="1"/>
  <c r="AB127" i="15"/>
  <c r="H126" i="10"/>
  <c r="M127" i="15"/>
  <c r="G126" i="7"/>
  <c r="N126" i="15"/>
  <c r="H126" i="7" s="1"/>
  <c r="G126" i="18"/>
  <c r="AL127" i="15"/>
  <c r="AM126" i="15"/>
  <c r="H126" i="18" s="1"/>
  <c r="H147" i="15"/>
  <c r="H146" i="6"/>
  <c r="I146" i="15"/>
  <c r="I146" i="6" s="1"/>
  <c r="W127" i="15"/>
  <c r="G126" i="9"/>
  <c r="X126" i="15"/>
  <c r="H126" i="9" s="1"/>
  <c r="D127" i="15"/>
  <c r="F126" i="5"/>
  <c r="E126" i="15"/>
  <c r="G126" i="5" s="1"/>
  <c r="V395" i="12" l="1"/>
  <c r="W395" i="12" s="1"/>
  <c r="S397" i="4"/>
  <c r="O396" i="12"/>
  <c r="S396" i="12"/>
  <c r="T396" i="4"/>
  <c r="U394" i="12"/>
  <c r="R395" i="12"/>
  <c r="R396" i="3" s="1"/>
  <c r="Q396" i="3"/>
  <c r="Y394" i="12"/>
  <c r="Z394" i="12" s="1"/>
  <c r="X395" i="12"/>
  <c r="X396" i="12" s="1"/>
  <c r="F127" i="8"/>
  <c r="S127" i="15"/>
  <c r="G127" i="8" s="1"/>
  <c r="R128" i="15"/>
  <c r="H148" i="15"/>
  <c r="H147" i="6"/>
  <c r="I147" i="15"/>
  <c r="I147" i="6" s="1"/>
  <c r="AB128" i="15"/>
  <c r="H127" i="10"/>
  <c r="W128" i="15"/>
  <c r="G127" i="9"/>
  <c r="X127" i="15"/>
  <c r="H127" i="9" s="1"/>
  <c r="D128" i="15"/>
  <c r="F127" i="5"/>
  <c r="E127" i="15"/>
  <c r="G127" i="5" s="1"/>
  <c r="G127" i="18"/>
  <c r="AL128" i="15"/>
  <c r="AM127" i="15"/>
  <c r="H127" i="18" s="1"/>
  <c r="M128" i="15"/>
  <c r="G127" i="7"/>
  <c r="N127" i="15"/>
  <c r="H127" i="7" s="1"/>
  <c r="AG397" i="15"/>
  <c r="L397" i="12" s="1"/>
  <c r="P397" i="12" s="1"/>
  <c r="AH396" i="15"/>
  <c r="M396" i="12" s="1"/>
  <c r="Q396" i="12" s="1"/>
  <c r="S397" i="12" l="1"/>
  <c r="S398" i="4"/>
  <c r="O397" i="12"/>
  <c r="T396" i="12"/>
  <c r="V396" i="12"/>
  <c r="W396" i="12" s="1"/>
  <c r="T397" i="4"/>
  <c r="R396" i="12"/>
  <c r="R397" i="3" s="1"/>
  <c r="Q397" i="3"/>
  <c r="Y395" i="12"/>
  <c r="Z395" i="12" s="1"/>
  <c r="Y396" i="12"/>
  <c r="U395" i="12"/>
  <c r="S128" i="15"/>
  <c r="G128" i="8" s="1"/>
  <c r="R129" i="15"/>
  <c r="F128" i="8"/>
  <c r="D129" i="15"/>
  <c r="F128" i="5"/>
  <c r="E128" i="15"/>
  <c r="G128" i="5" s="1"/>
  <c r="AB129" i="15"/>
  <c r="H128" i="10"/>
  <c r="M129" i="15"/>
  <c r="G128" i="7"/>
  <c r="N128" i="15"/>
  <c r="H128" i="7" s="1"/>
  <c r="G128" i="18"/>
  <c r="AL129" i="15"/>
  <c r="AM128" i="15"/>
  <c r="H128" i="18" s="1"/>
  <c r="H149" i="15"/>
  <c r="H148" i="6"/>
  <c r="I148" i="15"/>
  <c r="I148" i="6" s="1"/>
  <c r="AG398" i="15"/>
  <c r="L398" i="12" s="1"/>
  <c r="P398" i="12" s="1"/>
  <c r="AH397" i="15"/>
  <c r="M397" i="12" s="1"/>
  <c r="Q397" i="12" s="1"/>
  <c r="W129" i="15"/>
  <c r="G128" i="9"/>
  <c r="X128" i="15"/>
  <c r="H128" i="9" s="1"/>
  <c r="Z396" i="12" l="1"/>
  <c r="Q398" i="3"/>
  <c r="R397" i="12"/>
  <c r="R398" i="3" s="1"/>
  <c r="S398" i="12"/>
  <c r="S399" i="4"/>
  <c r="O398" i="12"/>
  <c r="U396" i="12"/>
  <c r="T397" i="12"/>
  <c r="X397" i="12"/>
  <c r="Y397" i="12" s="1"/>
  <c r="Z397" i="12" s="1"/>
  <c r="V397" i="12"/>
  <c r="W397" i="12" s="1"/>
  <c r="T398" i="4"/>
  <c r="F129" i="8"/>
  <c r="S129" i="15"/>
  <c r="G129" i="8" s="1"/>
  <c r="R130" i="15"/>
  <c r="H150" i="15"/>
  <c r="H149" i="6"/>
  <c r="I149" i="15"/>
  <c r="I149" i="6" s="1"/>
  <c r="AB130" i="15"/>
  <c r="H129" i="10"/>
  <c r="AG399" i="15"/>
  <c r="L399" i="12" s="1"/>
  <c r="P399" i="12" s="1"/>
  <c r="AH398" i="15"/>
  <c r="M398" i="12" s="1"/>
  <c r="Q398" i="12" s="1"/>
  <c r="G129" i="18"/>
  <c r="AL130" i="15"/>
  <c r="AM129" i="15"/>
  <c r="H129" i="18" s="1"/>
  <c r="M130" i="15"/>
  <c r="G129" i="7"/>
  <c r="N129" i="15"/>
  <c r="H129" i="7" s="1"/>
  <c r="W130" i="15"/>
  <c r="G129" i="9"/>
  <c r="X129" i="15"/>
  <c r="H129" i="9" s="1"/>
  <c r="D130" i="15"/>
  <c r="F129" i="5"/>
  <c r="E129" i="15"/>
  <c r="G129" i="5" s="1"/>
  <c r="T399" i="4" l="1"/>
  <c r="T398" i="12"/>
  <c r="V398" i="12"/>
  <c r="W398" i="12" s="1"/>
  <c r="X398" i="12"/>
  <c r="Y398" i="12" s="1"/>
  <c r="Z398" i="12" s="1"/>
  <c r="Q399" i="3"/>
  <c r="R398" i="12"/>
  <c r="R399" i="3" s="1"/>
  <c r="O399" i="12"/>
  <c r="S399" i="12"/>
  <c r="S400" i="4"/>
  <c r="U397" i="12"/>
  <c r="R131" i="15"/>
  <c r="F130" i="8"/>
  <c r="S130" i="15"/>
  <c r="G130" i="8" s="1"/>
  <c r="AB131" i="15"/>
  <c r="H130" i="10"/>
  <c r="M131" i="15"/>
  <c r="G130" i="7"/>
  <c r="N130" i="15"/>
  <c r="H130" i="7" s="1"/>
  <c r="AG400" i="15"/>
  <c r="L400" i="12" s="1"/>
  <c r="P400" i="12" s="1"/>
  <c r="AH399" i="15"/>
  <c r="M399" i="12" s="1"/>
  <c r="Q399" i="12" s="1"/>
  <c r="D131" i="15"/>
  <c r="F130" i="5"/>
  <c r="E130" i="15"/>
  <c r="G130" i="5" s="1"/>
  <c r="W131" i="15"/>
  <c r="G130" i="9"/>
  <c r="X130" i="15"/>
  <c r="H130" i="9" s="1"/>
  <c r="G130" i="18"/>
  <c r="AL131" i="15"/>
  <c r="AM130" i="15"/>
  <c r="H130" i="18" s="1"/>
  <c r="H151" i="15"/>
  <c r="H150" i="6"/>
  <c r="I150" i="15"/>
  <c r="I150" i="6" s="1"/>
  <c r="U398" i="12" l="1"/>
  <c r="Q400" i="3"/>
  <c r="R399" i="12"/>
  <c r="R400" i="3" s="1"/>
  <c r="O400" i="12"/>
  <c r="S400" i="12"/>
  <c r="S401" i="4"/>
  <c r="T400" i="4"/>
  <c r="T399" i="12"/>
  <c r="X399" i="12"/>
  <c r="Y399" i="12" s="1"/>
  <c r="V399" i="12"/>
  <c r="W399" i="12" s="1"/>
  <c r="R132" i="15"/>
  <c r="S131" i="15"/>
  <c r="G131" i="8" s="1"/>
  <c r="F131" i="8"/>
  <c r="D132" i="15"/>
  <c r="F131" i="5"/>
  <c r="E131" i="15"/>
  <c r="G131" i="5" s="1"/>
  <c r="M132" i="15"/>
  <c r="G131" i="7"/>
  <c r="N131" i="15"/>
  <c r="H131" i="7" s="1"/>
  <c r="H152" i="15"/>
  <c r="H151" i="6"/>
  <c r="I151" i="15"/>
  <c r="I151" i="6" s="1"/>
  <c r="G131" i="18"/>
  <c r="AL132" i="15"/>
  <c r="AM131" i="15"/>
  <c r="H131" i="18" s="1"/>
  <c r="W132" i="15"/>
  <c r="G131" i="9"/>
  <c r="X131" i="15"/>
  <c r="H131" i="9" s="1"/>
  <c r="AG401" i="15"/>
  <c r="L401" i="12" s="1"/>
  <c r="P401" i="12" s="1"/>
  <c r="AH400" i="15"/>
  <c r="M400" i="12" s="1"/>
  <c r="Q400" i="12" s="1"/>
  <c r="H131" i="10"/>
  <c r="AB132" i="15"/>
  <c r="U399" i="12" l="1"/>
  <c r="O401" i="12"/>
  <c r="S401" i="12"/>
  <c r="S402" i="4"/>
  <c r="Z399" i="12"/>
  <c r="X400" i="12"/>
  <c r="Y400" i="12" s="1"/>
  <c r="Z400" i="12" s="1"/>
  <c r="T401" i="4"/>
  <c r="V400" i="12"/>
  <c r="W400" i="12" s="1"/>
  <c r="T400" i="12"/>
  <c r="R400" i="12"/>
  <c r="R401" i="3" s="1"/>
  <c r="Q401" i="3"/>
  <c r="R133" i="15"/>
  <c r="F132" i="8"/>
  <c r="S132" i="15"/>
  <c r="G132" i="8" s="1"/>
  <c r="G132" i="18"/>
  <c r="AL133" i="15"/>
  <c r="AM132" i="15"/>
  <c r="H132" i="18" s="1"/>
  <c r="H153" i="15"/>
  <c r="H152" i="6"/>
  <c r="I152" i="15"/>
  <c r="I152" i="6" s="1"/>
  <c r="M133" i="15"/>
  <c r="G132" i="7"/>
  <c r="N132" i="15"/>
  <c r="H132" i="7" s="1"/>
  <c r="AG402" i="15"/>
  <c r="L402" i="12" s="1"/>
  <c r="P402" i="12" s="1"/>
  <c r="AH401" i="15"/>
  <c r="M401" i="12" s="1"/>
  <c r="Q401" i="12" s="1"/>
  <c r="AB133" i="15"/>
  <c r="H132" i="10"/>
  <c r="W133" i="15"/>
  <c r="G132" i="9"/>
  <c r="X132" i="15"/>
  <c r="H132" i="9" s="1"/>
  <c r="D133" i="15"/>
  <c r="F132" i="5"/>
  <c r="E132" i="15"/>
  <c r="G132" i="5" s="1"/>
  <c r="U400" i="12" l="1"/>
  <c r="V401" i="12"/>
  <c r="W401" i="12" s="1"/>
  <c r="T402" i="4"/>
  <c r="T401" i="12"/>
  <c r="X401" i="12"/>
  <c r="Y401" i="12" s="1"/>
  <c r="Z401" i="12" s="1"/>
  <c r="Q402" i="3"/>
  <c r="R401" i="12"/>
  <c r="R402" i="3" s="1"/>
  <c r="S402" i="12"/>
  <c r="S403" i="4"/>
  <c r="O402" i="12"/>
  <c r="S133" i="15"/>
  <c r="G133" i="8" s="1"/>
  <c r="R134" i="15"/>
  <c r="F133" i="8"/>
  <c r="D134" i="15"/>
  <c r="F133" i="5"/>
  <c r="E133" i="15"/>
  <c r="G133" i="5" s="1"/>
  <c r="AB134" i="15"/>
  <c r="H133" i="10"/>
  <c r="H154" i="15"/>
  <c r="H153" i="6"/>
  <c r="I153" i="15"/>
  <c r="I153" i="6" s="1"/>
  <c r="G133" i="18"/>
  <c r="AL134" i="15"/>
  <c r="AM133" i="15"/>
  <c r="H133" i="18" s="1"/>
  <c r="M134" i="15"/>
  <c r="G133" i="7"/>
  <c r="N133" i="15"/>
  <c r="H133" i="7" s="1"/>
  <c r="G133" i="9"/>
  <c r="W134" i="15"/>
  <c r="X133" i="15"/>
  <c r="H133" i="9" s="1"/>
  <c r="AG403" i="15"/>
  <c r="L403" i="12" s="1"/>
  <c r="P403" i="12" s="1"/>
  <c r="AH402" i="15"/>
  <c r="M402" i="12" s="1"/>
  <c r="Q402" i="12" s="1"/>
  <c r="V402" i="12" l="1"/>
  <c r="W402" i="12" s="1"/>
  <c r="T402" i="12"/>
  <c r="T403" i="4"/>
  <c r="X402" i="12"/>
  <c r="Y402" i="12" s="1"/>
  <c r="U401" i="12"/>
  <c r="Q403" i="3"/>
  <c r="R402" i="12"/>
  <c r="R403" i="3" s="1"/>
  <c r="O403" i="12"/>
  <c r="S403" i="12"/>
  <c r="S404" i="4"/>
  <c r="R135" i="15"/>
  <c r="F134" i="8"/>
  <c r="S134" i="15"/>
  <c r="G134" i="8" s="1"/>
  <c r="AB135" i="15"/>
  <c r="H134" i="10"/>
  <c r="W135" i="15"/>
  <c r="G134" i="9"/>
  <c r="X134" i="15"/>
  <c r="H134" i="9" s="1"/>
  <c r="M135" i="15"/>
  <c r="G134" i="7"/>
  <c r="N134" i="15"/>
  <c r="H134" i="7" s="1"/>
  <c r="AG404" i="15"/>
  <c r="L404" i="12" s="1"/>
  <c r="P404" i="12" s="1"/>
  <c r="AH403" i="15"/>
  <c r="M403" i="12" s="1"/>
  <c r="Q403" i="12" s="1"/>
  <c r="G134" i="18"/>
  <c r="AL135" i="15"/>
  <c r="AM134" i="15"/>
  <c r="H134" i="18" s="1"/>
  <c r="H155" i="15"/>
  <c r="H154" i="6"/>
  <c r="I154" i="15"/>
  <c r="I154" i="6" s="1"/>
  <c r="D135" i="15"/>
  <c r="F134" i="5"/>
  <c r="E134" i="15"/>
  <c r="G134" i="5" s="1"/>
  <c r="Z402" i="12" l="1"/>
  <c r="T404" i="4"/>
  <c r="V403" i="12"/>
  <c r="W403" i="12" s="1"/>
  <c r="T403" i="12"/>
  <c r="X403" i="12"/>
  <c r="Y403" i="12" s="1"/>
  <c r="Z403" i="12" s="1"/>
  <c r="U402" i="12"/>
  <c r="S405" i="4"/>
  <c r="O404" i="12"/>
  <c r="S404" i="12"/>
  <c r="Q404" i="3"/>
  <c r="R403" i="12"/>
  <c r="R404" i="3" s="1"/>
  <c r="R136" i="15"/>
  <c r="F135" i="8"/>
  <c r="S135" i="15"/>
  <c r="G135" i="8" s="1"/>
  <c r="AB136" i="15"/>
  <c r="H135" i="10"/>
  <c r="G135" i="18"/>
  <c r="AL136" i="15"/>
  <c r="AM135" i="15"/>
  <c r="H135" i="18" s="1"/>
  <c r="D136" i="15"/>
  <c r="F135" i="5"/>
  <c r="E135" i="15"/>
  <c r="G135" i="5" s="1"/>
  <c r="W136" i="15"/>
  <c r="G135" i="9"/>
  <c r="X135" i="15"/>
  <c r="H135" i="9" s="1"/>
  <c r="AG405" i="15"/>
  <c r="L405" i="12" s="1"/>
  <c r="P405" i="12" s="1"/>
  <c r="AH404" i="15"/>
  <c r="M404" i="12" s="1"/>
  <c r="Q404" i="12" s="1"/>
  <c r="H156" i="15"/>
  <c r="H155" i="6"/>
  <c r="I155" i="15"/>
  <c r="I155" i="6" s="1"/>
  <c r="M136" i="15"/>
  <c r="G135" i="7"/>
  <c r="N135" i="15"/>
  <c r="H135" i="7" s="1"/>
  <c r="T404" i="12" l="1"/>
  <c r="X404" i="12"/>
  <c r="Y404" i="12" s="1"/>
  <c r="Z404" i="12" s="1"/>
  <c r="V404" i="12"/>
  <c r="W404" i="12" s="1"/>
  <c r="T405" i="4"/>
  <c r="R404" i="12"/>
  <c r="R405" i="3" s="1"/>
  <c r="Q405" i="3"/>
  <c r="S405" i="12"/>
  <c r="S406" i="4"/>
  <c r="O405" i="12"/>
  <c r="U403" i="12"/>
  <c r="F136" i="8"/>
  <c r="S136" i="15"/>
  <c r="G136" i="8" s="1"/>
  <c r="R137" i="15"/>
  <c r="AG406" i="15"/>
  <c r="L406" i="12" s="1"/>
  <c r="P406" i="12" s="1"/>
  <c r="AH405" i="15"/>
  <c r="M405" i="12" s="1"/>
  <c r="Q405" i="12" s="1"/>
  <c r="G136" i="18"/>
  <c r="AL137" i="15"/>
  <c r="AM136" i="15"/>
  <c r="H136" i="18" s="1"/>
  <c r="H157" i="15"/>
  <c r="H156" i="6"/>
  <c r="I156" i="15"/>
  <c r="I156" i="6" s="1"/>
  <c r="D137" i="15"/>
  <c r="F136" i="5"/>
  <c r="E136" i="15"/>
  <c r="G136" i="5" s="1"/>
  <c r="M137" i="15"/>
  <c r="G136" i="7"/>
  <c r="N136" i="15"/>
  <c r="H136" i="7" s="1"/>
  <c r="W137" i="15"/>
  <c r="G136" i="9"/>
  <c r="X136" i="15"/>
  <c r="H136" i="9" s="1"/>
  <c r="AB137" i="15"/>
  <c r="H136" i="10"/>
  <c r="S407" i="4" l="1"/>
  <c r="S406" i="12"/>
  <c r="O406" i="12"/>
  <c r="Q406" i="3"/>
  <c r="R405" i="12"/>
  <c r="R406" i="3" s="1"/>
  <c r="T405" i="12"/>
  <c r="X405" i="12"/>
  <c r="V405" i="12"/>
  <c r="W405" i="12" s="1"/>
  <c r="T406" i="4"/>
  <c r="U404" i="12"/>
  <c r="S137" i="15"/>
  <c r="G137" i="8" s="1"/>
  <c r="F137" i="8"/>
  <c r="R138" i="15"/>
  <c r="D138" i="15"/>
  <c r="F137" i="5"/>
  <c r="E137" i="15"/>
  <c r="G137" i="5" s="1"/>
  <c r="G137" i="18"/>
  <c r="AL138" i="15"/>
  <c r="AM137" i="15"/>
  <c r="H137" i="18" s="1"/>
  <c r="M138" i="15"/>
  <c r="G137" i="7"/>
  <c r="N137" i="15"/>
  <c r="H137" i="7" s="1"/>
  <c r="W138" i="15"/>
  <c r="G137" i="9"/>
  <c r="X137" i="15"/>
  <c r="H137" i="9" s="1"/>
  <c r="AB138" i="15"/>
  <c r="H137" i="10"/>
  <c r="H158" i="15"/>
  <c r="H157" i="6"/>
  <c r="I157" i="15"/>
  <c r="I157" i="6" s="1"/>
  <c r="AG407" i="15"/>
  <c r="L407" i="12" s="1"/>
  <c r="P407" i="12" s="1"/>
  <c r="AH406" i="15"/>
  <c r="M406" i="12" s="1"/>
  <c r="Q406" i="12" s="1"/>
  <c r="S408" i="4" l="1"/>
  <c r="S407" i="12"/>
  <c r="O407" i="12"/>
  <c r="T407" i="4"/>
  <c r="T406" i="12"/>
  <c r="V406" i="12"/>
  <c r="W406" i="12" s="1"/>
  <c r="R406" i="12"/>
  <c r="R407" i="3" s="1"/>
  <c r="Q407" i="3"/>
  <c r="Y405" i="12"/>
  <c r="Z405" i="12" s="1"/>
  <c r="X406" i="12"/>
  <c r="U405" i="12"/>
  <c r="R139" i="15"/>
  <c r="F138" i="8"/>
  <c r="S138" i="15"/>
  <c r="G138" i="8" s="1"/>
  <c r="AB139" i="15"/>
  <c r="H138" i="10"/>
  <c r="M139" i="15"/>
  <c r="G138" i="7"/>
  <c r="N138" i="15"/>
  <c r="H138" i="7" s="1"/>
  <c r="H159" i="15"/>
  <c r="H158" i="6"/>
  <c r="I158" i="15"/>
  <c r="I158" i="6" s="1"/>
  <c r="W139" i="15"/>
  <c r="G138" i="9"/>
  <c r="X138" i="15"/>
  <c r="H138" i="9" s="1"/>
  <c r="AG408" i="15"/>
  <c r="L408" i="12" s="1"/>
  <c r="P408" i="12" s="1"/>
  <c r="AH407" i="15"/>
  <c r="M407" i="12" s="1"/>
  <c r="Q407" i="12" s="1"/>
  <c r="G138" i="18"/>
  <c r="AL139" i="15"/>
  <c r="AM138" i="15"/>
  <c r="H138" i="18" s="1"/>
  <c r="D139" i="15"/>
  <c r="F138" i="5"/>
  <c r="E138" i="15"/>
  <c r="G138" i="5" s="1"/>
  <c r="S409" i="4" l="1"/>
  <c r="S408" i="12"/>
  <c r="V408" i="12" s="1"/>
  <c r="O408" i="12"/>
  <c r="V407" i="12"/>
  <c r="W407" i="12" s="1"/>
  <c r="T407" i="12"/>
  <c r="T408" i="4"/>
  <c r="Q408" i="3"/>
  <c r="R407" i="12"/>
  <c r="R408" i="3" s="1"/>
  <c r="Y406" i="12"/>
  <c r="Z406" i="12" s="1"/>
  <c r="X407" i="12"/>
  <c r="U406" i="12"/>
  <c r="S139" i="15"/>
  <c r="G139" i="8" s="1"/>
  <c r="R140" i="15"/>
  <c r="F139" i="8"/>
  <c r="D140" i="15"/>
  <c r="F139" i="5"/>
  <c r="E139" i="15"/>
  <c r="G139" i="5" s="1"/>
  <c r="AG409" i="15"/>
  <c r="L409" i="12" s="1"/>
  <c r="P409" i="12" s="1"/>
  <c r="AH408" i="15"/>
  <c r="M408" i="12" s="1"/>
  <c r="Q408" i="12" s="1"/>
  <c r="M140" i="15"/>
  <c r="G139" i="7"/>
  <c r="N139" i="15"/>
  <c r="H139" i="7" s="1"/>
  <c r="G139" i="18"/>
  <c r="AL140" i="15"/>
  <c r="AM139" i="15"/>
  <c r="H139" i="18" s="1"/>
  <c r="H160" i="15"/>
  <c r="H159" i="6"/>
  <c r="I159" i="15"/>
  <c r="I159" i="6" s="1"/>
  <c r="W140" i="15"/>
  <c r="G139" i="9"/>
  <c r="X139" i="15"/>
  <c r="H139" i="9" s="1"/>
  <c r="AB140" i="15"/>
  <c r="H139" i="10"/>
  <c r="W408" i="12" l="1"/>
  <c r="S410" i="4"/>
  <c r="S409" i="12"/>
  <c r="T409" i="12" s="1"/>
  <c r="O409" i="12"/>
  <c r="T409" i="4"/>
  <c r="T408" i="12"/>
  <c r="R408" i="12"/>
  <c r="R409" i="3" s="1"/>
  <c r="Q409" i="3"/>
  <c r="Y407" i="12"/>
  <c r="Z407" i="12" s="1"/>
  <c r="X408" i="12"/>
  <c r="U407" i="12"/>
  <c r="R141" i="15"/>
  <c r="S140" i="15"/>
  <c r="G140" i="8" s="1"/>
  <c r="F140" i="8"/>
  <c r="AG410" i="15"/>
  <c r="L410" i="12" s="1"/>
  <c r="P410" i="12" s="1"/>
  <c r="AH409" i="15"/>
  <c r="M409" i="12" s="1"/>
  <c r="Q409" i="12" s="1"/>
  <c r="W141" i="15"/>
  <c r="G140" i="9"/>
  <c r="X140" i="15"/>
  <c r="H140" i="9" s="1"/>
  <c r="G140" i="18"/>
  <c r="AL141" i="15"/>
  <c r="AM140" i="15"/>
  <c r="H140" i="18" s="1"/>
  <c r="M141" i="15"/>
  <c r="G140" i="7"/>
  <c r="N140" i="15"/>
  <c r="H140" i="7" s="1"/>
  <c r="H161" i="15"/>
  <c r="H160" i="6"/>
  <c r="I160" i="15"/>
  <c r="I160" i="6" s="1"/>
  <c r="AB141" i="15"/>
  <c r="H140" i="10"/>
  <c r="D141" i="15"/>
  <c r="F140" i="5"/>
  <c r="E140" i="15"/>
  <c r="G140" i="5" s="1"/>
  <c r="V409" i="12" l="1"/>
  <c r="W409" i="12" s="1"/>
  <c r="S410" i="12"/>
  <c r="S411" i="4"/>
  <c r="O410" i="12"/>
  <c r="R409" i="12"/>
  <c r="R410" i="3" s="1"/>
  <c r="Q410" i="3"/>
  <c r="T410" i="4"/>
  <c r="Y408" i="12"/>
  <c r="Z408" i="12" s="1"/>
  <c r="X409" i="12"/>
  <c r="X410" i="12" s="1"/>
  <c r="X411" i="12" s="1"/>
  <c r="X412" i="12" s="1"/>
  <c r="X413" i="12" s="1"/>
  <c r="U408" i="12"/>
  <c r="S141" i="15"/>
  <c r="G141" i="8" s="1"/>
  <c r="F141" i="8"/>
  <c r="R142" i="15"/>
  <c r="H162" i="15"/>
  <c r="H161" i="6"/>
  <c r="I161" i="15"/>
  <c r="I161" i="6" s="1"/>
  <c r="D142" i="15"/>
  <c r="F141" i="5"/>
  <c r="E141" i="15"/>
  <c r="G141" i="5" s="1"/>
  <c r="M142" i="15"/>
  <c r="G141" i="7"/>
  <c r="N141" i="15"/>
  <c r="H141" i="7" s="1"/>
  <c r="AG411" i="15"/>
  <c r="L411" i="12" s="1"/>
  <c r="P411" i="12" s="1"/>
  <c r="AH410" i="15"/>
  <c r="M410" i="12" s="1"/>
  <c r="Q410" i="12" s="1"/>
  <c r="AB142" i="15"/>
  <c r="H141" i="10"/>
  <c r="G141" i="18"/>
  <c r="AL142" i="15"/>
  <c r="AM141" i="15"/>
  <c r="H141" i="18" s="1"/>
  <c r="W142" i="15"/>
  <c r="G141" i="9"/>
  <c r="X141" i="15"/>
  <c r="H141" i="9" s="1"/>
  <c r="Y413" i="12" l="1"/>
  <c r="X414" i="12"/>
  <c r="Y414" i="12" s="1"/>
  <c r="R410" i="12"/>
  <c r="R411" i="3" s="1"/>
  <c r="Q411" i="3"/>
  <c r="S412" i="4"/>
  <c r="O411" i="12"/>
  <c r="S411" i="12"/>
  <c r="V410" i="12"/>
  <c r="W410" i="12" s="1"/>
  <c r="T411" i="4"/>
  <c r="T410" i="12"/>
  <c r="Y409" i="12"/>
  <c r="Z409" i="12" s="1"/>
  <c r="Y412" i="12"/>
  <c r="Y411" i="12"/>
  <c r="Y410" i="12"/>
  <c r="U409" i="12"/>
  <c r="F142" i="8"/>
  <c r="S142" i="15"/>
  <c r="G142" i="8" s="1"/>
  <c r="R143" i="15"/>
  <c r="AB143" i="15"/>
  <c r="H142" i="10"/>
  <c r="D143" i="15"/>
  <c r="F142" i="5"/>
  <c r="E142" i="15"/>
  <c r="G142" i="5" s="1"/>
  <c r="G142" i="18"/>
  <c r="AL143" i="15"/>
  <c r="AM142" i="15"/>
  <c r="H142" i="18" s="1"/>
  <c r="M143" i="15"/>
  <c r="G142" i="7"/>
  <c r="N142" i="15"/>
  <c r="H142" i="7" s="1"/>
  <c r="AG412" i="15"/>
  <c r="L412" i="12" s="1"/>
  <c r="P412" i="12" s="1"/>
  <c r="AH411" i="15"/>
  <c r="M411" i="12" s="1"/>
  <c r="Q411" i="12" s="1"/>
  <c r="W143" i="15"/>
  <c r="G142" i="9"/>
  <c r="X142" i="15"/>
  <c r="H142" i="9" s="1"/>
  <c r="H163" i="15"/>
  <c r="H162" i="6"/>
  <c r="I162" i="15"/>
  <c r="I162" i="6" s="1"/>
  <c r="Z414" i="12" l="1"/>
  <c r="U410" i="12"/>
  <c r="Z413" i="12"/>
  <c r="Q412" i="3"/>
  <c r="R411" i="12"/>
  <c r="R412" i="3" s="1"/>
  <c r="S413" i="4"/>
  <c r="O412" i="12"/>
  <c r="S412" i="12"/>
  <c r="Z410" i="12"/>
  <c r="T411" i="12"/>
  <c r="V411" i="12"/>
  <c r="W411" i="12" s="1"/>
  <c r="T412" i="4"/>
  <c r="Z411" i="12"/>
  <c r="Z412" i="12"/>
  <c r="S143" i="15"/>
  <c r="G143" i="8" s="1"/>
  <c r="F143" i="8"/>
  <c r="R144" i="15"/>
  <c r="G143" i="18"/>
  <c r="AL144" i="15"/>
  <c r="AM143" i="15"/>
  <c r="H143" i="18" s="1"/>
  <c r="D144" i="15"/>
  <c r="F143" i="5"/>
  <c r="E143" i="15"/>
  <c r="G143" i="5" s="1"/>
  <c r="AG413" i="15"/>
  <c r="L413" i="12" s="1"/>
  <c r="P413" i="12" s="1"/>
  <c r="AH412" i="15"/>
  <c r="M412" i="12" s="1"/>
  <c r="Q412" i="12" s="1"/>
  <c r="H164" i="15"/>
  <c r="H163" i="6"/>
  <c r="I163" i="15"/>
  <c r="I163" i="6" s="1"/>
  <c r="W144" i="15"/>
  <c r="G143" i="9"/>
  <c r="X143" i="15"/>
  <c r="H143" i="9" s="1"/>
  <c r="M144" i="15"/>
  <c r="G143" i="7"/>
  <c r="N143" i="15"/>
  <c r="H143" i="7" s="1"/>
  <c r="AB144" i="15"/>
  <c r="H143" i="10"/>
  <c r="S413" i="12" l="1"/>
  <c r="S414" i="4"/>
  <c r="O413" i="12"/>
  <c r="U411" i="12"/>
  <c r="R412" i="12"/>
  <c r="R413" i="3" s="1"/>
  <c r="Q413" i="3"/>
  <c r="V412" i="12"/>
  <c r="W412" i="12" s="1"/>
  <c r="T412" i="12"/>
  <c r="T413" i="4"/>
  <c r="R145" i="15"/>
  <c r="F144" i="8"/>
  <c r="S144" i="15"/>
  <c r="G144" i="8" s="1"/>
  <c r="AG414" i="15"/>
  <c r="L414" i="12" s="1"/>
  <c r="P414" i="12" s="1"/>
  <c r="AH413" i="15"/>
  <c r="M413" i="12" s="1"/>
  <c r="Q413" i="12" s="1"/>
  <c r="G144" i="18"/>
  <c r="AL145" i="15"/>
  <c r="AM144" i="15"/>
  <c r="H144" i="18" s="1"/>
  <c r="H165" i="15"/>
  <c r="H164" i="6"/>
  <c r="I164" i="15"/>
  <c r="I164" i="6" s="1"/>
  <c r="D145" i="15"/>
  <c r="F144" i="5"/>
  <c r="E144" i="15"/>
  <c r="G144" i="5" s="1"/>
  <c r="W145" i="15"/>
  <c r="G144" i="9"/>
  <c r="X144" i="15"/>
  <c r="H144" i="9" s="1"/>
  <c r="M145" i="15"/>
  <c r="G144" i="7"/>
  <c r="N144" i="15"/>
  <c r="H144" i="7" s="1"/>
  <c r="AB145" i="15"/>
  <c r="H144" i="10"/>
  <c r="S415" i="4" l="1"/>
  <c r="S414" i="12"/>
  <c r="V414" i="12" s="1"/>
  <c r="O414" i="12"/>
  <c r="T414" i="4"/>
  <c r="T413" i="12"/>
  <c r="V413" i="12"/>
  <c r="W413" i="12" s="1"/>
  <c r="Q414" i="3"/>
  <c r="R413" i="12"/>
  <c r="R414" i="3" s="1"/>
  <c r="U412" i="12"/>
  <c r="F145" i="8"/>
  <c r="S145" i="15"/>
  <c r="G145" i="8" s="1"/>
  <c r="R146" i="15"/>
  <c r="G145" i="18"/>
  <c r="AL146" i="15"/>
  <c r="AM145" i="15"/>
  <c r="H145" i="18" s="1"/>
  <c r="M146" i="15"/>
  <c r="G145" i="7"/>
  <c r="N145" i="15"/>
  <c r="H145" i="7" s="1"/>
  <c r="W146" i="15"/>
  <c r="G145" i="9"/>
  <c r="X145" i="15"/>
  <c r="H145" i="9" s="1"/>
  <c r="AB146" i="15"/>
  <c r="H145" i="10"/>
  <c r="H166" i="15"/>
  <c r="H165" i="6"/>
  <c r="I165" i="15"/>
  <c r="I165" i="6" s="1"/>
  <c r="D146" i="15"/>
  <c r="F145" i="5"/>
  <c r="E145" i="15"/>
  <c r="G145" i="5" s="1"/>
  <c r="AG415" i="15"/>
  <c r="AH414" i="15"/>
  <c r="M414" i="12" s="1"/>
  <c r="Q414" i="12" s="1"/>
  <c r="B86" i="19" s="1"/>
  <c r="W414" i="12" l="1"/>
  <c r="T414" i="12"/>
  <c r="T415" i="4"/>
  <c r="B87" i="19"/>
  <c r="B90" i="19"/>
  <c r="Q415" i="3"/>
  <c r="R414" i="12"/>
  <c r="R415" i="3" s="1"/>
  <c r="U414" i="12"/>
  <c r="U413" i="12"/>
  <c r="B88" i="19"/>
  <c r="S146" i="15"/>
  <c r="G146" i="8" s="1"/>
  <c r="F146" i="8"/>
  <c r="R147" i="15"/>
  <c r="M147" i="15"/>
  <c r="G146" i="7"/>
  <c r="N146" i="15"/>
  <c r="H146" i="7" s="1"/>
  <c r="H167" i="15"/>
  <c r="H166" i="6"/>
  <c r="I166" i="15"/>
  <c r="I166" i="6" s="1"/>
  <c r="D147" i="15"/>
  <c r="F146" i="5"/>
  <c r="E146" i="15"/>
  <c r="G146" i="5" s="1"/>
  <c r="W147" i="15"/>
  <c r="G146" i="9"/>
  <c r="X146" i="15"/>
  <c r="H146" i="9" s="1"/>
  <c r="G146" i="18"/>
  <c r="AL147" i="15"/>
  <c r="AM146" i="15"/>
  <c r="H146" i="18" s="1"/>
  <c r="AG416" i="15"/>
  <c r="AH415" i="15"/>
  <c r="AB147" i="15"/>
  <c r="H146" i="10"/>
  <c r="B89" i="19" l="1"/>
  <c r="R148" i="15"/>
  <c r="S147" i="15"/>
  <c r="G147" i="8" s="1"/>
  <c r="F147" i="8"/>
  <c r="H168" i="15"/>
  <c r="H167" i="6"/>
  <c r="I167" i="15"/>
  <c r="I167" i="6" s="1"/>
  <c r="D148" i="15"/>
  <c r="F147" i="5"/>
  <c r="E147" i="15"/>
  <c r="G147" i="5" s="1"/>
  <c r="AG417" i="15"/>
  <c r="AH416" i="15"/>
  <c r="AB148" i="15"/>
  <c r="H147" i="10"/>
  <c r="G147" i="18"/>
  <c r="AL148" i="15"/>
  <c r="AM147" i="15"/>
  <c r="H147" i="18" s="1"/>
  <c r="W148" i="15"/>
  <c r="G147" i="9"/>
  <c r="X147" i="15"/>
  <c r="H147" i="9" s="1"/>
  <c r="M148" i="15"/>
  <c r="G147" i="7"/>
  <c r="N147" i="15"/>
  <c r="H147" i="7" s="1"/>
  <c r="S148" i="15" l="1"/>
  <c r="G148" i="8" s="1"/>
  <c r="R149" i="15"/>
  <c r="F148" i="8"/>
  <c r="M149" i="15"/>
  <c r="G148" i="7"/>
  <c r="N148" i="15"/>
  <c r="H148" i="7" s="1"/>
  <c r="G148" i="18"/>
  <c r="AL149" i="15"/>
  <c r="AM148" i="15"/>
  <c r="H148" i="18" s="1"/>
  <c r="AB149" i="15"/>
  <c r="H148" i="10"/>
  <c r="AG418" i="15"/>
  <c r="AH417" i="15"/>
  <c r="D149" i="15"/>
  <c r="F148" i="5"/>
  <c r="E148" i="15"/>
  <c r="G148" i="5" s="1"/>
  <c r="W149" i="15"/>
  <c r="G148" i="9"/>
  <c r="X148" i="15"/>
  <c r="H148" i="9" s="1"/>
  <c r="H169" i="15"/>
  <c r="H168" i="6"/>
  <c r="I168" i="15"/>
  <c r="I168" i="6" s="1"/>
  <c r="R150" i="15" l="1"/>
  <c r="F149" i="8"/>
  <c r="S149" i="15"/>
  <c r="G149" i="8" s="1"/>
  <c r="H170" i="15"/>
  <c r="H169" i="6"/>
  <c r="I169" i="15"/>
  <c r="I169" i="6" s="1"/>
  <c r="AG419" i="15"/>
  <c r="AH418" i="15"/>
  <c r="D150" i="15"/>
  <c r="F149" i="5"/>
  <c r="E149" i="15"/>
  <c r="G149" i="5" s="1"/>
  <c r="AB150" i="15"/>
  <c r="H149" i="10"/>
  <c r="W150" i="15"/>
  <c r="G149" i="9"/>
  <c r="X149" i="15"/>
  <c r="H149" i="9" s="1"/>
  <c r="G149" i="18"/>
  <c r="AL150" i="15"/>
  <c r="AM149" i="15"/>
  <c r="H149" i="18" s="1"/>
  <c r="M150" i="15"/>
  <c r="G149" i="7"/>
  <c r="N149" i="15"/>
  <c r="H149" i="7" s="1"/>
  <c r="R151" i="15" l="1"/>
  <c r="F150" i="8"/>
  <c r="S150" i="15"/>
  <c r="G150" i="8" s="1"/>
  <c r="M151" i="15"/>
  <c r="G150" i="7"/>
  <c r="N150" i="15"/>
  <c r="H150" i="7" s="1"/>
  <c r="AB151" i="15"/>
  <c r="H150" i="10"/>
  <c r="AG420" i="15"/>
  <c r="AH419" i="15"/>
  <c r="G150" i="18"/>
  <c r="AL151" i="15"/>
  <c r="AM150" i="15"/>
  <c r="H150" i="18" s="1"/>
  <c r="W151" i="15"/>
  <c r="G150" i="9"/>
  <c r="X150" i="15"/>
  <c r="H150" i="9" s="1"/>
  <c r="D151" i="15"/>
  <c r="F150" i="5"/>
  <c r="E150" i="15"/>
  <c r="G150" i="5" s="1"/>
  <c r="H171" i="15"/>
  <c r="H170" i="6"/>
  <c r="I170" i="15"/>
  <c r="I170" i="6" s="1"/>
  <c r="S151" i="15" l="1"/>
  <c r="G151" i="8" s="1"/>
  <c r="R152" i="15"/>
  <c r="F151" i="8"/>
  <c r="G151" i="18"/>
  <c r="AL152" i="15"/>
  <c r="AM151" i="15"/>
  <c r="H151" i="18" s="1"/>
  <c r="AB152" i="15"/>
  <c r="H151" i="10"/>
  <c r="W152" i="15"/>
  <c r="G151" i="9"/>
  <c r="X151" i="15"/>
  <c r="H151" i="9" s="1"/>
  <c r="H172" i="15"/>
  <c r="H171" i="6"/>
  <c r="I171" i="15"/>
  <c r="I171" i="6" s="1"/>
  <c r="D152" i="15"/>
  <c r="F151" i="5"/>
  <c r="E151" i="15"/>
  <c r="G151" i="5" s="1"/>
  <c r="AG421" i="15"/>
  <c r="AH420" i="15"/>
  <c r="M152" i="15"/>
  <c r="G151" i="7"/>
  <c r="N151" i="15"/>
  <c r="H151" i="7" s="1"/>
  <c r="R153" i="15" l="1"/>
  <c r="F152" i="8"/>
  <c r="S152" i="15"/>
  <c r="G152" i="8" s="1"/>
  <c r="M153" i="15"/>
  <c r="G152" i="7"/>
  <c r="N152" i="15"/>
  <c r="H152" i="7" s="1"/>
  <c r="H173" i="15"/>
  <c r="H172" i="6"/>
  <c r="I172" i="15"/>
  <c r="I172" i="6" s="1"/>
  <c r="AB153" i="15"/>
  <c r="H152" i="10"/>
  <c r="D153" i="15"/>
  <c r="F152" i="5"/>
  <c r="E152" i="15"/>
  <c r="G152" i="5" s="1"/>
  <c r="AG422" i="15"/>
  <c r="AH421" i="15"/>
  <c r="W153" i="15"/>
  <c r="G152" i="9"/>
  <c r="X152" i="15"/>
  <c r="H152" i="9" s="1"/>
  <c r="G152" i="18"/>
  <c r="AL153" i="15"/>
  <c r="AM152" i="15"/>
  <c r="H152" i="18" s="1"/>
  <c r="F153" i="8" l="1"/>
  <c r="S153" i="15"/>
  <c r="G153" i="8" s="1"/>
  <c r="R154" i="15"/>
  <c r="AG423" i="15"/>
  <c r="AH422" i="15"/>
  <c r="H174" i="15"/>
  <c r="H173" i="6"/>
  <c r="I173" i="15"/>
  <c r="I173" i="6" s="1"/>
  <c r="AB154" i="15"/>
  <c r="H153" i="10"/>
  <c r="W154" i="15"/>
  <c r="G153" i="9"/>
  <c r="X153" i="15"/>
  <c r="H153" i="9" s="1"/>
  <c r="G153" i="18"/>
  <c r="AL154" i="15"/>
  <c r="AM153" i="15"/>
  <c r="H153" i="18" s="1"/>
  <c r="D154" i="15"/>
  <c r="F153" i="5"/>
  <c r="E153" i="15"/>
  <c r="G153" i="5" s="1"/>
  <c r="M154" i="15"/>
  <c r="G153" i="7"/>
  <c r="N153" i="15"/>
  <c r="H153" i="7" s="1"/>
  <c r="R155" i="15" l="1"/>
  <c r="F154" i="8"/>
  <c r="S154" i="15"/>
  <c r="G154" i="8" s="1"/>
  <c r="D155" i="15"/>
  <c r="F154" i="5"/>
  <c r="E154" i="15"/>
  <c r="G154" i="5" s="1"/>
  <c r="M155" i="15"/>
  <c r="G154" i="7"/>
  <c r="N154" i="15"/>
  <c r="H154" i="7" s="1"/>
  <c r="G154" i="18"/>
  <c r="AL155" i="15"/>
  <c r="AM154" i="15"/>
  <c r="H154" i="18" s="1"/>
  <c r="W155" i="15"/>
  <c r="G154" i="9"/>
  <c r="X154" i="15"/>
  <c r="H154" i="9" s="1"/>
  <c r="H175" i="15"/>
  <c r="H174" i="6"/>
  <c r="I174" i="15"/>
  <c r="I174" i="6" s="1"/>
  <c r="AB155" i="15"/>
  <c r="H154" i="10"/>
  <c r="AG424" i="15"/>
  <c r="AH423" i="15"/>
  <c r="R156" i="15" l="1"/>
  <c r="F155" i="8"/>
  <c r="S155" i="15"/>
  <c r="G155" i="8" s="1"/>
  <c r="AB156" i="15"/>
  <c r="H155" i="10"/>
  <c r="G155" i="18"/>
  <c r="AL156" i="15"/>
  <c r="AM155" i="15"/>
  <c r="H155" i="18" s="1"/>
  <c r="M156" i="15"/>
  <c r="G155" i="7"/>
  <c r="N155" i="15"/>
  <c r="H155" i="7" s="1"/>
  <c r="W156" i="15"/>
  <c r="G155" i="9"/>
  <c r="X155" i="15"/>
  <c r="H155" i="9" s="1"/>
  <c r="AG425" i="15"/>
  <c r="AH424" i="15"/>
  <c r="H176" i="15"/>
  <c r="H175" i="6"/>
  <c r="I175" i="15"/>
  <c r="I175" i="6" s="1"/>
  <c r="D156" i="15"/>
  <c r="F155" i="5"/>
  <c r="E155" i="15"/>
  <c r="G155" i="5" s="1"/>
  <c r="S156" i="15" l="1"/>
  <c r="G156" i="8" s="1"/>
  <c r="R157" i="15"/>
  <c r="F156" i="8"/>
  <c r="W157" i="15"/>
  <c r="G156" i="9"/>
  <c r="X156" i="15"/>
  <c r="H156" i="9" s="1"/>
  <c r="G156" i="18"/>
  <c r="AL157" i="15"/>
  <c r="AM156" i="15"/>
  <c r="H156" i="18" s="1"/>
  <c r="D157" i="15"/>
  <c r="F156" i="5"/>
  <c r="E156" i="15"/>
  <c r="G156" i="5" s="1"/>
  <c r="AG426" i="15"/>
  <c r="AH425" i="15"/>
  <c r="H177" i="15"/>
  <c r="H176" i="6"/>
  <c r="I176" i="15"/>
  <c r="I176" i="6" s="1"/>
  <c r="M157" i="15"/>
  <c r="G156" i="7"/>
  <c r="N156" i="15"/>
  <c r="H156" i="7" s="1"/>
  <c r="AB157" i="15"/>
  <c r="H156" i="10"/>
  <c r="R158" i="15" l="1"/>
  <c r="F157" i="8"/>
  <c r="S157" i="15"/>
  <c r="G157" i="8" s="1"/>
  <c r="H178" i="15"/>
  <c r="H177" i="6"/>
  <c r="I177" i="15"/>
  <c r="I177" i="6" s="1"/>
  <c r="M158" i="15"/>
  <c r="G157" i="7"/>
  <c r="N157" i="15"/>
  <c r="H157" i="7" s="1"/>
  <c r="D158" i="15"/>
  <c r="F157" i="5"/>
  <c r="E157" i="15"/>
  <c r="G157" i="5" s="1"/>
  <c r="AB158" i="15"/>
  <c r="H157" i="10"/>
  <c r="AG427" i="15"/>
  <c r="AH426" i="15"/>
  <c r="G157" i="18"/>
  <c r="AL158" i="15"/>
  <c r="AM157" i="15"/>
  <c r="H157" i="18" s="1"/>
  <c r="W158" i="15"/>
  <c r="G157" i="9"/>
  <c r="X157" i="15"/>
  <c r="H157" i="9" s="1"/>
  <c r="R159" i="15" l="1"/>
  <c r="F158" i="8"/>
  <c r="S158" i="15"/>
  <c r="G158" i="8" s="1"/>
  <c r="AG428" i="15"/>
  <c r="AH427" i="15"/>
  <c r="M159" i="15"/>
  <c r="G158" i="7"/>
  <c r="N158" i="15"/>
  <c r="H158" i="7" s="1"/>
  <c r="W159" i="15"/>
  <c r="G158" i="9"/>
  <c r="X158" i="15"/>
  <c r="H158" i="9" s="1"/>
  <c r="G158" i="18"/>
  <c r="AL159" i="15"/>
  <c r="AM158" i="15"/>
  <c r="H158" i="18" s="1"/>
  <c r="D159" i="15"/>
  <c r="F158" i="5"/>
  <c r="E158" i="15"/>
  <c r="G158" i="5" s="1"/>
  <c r="AB159" i="15"/>
  <c r="H158" i="10"/>
  <c r="H179" i="15"/>
  <c r="H178" i="6"/>
  <c r="I178" i="15"/>
  <c r="I178" i="6" s="1"/>
  <c r="S159" i="15" l="1"/>
  <c r="G159" i="8" s="1"/>
  <c r="R160" i="15"/>
  <c r="F159" i="8"/>
  <c r="H180" i="15"/>
  <c r="H179" i="6"/>
  <c r="I179" i="15"/>
  <c r="I179" i="6" s="1"/>
  <c r="AG429" i="15"/>
  <c r="AH428" i="15"/>
  <c r="AB160" i="15"/>
  <c r="H159" i="10"/>
  <c r="M160" i="15"/>
  <c r="G159" i="7"/>
  <c r="N159" i="15"/>
  <c r="H159" i="7" s="1"/>
  <c r="D160" i="15"/>
  <c r="F159" i="5"/>
  <c r="E159" i="15"/>
  <c r="G159" i="5" s="1"/>
  <c r="G159" i="18"/>
  <c r="AL160" i="15"/>
  <c r="AM159" i="15"/>
  <c r="H159" i="18" s="1"/>
  <c r="W160" i="15"/>
  <c r="G159" i="9"/>
  <c r="X159" i="15"/>
  <c r="H159" i="9" s="1"/>
  <c r="F160" i="8" l="1"/>
  <c r="S160" i="15"/>
  <c r="G160" i="8" s="1"/>
  <c r="R161" i="15"/>
  <c r="G160" i="18"/>
  <c r="AL161" i="15"/>
  <c r="AM160" i="15"/>
  <c r="H160" i="18" s="1"/>
  <c r="D161" i="15"/>
  <c r="F160" i="5"/>
  <c r="E160" i="15"/>
  <c r="G160" i="5" s="1"/>
  <c r="AB161" i="15"/>
  <c r="H160" i="10"/>
  <c r="M161" i="15"/>
  <c r="G160" i="7"/>
  <c r="N160" i="15"/>
  <c r="H160" i="7" s="1"/>
  <c r="AG430" i="15"/>
  <c r="AH429" i="15"/>
  <c r="W161" i="15"/>
  <c r="G160" i="9"/>
  <c r="X160" i="15"/>
  <c r="H160" i="9" s="1"/>
  <c r="H181" i="15"/>
  <c r="H180" i="6"/>
  <c r="I180" i="15"/>
  <c r="I180" i="6" s="1"/>
  <c r="S161" i="15" l="1"/>
  <c r="G161" i="8" s="1"/>
  <c r="R162" i="15"/>
  <c r="F161" i="8"/>
  <c r="AG431" i="15"/>
  <c r="AH430" i="15"/>
  <c r="G161" i="18"/>
  <c r="AL162" i="15"/>
  <c r="AM161" i="15"/>
  <c r="H161" i="18" s="1"/>
  <c r="H182" i="15"/>
  <c r="H181" i="6"/>
  <c r="I181" i="15"/>
  <c r="I181" i="6" s="1"/>
  <c r="M162" i="15"/>
  <c r="G161" i="7"/>
  <c r="N161" i="15"/>
  <c r="H161" i="7" s="1"/>
  <c r="D162" i="15"/>
  <c r="F161" i="5"/>
  <c r="E161" i="15"/>
  <c r="G161" i="5" s="1"/>
  <c r="AB162" i="15"/>
  <c r="H161" i="10"/>
  <c r="W162" i="15"/>
  <c r="G161" i="9"/>
  <c r="X161" i="15"/>
  <c r="H161" i="9" s="1"/>
  <c r="S162" i="15" l="1"/>
  <c r="G162" i="8" s="1"/>
  <c r="R163" i="15"/>
  <c r="F162" i="8"/>
  <c r="D163" i="15"/>
  <c r="F162" i="5"/>
  <c r="E162" i="15"/>
  <c r="G162" i="5" s="1"/>
  <c r="G162" i="18"/>
  <c r="AL163" i="15"/>
  <c r="AM162" i="15"/>
  <c r="H162" i="18" s="1"/>
  <c r="AB163" i="15"/>
  <c r="H162" i="10"/>
  <c r="H183" i="15"/>
  <c r="H182" i="6"/>
  <c r="I182" i="15"/>
  <c r="I182" i="6" s="1"/>
  <c r="W163" i="15"/>
  <c r="G162" i="9"/>
  <c r="X162" i="15"/>
  <c r="H162" i="9" s="1"/>
  <c r="M163" i="15"/>
  <c r="G162" i="7"/>
  <c r="N162" i="15"/>
  <c r="H162" i="7" s="1"/>
  <c r="AG432" i="15"/>
  <c r="AH431" i="15"/>
  <c r="R164" i="15" l="1"/>
  <c r="F163" i="8"/>
  <c r="S163" i="15"/>
  <c r="G163" i="8" s="1"/>
  <c r="AG433" i="15"/>
  <c r="AH432" i="15"/>
  <c r="H184" i="15"/>
  <c r="H183" i="6"/>
  <c r="I183" i="15"/>
  <c r="I183" i="6" s="1"/>
  <c r="G163" i="18"/>
  <c r="AL164" i="15"/>
  <c r="AM163" i="15"/>
  <c r="H163" i="18" s="1"/>
  <c r="D164" i="15"/>
  <c r="F163" i="5"/>
  <c r="E163" i="15"/>
  <c r="G163" i="5" s="1"/>
  <c r="M164" i="15"/>
  <c r="G163" i="7"/>
  <c r="N163" i="15"/>
  <c r="H163" i="7" s="1"/>
  <c r="W164" i="15"/>
  <c r="G163" i="9"/>
  <c r="X163" i="15"/>
  <c r="H163" i="9" s="1"/>
  <c r="AB164" i="15"/>
  <c r="H163" i="10"/>
  <c r="F164" i="8" l="1"/>
  <c r="S164" i="15"/>
  <c r="G164" i="8" s="1"/>
  <c r="R165" i="15"/>
  <c r="M165" i="15"/>
  <c r="G164" i="7"/>
  <c r="N164" i="15"/>
  <c r="H164" i="7" s="1"/>
  <c r="W165" i="15"/>
  <c r="G164" i="9"/>
  <c r="X164" i="15"/>
  <c r="H164" i="9" s="1"/>
  <c r="G164" i="18"/>
  <c r="AL165" i="15"/>
  <c r="AM164" i="15"/>
  <c r="H164" i="18" s="1"/>
  <c r="H185" i="15"/>
  <c r="H184" i="6"/>
  <c r="I184" i="15"/>
  <c r="I184" i="6" s="1"/>
  <c r="AB165" i="15"/>
  <c r="H164" i="10"/>
  <c r="D165" i="15"/>
  <c r="F164" i="5"/>
  <c r="E164" i="15"/>
  <c r="G164" i="5" s="1"/>
  <c r="AG434" i="15"/>
  <c r="AH433" i="15"/>
  <c r="S165" i="15" l="1"/>
  <c r="G165" i="8" s="1"/>
  <c r="R166" i="15"/>
  <c r="F165" i="8"/>
  <c r="AB166" i="15"/>
  <c r="H165" i="10"/>
  <c r="M166" i="15"/>
  <c r="G165" i="7"/>
  <c r="N165" i="15"/>
  <c r="H165" i="7" s="1"/>
  <c r="G165" i="18"/>
  <c r="AL166" i="15"/>
  <c r="AM165" i="15"/>
  <c r="H165" i="18" s="1"/>
  <c r="W166" i="15"/>
  <c r="G165" i="9"/>
  <c r="X165" i="15"/>
  <c r="H165" i="9" s="1"/>
  <c r="D166" i="15"/>
  <c r="F165" i="5"/>
  <c r="E165" i="15"/>
  <c r="G165" i="5" s="1"/>
  <c r="AG435" i="15"/>
  <c r="AH434" i="15"/>
  <c r="H186" i="15"/>
  <c r="H185" i="6"/>
  <c r="I185" i="15"/>
  <c r="I185" i="6" s="1"/>
  <c r="F166" i="8" l="1"/>
  <c r="S166" i="15"/>
  <c r="G166" i="8" s="1"/>
  <c r="R167" i="15"/>
  <c r="D167" i="15"/>
  <c r="F166" i="5"/>
  <c r="E166" i="15"/>
  <c r="G166" i="5" s="1"/>
  <c r="AG436" i="15"/>
  <c r="AH435" i="15"/>
  <c r="G166" i="18"/>
  <c r="AL167" i="15"/>
  <c r="AM166" i="15"/>
  <c r="H166" i="18" s="1"/>
  <c r="M167" i="15"/>
  <c r="G166" i="7"/>
  <c r="N166" i="15"/>
  <c r="H166" i="7" s="1"/>
  <c r="H187" i="15"/>
  <c r="H186" i="6"/>
  <c r="I186" i="15"/>
  <c r="I186" i="6" s="1"/>
  <c r="W167" i="15"/>
  <c r="G166" i="9"/>
  <c r="X166" i="15"/>
  <c r="H166" i="9" s="1"/>
  <c r="AB167" i="15"/>
  <c r="H166" i="10"/>
  <c r="S167" i="15" l="1"/>
  <c r="G167" i="8" s="1"/>
  <c r="R168" i="15"/>
  <c r="F167" i="8"/>
  <c r="AB168" i="15"/>
  <c r="H167" i="10"/>
  <c r="D168" i="15"/>
  <c r="F167" i="5"/>
  <c r="E167" i="15"/>
  <c r="G167" i="5" s="1"/>
  <c r="M168" i="15"/>
  <c r="G167" i="7"/>
  <c r="N167" i="15"/>
  <c r="H167" i="7" s="1"/>
  <c r="AG437" i="15"/>
  <c r="AH436" i="15"/>
  <c r="H188" i="15"/>
  <c r="H187" i="6"/>
  <c r="I187" i="15"/>
  <c r="I187" i="6" s="1"/>
  <c r="W168" i="15"/>
  <c r="G167" i="9"/>
  <c r="X167" i="15"/>
  <c r="H167" i="9" s="1"/>
  <c r="G167" i="18"/>
  <c r="AL168" i="15"/>
  <c r="AM167" i="15"/>
  <c r="H167" i="18" s="1"/>
  <c r="S168" i="15" l="1"/>
  <c r="G168" i="8" s="1"/>
  <c r="R169" i="15"/>
  <c r="F168" i="8"/>
  <c r="D169" i="15"/>
  <c r="F168" i="5"/>
  <c r="E168" i="15"/>
  <c r="G168" i="5" s="1"/>
  <c r="AG438" i="15"/>
  <c r="AH437" i="15"/>
  <c r="H189" i="15"/>
  <c r="H188" i="6"/>
  <c r="I188" i="15"/>
  <c r="I188" i="6" s="1"/>
  <c r="M169" i="15"/>
  <c r="G168" i="7"/>
  <c r="N168" i="15"/>
  <c r="H168" i="7" s="1"/>
  <c r="G168" i="18"/>
  <c r="AL169" i="15"/>
  <c r="AM168" i="15"/>
  <c r="H168" i="18" s="1"/>
  <c r="W169" i="15"/>
  <c r="G168" i="9"/>
  <c r="X168" i="15"/>
  <c r="H168" i="9" s="1"/>
  <c r="AB169" i="15"/>
  <c r="H168" i="10"/>
  <c r="F169" i="8" l="1"/>
  <c r="S169" i="15"/>
  <c r="G169" i="8" s="1"/>
  <c r="R170" i="15"/>
  <c r="AG439" i="15"/>
  <c r="AH438" i="15"/>
  <c r="W170" i="15"/>
  <c r="G169" i="9"/>
  <c r="X169" i="15"/>
  <c r="H169" i="9" s="1"/>
  <c r="H190" i="15"/>
  <c r="H189" i="6"/>
  <c r="I189" i="15"/>
  <c r="I189" i="6" s="1"/>
  <c r="AB170" i="15"/>
  <c r="H169" i="10"/>
  <c r="G169" i="18"/>
  <c r="AL170" i="15"/>
  <c r="AM169" i="15"/>
  <c r="H169" i="18" s="1"/>
  <c r="M170" i="15"/>
  <c r="G169" i="7"/>
  <c r="N169" i="15"/>
  <c r="H169" i="7" s="1"/>
  <c r="D170" i="15"/>
  <c r="F169" i="5"/>
  <c r="E169" i="15"/>
  <c r="G169" i="5" s="1"/>
  <c r="R171" i="15" l="1"/>
  <c r="S170" i="15"/>
  <c r="G170" i="8" s="1"/>
  <c r="F170" i="8"/>
  <c r="W171" i="15"/>
  <c r="G170" i="9"/>
  <c r="X170" i="15"/>
  <c r="H170" i="9" s="1"/>
  <c r="AB171" i="15"/>
  <c r="H170" i="10"/>
  <c r="D171" i="15"/>
  <c r="F170" i="5"/>
  <c r="E170" i="15"/>
  <c r="G170" i="5" s="1"/>
  <c r="G170" i="18"/>
  <c r="AL171" i="15"/>
  <c r="AM170" i="15"/>
  <c r="H170" i="18" s="1"/>
  <c r="M171" i="15"/>
  <c r="G170" i="7"/>
  <c r="N170" i="15"/>
  <c r="H170" i="7" s="1"/>
  <c r="H191" i="15"/>
  <c r="H190" i="6"/>
  <c r="I190" i="15"/>
  <c r="I190" i="6" s="1"/>
  <c r="AG440" i="15"/>
  <c r="AH439" i="15"/>
  <c r="R172" i="15" l="1"/>
  <c r="F171" i="8"/>
  <c r="S171" i="15"/>
  <c r="G171" i="8" s="1"/>
  <c r="M172" i="15"/>
  <c r="G171" i="7"/>
  <c r="N171" i="15"/>
  <c r="H171" i="7" s="1"/>
  <c r="AB172" i="15"/>
  <c r="H171" i="10"/>
  <c r="H192" i="15"/>
  <c r="H191" i="6"/>
  <c r="I191" i="15"/>
  <c r="I191" i="6" s="1"/>
  <c r="AG441" i="15"/>
  <c r="AH440" i="15"/>
  <c r="G171" i="18"/>
  <c r="AL172" i="15"/>
  <c r="AM171" i="15"/>
  <c r="H171" i="18" s="1"/>
  <c r="D172" i="15"/>
  <c r="F171" i="5"/>
  <c r="E171" i="15"/>
  <c r="G171" i="5" s="1"/>
  <c r="W172" i="15"/>
  <c r="G171" i="9"/>
  <c r="X171" i="15"/>
  <c r="H171" i="9" s="1"/>
  <c r="R173" i="15" l="1"/>
  <c r="F172" i="8"/>
  <c r="S172" i="15"/>
  <c r="G172" i="8" s="1"/>
  <c r="W173" i="15"/>
  <c r="G172" i="9"/>
  <c r="X172" i="15"/>
  <c r="H172" i="9" s="1"/>
  <c r="G172" i="18"/>
  <c r="AL173" i="15"/>
  <c r="AM172" i="15"/>
  <c r="H172" i="18" s="1"/>
  <c r="H193" i="15"/>
  <c r="H192" i="6"/>
  <c r="I192" i="15"/>
  <c r="I192" i="6" s="1"/>
  <c r="AG442" i="15"/>
  <c r="AH441" i="15"/>
  <c r="AB173" i="15"/>
  <c r="H172" i="10"/>
  <c r="D173" i="15"/>
  <c r="F172" i="5"/>
  <c r="E172" i="15"/>
  <c r="G172" i="5" s="1"/>
  <c r="M173" i="15"/>
  <c r="G172" i="7"/>
  <c r="N172" i="15"/>
  <c r="H172" i="7" s="1"/>
  <c r="F173" i="8" l="1"/>
  <c r="S173" i="15"/>
  <c r="G173" i="8" s="1"/>
  <c r="R174" i="15"/>
  <c r="M174" i="15"/>
  <c r="G173" i="7"/>
  <c r="N173" i="15"/>
  <c r="H173" i="7" s="1"/>
  <c r="AB174" i="15"/>
  <c r="H173" i="10"/>
  <c r="H194" i="15"/>
  <c r="H193" i="6"/>
  <c r="I193" i="15"/>
  <c r="I193" i="6" s="1"/>
  <c r="D174" i="15"/>
  <c r="F173" i="5"/>
  <c r="E173" i="15"/>
  <c r="G173" i="5" s="1"/>
  <c r="AG443" i="15"/>
  <c r="AH442" i="15"/>
  <c r="G173" i="18"/>
  <c r="AL174" i="15"/>
  <c r="AM173" i="15"/>
  <c r="H173" i="18" s="1"/>
  <c r="W174" i="15"/>
  <c r="G173" i="9"/>
  <c r="X173" i="15"/>
  <c r="H173" i="9" s="1"/>
  <c r="F174" i="8" l="1"/>
  <c r="S174" i="15"/>
  <c r="G174" i="8" s="1"/>
  <c r="R175" i="15"/>
  <c r="AG444" i="15"/>
  <c r="AH443" i="15"/>
  <c r="AB175" i="15"/>
  <c r="H174" i="10"/>
  <c r="W175" i="15"/>
  <c r="G174" i="9"/>
  <c r="X174" i="15"/>
  <c r="H174" i="9" s="1"/>
  <c r="G174" i="18"/>
  <c r="AL175" i="15"/>
  <c r="AM174" i="15"/>
  <c r="H174" i="18" s="1"/>
  <c r="H195" i="15"/>
  <c r="H194" i="6"/>
  <c r="I194" i="15"/>
  <c r="I194" i="6" s="1"/>
  <c r="D175" i="15"/>
  <c r="F174" i="5"/>
  <c r="E174" i="15"/>
  <c r="G174" i="5" s="1"/>
  <c r="M175" i="15"/>
  <c r="G174" i="7"/>
  <c r="N174" i="15"/>
  <c r="H174" i="7" s="1"/>
  <c r="R176" i="15" l="1"/>
  <c r="F175" i="8"/>
  <c r="S175" i="15"/>
  <c r="G175" i="8" s="1"/>
  <c r="M176" i="15"/>
  <c r="G175" i="7"/>
  <c r="N175" i="15"/>
  <c r="H175" i="7" s="1"/>
  <c r="AB176" i="15"/>
  <c r="H175" i="10"/>
  <c r="H196" i="15"/>
  <c r="H195" i="6"/>
  <c r="I195" i="15"/>
  <c r="I195" i="6" s="1"/>
  <c r="D176" i="15"/>
  <c r="F175" i="5"/>
  <c r="E175" i="15"/>
  <c r="G175" i="5" s="1"/>
  <c r="G175" i="18"/>
  <c r="AL176" i="15"/>
  <c r="AM175" i="15"/>
  <c r="H175" i="18" s="1"/>
  <c r="W176" i="15"/>
  <c r="G175" i="9"/>
  <c r="X175" i="15"/>
  <c r="H175" i="9" s="1"/>
  <c r="AG445" i="15"/>
  <c r="AH444" i="15"/>
  <c r="R177" i="15" l="1"/>
  <c r="F176" i="8"/>
  <c r="S176" i="15"/>
  <c r="G176" i="8" s="1"/>
  <c r="W177" i="15"/>
  <c r="G176" i="9"/>
  <c r="X176" i="15"/>
  <c r="H176" i="9" s="1"/>
  <c r="G176" i="18"/>
  <c r="AL177" i="15"/>
  <c r="AM176" i="15"/>
  <c r="H176" i="18" s="1"/>
  <c r="D177" i="15"/>
  <c r="F176" i="5"/>
  <c r="E176" i="15"/>
  <c r="G176" i="5" s="1"/>
  <c r="AB177" i="15"/>
  <c r="H176" i="10"/>
  <c r="AG446" i="15"/>
  <c r="AH445" i="15"/>
  <c r="H197" i="15"/>
  <c r="H196" i="6"/>
  <c r="I196" i="15"/>
  <c r="I196" i="6" s="1"/>
  <c r="M177" i="15"/>
  <c r="G176" i="7"/>
  <c r="N176" i="15"/>
  <c r="H176" i="7" s="1"/>
  <c r="S177" i="15" l="1"/>
  <c r="G177" i="8" s="1"/>
  <c r="R178" i="15"/>
  <c r="F177" i="8"/>
  <c r="AG447" i="15"/>
  <c r="AH446" i="15"/>
  <c r="D178" i="15"/>
  <c r="F177" i="5"/>
  <c r="E177" i="15"/>
  <c r="G177" i="5" s="1"/>
  <c r="M178" i="15"/>
  <c r="G177" i="7"/>
  <c r="N177" i="15"/>
  <c r="H177" i="7" s="1"/>
  <c r="H198" i="15"/>
  <c r="H197" i="6"/>
  <c r="I197" i="15"/>
  <c r="I197" i="6" s="1"/>
  <c r="AB178" i="15"/>
  <c r="H177" i="10"/>
  <c r="G177" i="18"/>
  <c r="AL178" i="15"/>
  <c r="AM177" i="15"/>
  <c r="H177" i="18" s="1"/>
  <c r="W178" i="15"/>
  <c r="G177" i="9"/>
  <c r="X177" i="15"/>
  <c r="H177" i="9" s="1"/>
  <c r="R179" i="15" l="1"/>
  <c r="F178" i="8"/>
  <c r="S178" i="15"/>
  <c r="G178" i="8" s="1"/>
  <c r="H199" i="15"/>
  <c r="H198" i="6"/>
  <c r="I198" i="15"/>
  <c r="I198" i="6" s="1"/>
  <c r="AB179" i="15"/>
  <c r="H178" i="10"/>
  <c r="D179" i="15"/>
  <c r="F178" i="5"/>
  <c r="E178" i="15"/>
  <c r="G178" i="5" s="1"/>
  <c r="W179" i="15"/>
  <c r="G178" i="9"/>
  <c r="X178" i="15"/>
  <c r="H178" i="9" s="1"/>
  <c r="G178" i="18"/>
  <c r="AL179" i="15"/>
  <c r="AM178" i="15"/>
  <c r="H178" i="18" s="1"/>
  <c r="M179" i="15"/>
  <c r="G178" i="7"/>
  <c r="N178" i="15"/>
  <c r="H178" i="7" s="1"/>
  <c r="AG448" i="15"/>
  <c r="AH447" i="15"/>
  <c r="R180" i="15" l="1"/>
  <c r="F179" i="8"/>
  <c r="S179" i="15"/>
  <c r="G179" i="8" s="1"/>
  <c r="D180" i="15"/>
  <c r="F179" i="5"/>
  <c r="E179" i="15"/>
  <c r="G179" i="5" s="1"/>
  <c r="G179" i="18"/>
  <c r="AL180" i="15"/>
  <c r="AM179" i="15"/>
  <c r="H179" i="18" s="1"/>
  <c r="W180" i="15"/>
  <c r="G179" i="9"/>
  <c r="X179" i="15"/>
  <c r="H179" i="9" s="1"/>
  <c r="AB180" i="15"/>
  <c r="H179" i="10"/>
  <c r="M180" i="15"/>
  <c r="G179" i="7"/>
  <c r="N179" i="15"/>
  <c r="H179" i="7" s="1"/>
  <c r="AG449" i="15"/>
  <c r="AH448" i="15"/>
  <c r="H200" i="15"/>
  <c r="H199" i="6"/>
  <c r="I199" i="15"/>
  <c r="I199" i="6" s="1"/>
  <c r="F180" i="8" l="1"/>
  <c r="R181" i="15"/>
  <c r="S180" i="15"/>
  <c r="G180" i="8" s="1"/>
  <c r="AG450" i="15"/>
  <c r="AH449" i="15"/>
  <c r="W181" i="15"/>
  <c r="G180" i="9"/>
  <c r="X180" i="15"/>
  <c r="H180" i="9" s="1"/>
  <c r="AB181" i="15"/>
  <c r="H180" i="10"/>
  <c r="H201" i="15"/>
  <c r="H200" i="6"/>
  <c r="I200" i="15"/>
  <c r="I200" i="6" s="1"/>
  <c r="M181" i="15"/>
  <c r="G180" i="7"/>
  <c r="N180" i="15"/>
  <c r="H180" i="7" s="1"/>
  <c r="G180" i="18"/>
  <c r="AL181" i="15"/>
  <c r="AM180" i="15"/>
  <c r="H180" i="18" s="1"/>
  <c r="D181" i="15"/>
  <c r="F180" i="5"/>
  <c r="E180" i="15"/>
  <c r="G180" i="5" s="1"/>
  <c r="S181" i="15" l="1"/>
  <c r="G181" i="8" s="1"/>
  <c r="R182" i="15"/>
  <c r="F181" i="8"/>
  <c r="H202" i="15"/>
  <c r="H201" i="6"/>
  <c r="I201" i="15"/>
  <c r="I201" i="6" s="1"/>
  <c r="M182" i="15"/>
  <c r="G181" i="7"/>
  <c r="N181" i="15"/>
  <c r="H181" i="7" s="1"/>
  <c r="W182" i="15"/>
  <c r="G181" i="9"/>
  <c r="X181" i="15"/>
  <c r="H181" i="9" s="1"/>
  <c r="G181" i="18"/>
  <c r="AL182" i="15"/>
  <c r="AM181" i="15"/>
  <c r="H181" i="18" s="1"/>
  <c r="AB182" i="15"/>
  <c r="H181" i="10"/>
  <c r="D182" i="15"/>
  <c r="F181" i="5"/>
  <c r="E181" i="15"/>
  <c r="G181" i="5" s="1"/>
  <c r="AG451" i="15"/>
  <c r="AH450" i="15"/>
  <c r="R183" i="15" l="1"/>
  <c r="F182" i="8"/>
  <c r="S182" i="15"/>
  <c r="G182" i="8" s="1"/>
  <c r="M183" i="15"/>
  <c r="G182" i="7"/>
  <c r="N182" i="15"/>
  <c r="H182" i="7" s="1"/>
  <c r="G182" i="18"/>
  <c r="AL183" i="15"/>
  <c r="AM182" i="15"/>
  <c r="H182" i="18" s="1"/>
  <c r="W183" i="15"/>
  <c r="G182" i="9"/>
  <c r="X182" i="15"/>
  <c r="H182" i="9" s="1"/>
  <c r="D183" i="15"/>
  <c r="F182" i="5"/>
  <c r="E182" i="15"/>
  <c r="G182" i="5" s="1"/>
  <c r="AB183" i="15"/>
  <c r="H182" i="10"/>
  <c r="AG452" i="15"/>
  <c r="AH451" i="15"/>
  <c r="H203" i="15"/>
  <c r="H202" i="6"/>
  <c r="I202" i="15"/>
  <c r="I202" i="6" s="1"/>
  <c r="F183" i="8" l="1"/>
  <c r="S183" i="15"/>
  <c r="G183" i="8" s="1"/>
  <c r="R184" i="15"/>
  <c r="AG453" i="15"/>
  <c r="AH452" i="15"/>
  <c r="W184" i="15"/>
  <c r="G183" i="9"/>
  <c r="X183" i="15"/>
  <c r="H183" i="9" s="1"/>
  <c r="H204" i="15"/>
  <c r="H203" i="6"/>
  <c r="I203" i="15"/>
  <c r="I203" i="6" s="1"/>
  <c r="D184" i="15"/>
  <c r="F183" i="5"/>
  <c r="E183" i="15"/>
  <c r="G183" i="5" s="1"/>
  <c r="AB184" i="15"/>
  <c r="H183" i="10"/>
  <c r="G183" i="18"/>
  <c r="AL184" i="15"/>
  <c r="AM183" i="15"/>
  <c r="H183" i="18" s="1"/>
  <c r="M184" i="15"/>
  <c r="G183" i="7"/>
  <c r="N183" i="15"/>
  <c r="H183" i="7" s="1"/>
  <c r="F184" i="8" l="1"/>
  <c r="S184" i="15"/>
  <c r="G184" i="8" s="1"/>
  <c r="R185" i="15"/>
  <c r="M185" i="15"/>
  <c r="G184" i="7"/>
  <c r="N184" i="15"/>
  <c r="H184" i="7" s="1"/>
  <c r="AB185" i="15"/>
  <c r="H184" i="10"/>
  <c r="W185" i="15"/>
  <c r="G184" i="9"/>
  <c r="X184" i="15"/>
  <c r="H184" i="9" s="1"/>
  <c r="H205" i="15"/>
  <c r="H204" i="6"/>
  <c r="I204" i="15"/>
  <c r="I204" i="6" s="1"/>
  <c r="G184" i="18"/>
  <c r="AL185" i="15"/>
  <c r="AM184" i="15"/>
  <c r="H184" i="18" s="1"/>
  <c r="D185" i="15"/>
  <c r="F184" i="5"/>
  <c r="E184" i="15"/>
  <c r="G184" i="5" s="1"/>
  <c r="AG454" i="15"/>
  <c r="AH453" i="15"/>
  <c r="S185" i="15" l="1"/>
  <c r="G185" i="8" s="1"/>
  <c r="R186" i="15"/>
  <c r="F185" i="8"/>
  <c r="G185" i="18"/>
  <c r="AL186" i="15"/>
  <c r="AM185" i="15"/>
  <c r="H185" i="18" s="1"/>
  <c r="H206" i="15"/>
  <c r="H205" i="6"/>
  <c r="I205" i="15"/>
  <c r="I205" i="6" s="1"/>
  <c r="AB186" i="15"/>
  <c r="H185" i="10"/>
  <c r="D186" i="15"/>
  <c r="F185" i="5"/>
  <c r="E185" i="15"/>
  <c r="G185" i="5" s="1"/>
  <c r="AG455" i="15"/>
  <c r="AH454" i="15"/>
  <c r="W186" i="15"/>
  <c r="G185" i="9"/>
  <c r="X185" i="15"/>
  <c r="H185" i="9" s="1"/>
  <c r="M186" i="15"/>
  <c r="G185" i="7"/>
  <c r="N185" i="15"/>
  <c r="H185" i="7" s="1"/>
  <c r="S186" i="15" l="1"/>
  <c r="G186" i="8" s="1"/>
  <c r="R187" i="15"/>
  <c r="F186" i="8"/>
  <c r="M187" i="15"/>
  <c r="G186" i="7"/>
  <c r="N186" i="15"/>
  <c r="H186" i="7" s="1"/>
  <c r="D187" i="15"/>
  <c r="F186" i="5"/>
  <c r="E186" i="15"/>
  <c r="G186" i="5" s="1"/>
  <c r="H207" i="15"/>
  <c r="H206" i="6"/>
  <c r="L206" i="6" s="1"/>
  <c r="I206" i="15"/>
  <c r="I206" i="6" s="1"/>
  <c r="AG456" i="15"/>
  <c r="AH455" i="15"/>
  <c r="AB187" i="15"/>
  <c r="H186" i="10"/>
  <c r="G186" i="18"/>
  <c r="AL187" i="15"/>
  <c r="AM186" i="15"/>
  <c r="H186" i="18" s="1"/>
  <c r="W187" i="15"/>
  <c r="G186" i="9"/>
  <c r="X186" i="15"/>
  <c r="H186" i="9" s="1"/>
  <c r="R188" i="15" l="1"/>
  <c r="F187" i="8"/>
  <c r="S187" i="15"/>
  <c r="G187" i="8" s="1"/>
  <c r="D188" i="15"/>
  <c r="F187" i="5"/>
  <c r="E187" i="15"/>
  <c r="G187" i="5" s="1"/>
  <c r="AB188" i="15"/>
  <c r="H187" i="10"/>
  <c r="H208" i="15"/>
  <c r="H207" i="6"/>
  <c r="L207" i="6" s="1"/>
  <c r="I207" i="15"/>
  <c r="I207" i="6" s="1"/>
  <c r="W188" i="15"/>
  <c r="G187" i="9"/>
  <c r="X187" i="15"/>
  <c r="H187" i="9" s="1"/>
  <c r="AG457" i="15"/>
  <c r="AH456" i="15"/>
  <c r="G187" i="18"/>
  <c r="AL188" i="15"/>
  <c r="AM187" i="15"/>
  <c r="H187" i="18" s="1"/>
  <c r="M188" i="15"/>
  <c r="G187" i="7"/>
  <c r="N187" i="15"/>
  <c r="H187" i="7" s="1"/>
  <c r="R189" i="15" l="1"/>
  <c r="F188" i="8"/>
  <c r="S188" i="15"/>
  <c r="G188" i="8" s="1"/>
  <c r="M189" i="15"/>
  <c r="G188" i="7"/>
  <c r="N188" i="15"/>
  <c r="H188" i="7" s="1"/>
  <c r="AB189" i="15"/>
  <c r="H188" i="10"/>
  <c r="W189" i="15"/>
  <c r="G188" i="9"/>
  <c r="X188" i="15"/>
  <c r="H188" i="9" s="1"/>
  <c r="D189" i="15"/>
  <c r="F188" i="5"/>
  <c r="E188" i="15"/>
  <c r="G188" i="5" s="1"/>
  <c r="AG458" i="15"/>
  <c r="AH457" i="15"/>
  <c r="G188" i="18"/>
  <c r="AL189" i="15"/>
  <c r="AM188" i="15"/>
  <c r="H188" i="18" s="1"/>
  <c r="H209" i="15"/>
  <c r="H208" i="6"/>
  <c r="L208" i="6" s="1"/>
  <c r="I208" i="15"/>
  <c r="I208" i="6" s="1"/>
  <c r="F189" i="8" l="1"/>
  <c r="S189" i="15"/>
  <c r="G189" i="8" s="1"/>
  <c r="R190" i="15"/>
  <c r="AG459" i="15"/>
  <c r="AH458" i="15"/>
  <c r="G189" i="18"/>
  <c r="AL190" i="15"/>
  <c r="AM189" i="15"/>
  <c r="H189" i="18" s="1"/>
  <c r="AB190" i="15"/>
  <c r="H189" i="10"/>
  <c r="W190" i="15"/>
  <c r="G189" i="9"/>
  <c r="X189" i="15"/>
  <c r="H189" i="9" s="1"/>
  <c r="H210" i="15"/>
  <c r="H209" i="6"/>
  <c r="L209" i="6" s="1"/>
  <c r="I209" i="15"/>
  <c r="I209" i="6" s="1"/>
  <c r="D190" i="15"/>
  <c r="F189" i="5"/>
  <c r="E189" i="15"/>
  <c r="G189" i="5" s="1"/>
  <c r="M190" i="15"/>
  <c r="G189" i="7"/>
  <c r="N189" i="15"/>
  <c r="H189" i="7" s="1"/>
  <c r="S190" i="15" l="1"/>
  <c r="G190" i="8" s="1"/>
  <c r="R191" i="15"/>
  <c r="F190" i="8"/>
  <c r="M191" i="15"/>
  <c r="G190" i="7"/>
  <c r="N190" i="15"/>
  <c r="H190" i="7" s="1"/>
  <c r="W191" i="15"/>
  <c r="G190" i="9"/>
  <c r="X190" i="15"/>
  <c r="H190" i="9" s="1"/>
  <c r="G190" i="18"/>
  <c r="AL191" i="15"/>
  <c r="AM190" i="15"/>
  <c r="H190" i="18" s="1"/>
  <c r="H211" i="15"/>
  <c r="H210" i="6"/>
  <c r="L210" i="6" s="1"/>
  <c r="I210" i="15"/>
  <c r="I210" i="6" s="1"/>
  <c r="AG460" i="15"/>
  <c r="AH459" i="15"/>
  <c r="D191" i="15"/>
  <c r="F190" i="5"/>
  <c r="E190" i="15"/>
  <c r="G190" i="5" s="1"/>
  <c r="AB191" i="15"/>
  <c r="H190" i="10"/>
  <c r="F191" i="8" l="1"/>
  <c r="S191" i="15"/>
  <c r="G191" i="8" s="1"/>
  <c r="R192" i="15"/>
  <c r="G191" i="18"/>
  <c r="AL192" i="15"/>
  <c r="AM191" i="15"/>
  <c r="H191" i="18" s="1"/>
  <c r="W192" i="15"/>
  <c r="G191" i="9"/>
  <c r="X191" i="15"/>
  <c r="H191" i="9" s="1"/>
  <c r="D192" i="15"/>
  <c r="F191" i="5"/>
  <c r="E191" i="15"/>
  <c r="G191" i="5" s="1"/>
  <c r="AB192" i="15"/>
  <c r="H191" i="10"/>
  <c r="H212" i="15"/>
  <c r="H211" i="6"/>
  <c r="L211" i="6" s="1"/>
  <c r="I211" i="15"/>
  <c r="I211" i="6" s="1"/>
  <c r="AG461" i="15"/>
  <c r="AH460" i="15"/>
  <c r="M192" i="15"/>
  <c r="G191" i="7"/>
  <c r="N191" i="15"/>
  <c r="H191" i="7" s="1"/>
  <c r="S192" i="15" l="1"/>
  <c r="G192" i="8" s="1"/>
  <c r="R193" i="15"/>
  <c r="F192" i="8"/>
  <c r="M193" i="15"/>
  <c r="G192" i="7"/>
  <c r="N192" i="15"/>
  <c r="H192" i="7" s="1"/>
  <c r="H213" i="15"/>
  <c r="H212" i="6"/>
  <c r="L212" i="6" s="1"/>
  <c r="I212" i="15"/>
  <c r="I212" i="6" s="1"/>
  <c r="W193" i="15"/>
  <c r="G192" i="9"/>
  <c r="X192" i="15"/>
  <c r="H192" i="9" s="1"/>
  <c r="D193" i="15"/>
  <c r="F192" i="5"/>
  <c r="E192" i="15"/>
  <c r="G192" i="5" s="1"/>
  <c r="AG462" i="15"/>
  <c r="AH461" i="15"/>
  <c r="AB193" i="15"/>
  <c r="H192" i="10"/>
  <c r="G192" i="18"/>
  <c r="AL193" i="15"/>
  <c r="AM192" i="15"/>
  <c r="H192" i="18" s="1"/>
  <c r="F193" i="8" l="1"/>
  <c r="S193" i="15"/>
  <c r="G193" i="8" s="1"/>
  <c r="R194" i="15"/>
  <c r="W194" i="15"/>
  <c r="G193" i="9"/>
  <c r="X193" i="15"/>
  <c r="H193" i="9" s="1"/>
  <c r="AG463" i="15"/>
  <c r="AH462" i="15"/>
  <c r="AB194" i="15"/>
  <c r="H193" i="10"/>
  <c r="H214" i="15"/>
  <c r="H213" i="6"/>
  <c r="L213" i="6" s="1"/>
  <c r="I213" i="15"/>
  <c r="I213" i="6" s="1"/>
  <c r="G193" i="18"/>
  <c r="AL194" i="15"/>
  <c r="AM193" i="15"/>
  <c r="H193" i="18" s="1"/>
  <c r="D194" i="15"/>
  <c r="F193" i="5"/>
  <c r="E193" i="15"/>
  <c r="G193" i="5" s="1"/>
  <c r="M194" i="15"/>
  <c r="G193" i="7"/>
  <c r="N193" i="15"/>
  <c r="H193" i="7" s="1"/>
  <c r="R195" i="15" l="1"/>
  <c r="F194" i="8"/>
  <c r="S194" i="15"/>
  <c r="G194" i="8" s="1"/>
  <c r="G194" i="18"/>
  <c r="AL195" i="15"/>
  <c r="AM194" i="15"/>
  <c r="H194" i="18" s="1"/>
  <c r="H215" i="15"/>
  <c r="H214" i="6"/>
  <c r="L214" i="6" s="1"/>
  <c r="I214" i="15"/>
  <c r="I214" i="6" s="1"/>
  <c r="AB195" i="15"/>
  <c r="H194" i="10"/>
  <c r="M195" i="15"/>
  <c r="G194" i="7"/>
  <c r="N194" i="15"/>
  <c r="H194" i="7" s="1"/>
  <c r="AG464" i="15"/>
  <c r="AH463" i="15"/>
  <c r="D195" i="15"/>
  <c r="F194" i="5"/>
  <c r="E194" i="15"/>
  <c r="G194" i="5" s="1"/>
  <c r="W195" i="15"/>
  <c r="G194" i="9"/>
  <c r="X194" i="15"/>
  <c r="H194" i="9" s="1"/>
  <c r="S195" i="15" l="1"/>
  <c r="G195" i="8" s="1"/>
  <c r="R196" i="15"/>
  <c r="F195" i="8"/>
  <c r="H216" i="15"/>
  <c r="H215" i="6"/>
  <c r="L215" i="6" s="1"/>
  <c r="I215" i="15"/>
  <c r="I215" i="6" s="1"/>
  <c r="G195" i="18"/>
  <c r="AL196" i="15"/>
  <c r="AM195" i="15"/>
  <c r="H195" i="18" s="1"/>
  <c r="W196" i="15"/>
  <c r="G195" i="9"/>
  <c r="X195" i="15"/>
  <c r="H195" i="9" s="1"/>
  <c r="AG465" i="15"/>
  <c r="AH464" i="15"/>
  <c r="AB196" i="15"/>
  <c r="H195" i="10"/>
  <c r="D196" i="15"/>
  <c r="F195" i="5"/>
  <c r="E195" i="15"/>
  <c r="G195" i="5" s="1"/>
  <c r="M196" i="15"/>
  <c r="G195" i="7"/>
  <c r="N195" i="15"/>
  <c r="H195" i="7" s="1"/>
  <c r="R197" i="15" l="1"/>
  <c r="F196" i="8"/>
  <c r="S196" i="15"/>
  <c r="G196" i="8" s="1"/>
  <c r="AB197" i="15"/>
  <c r="H196" i="10"/>
  <c r="W197" i="15"/>
  <c r="G196" i="9"/>
  <c r="X196" i="15"/>
  <c r="H196" i="9" s="1"/>
  <c r="M197" i="15"/>
  <c r="G196" i="7"/>
  <c r="N196" i="15"/>
  <c r="H196" i="7" s="1"/>
  <c r="G196" i="18"/>
  <c r="AL197" i="15"/>
  <c r="AM196" i="15"/>
  <c r="H196" i="18" s="1"/>
  <c r="H217" i="15"/>
  <c r="H216" i="6"/>
  <c r="L216" i="6" s="1"/>
  <c r="I216" i="15"/>
  <c r="I216" i="6" s="1"/>
  <c r="D197" i="15"/>
  <c r="F196" i="5"/>
  <c r="E196" i="15"/>
  <c r="G196" i="5" s="1"/>
  <c r="AG466" i="15"/>
  <c r="AH465" i="15"/>
  <c r="F197" i="8" l="1"/>
  <c r="S197" i="15"/>
  <c r="G197" i="8" s="1"/>
  <c r="R198" i="15"/>
  <c r="D198" i="15"/>
  <c r="F197" i="5"/>
  <c r="E197" i="15"/>
  <c r="G197" i="5" s="1"/>
  <c r="W198" i="15"/>
  <c r="G197" i="9"/>
  <c r="X197" i="15"/>
  <c r="H197" i="9" s="1"/>
  <c r="H218" i="15"/>
  <c r="H217" i="6"/>
  <c r="L217" i="6" s="1"/>
  <c r="I217" i="15"/>
  <c r="I217" i="6" s="1"/>
  <c r="AG467" i="15"/>
  <c r="AH466" i="15"/>
  <c r="G197" i="18"/>
  <c r="AL198" i="15"/>
  <c r="AM197" i="15"/>
  <c r="H197" i="18" s="1"/>
  <c r="M198" i="15"/>
  <c r="G197" i="7"/>
  <c r="N197" i="15"/>
  <c r="H197" i="7" s="1"/>
  <c r="AB198" i="15"/>
  <c r="H197" i="10"/>
  <c r="S198" i="15" l="1"/>
  <c r="G198" i="8" s="1"/>
  <c r="R199" i="15"/>
  <c r="F198" i="8"/>
  <c r="G198" i="18"/>
  <c r="AL199" i="15"/>
  <c r="AM198" i="15"/>
  <c r="H198" i="18" s="1"/>
  <c r="W199" i="15"/>
  <c r="G198" i="9"/>
  <c r="X198" i="15"/>
  <c r="H198" i="9" s="1"/>
  <c r="M199" i="15"/>
  <c r="G198" i="7"/>
  <c r="N198" i="15"/>
  <c r="H198" i="7" s="1"/>
  <c r="H219" i="15"/>
  <c r="H218" i="6"/>
  <c r="I218" i="15"/>
  <c r="I218" i="6" s="1"/>
  <c r="AB199" i="15"/>
  <c r="H198" i="10"/>
  <c r="AG468" i="15"/>
  <c r="AH467" i="15"/>
  <c r="D199" i="15"/>
  <c r="F198" i="5"/>
  <c r="E198" i="15"/>
  <c r="G198" i="5" s="1"/>
  <c r="R200" i="15" l="1"/>
  <c r="F199" i="8"/>
  <c r="S199" i="15"/>
  <c r="G199" i="8" s="1"/>
  <c r="D200" i="15"/>
  <c r="F199" i="5"/>
  <c r="E199" i="15"/>
  <c r="G199" i="5" s="1"/>
  <c r="AB200" i="15"/>
  <c r="H199" i="10"/>
  <c r="W200" i="15"/>
  <c r="G199" i="9"/>
  <c r="X199" i="15"/>
  <c r="H199" i="9" s="1"/>
  <c r="AG469" i="15"/>
  <c r="AH468" i="15"/>
  <c r="M200" i="15"/>
  <c r="G199" i="7"/>
  <c r="N199" i="15"/>
  <c r="H199" i="7" s="1"/>
  <c r="H220" i="15"/>
  <c r="H219" i="6"/>
  <c r="I219" i="15"/>
  <c r="I219" i="6" s="1"/>
  <c r="G199" i="18"/>
  <c r="AL200" i="15"/>
  <c r="AM199" i="15"/>
  <c r="H199" i="18" s="1"/>
  <c r="F200" i="8" l="1"/>
  <c r="S200" i="15"/>
  <c r="G200" i="8" s="1"/>
  <c r="R201" i="15"/>
  <c r="AB201" i="15"/>
  <c r="H200" i="10"/>
  <c r="L219" i="6"/>
  <c r="K219" i="6"/>
  <c r="R219" i="6" s="1"/>
  <c r="Y219" i="6" s="1"/>
  <c r="G200" i="18"/>
  <c r="AL201" i="15"/>
  <c r="AM200" i="15"/>
  <c r="H200" i="18" s="1"/>
  <c r="H221" i="15"/>
  <c r="H220" i="6"/>
  <c r="L220" i="6" s="1"/>
  <c r="I220" i="15"/>
  <c r="I220" i="6" s="1"/>
  <c r="W201" i="15"/>
  <c r="G200" i="9"/>
  <c r="X200" i="15"/>
  <c r="H200" i="9" s="1"/>
  <c r="M201" i="15"/>
  <c r="G200" i="7"/>
  <c r="N200" i="15"/>
  <c r="H200" i="7" s="1"/>
  <c r="AG470" i="15"/>
  <c r="AH469" i="15"/>
  <c r="D201" i="15"/>
  <c r="F200" i="5"/>
  <c r="E200" i="15"/>
  <c r="G200" i="5" s="1"/>
  <c r="S201" i="15" l="1"/>
  <c r="G201" i="8" s="1"/>
  <c r="R202" i="15"/>
  <c r="F201" i="8"/>
  <c r="AG471" i="15"/>
  <c r="AH470" i="15"/>
  <c r="H222" i="15"/>
  <c r="H221" i="6"/>
  <c r="R221" i="6" s="1"/>
  <c r="Y221" i="6" s="1"/>
  <c r="I221" i="15"/>
  <c r="I221" i="6" s="1"/>
  <c r="R220" i="6"/>
  <c r="Y220" i="6" s="1"/>
  <c r="Q219" i="6"/>
  <c r="P219" i="6"/>
  <c r="S219" i="6"/>
  <c r="W202" i="15"/>
  <c r="G201" i="9"/>
  <c r="X201" i="15"/>
  <c r="H201" i="9" s="1"/>
  <c r="D202" i="15"/>
  <c r="F201" i="5"/>
  <c r="E201" i="15"/>
  <c r="G201" i="5" s="1"/>
  <c r="G201" i="18"/>
  <c r="AL202" i="15"/>
  <c r="AM201" i="15"/>
  <c r="H201" i="18" s="1"/>
  <c r="M202" i="15"/>
  <c r="G201" i="7"/>
  <c r="N201" i="15"/>
  <c r="H201" i="7" s="1"/>
  <c r="P220" i="6"/>
  <c r="S220" i="6"/>
  <c r="Q220" i="6"/>
  <c r="AB202" i="15"/>
  <c r="H201" i="10"/>
  <c r="R203" i="15" l="1"/>
  <c r="F202" i="8"/>
  <c r="S202" i="15"/>
  <c r="G202" i="8" s="1"/>
  <c r="U219" i="6"/>
  <c r="O219" i="6"/>
  <c r="E220" i="4"/>
  <c r="L221" i="6"/>
  <c r="D203" i="15"/>
  <c r="F202" i="5"/>
  <c r="E202" i="15"/>
  <c r="G202" i="5" s="1"/>
  <c r="H223" i="15"/>
  <c r="H222" i="6"/>
  <c r="I222" i="15"/>
  <c r="I222" i="6" s="1"/>
  <c r="AB220" i="6"/>
  <c r="X220" i="6"/>
  <c r="AD220" i="6"/>
  <c r="AE220" i="6" s="1"/>
  <c r="M203" i="15"/>
  <c r="G202" i="7"/>
  <c r="N202" i="15"/>
  <c r="H202" i="7" s="1"/>
  <c r="G202" i="18"/>
  <c r="AL203" i="15"/>
  <c r="AM202" i="15"/>
  <c r="H202" i="18" s="1"/>
  <c r="W203" i="15"/>
  <c r="G202" i="9"/>
  <c r="X202" i="15"/>
  <c r="H202" i="9" s="1"/>
  <c r="AB203" i="15"/>
  <c r="H202" i="10"/>
  <c r="O220" i="6"/>
  <c r="U220" i="6"/>
  <c r="E221" i="4"/>
  <c r="X219" i="6"/>
  <c r="AB219" i="6"/>
  <c r="AG472" i="15"/>
  <c r="AH471" i="15"/>
  <c r="S203" i="15" l="1"/>
  <c r="G203" i="8" s="1"/>
  <c r="R204" i="15"/>
  <c r="F203" i="8"/>
  <c r="AB204" i="15"/>
  <c r="H203" i="10"/>
  <c r="AC219" i="6"/>
  <c r="AC220" i="6"/>
  <c r="T220" i="6"/>
  <c r="F221" i="3" s="1"/>
  <c r="G221" i="3" s="1"/>
  <c r="E221" i="3"/>
  <c r="Z220" i="6"/>
  <c r="N220" i="6"/>
  <c r="H224" i="15"/>
  <c r="H223" i="6"/>
  <c r="R223" i="6" s="1"/>
  <c r="Y223" i="6" s="1"/>
  <c r="I223" i="15"/>
  <c r="I223" i="6" s="1"/>
  <c r="Q221" i="6"/>
  <c r="P221" i="6"/>
  <c r="S221" i="6"/>
  <c r="AG473" i="15"/>
  <c r="AH472" i="15"/>
  <c r="V220" i="6"/>
  <c r="F221" i="4"/>
  <c r="H221" i="4" s="1"/>
  <c r="Z219" i="6"/>
  <c r="N219" i="6"/>
  <c r="W204" i="15"/>
  <c r="G203" i="9"/>
  <c r="X203" i="15"/>
  <c r="H203" i="9" s="1"/>
  <c r="D204" i="15"/>
  <c r="F203" i="5"/>
  <c r="E203" i="15"/>
  <c r="G203" i="5" s="1"/>
  <c r="G203" i="18"/>
  <c r="AL204" i="15"/>
  <c r="AM203" i="15"/>
  <c r="H203" i="18" s="1"/>
  <c r="M204" i="15"/>
  <c r="G203" i="7"/>
  <c r="N203" i="15"/>
  <c r="H203" i="7" s="1"/>
  <c r="T219" i="6"/>
  <c r="F220" i="3" s="1"/>
  <c r="G220" i="3" s="1"/>
  <c r="E220" i="3"/>
  <c r="AD221" i="6"/>
  <c r="L222" i="6"/>
  <c r="R222" i="6"/>
  <c r="Y222" i="6" s="1"/>
  <c r="V219" i="6"/>
  <c r="F220" i="4"/>
  <c r="H220" i="4" s="1"/>
  <c r="S204" i="15" l="1"/>
  <c r="G204" i="8" s="1"/>
  <c r="F204" i="8"/>
  <c r="R205" i="15"/>
  <c r="AA219" i="6"/>
  <c r="AD222" i="6"/>
  <c r="AE221" i="6"/>
  <c r="AF221" i="6" s="1"/>
  <c r="M205" i="15"/>
  <c r="G204" i="7"/>
  <c r="N204" i="15"/>
  <c r="H204" i="7" s="1"/>
  <c r="H225" i="15"/>
  <c r="H224" i="6"/>
  <c r="I224" i="15"/>
  <c r="I224" i="6" s="1"/>
  <c r="AF220" i="6"/>
  <c r="AG474" i="15"/>
  <c r="AH473" i="15"/>
  <c r="G204" i="18"/>
  <c r="AL205" i="15"/>
  <c r="AM204" i="15"/>
  <c r="H204" i="18" s="1"/>
  <c r="AB221" i="6"/>
  <c r="X221" i="6"/>
  <c r="AB205" i="15"/>
  <c r="H204" i="10"/>
  <c r="P222" i="6"/>
  <c r="S222" i="6"/>
  <c r="Q222" i="6"/>
  <c r="D205" i="15"/>
  <c r="F204" i="5"/>
  <c r="E204" i="15"/>
  <c r="G204" i="5" s="1"/>
  <c r="W205" i="15"/>
  <c r="G204" i="9"/>
  <c r="X204" i="15"/>
  <c r="H204" i="9" s="1"/>
  <c r="AA220" i="6"/>
  <c r="U221" i="6"/>
  <c r="O221" i="6"/>
  <c r="E222" i="4"/>
  <c r="L223" i="6"/>
  <c r="R206" i="15" l="1"/>
  <c r="F205" i="8"/>
  <c r="S205" i="15"/>
  <c r="G205" i="8" s="1"/>
  <c r="AB222" i="6"/>
  <c r="AC222" i="6" s="1"/>
  <c r="X222" i="6"/>
  <c r="N221" i="6"/>
  <c r="Z221" i="6"/>
  <c r="H226" i="15"/>
  <c r="H225" i="6"/>
  <c r="R225" i="6" s="1"/>
  <c r="Y225" i="6" s="1"/>
  <c r="I225" i="15"/>
  <c r="I225" i="6" s="1"/>
  <c r="AG475" i="15"/>
  <c r="AH474" i="15"/>
  <c r="AD223" i="6"/>
  <c r="AE222" i="6"/>
  <c r="S223" i="6"/>
  <c r="P223" i="6"/>
  <c r="Q223" i="6"/>
  <c r="O222" i="6"/>
  <c r="U222" i="6"/>
  <c r="E223" i="4"/>
  <c r="AC221" i="6"/>
  <c r="T221" i="6"/>
  <c r="F222" i="3" s="1"/>
  <c r="G222" i="3" s="1"/>
  <c r="E222" i="3"/>
  <c r="D206" i="15"/>
  <c r="F205" i="5"/>
  <c r="E205" i="15"/>
  <c r="G205" i="5" s="1"/>
  <c r="V221" i="6"/>
  <c r="F222" i="4"/>
  <c r="H222" i="4" s="1"/>
  <c r="W206" i="15"/>
  <c r="G205" i="9"/>
  <c r="X205" i="15"/>
  <c r="H205" i="9" s="1"/>
  <c r="AB206" i="15"/>
  <c r="H205" i="10"/>
  <c r="G205" i="18"/>
  <c r="AL206" i="15"/>
  <c r="AM205" i="15"/>
  <c r="H205" i="18" s="1"/>
  <c r="L224" i="6"/>
  <c r="R224" i="6"/>
  <c r="Y224" i="6" s="1"/>
  <c r="M206" i="15"/>
  <c r="G205" i="7"/>
  <c r="N205" i="15"/>
  <c r="H205" i="7" s="1"/>
  <c r="R207" i="15" l="1"/>
  <c r="F206" i="8"/>
  <c r="S206" i="15"/>
  <c r="G206" i="8" s="1"/>
  <c r="G206" i="18"/>
  <c r="AL207" i="15"/>
  <c r="AM206" i="15"/>
  <c r="H206" i="18" s="1"/>
  <c r="AA221" i="6"/>
  <c r="AD224" i="6"/>
  <c r="AE223" i="6"/>
  <c r="AF223" i="6" s="1"/>
  <c r="L225" i="6"/>
  <c r="N222" i="6"/>
  <c r="Z222" i="6"/>
  <c r="Q224" i="6"/>
  <c r="S224" i="6"/>
  <c r="P224" i="6"/>
  <c r="D207" i="15"/>
  <c r="F206" i="5"/>
  <c r="E206" i="15"/>
  <c r="G206" i="5" s="1"/>
  <c r="AF222" i="6"/>
  <c r="M207" i="15"/>
  <c r="G206" i="7"/>
  <c r="N206" i="15"/>
  <c r="H206" i="7" s="1"/>
  <c r="O223" i="6"/>
  <c r="U223" i="6"/>
  <c r="E224" i="4"/>
  <c r="H227" i="15"/>
  <c r="H226" i="6"/>
  <c r="I226" i="15"/>
  <c r="I226" i="6" s="1"/>
  <c r="AB207" i="15"/>
  <c r="H206" i="10"/>
  <c r="T222" i="6"/>
  <c r="F223" i="3" s="1"/>
  <c r="G223" i="3" s="1"/>
  <c r="E223" i="3"/>
  <c r="W207" i="15"/>
  <c r="G206" i="9"/>
  <c r="X206" i="15"/>
  <c r="H206" i="9" s="1"/>
  <c r="V222" i="6"/>
  <c r="F223" i="4"/>
  <c r="H223" i="4" s="1"/>
  <c r="X223" i="6"/>
  <c r="AB223" i="6"/>
  <c r="AG476" i="15"/>
  <c r="AH475" i="15"/>
  <c r="AA222" i="6" l="1"/>
  <c r="R208" i="15"/>
  <c r="F207" i="8"/>
  <c r="S207" i="15"/>
  <c r="G207" i="8" s="1"/>
  <c r="Z223" i="6"/>
  <c r="N223" i="6"/>
  <c r="W208" i="15"/>
  <c r="G207" i="9"/>
  <c r="X207" i="15"/>
  <c r="H207" i="9" s="1"/>
  <c r="V223" i="6"/>
  <c r="F224" i="4"/>
  <c r="H224" i="4" s="1"/>
  <c r="M208" i="15"/>
  <c r="G207" i="7"/>
  <c r="N207" i="15"/>
  <c r="H207" i="7" s="1"/>
  <c r="I206" i="5"/>
  <c r="O206" i="5" s="1"/>
  <c r="J206" i="5"/>
  <c r="Q225" i="6"/>
  <c r="P225" i="6"/>
  <c r="S225" i="6"/>
  <c r="AB208" i="15"/>
  <c r="H207" i="10"/>
  <c r="AG477" i="15"/>
  <c r="AH476" i="15"/>
  <c r="L226" i="6"/>
  <c r="R226" i="6"/>
  <c r="Y226" i="6" s="1"/>
  <c r="T223" i="6"/>
  <c r="F224" i="3" s="1"/>
  <c r="G224" i="3" s="1"/>
  <c r="E224" i="3"/>
  <c r="D208" i="15"/>
  <c r="F207" i="5"/>
  <c r="J207" i="5" s="1"/>
  <c r="E207" i="15"/>
  <c r="G207" i="5" s="1"/>
  <c r="G207" i="18"/>
  <c r="AL208" i="15"/>
  <c r="AM207" i="15"/>
  <c r="H207" i="18" s="1"/>
  <c r="X224" i="6"/>
  <c r="AB224" i="6"/>
  <c r="AC223" i="6"/>
  <c r="H228" i="15"/>
  <c r="H227" i="6"/>
  <c r="I227" i="15"/>
  <c r="I227" i="6" s="1"/>
  <c r="U224" i="6"/>
  <c r="O224" i="6"/>
  <c r="E225" i="4"/>
  <c r="AD225" i="6"/>
  <c r="AE224" i="6"/>
  <c r="R209" i="15" l="1"/>
  <c r="F208" i="8"/>
  <c r="S208" i="15"/>
  <c r="G208" i="8" s="1"/>
  <c r="L227" i="6"/>
  <c r="R227" i="6"/>
  <c r="Y227" i="6" s="1"/>
  <c r="AC224" i="6"/>
  <c r="Z224" i="6"/>
  <c r="N224" i="6"/>
  <c r="N207" i="5"/>
  <c r="P207" i="5"/>
  <c r="AB225" i="6"/>
  <c r="AC225" i="6" s="1"/>
  <c r="X225" i="6"/>
  <c r="M209" i="15"/>
  <c r="G208" i="7"/>
  <c r="N208" i="15"/>
  <c r="H208" i="7" s="1"/>
  <c r="AF224" i="6"/>
  <c r="AE225" i="6"/>
  <c r="AD226" i="6"/>
  <c r="AE226" i="6" s="1"/>
  <c r="T224" i="6"/>
  <c r="F225" i="3" s="1"/>
  <c r="G225" i="3" s="1"/>
  <c r="E225" i="3"/>
  <c r="H229" i="15"/>
  <c r="H228" i="6"/>
  <c r="I228" i="15"/>
  <c r="I228" i="6" s="1"/>
  <c r="G208" i="18"/>
  <c r="AL209" i="15"/>
  <c r="AM208" i="15"/>
  <c r="H208" i="18" s="1"/>
  <c r="D209" i="15"/>
  <c r="F208" i="5"/>
  <c r="J208" i="5" s="1"/>
  <c r="E208" i="15"/>
  <c r="G208" i="5" s="1"/>
  <c r="AG478" i="15"/>
  <c r="AH477" i="15"/>
  <c r="U225" i="6"/>
  <c r="O225" i="6"/>
  <c r="E226" i="4"/>
  <c r="P206" i="5"/>
  <c r="N206" i="5"/>
  <c r="W209" i="15"/>
  <c r="G208" i="9"/>
  <c r="X208" i="15"/>
  <c r="H208" i="9" s="1"/>
  <c r="AA223" i="6"/>
  <c r="V224" i="6"/>
  <c r="F225" i="4"/>
  <c r="H225" i="4" s="1"/>
  <c r="P226" i="6"/>
  <c r="S226" i="6"/>
  <c r="Q226" i="6"/>
  <c r="AB209" i="15"/>
  <c r="H208" i="10"/>
  <c r="O207" i="5"/>
  <c r="F209" i="8" l="1"/>
  <c r="S209" i="15"/>
  <c r="G209" i="8" s="1"/>
  <c r="R210" i="15"/>
  <c r="AA224" i="6"/>
  <c r="O208" i="5"/>
  <c r="W206" i="5"/>
  <c r="K206" i="5"/>
  <c r="M206" i="5" s="1"/>
  <c r="U206" i="5"/>
  <c r="D210" i="15"/>
  <c r="F209" i="5"/>
  <c r="E209" i="15"/>
  <c r="G209" i="5" s="1"/>
  <c r="W210" i="15"/>
  <c r="G209" i="9"/>
  <c r="X209" i="15"/>
  <c r="H209" i="9" s="1"/>
  <c r="AG479" i="15"/>
  <c r="AH478" i="15"/>
  <c r="L228" i="6"/>
  <c r="R228" i="6"/>
  <c r="Y228" i="6" s="1"/>
  <c r="AF226" i="6"/>
  <c r="M210" i="15"/>
  <c r="G209" i="7"/>
  <c r="N209" i="15"/>
  <c r="H209" i="7" s="1"/>
  <c r="K207" i="5"/>
  <c r="M207" i="5" s="1"/>
  <c r="U207" i="5"/>
  <c r="AB226" i="6"/>
  <c r="X226" i="6"/>
  <c r="T225" i="6"/>
  <c r="F226" i="3" s="1"/>
  <c r="G226" i="3" s="1"/>
  <c r="E226" i="3"/>
  <c r="G209" i="18"/>
  <c r="AL210" i="15"/>
  <c r="AM209" i="15"/>
  <c r="H209" i="18" s="1"/>
  <c r="H230" i="15"/>
  <c r="H229" i="6"/>
  <c r="I229" i="15"/>
  <c r="I229" i="6" s="1"/>
  <c r="AB210" i="15"/>
  <c r="H209" i="10"/>
  <c r="O226" i="6"/>
  <c r="U226" i="6"/>
  <c r="E227" i="4"/>
  <c r="V225" i="6"/>
  <c r="F226" i="4"/>
  <c r="H226" i="4" s="1"/>
  <c r="P208" i="5"/>
  <c r="N208" i="5"/>
  <c r="Z225" i="6"/>
  <c r="N225" i="6"/>
  <c r="S227" i="6"/>
  <c r="Q227" i="6"/>
  <c r="P227" i="6"/>
  <c r="AF225" i="6"/>
  <c r="R211" i="15" l="1"/>
  <c r="F210" i="8"/>
  <c r="S210" i="15"/>
  <c r="G210" i="8" s="1"/>
  <c r="AA225" i="6"/>
  <c r="O227" i="6"/>
  <c r="U227" i="6"/>
  <c r="E228" i="4"/>
  <c r="L229" i="6"/>
  <c r="R229" i="6"/>
  <c r="Y229" i="6" s="1"/>
  <c r="Q228" i="6"/>
  <c r="S228" i="6"/>
  <c r="P228" i="6"/>
  <c r="D211" i="15"/>
  <c r="F210" i="5"/>
  <c r="E210" i="15"/>
  <c r="G210" i="5" s="1"/>
  <c r="W207" i="5"/>
  <c r="X206" i="5"/>
  <c r="AD227" i="6"/>
  <c r="AB227" i="6"/>
  <c r="X227" i="6"/>
  <c r="AB211" i="15"/>
  <c r="H210" i="10"/>
  <c r="H231" i="15"/>
  <c r="H230" i="6"/>
  <c r="I230" i="15"/>
  <c r="I230" i="6" s="1"/>
  <c r="L207" i="5"/>
  <c r="R207" i="5"/>
  <c r="C208" i="4"/>
  <c r="B208" i="4" s="1"/>
  <c r="W211" i="15"/>
  <c r="G210" i="9"/>
  <c r="X210" i="15"/>
  <c r="H210" i="9" s="1"/>
  <c r="V207" i="5"/>
  <c r="V206" i="5"/>
  <c r="T226" i="6"/>
  <c r="F227" i="3" s="1"/>
  <c r="G227" i="3" s="1"/>
  <c r="E227" i="3"/>
  <c r="G210" i="18"/>
  <c r="AL211" i="15"/>
  <c r="AM210" i="15"/>
  <c r="H210" i="18" s="1"/>
  <c r="AC226" i="6"/>
  <c r="J209" i="5"/>
  <c r="O209" i="5"/>
  <c r="O210" i="5"/>
  <c r="K208" i="5"/>
  <c r="M208" i="5" s="1"/>
  <c r="U208" i="5"/>
  <c r="V226" i="6"/>
  <c r="F227" i="4"/>
  <c r="H227" i="4" s="1"/>
  <c r="Z226" i="6"/>
  <c r="N226" i="6"/>
  <c r="M211" i="15"/>
  <c r="G210" i="7"/>
  <c r="N210" i="15"/>
  <c r="H210" i="7" s="1"/>
  <c r="AG480" i="15"/>
  <c r="AH479" i="15"/>
  <c r="L206" i="5"/>
  <c r="R206" i="5"/>
  <c r="C207" i="4"/>
  <c r="B207" i="4" s="1"/>
  <c r="S211" i="15" l="1"/>
  <c r="G211" i="8" s="1"/>
  <c r="R212" i="15"/>
  <c r="F211" i="8"/>
  <c r="AA226" i="6"/>
  <c r="Q207" i="5"/>
  <c r="D208" i="3" s="1"/>
  <c r="C208" i="3"/>
  <c r="B208" i="3" s="1"/>
  <c r="AC227" i="6"/>
  <c r="AB228" i="6"/>
  <c r="AC228" i="6" s="1"/>
  <c r="X228" i="6"/>
  <c r="V227" i="6"/>
  <c r="F228" i="4"/>
  <c r="H228" i="4" s="1"/>
  <c r="L208" i="5"/>
  <c r="R208" i="5"/>
  <c r="C209" i="4"/>
  <c r="B209" i="4" s="1"/>
  <c r="G211" i="18"/>
  <c r="K211" i="18" s="1"/>
  <c r="AL212" i="15"/>
  <c r="AM211" i="15"/>
  <c r="H211" i="18" s="1"/>
  <c r="W212" i="15"/>
  <c r="G211" i="9"/>
  <c r="X211" i="15"/>
  <c r="H211" i="9" s="1"/>
  <c r="L230" i="6"/>
  <c r="R230" i="6"/>
  <c r="Y230" i="6" s="1"/>
  <c r="AB212" i="15"/>
  <c r="H211" i="10"/>
  <c r="AD228" i="6"/>
  <c r="AE227" i="6"/>
  <c r="J210" i="5"/>
  <c r="T227" i="6"/>
  <c r="F228" i="3" s="1"/>
  <c r="G228" i="3" s="1"/>
  <c r="E228" i="3"/>
  <c r="AG481" i="15"/>
  <c r="AH480" i="15"/>
  <c r="P209" i="5"/>
  <c r="N209" i="5"/>
  <c r="H232" i="15"/>
  <c r="H231" i="6"/>
  <c r="I231" i="15"/>
  <c r="I231" i="6" s="1"/>
  <c r="Y206" i="5"/>
  <c r="D212" i="15"/>
  <c r="F211" i="5"/>
  <c r="E211" i="15"/>
  <c r="G211" i="5" s="1"/>
  <c r="Q206" i="5"/>
  <c r="D207" i="3" s="1"/>
  <c r="C207" i="3"/>
  <c r="B207" i="3" s="1"/>
  <c r="M212" i="15"/>
  <c r="G211" i="7"/>
  <c r="N211" i="15"/>
  <c r="H211" i="7" s="1"/>
  <c r="S206" i="5"/>
  <c r="D207" i="4"/>
  <c r="V208" i="5"/>
  <c r="S207" i="5"/>
  <c r="T207" i="5" s="1"/>
  <c r="D208" i="4"/>
  <c r="Z227" i="6"/>
  <c r="N227" i="6"/>
  <c r="W208" i="5"/>
  <c r="X207" i="5"/>
  <c r="U228" i="6"/>
  <c r="O228" i="6"/>
  <c r="E229" i="4"/>
  <c r="Q229" i="6"/>
  <c r="P229" i="6"/>
  <c r="S229" i="6"/>
  <c r="T206" i="5" l="1"/>
  <c r="R213" i="15"/>
  <c r="F212" i="8"/>
  <c r="S212" i="15"/>
  <c r="G212" i="8" s="1"/>
  <c r="G212" i="18"/>
  <c r="K212" i="18" s="1"/>
  <c r="AL213" i="15"/>
  <c r="AM212" i="15"/>
  <c r="H212" i="18" s="1"/>
  <c r="Q208" i="5"/>
  <c r="D209" i="3" s="1"/>
  <c r="C209" i="3"/>
  <c r="B209" i="3" s="1"/>
  <c r="M213" i="15"/>
  <c r="G212" i="7"/>
  <c r="N212" i="15"/>
  <c r="H212" i="7" s="1"/>
  <c r="J211" i="5"/>
  <c r="O211" i="5"/>
  <c r="Y207" i="5"/>
  <c r="AG482" i="15"/>
  <c r="AH481" i="15"/>
  <c r="N210" i="5"/>
  <c r="P210" i="5"/>
  <c r="AB213" i="15"/>
  <c r="H212" i="10"/>
  <c r="L211" i="18"/>
  <c r="X208" i="5"/>
  <c r="W209" i="5"/>
  <c r="AB229" i="6"/>
  <c r="AC229" i="6" s="1"/>
  <c r="X229" i="6"/>
  <c r="T228" i="6"/>
  <c r="F229" i="3" s="1"/>
  <c r="G229" i="3" s="1"/>
  <c r="E229" i="3"/>
  <c r="D213" i="15"/>
  <c r="F212" i="5"/>
  <c r="E212" i="15"/>
  <c r="G212" i="5" s="1"/>
  <c r="L231" i="6"/>
  <c r="R231" i="6"/>
  <c r="Y231" i="6" s="1"/>
  <c r="U209" i="5"/>
  <c r="K209" i="5"/>
  <c r="M209" i="5" s="1"/>
  <c r="AF227" i="6"/>
  <c r="W213" i="15"/>
  <c r="G212" i="9"/>
  <c r="X212" i="15"/>
  <c r="H212" i="9" s="1"/>
  <c r="AA227" i="6"/>
  <c r="U229" i="6"/>
  <c r="O229" i="6"/>
  <c r="E230" i="4"/>
  <c r="V228" i="6"/>
  <c r="F229" i="4"/>
  <c r="H229" i="4" s="1"/>
  <c r="H233" i="15"/>
  <c r="H232" i="6"/>
  <c r="I232" i="15"/>
  <c r="I232" i="6" s="1"/>
  <c r="AD229" i="6"/>
  <c r="AE228" i="6"/>
  <c r="P230" i="6"/>
  <c r="S230" i="6"/>
  <c r="Q230" i="6"/>
  <c r="S208" i="5"/>
  <c r="D209" i="4"/>
  <c r="Z228" i="6"/>
  <c r="N228" i="6"/>
  <c r="AA228" i="6" l="1"/>
  <c r="F213" i="8"/>
  <c r="R214" i="15"/>
  <c r="S213" i="15"/>
  <c r="G213" i="8" s="1"/>
  <c r="T208" i="5"/>
  <c r="AB230" i="6"/>
  <c r="AC230" i="6" s="1"/>
  <c r="X230" i="6"/>
  <c r="M214" i="15"/>
  <c r="G213" i="7"/>
  <c r="N213" i="15"/>
  <c r="H213" i="7" s="1"/>
  <c r="G213" i="18"/>
  <c r="K213" i="18" s="1"/>
  <c r="AL214" i="15"/>
  <c r="AM213" i="15"/>
  <c r="H213" i="18" s="1"/>
  <c r="O230" i="6"/>
  <c r="U230" i="6"/>
  <c r="E231" i="4"/>
  <c r="V209" i="5"/>
  <c r="J212" i="5"/>
  <c r="O212" i="5"/>
  <c r="N229" i="6"/>
  <c r="Z229" i="6"/>
  <c r="M211" i="18"/>
  <c r="O211" i="18"/>
  <c r="AG483" i="15"/>
  <c r="AH482" i="15"/>
  <c r="N211" i="5"/>
  <c r="P211" i="5"/>
  <c r="L212" i="18"/>
  <c r="R212" i="18" s="1"/>
  <c r="L209" i="5"/>
  <c r="R209" i="5"/>
  <c r="C210" i="4"/>
  <c r="B210" i="4" s="1"/>
  <c r="L232" i="6"/>
  <c r="R232" i="6"/>
  <c r="Y232" i="6" s="1"/>
  <c r="T229" i="6"/>
  <c r="F230" i="3" s="1"/>
  <c r="G230" i="3" s="1"/>
  <c r="E230" i="3"/>
  <c r="AF228" i="6"/>
  <c r="D214" i="15"/>
  <c r="F213" i="5"/>
  <c r="E213" i="15"/>
  <c r="G213" i="5" s="1"/>
  <c r="U210" i="5"/>
  <c r="K210" i="5"/>
  <c r="M210" i="5" s="1"/>
  <c r="AD230" i="6"/>
  <c r="AE229" i="6"/>
  <c r="H234" i="15"/>
  <c r="H233" i="6"/>
  <c r="I233" i="15"/>
  <c r="I233" i="6" s="1"/>
  <c r="V229" i="6"/>
  <c r="F230" i="4"/>
  <c r="H230" i="4" s="1"/>
  <c r="W214" i="15"/>
  <c r="G213" i="9"/>
  <c r="X213" i="15"/>
  <c r="H213" i="9" s="1"/>
  <c r="S231" i="6"/>
  <c r="P231" i="6"/>
  <c r="Q231" i="6"/>
  <c r="X209" i="5"/>
  <c r="W210" i="5"/>
  <c r="AB214" i="15"/>
  <c r="H213" i="10"/>
  <c r="Y208" i="5"/>
  <c r="R215" i="15" l="1"/>
  <c r="S214" i="15"/>
  <c r="G214" i="8" s="1"/>
  <c r="F214" i="8"/>
  <c r="AA229" i="6"/>
  <c r="W211" i="5"/>
  <c r="X210" i="5"/>
  <c r="Y210" i="5" s="1"/>
  <c r="R210" i="5"/>
  <c r="L210" i="5"/>
  <c r="C211" i="4"/>
  <c r="B211" i="4" s="1"/>
  <c r="K211" i="5"/>
  <c r="M211" i="5" s="1"/>
  <c r="U211" i="5"/>
  <c r="V211" i="5" s="1"/>
  <c r="N230" i="6"/>
  <c r="Z230" i="6"/>
  <c r="AD231" i="6"/>
  <c r="AE230" i="6"/>
  <c r="AF230" i="6" s="1"/>
  <c r="Q232" i="6"/>
  <c r="S232" i="6"/>
  <c r="P232" i="6"/>
  <c r="O231" i="6"/>
  <c r="U231" i="6"/>
  <c r="E232" i="4"/>
  <c r="L233" i="6"/>
  <c r="R233" i="6"/>
  <c r="Y233" i="6" s="1"/>
  <c r="V210" i="5"/>
  <c r="G214" i="18"/>
  <c r="K214" i="18" s="1"/>
  <c r="AL215" i="15"/>
  <c r="AM214" i="15"/>
  <c r="H214" i="18" s="1"/>
  <c r="M215" i="15"/>
  <c r="G214" i="7"/>
  <c r="N214" i="15"/>
  <c r="H214" i="7" s="1"/>
  <c r="J213" i="5"/>
  <c r="O213" i="5"/>
  <c r="Q209" i="5"/>
  <c r="D210" i="3" s="1"/>
  <c r="C210" i="3"/>
  <c r="B210" i="3" s="1"/>
  <c r="P212" i="5"/>
  <c r="N212" i="5"/>
  <c r="X231" i="6"/>
  <c r="AB231" i="6"/>
  <c r="AC231" i="6" s="1"/>
  <c r="H235" i="15"/>
  <c r="H234" i="6"/>
  <c r="I234" i="15"/>
  <c r="I234" i="6" s="1"/>
  <c r="V230" i="6"/>
  <c r="F231" i="4"/>
  <c r="H231" i="4" s="1"/>
  <c r="L213" i="18"/>
  <c r="D215" i="15"/>
  <c r="F214" i="5"/>
  <c r="E214" i="15"/>
  <c r="G214" i="5" s="1"/>
  <c r="AG484" i="15"/>
  <c r="AH483" i="15"/>
  <c r="Y209" i="5"/>
  <c r="AB215" i="15"/>
  <c r="H214" i="10"/>
  <c r="W215" i="15"/>
  <c r="G214" i="9"/>
  <c r="X214" i="15"/>
  <c r="H214" i="9" s="1"/>
  <c r="AF229" i="6"/>
  <c r="S209" i="5"/>
  <c r="T209" i="5" s="1"/>
  <c r="D210" i="4"/>
  <c r="Q211" i="18"/>
  <c r="Q221" i="18"/>
  <c r="R211" i="18"/>
  <c r="Q216" i="18"/>
  <c r="Q218" i="18"/>
  <c r="Q212" i="18"/>
  <c r="Q213" i="18"/>
  <c r="Q220" i="18"/>
  <c r="Q214" i="18"/>
  <c r="Q219" i="18"/>
  <c r="T230" i="6"/>
  <c r="F231" i="3" s="1"/>
  <c r="G231" i="3" s="1"/>
  <c r="E231" i="3"/>
  <c r="R216" i="15" l="1"/>
  <c r="F215" i="8"/>
  <c r="S215" i="15"/>
  <c r="G215" i="8" s="1"/>
  <c r="AB216" i="15"/>
  <c r="H215" i="10"/>
  <c r="J214" i="5"/>
  <c r="O214" i="5"/>
  <c r="Z231" i="6"/>
  <c r="N231" i="6"/>
  <c r="P213" i="5"/>
  <c r="N213" i="5"/>
  <c r="T231" i="6"/>
  <c r="F232" i="3" s="1"/>
  <c r="G232" i="3" s="1"/>
  <c r="E232" i="3"/>
  <c r="R211" i="5"/>
  <c r="L211" i="5"/>
  <c r="C212" i="4"/>
  <c r="B212" i="4" s="1"/>
  <c r="D216" i="15"/>
  <c r="F215" i="5"/>
  <c r="E215" i="15"/>
  <c r="G215" i="5" s="1"/>
  <c r="G215" i="18"/>
  <c r="K215" i="18" s="1"/>
  <c r="AL216" i="15"/>
  <c r="AM215" i="15"/>
  <c r="H215" i="18" s="1"/>
  <c r="Q233" i="6"/>
  <c r="P233" i="6"/>
  <c r="S233" i="6"/>
  <c r="U232" i="6"/>
  <c r="O232" i="6"/>
  <c r="E233" i="4"/>
  <c r="AD232" i="6"/>
  <c r="AE231" i="6"/>
  <c r="AF231" i="6" s="1"/>
  <c r="W212" i="5"/>
  <c r="X212" i="5" s="1"/>
  <c r="X211" i="5"/>
  <c r="AG485" i="15"/>
  <c r="AH484" i="15"/>
  <c r="L234" i="6"/>
  <c r="R234" i="6"/>
  <c r="Y234" i="6" s="1"/>
  <c r="K212" i="5"/>
  <c r="M212" i="5" s="1"/>
  <c r="U212" i="5"/>
  <c r="V212" i="5" s="1"/>
  <c r="L214" i="18"/>
  <c r="R214" i="18" s="1"/>
  <c r="X232" i="6"/>
  <c r="AB232" i="6"/>
  <c r="AC232" i="6" s="1"/>
  <c r="Q210" i="5"/>
  <c r="D211" i="3" s="1"/>
  <c r="C211" i="3"/>
  <c r="B211" i="3" s="1"/>
  <c r="S212" i="18"/>
  <c r="S211" i="18"/>
  <c r="W216" i="15"/>
  <c r="G215" i="9"/>
  <c r="X215" i="15"/>
  <c r="H215" i="9" s="1"/>
  <c r="R213" i="18"/>
  <c r="S213" i="18" s="1"/>
  <c r="AA230" i="6"/>
  <c r="H236" i="15"/>
  <c r="H235" i="6"/>
  <c r="I235" i="15"/>
  <c r="I235" i="6" s="1"/>
  <c r="M216" i="15"/>
  <c r="G215" i="7"/>
  <c r="N215" i="15"/>
  <c r="H215" i="7" s="1"/>
  <c r="V231" i="6"/>
  <c r="F232" i="4"/>
  <c r="H232" i="4" s="1"/>
  <c r="S210" i="5"/>
  <c r="D211" i="4"/>
  <c r="T210" i="5" l="1"/>
  <c r="R217" i="15"/>
  <c r="F216" i="8"/>
  <c r="S216" i="15"/>
  <c r="G216" i="8" s="1"/>
  <c r="S214" i="18"/>
  <c r="L215" i="18"/>
  <c r="M217" i="15"/>
  <c r="G216" i="7"/>
  <c r="N216" i="15"/>
  <c r="H216" i="7" s="1"/>
  <c r="Z232" i="6"/>
  <c r="N232" i="6"/>
  <c r="V232" i="6"/>
  <c r="F233" i="4"/>
  <c r="H233" i="4" s="1"/>
  <c r="J215" i="5"/>
  <c r="O215" i="5"/>
  <c r="S211" i="5"/>
  <c r="D212" i="4"/>
  <c r="U213" i="5"/>
  <c r="W213" i="5"/>
  <c r="K213" i="5"/>
  <c r="M213" i="5" s="1"/>
  <c r="H237" i="15"/>
  <c r="H236" i="6"/>
  <c r="I236" i="15"/>
  <c r="I236" i="6" s="1"/>
  <c r="L212" i="5"/>
  <c r="R212" i="5"/>
  <c r="C213" i="4"/>
  <c r="B213" i="4" s="1"/>
  <c r="AG486" i="15"/>
  <c r="AH485" i="15"/>
  <c r="AD233" i="6"/>
  <c r="AE233" i="6" s="1"/>
  <c r="AE232" i="6"/>
  <c r="AF232" i="6" s="1"/>
  <c r="AB233" i="6"/>
  <c r="AC233" i="6" s="1"/>
  <c r="X233" i="6"/>
  <c r="G216" i="18"/>
  <c r="K216" i="18" s="1"/>
  <c r="AL217" i="15"/>
  <c r="AM216" i="15"/>
  <c r="H216" i="18" s="1"/>
  <c r="D217" i="15"/>
  <c r="F216" i="5"/>
  <c r="E216" i="15"/>
  <c r="G216" i="5" s="1"/>
  <c r="N214" i="5"/>
  <c r="P214" i="5"/>
  <c r="W217" i="15"/>
  <c r="G216" i="9"/>
  <c r="X216" i="15"/>
  <c r="H216" i="9" s="1"/>
  <c r="Y212" i="5"/>
  <c r="Y211" i="5"/>
  <c r="U233" i="6"/>
  <c r="O233" i="6"/>
  <c r="E234" i="4"/>
  <c r="AA231" i="6"/>
  <c r="L235" i="6"/>
  <c r="R235" i="6"/>
  <c r="Y235" i="6" s="1"/>
  <c r="P234" i="6"/>
  <c r="S234" i="6"/>
  <c r="Q234" i="6"/>
  <c r="T232" i="6"/>
  <c r="F233" i="3" s="1"/>
  <c r="G233" i="3" s="1"/>
  <c r="E233" i="3"/>
  <c r="Q211" i="5"/>
  <c r="D212" i="3" s="1"/>
  <c r="C212" i="3"/>
  <c r="B212" i="3" s="1"/>
  <c r="AB217" i="15"/>
  <c r="H216" i="10"/>
  <c r="R218" i="15" l="1"/>
  <c r="F217" i="8"/>
  <c r="S217" i="15"/>
  <c r="G217" i="8" s="1"/>
  <c r="L216" i="18"/>
  <c r="AB218" i="15"/>
  <c r="H217" i="10"/>
  <c r="T233" i="6"/>
  <c r="F234" i="3" s="1"/>
  <c r="G234" i="3" s="1"/>
  <c r="E234" i="3"/>
  <c r="U214" i="5"/>
  <c r="V214" i="5" s="1"/>
  <c r="K214" i="5"/>
  <c r="M214" i="5" s="1"/>
  <c r="AG487" i="15"/>
  <c r="AH486" i="15"/>
  <c r="H238" i="15"/>
  <c r="H237" i="6"/>
  <c r="I237" i="15"/>
  <c r="I237" i="6" s="1"/>
  <c r="L213" i="5"/>
  <c r="R213" i="5"/>
  <c r="C214" i="4"/>
  <c r="B214" i="4" s="1"/>
  <c r="T211" i="5"/>
  <c r="D218" i="15"/>
  <c r="F217" i="5"/>
  <c r="E217" i="15"/>
  <c r="G217" i="5" s="1"/>
  <c r="Z233" i="6"/>
  <c r="N233" i="6"/>
  <c r="AA232" i="6"/>
  <c r="AB234" i="6"/>
  <c r="AC234" i="6" s="1"/>
  <c r="X234" i="6"/>
  <c r="AD234" i="6"/>
  <c r="G217" i="18"/>
  <c r="K217" i="18" s="1"/>
  <c r="AL218" i="15"/>
  <c r="AM217" i="15"/>
  <c r="H217" i="18" s="1"/>
  <c r="X213" i="5"/>
  <c r="W214" i="5"/>
  <c r="N215" i="5"/>
  <c r="P215" i="5"/>
  <c r="M218" i="15"/>
  <c r="G217" i="7"/>
  <c r="N217" i="15"/>
  <c r="H217" i="7" s="1"/>
  <c r="S235" i="6"/>
  <c r="Q235" i="6"/>
  <c r="P235" i="6"/>
  <c r="W218" i="15"/>
  <c r="G217" i="9"/>
  <c r="X217" i="15"/>
  <c r="H217" i="9" s="1"/>
  <c r="Q212" i="5"/>
  <c r="D213" i="3" s="1"/>
  <c r="C213" i="3"/>
  <c r="B213" i="3" s="1"/>
  <c r="L236" i="6"/>
  <c r="R236" i="6"/>
  <c r="Y236" i="6" s="1"/>
  <c r="V233" i="6"/>
  <c r="F234" i="4"/>
  <c r="H234" i="4" s="1"/>
  <c r="O234" i="6"/>
  <c r="U234" i="6"/>
  <c r="E235" i="4"/>
  <c r="J216" i="5"/>
  <c r="O216" i="5"/>
  <c r="R216" i="18"/>
  <c r="AF233" i="6"/>
  <c r="S212" i="5"/>
  <c r="D213" i="4"/>
  <c r="V213" i="5"/>
  <c r="T212" i="5" l="1"/>
  <c r="S218" i="15"/>
  <c r="G218" i="8" s="1"/>
  <c r="R219" i="15"/>
  <c r="F218" i="8"/>
  <c r="W215" i="5"/>
  <c r="X214" i="5"/>
  <c r="Y214" i="5" s="1"/>
  <c r="AD235" i="6"/>
  <c r="AE234" i="6"/>
  <c r="AF234" i="6" s="1"/>
  <c r="D219" i="15"/>
  <c r="F218" i="5"/>
  <c r="E218" i="15"/>
  <c r="G218" i="5" s="1"/>
  <c r="Q213" i="5"/>
  <c r="D214" i="3" s="1"/>
  <c r="C214" i="3"/>
  <c r="B214" i="3" s="1"/>
  <c r="S216" i="18"/>
  <c r="K215" i="5"/>
  <c r="M215" i="5" s="1"/>
  <c r="U215" i="5"/>
  <c r="V215" i="5" s="1"/>
  <c r="Y213" i="5"/>
  <c r="Z234" i="6"/>
  <c r="N234" i="6"/>
  <c r="T234" i="6"/>
  <c r="F235" i="3" s="1"/>
  <c r="G235" i="3" s="1"/>
  <c r="E235" i="3"/>
  <c r="Q236" i="6"/>
  <c r="S236" i="6"/>
  <c r="P236" i="6"/>
  <c r="AB235" i="6"/>
  <c r="AC235" i="6" s="1"/>
  <c r="X235" i="6"/>
  <c r="G218" i="18"/>
  <c r="K218" i="18" s="1"/>
  <c r="AL219" i="15"/>
  <c r="AM218" i="15"/>
  <c r="H218" i="18" s="1"/>
  <c r="L237" i="6"/>
  <c r="R237" i="6"/>
  <c r="Y237" i="6" s="1"/>
  <c r="C10" i="13"/>
  <c r="R214" i="5"/>
  <c r="L214" i="5"/>
  <c r="C215" i="4"/>
  <c r="B215" i="4" s="1"/>
  <c r="V234" i="6"/>
  <c r="AA234" i="6" s="1"/>
  <c r="F235" i="4"/>
  <c r="H235" i="4" s="1"/>
  <c r="M219" i="15"/>
  <c r="G218" i="7"/>
  <c r="N218" i="15"/>
  <c r="H218" i="7" s="1"/>
  <c r="AG488" i="15"/>
  <c r="AH487" i="15"/>
  <c r="P216" i="5"/>
  <c r="N216" i="5"/>
  <c r="W219" i="15"/>
  <c r="G218" i="9"/>
  <c r="X218" i="15"/>
  <c r="H218" i="9" s="1"/>
  <c r="AA233" i="6"/>
  <c r="O235" i="6"/>
  <c r="U235" i="6"/>
  <c r="E236" i="4"/>
  <c r="L217" i="18"/>
  <c r="J217" i="5"/>
  <c r="O217" i="5"/>
  <c r="S213" i="5"/>
  <c r="D214" i="4"/>
  <c r="H239" i="15"/>
  <c r="H238" i="6"/>
  <c r="I238" i="15"/>
  <c r="I238" i="6" s="1"/>
  <c r="AB219" i="15"/>
  <c r="H218" i="10"/>
  <c r="T213" i="5" l="1"/>
  <c r="F219" i="8"/>
  <c r="S219" i="15"/>
  <c r="G219" i="8" s="1"/>
  <c r="R220" i="15"/>
  <c r="H240" i="15"/>
  <c r="H239" i="6"/>
  <c r="I239" i="15"/>
  <c r="I239" i="6" s="1"/>
  <c r="P217" i="5"/>
  <c r="N217" i="5"/>
  <c r="T235" i="6"/>
  <c r="F236" i="3" s="1"/>
  <c r="G236" i="3" s="1"/>
  <c r="E236" i="3"/>
  <c r="W220" i="15"/>
  <c r="G219" i="9"/>
  <c r="X219" i="15"/>
  <c r="H219" i="9" s="1"/>
  <c r="M220" i="15"/>
  <c r="G219" i="7"/>
  <c r="N219" i="15"/>
  <c r="H219" i="7" s="1"/>
  <c r="Q214" i="5"/>
  <c r="D215" i="3" s="1"/>
  <c r="C215" i="3"/>
  <c r="B215" i="3" s="1"/>
  <c r="Q237" i="6"/>
  <c r="P237" i="6"/>
  <c r="S237" i="6"/>
  <c r="Z235" i="6"/>
  <c r="N235" i="6"/>
  <c r="D220" i="15"/>
  <c r="F219" i="5"/>
  <c r="E219" i="15"/>
  <c r="G219" i="5" s="1"/>
  <c r="AB220" i="15"/>
  <c r="H219" i="10"/>
  <c r="AG489" i="15"/>
  <c r="AH488" i="15"/>
  <c r="S214" i="5"/>
  <c r="D215" i="4"/>
  <c r="G219" i="18"/>
  <c r="K219" i="18" s="1"/>
  <c r="AL220" i="15"/>
  <c r="AM219" i="15"/>
  <c r="H219" i="18" s="1"/>
  <c r="U236" i="6"/>
  <c r="O236" i="6"/>
  <c r="E237" i="4"/>
  <c r="AD236" i="6"/>
  <c r="AE235" i="6"/>
  <c r="AF235" i="6" s="1"/>
  <c r="L238" i="6"/>
  <c r="R238" i="6"/>
  <c r="Y238" i="6" s="1"/>
  <c r="V235" i="6"/>
  <c r="F236" i="4"/>
  <c r="H236" i="4" s="1"/>
  <c r="K216" i="5"/>
  <c r="M216" i="5" s="1"/>
  <c r="U216" i="5"/>
  <c r="V216" i="5" s="1"/>
  <c r="L218" i="18"/>
  <c r="R218" i="18" s="1"/>
  <c r="AB236" i="6"/>
  <c r="AC236" i="6" s="1"/>
  <c r="X236" i="6"/>
  <c r="R215" i="5"/>
  <c r="L215" i="5"/>
  <c r="C216" i="4"/>
  <c r="B216" i="4" s="1"/>
  <c r="J218" i="5"/>
  <c r="O218" i="5"/>
  <c r="W216" i="5"/>
  <c r="X215" i="5"/>
  <c r="Y215" i="5" s="1"/>
  <c r="AA235" i="6" l="1"/>
  <c r="R221" i="15"/>
  <c r="F220" i="8"/>
  <c r="S220" i="15"/>
  <c r="G220" i="8" s="1"/>
  <c r="T214" i="5"/>
  <c r="L219" i="18"/>
  <c r="R219" i="18" s="1"/>
  <c r="S219" i="18" s="1"/>
  <c r="V236" i="6"/>
  <c r="F237" i="4"/>
  <c r="H237" i="4" s="1"/>
  <c r="Q215" i="5"/>
  <c r="D216" i="3" s="1"/>
  <c r="C216" i="3"/>
  <c r="B216" i="3" s="1"/>
  <c r="S218" i="18"/>
  <c r="S215" i="5"/>
  <c r="D216" i="4"/>
  <c r="G220" i="18"/>
  <c r="K220" i="18" s="1"/>
  <c r="AL221" i="15"/>
  <c r="AM220" i="15"/>
  <c r="H220" i="18" s="1"/>
  <c r="AG490" i="15"/>
  <c r="AH489" i="15"/>
  <c r="M221" i="15"/>
  <c r="G220" i="7"/>
  <c r="N220" i="15"/>
  <c r="H220" i="7" s="1"/>
  <c r="N218" i="5"/>
  <c r="P218" i="5"/>
  <c r="Z236" i="6"/>
  <c r="N236" i="6"/>
  <c r="L216" i="5"/>
  <c r="R216" i="5"/>
  <c r="C217" i="4"/>
  <c r="B217" i="4" s="1"/>
  <c r="P238" i="6"/>
  <c r="S238" i="6"/>
  <c r="Q238" i="6"/>
  <c r="T236" i="6"/>
  <c r="F237" i="3" s="1"/>
  <c r="G237" i="3" s="1"/>
  <c r="E237" i="3"/>
  <c r="J219" i="5"/>
  <c r="O219" i="5"/>
  <c r="AB237" i="6"/>
  <c r="AC237" i="6" s="1"/>
  <c r="X237" i="6"/>
  <c r="D221" i="15"/>
  <c r="F220" i="5"/>
  <c r="E220" i="15"/>
  <c r="G220" i="5" s="1"/>
  <c r="U237" i="6"/>
  <c r="O237" i="6"/>
  <c r="E238" i="4"/>
  <c r="L239" i="6"/>
  <c r="R239" i="6"/>
  <c r="Y239" i="6" s="1"/>
  <c r="X216" i="5"/>
  <c r="Y216" i="5" s="1"/>
  <c r="W217" i="5"/>
  <c r="AD237" i="6"/>
  <c r="AE236" i="6"/>
  <c r="AF236" i="6" s="1"/>
  <c r="AB221" i="15"/>
  <c r="H220" i="10"/>
  <c r="W221" i="15"/>
  <c r="G220" i="9"/>
  <c r="X220" i="15"/>
  <c r="H220" i="9" s="1"/>
  <c r="U217" i="5"/>
  <c r="V217" i="5" s="1"/>
  <c r="K217" i="5"/>
  <c r="M217" i="5" s="1"/>
  <c r="H241" i="15"/>
  <c r="H240" i="6"/>
  <c r="I240" i="15"/>
  <c r="I240" i="6" s="1"/>
  <c r="T215" i="5" l="1"/>
  <c r="R222" i="15"/>
  <c r="S221" i="15"/>
  <c r="G221" i="8" s="1"/>
  <c r="F221" i="8"/>
  <c r="AA236" i="6"/>
  <c r="AG491" i="15"/>
  <c r="AH490" i="15"/>
  <c r="V237" i="6"/>
  <c r="F238" i="4"/>
  <c r="H238" i="4" s="1"/>
  <c r="N237" i="6"/>
  <c r="Z237" i="6"/>
  <c r="O238" i="6"/>
  <c r="U238" i="6"/>
  <c r="E239" i="4"/>
  <c r="L217" i="5"/>
  <c r="R217" i="5"/>
  <c r="C218" i="4"/>
  <c r="B218" i="4" s="1"/>
  <c r="W222" i="15"/>
  <c r="G221" i="9"/>
  <c r="X221" i="15"/>
  <c r="H221" i="9" s="1"/>
  <c r="X217" i="5"/>
  <c r="Y217" i="5" s="1"/>
  <c r="W218" i="5"/>
  <c r="J220" i="5"/>
  <c r="O220" i="5"/>
  <c r="S216" i="5"/>
  <c r="D217" i="4"/>
  <c r="U218" i="5"/>
  <c r="V218" i="5" s="1"/>
  <c r="K218" i="5"/>
  <c r="M218" i="5" s="1"/>
  <c r="AL222" i="15"/>
  <c r="AM221" i="15"/>
  <c r="H242" i="15"/>
  <c r="H241" i="6"/>
  <c r="I241" i="15"/>
  <c r="I241" i="6" s="1"/>
  <c r="AD238" i="6"/>
  <c r="AE237" i="6"/>
  <c r="AF237" i="6" s="1"/>
  <c r="S239" i="6"/>
  <c r="P239" i="6"/>
  <c r="Q239" i="6"/>
  <c r="L240" i="6"/>
  <c r="R240" i="6"/>
  <c r="Y240" i="6" s="1"/>
  <c r="AB222" i="15"/>
  <c r="H221" i="10"/>
  <c r="T237" i="6"/>
  <c r="F238" i="3" s="1"/>
  <c r="G238" i="3" s="1"/>
  <c r="E238" i="3"/>
  <c r="D222" i="15"/>
  <c r="F221" i="5"/>
  <c r="E221" i="15"/>
  <c r="G221" i="5" s="1"/>
  <c r="N219" i="5"/>
  <c r="P219" i="5"/>
  <c r="AB238" i="6"/>
  <c r="AC238" i="6" s="1"/>
  <c r="X238" i="6"/>
  <c r="Q216" i="5"/>
  <c r="D217" i="3" s="1"/>
  <c r="C217" i="3"/>
  <c r="B217" i="3" s="1"/>
  <c r="M222" i="15"/>
  <c r="G221" i="7"/>
  <c r="N221" i="15"/>
  <c r="H221" i="7" s="1"/>
  <c r="L220" i="18"/>
  <c r="F222" i="8" l="1"/>
  <c r="S222" i="15"/>
  <c r="G222" i="8" s="1"/>
  <c r="R223" i="15"/>
  <c r="W223" i="15"/>
  <c r="G222" i="9"/>
  <c r="X222" i="15"/>
  <c r="H222" i="9" s="1"/>
  <c r="D223" i="15"/>
  <c r="F222" i="5"/>
  <c r="E222" i="15"/>
  <c r="G222" i="5" s="1"/>
  <c r="AB223" i="15"/>
  <c r="H222" i="10"/>
  <c r="O239" i="6"/>
  <c r="U239" i="6"/>
  <c r="E240" i="4"/>
  <c r="AL223" i="15"/>
  <c r="AM222" i="15"/>
  <c r="T216" i="5"/>
  <c r="V238" i="6"/>
  <c r="F239" i="4"/>
  <c r="H239" i="4" s="1"/>
  <c r="J221" i="5"/>
  <c r="O221" i="5"/>
  <c r="N238" i="6"/>
  <c r="Z238" i="6"/>
  <c r="X239" i="6"/>
  <c r="AB239" i="6"/>
  <c r="AC239" i="6" s="1"/>
  <c r="L241" i="6"/>
  <c r="R241" i="6"/>
  <c r="Y241" i="6" s="1"/>
  <c r="R218" i="5"/>
  <c r="L218" i="5"/>
  <c r="C219" i="4"/>
  <c r="B219" i="4" s="1"/>
  <c r="S217" i="5"/>
  <c r="D218" i="4"/>
  <c r="T238" i="6"/>
  <c r="F239" i="3" s="1"/>
  <c r="G239" i="3" s="1"/>
  <c r="E239" i="3"/>
  <c r="AA237" i="6"/>
  <c r="R220" i="18"/>
  <c r="R221" i="18"/>
  <c r="K219" i="5"/>
  <c r="M219" i="5" s="1"/>
  <c r="U219" i="5"/>
  <c r="V219" i="5" s="1"/>
  <c r="AD239" i="6"/>
  <c r="AE238" i="6"/>
  <c r="AF238" i="6" s="1"/>
  <c r="W219" i="5"/>
  <c r="X219" i="5" s="1"/>
  <c r="X218" i="5"/>
  <c r="Y218" i="5" s="1"/>
  <c r="AG492" i="15"/>
  <c r="AH491" i="15"/>
  <c r="M223" i="15"/>
  <c r="G222" i="7"/>
  <c r="N222" i="15"/>
  <c r="H222" i="7" s="1"/>
  <c r="Q240" i="6"/>
  <c r="S240" i="6"/>
  <c r="P240" i="6"/>
  <c r="H243" i="15"/>
  <c r="H244" i="6"/>
  <c r="H242" i="6"/>
  <c r="I242" i="15"/>
  <c r="P220" i="5"/>
  <c r="N220" i="5"/>
  <c r="Q217" i="5"/>
  <c r="D218" i="3" s="1"/>
  <c r="C218" i="3"/>
  <c r="B218" i="3" s="1"/>
  <c r="R224" i="15" l="1"/>
  <c r="F223" i="8"/>
  <c r="S223" i="15"/>
  <c r="G223" i="8" s="1"/>
  <c r="AA238" i="6"/>
  <c r="AL224" i="15"/>
  <c r="AM223" i="15"/>
  <c r="D224" i="15"/>
  <c r="F223" i="5"/>
  <c r="E223" i="15"/>
  <c r="G223" i="5" s="1"/>
  <c r="I244" i="6"/>
  <c r="I242" i="6"/>
  <c r="Y219" i="5"/>
  <c r="AB224" i="15"/>
  <c r="H223" i="10"/>
  <c r="L244" i="6"/>
  <c r="Q218" i="5"/>
  <c r="D219" i="3" s="1"/>
  <c r="C219" i="3"/>
  <c r="B219" i="3" s="1"/>
  <c r="V239" i="6"/>
  <c r="F240" i="4"/>
  <c r="H240" i="4" s="1"/>
  <c r="U240" i="6"/>
  <c r="O240" i="6"/>
  <c r="E241" i="4"/>
  <c r="T217" i="5"/>
  <c r="L242" i="6"/>
  <c r="R242" i="6"/>
  <c r="Y242" i="6" s="1"/>
  <c r="X240" i="6"/>
  <c r="AB240" i="6"/>
  <c r="AC240" i="6" s="1"/>
  <c r="M224" i="15"/>
  <c r="G223" i="7"/>
  <c r="N223" i="15"/>
  <c r="H223" i="7" s="1"/>
  <c r="R219" i="5"/>
  <c r="L219" i="5"/>
  <c r="C220" i="4"/>
  <c r="B220" i="4" s="1"/>
  <c r="Q241" i="6"/>
  <c r="P241" i="6"/>
  <c r="S241" i="6"/>
  <c r="W220" i="5"/>
  <c r="K220" i="5"/>
  <c r="M220" i="5" s="1"/>
  <c r="U220" i="5"/>
  <c r="V220" i="5" s="1"/>
  <c r="H244" i="15"/>
  <c r="H245" i="6"/>
  <c r="H243" i="6"/>
  <c r="R244" i="6" s="1"/>
  <c r="Y244" i="6" s="1"/>
  <c r="I243" i="15"/>
  <c r="AG493" i="15"/>
  <c r="AH492" i="15"/>
  <c r="AD240" i="6"/>
  <c r="AE240" i="6" s="1"/>
  <c r="AE239" i="6"/>
  <c r="AF239" i="6" s="1"/>
  <c r="S227" i="18"/>
  <c r="S224" i="18"/>
  <c r="S223" i="18"/>
  <c r="S221" i="18"/>
  <c r="S226" i="18"/>
  <c r="S222" i="18"/>
  <c r="S220" i="18"/>
  <c r="S225" i="18"/>
  <c r="S228" i="18"/>
  <c r="S218" i="5"/>
  <c r="D219" i="4"/>
  <c r="Z239" i="6"/>
  <c r="N239" i="6"/>
  <c r="P221" i="5"/>
  <c r="N221" i="5"/>
  <c r="T239" i="6"/>
  <c r="F240" i="3" s="1"/>
  <c r="G240" i="3" s="1"/>
  <c r="E240" i="3"/>
  <c r="J222" i="5"/>
  <c r="O222" i="5"/>
  <c r="W224" i="15"/>
  <c r="G223" i="9"/>
  <c r="X223" i="15"/>
  <c r="H223" i="9" s="1"/>
  <c r="T218" i="5" l="1"/>
  <c r="F224" i="8"/>
  <c r="S224" i="15"/>
  <c r="G224" i="8" s="1"/>
  <c r="R225" i="15"/>
  <c r="W225" i="15"/>
  <c r="G224" i="9"/>
  <c r="X224" i="15"/>
  <c r="H224" i="9" s="1"/>
  <c r="AG494" i="15"/>
  <c r="AH493" i="15"/>
  <c r="H245" i="15"/>
  <c r="H246" i="6"/>
  <c r="I244" i="15"/>
  <c r="I246" i="6" s="1"/>
  <c r="U241" i="6"/>
  <c r="O241" i="6"/>
  <c r="E242" i="4"/>
  <c r="S219" i="5"/>
  <c r="D220" i="4"/>
  <c r="J223" i="5"/>
  <c r="O223" i="5"/>
  <c r="I243" i="6"/>
  <c r="I245" i="6"/>
  <c r="Z240" i="6"/>
  <c r="N240" i="6"/>
  <c r="AA239" i="6"/>
  <c r="Q244" i="6"/>
  <c r="S244" i="6"/>
  <c r="P244" i="6"/>
  <c r="D225" i="15"/>
  <c r="F224" i="5"/>
  <c r="E224" i="15"/>
  <c r="G224" i="5" s="1"/>
  <c r="N222" i="5"/>
  <c r="P222" i="5"/>
  <c r="U221" i="5"/>
  <c r="V221" i="5" s="1"/>
  <c r="K221" i="5"/>
  <c r="M221" i="5" s="1"/>
  <c r="AF240" i="6"/>
  <c r="L243" i="6"/>
  <c r="R243" i="6"/>
  <c r="Y243" i="6" s="1"/>
  <c r="L220" i="5"/>
  <c r="R220" i="5"/>
  <c r="C221" i="4"/>
  <c r="B221" i="4" s="1"/>
  <c r="T240" i="6"/>
  <c r="F241" i="3" s="1"/>
  <c r="G241" i="3" s="1"/>
  <c r="E241" i="3"/>
  <c r="L245" i="6"/>
  <c r="R245" i="6"/>
  <c r="Y245" i="6" s="1"/>
  <c r="X220" i="5"/>
  <c r="Y220" i="5" s="1"/>
  <c r="W221" i="5"/>
  <c r="AB241" i="6"/>
  <c r="AC241" i="6" s="1"/>
  <c r="X241" i="6"/>
  <c r="AD241" i="6"/>
  <c r="Q219" i="5"/>
  <c r="D220" i="3" s="1"/>
  <c r="C220" i="3"/>
  <c r="B220" i="3" s="1"/>
  <c r="M225" i="15"/>
  <c r="G224" i="7"/>
  <c r="N224" i="15"/>
  <c r="H224" i="7" s="1"/>
  <c r="P242" i="6"/>
  <c r="S242" i="6"/>
  <c r="Q242" i="6"/>
  <c r="V240" i="6"/>
  <c r="F241" i="4"/>
  <c r="H241" i="4" s="1"/>
  <c r="AB225" i="15"/>
  <c r="H224" i="10"/>
  <c r="AL225" i="15"/>
  <c r="AM224" i="15"/>
  <c r="R226" i="15" l="1"/>
  <c r="F225" i="8"/>
  <c r="S225" i="15"/>
  <c r="G225" i="8" s="1"/>
  <c r="AE241" i="6"/>
  <c r="AF241" i="6" s="1"/>
  <c r="AD242" i="6"/>
  <c r="S243" i="6"/>
  <c r="AB244" i="6" s="1"/>
  <c r="Q243" i="6"/>
  <c r="P243" i="6"/>
  <c r="J224" i="5"/>
  <c r="O224" i="5"/>
  <c r="AB226" i="15"/>
  <c r="H225" i="10"/>
  <c r="AB242" i="6"/>
  <c r="AC242" i="6" s="1"/>
  <c r="X242" i="6"/>
  <c r="M226" i="15"/>
  <c r="G225" i="7"/>
  <c r="N225" i="15"/>
  <c r="H225" i="7" s="1"/>
  <c r="Z241" i="6"/>
  <c r="N241" i="6"/>
  <c r="S220" i="5"/>
  <c r="D221" i="4"/>
  <c r="D226" i="15"/>
  <c r="F225" i="5"/>
  <c r="E225" i="15"/>
  <c r="G225" i="5" s="1"/>
  <c r="T219" i="5"/>
  <c r="AG495" i="15"/>
  <c r="AH494" i="15"/>
  <c r="O242" i="6"/>
  <c r="U242" i="6"/>
  <c r="E243" i="4"/>
  <c r="Q245" i="6"/>
  <c r="P245" i="6"/>
  <c r="S245" i="6"/>
  <c r="Q220" i="5"/>
  <c r="D221" i="3" s="1"/>
  <c r="C221" i="3"/>
  <c r="B221" i="3" s="1"/>
  <c r="L221" i="5"/>
  <c r="R221" i="5"/>
  <c r="C222" i="4"/>
  <c r="B222" i="4" s="1"/>
  <c r="U244" i="6"/>
  <c r="O244" i="6"/>
  <c r="E245" i="4"/>
  <c r="L246" i="6"/>
  <c r="R246" i="6"/>
  <c r="Y246" i="6" s="1"/>
  <c r="U222" i="5"/>
  <c r="V222" i="5" s="1"/>
  <c r="K222" i="5"/>
  <c r="M222" i="5" s="1"/>
  <c r="AL226" i="15"/>
  <c r="AM225" i="15"/>
  <c r="AA240" i="6"/>
  <c r="X221" i="5"/>
  <c r="Y221" i="5" s="1"/>
  <c r="W222" i="5"/>
  <c r="X244" i="6"/>
  <c r="N223" i="5"/>
  <c r="P223" i="5"/>
  <c r="T241" i="6"/>
  <c r="F242" i="3" s="1"/>
  <c r="G242" i="3" s="1"/>
  <c r="E242" i="3"/>
  <c r="H246" i="15"/>
  <c r="H247" i="6"/>
  <c r="I245" i="15"/>
  <c r="I247" i="6" s="1"/>
  <c r="V241" i="6"/>
  <c r="F242" i="4"/>
  <c r="H242" i="4" s="1"/>
  <c r="W226" i="15"/>
  <c r="G225" i="9"/>
  <c r="X225" i="15"/>
  <c r="H225" i="9" s="1"/>
  <c r="F226" i="8" l="1"/>
  <c r="S226" i="15"/>
  <c r="G226" i="8" s="1"/>
  <c r="R227" i="15"/>
  <c r="T220" i="5"/>
  <c r="V244" i="6"/>
  <c r="F245" i="4"/>
  <c r="H245" i="4" s="1"/>
  <c r="J225" i="5"/>
  <c r="O225" i="5"/>
  <c r="M227" i="15"/>
  <c r="G226" i="7"/>
  <c r="N226" i="15"/>
  <c r="H226" i="7" s="1"/>
  <c r="AB227" i="15"/>
  <c r="H226" i="10"/>
  <c r="W227" i="15"/>
  <c r="G226" i="9"/>
  <c r="X226" i="15"/>
  <c r="H226" i="9" s="1"/>
  <c r="L247" i="6"/>
  <c r="R247" i="6"/>
  <c r="Y247" i="6" s="1"/>
  <c r="K223" i="5"/>
  <c r="M223" i="5" s="1"/>
  <c r="U223" i="5"/>
  <c r="V223" i="5" s="1"/>
  <c r="W223" i="5"/>
  <c r="X222" i="5"/>
  <c r="Y222" i="5" s="1"/>
  <c r="AL227" i="15"/>
  <c r="AM226" i="15"/>
  <c r="P246" i="6"/>
  <c r="S246" i="6"/>
  <c r="Q246" i="6"/>
  <c r="AG496" i="15"/>
  <c r="AH495" i="15"/>
  <c r="D227" i="15"/>
  <c r="F226" i="5"/>
  <c r="E226" i="15"/>
  <c r="G226" i="5" s="1"/>
  <c r="Z242" i="6"/>
  <c r="N242" i="6"/>
  <c r="AB243" i="6"/>
  <c r="AC243" i="6" s="1"/>
  <c r="X243" i="6"/>
  <c r="Z244" i="6" s="1"/>
  <c r="N244" i="6"/>
  <c r="H247" i="15"/>
  <c r="H248" i="6"/>
  <c r="I246" i="15"/>
  <c r="I248" i="6" s="1"/>
  <c r="R222" i="5"/>
  <c r="L222" i="5"/>
  <c r="C223" i="4"/>
  <c r="B223" i="4" s="1"/>
  <c r="S221" i="5"/>
  <c r="D222" i="4"/>
  <c r="AB245" i="6"/>
  <c r="X245" i="6"/>
  <c r="V242" i="6"/>
  <c r="F243" i="4"/>
  <c r="H243" i="4" s="1"/>
  <c r="P224" i="5"/>
  <c r="N224" i="5"/>
  <c r="AD243" i="6"/>
  <c r="AE242" i="6"/>
  <c r="AF242" i="6" s="1"/>
  <c r="AA241" i="6"/>
  <c r="T244" i="6"/>
  <c r="F245" i="3" s="1"/>
  <c r="G245" i="3" s="1"/>
  <c r="E245" i="3"/>
  <c r="Q221" i="5"/>
  <c r="D222" i="3" s="1"/>
  <c r="C222" i="3"/>
  <c r="B222" i="3" s="1"/>
  <c r="F11" i="13"/>
  <c r="U245" i="6"/>
  <c r="O245" i="6"/>
  <c r="E246" i="4"/>
  <c r="T242" i="6"/>
  <c r="F243" i="3" s="1"/>
  <c r="G243" i="3" s="1"/>
  <c r="E243" i="3"/>
  <c r="O243" i="6"/>
  <c r="U243" i="6"/>
  <c r="E244" i="4"/>
  <c r="R228" i="15" l="1"/>
  <c r="F227" i="8"/>
  <c r="S227" i="15"/>
  <c r="G227" i="8" s="1"/>
  <c r="T221" i="5"/>
  <c r="AC244" i="6"/>
  <c r="AG497" i="15"/>
  <c r="AH496" i="15"/>
  <c r="J226" i="5"/>
  <c r="O226" i="5"/>
  <c r="AL228" i="15"/>
  <c r="AM227" i="15"/>
  <c r="AB228" i="15"/>
  <c r="H227" i="10"/>
  <c r="T243" i="6"/>
  <c r="F244" i="3" s="1"/>
  <c r="G244" i="3" s="1"/>
  <c r="E244" i="3"/>
  <c r="T245" i="6"/>
  <c r="F246" i="3" s="1"/>
  <c r="G246" i="3" s="1"/>
  <c r="E246" i="3"/>
  <c r="K224" i="5"/>
  <c r="M224" i="5" s="1"/>
  <c r="U224" i="5"/>
  <c r="V224" i="5" s="1"/>
  <c r="AC245" i="6"/>
  <c r="Q222" i="5"/>
  <c r="D223" i="3" s="1"/>
  <c r="C223" i="3"/>
  <c r="B223" i="3" s="1"/>
  <c r="H248" i="15"/>
  <c r="H249" i="6"/>
  <c r="I247" i="15"/>
  <c r="I249" i="6" s="1"/>
  <c r="D228" i="15"/>
  <c r="F227" i="5"/>
  <c r="E227" i="15"/>
  <c r="G227" i="5" s="1"/>
  <c r="AB246" i="6"/>
  <c r="AC246" i="6" s="1"/>
  <c r="X246" i="6"/>
  <c r="R223" i="5"/>
  <c r="L223" i="5"/>
  <c r="C224" i="4"/>
  <c r="B224" i="4" s="1"/>
  <c r="P225" i="5"/>
  <c r="N225" i="5"/>
  <c r="V243" i="6"/>
  <c r="F244" i="4"/>
  <c r="H244" i="4" s="1"/>
  <c r="N245" i="6"/>
  <c r="Z245" i="6"/>
  <c r="L248" i="6"/>
  <c r="R248" i="6"/>
  <c r="Y248" i="6" s="1"/>
  <c r="V245" i="6"/>
  <c r="F246" i="4"/>
  <c r="H246" i="4" s="1"/>
  <c r="AD244" i="6"/>
  <c r="AE243" i="6"/>
  <c r="AF243" i="6" s="1"/>
  <c r="S222" i="5"/>
  <c r="D223" i="4"/>
  <c r="O246" i="6"/>
  <c r="U246" i="6"/>
  <c r="E247" i="4"/>
  <c r="W224" i="5"/>
  <c r="X223" i="5"/>
  <c r="Y223" i="5" s="1"/>
  <c r="W228" i="15"/>
  <c r="G227" i="9"/>
  <c r="X227" i="15"/>
  <c r="H227" i="9" s="1"/>
  <c r="K226" i="7"/>
  <c r="J226" i="7"/>
  <c r="Q226" i="7" s="1"/>
  <c r="AA242" i="6"/>
  <c r="Z243" i="6"/>
  <c r="N243" i="6"/>
  <c r="S247" i="6"/>
  <c r="P247" i="6"/>
  <c r="Q247" i="6"/>
  <c r="M228" i="15"/>
  <c r="G227" i="7"/>
  <c r="K227" i="7" s="1"/>
  <c r="N227" i="15"/>
  <c r="H227" i="7" s="1"/>
  <c r="T222" i="5" l="1"/>
  <c r="AA245" i="6"/>
  <c r="S228" i="15"/>
  <c r="G228" i="8" s="1"/>
  <c r="R229" i="15"/>
  <c r="F228" i="8"/>
  <c r="AA243" i="6"/>
  <c r="AA244" i="6"/>
  <c r="O247" i="6"/>
  <c r="U247" i="6"/>
  <c r="E248" i="4"/>
  <c r="X247" i="6"/>
  <c r="AB247" i="6"/>
  <c r="AC247" i="6" s="1"/>
  <c r="M229" i="15"/>
  <c r="G228" i="7"/>
  <c r="K228" i="7" s="1"/>
  <c r="N228" i="15"/>
  <c r="H228" i="7" s="1"/>
  <c r="W229" i="15"/>
  <c r="G228" i="9"/>
  <c r="X228" i="15"/>
  <c r="H228" i="9" s="1"/>
  <c r="V246" i="6"/>
  <c r="F247" i="4"/>
  <c r="H247" i="4" s="1"/>
  <c r="N246" i="6"/>
  <c r="Z246" i="6"/>
  <c r="D229" i="15"/>
  <c r="F228" i="5"/>
  <c r="E228" i="15"/>
  <c r="G228" i="5" s="1"/>
  <c r="L224" i="5"/>
  <c r="R224" i="5"/>
  <c r="C225" i="4"/>
  <c r="B225" i="4" s="1"/>
  <c r="AL229" i="15"/>
  <c r="AM228" i="15"/>
  <c r="T246" i="6"/>
  <c r="F247" i="3" s="1"/>
  <c r="G247" i="3" s="1"/>
  <c r="E247" i="3"/>
  <c r="AD245" i="6"/>
  <c r="AE244" i="6"/>
  <c r="AF244" i="6" s="1"/>
  <c r="Q248" i="6"/>
  <c r="S248" i="6"/>
  <c r="P248" i="6"/>
  <c r="Q227" i="7"/>
  <c r="P226" i="7"/>
  <c r="O226" i="7"/>
  <c r="R226" i="7"/>
  <c r="X224" i="5"/>
  <c r="Y224" i="5" s="1"/>
  <c r="W225" i="5"/>
  <c r="Q223" i="5"/>
  <c r="D224" i="3" s="1"/>
  <c r="C224" i="3"/>
  <c r="B224" i="3" s="1"/>
  <c r="L249" i="6"/>
  <c r="R249" i="6"/>
  <c r="Y249" i="6" s="1"/>
  <c r="AB229" i="15"/>
  <c r="H228" i="10"/>
  <c r="N226" i="5"/>
  <c r="P226" i="5"/>
  <c r="R227" i="7"/>
  <c r="P227" i="7"/>
  <c r="O227" i="7"/>
  <c r="U225" i="5"/>
  <c r="V225" i="5" s="1"/>
  <c r="K225" i="5"/>
  <c r="M225" i="5" s="1"/>
  <c r="S223" i="5"/>
  <c r="D224" i="4"/>
  <c r="J227" i="5"/>
  <c r="O227" i="5"/>
  <c r="H249" i="15"/>
  <c r="H250" i="6"/>
  <c r="I248" i="15"/>
  <c r="I250" i="6" s="1"/>
  <c r="AG498" i="15"/>
  <c r="AH497" i="15"/>
  <c r="F229" i="8" l="1"/>
  <c r="S229" i="15"/>
  <c r="G229" i="8" s="1"/>
  <c r="R230" i="15"/>
  <c r="Z247" i="6"/>
  <c r="N247" i="6"/>
  <c r="Q228" i="7"/>
  <c r="Q249" i="6"/>
  <c r="P249" i="6"/>
  <c r="S249" i="6"/>
  <c r="AL230" i="15"/>
  <c r="AM229" i="15"/>
  <c r="M230" i="15"/>
  <c r="G229" i="7"/>
  <c r="Q229" i="7" s="1"/>
  <c r="N229" i="15"/>
  <c r="H229" i="7" s="1"/>
  <c r="N227" i="7"/>
  <c r="T227" i="7"/>
  <c r="I228" i="4"/>
  <c r="X225" i="5"/>
  <c r="Y225" i="5" s="1"/>
  <c r="W226" i="5"/>
  <c r="X226" i="5" s="1"/>
  <c r="Q224" i="5"/>
  <c r="D225" i="3" s="1"/>
  <c r="C225" i="3"/>
  <c r="B225" i="3" s="1"/>
  <c r="L250" i="6"/>
  <c r="R250" i="6"/>
  <c r="Y250" i="6" s="1"/>
  <c r="H250" i="15"/>
  <c r="H251" i="6"/>
  <c r="I249" i="15"/>
  <c r="I251" i="6" s="1"/>
  <c r="T223" i="5"/>
  <c r="Y227" i="7"/>
  <c r="M227" i="7"/>
  <c r="W227" i="7"/>
  <c r="W226" i="7"/>
  <c r="M226" i="7"/>
  <c r="U248" i="6"/>
  <c r="O248" i="6"/>
  <c r="E249" i="4"/>
  <c r="AD246" i="6"/>
  <c r="AE245" i="6"/>
  <c r="AF245" i="6" s="1"/>
  <c r="J228" i="5"/>
  <c r="O228" i="5"/>
  <c r="W230" i="15"/>
  <c r="G229" i="9"/>
  <c r="X229" i="15"/>
  <c r="H229" i="9" s="1"/>
  <c r="V247" i="6"/>
  <c r="F248" i="4"/>
  <c r="H248" i="4" s="1"/>
  <c r="N227" i="5"/>
  <c r="P227" i="5"/>
  <c r="P228" i="7"/>
  <c r="O228" i="7"/>
  <c r="R228" i="7"/>
  <c r="AG499" i="15"/>
  <c r="AH498" i="15"/>
  <c r="L225" i="5"/>
  <c r="R225" i="5"/>
  <c r="C226" i="4"/>
  <c r="B226" i="4" s="1"/>
  <c r="U226" i="5"/>
  <c r="V226" i="5" s="1"/>
  <c r="K226" i="5"/>
  <c r="M226" i="5" s="1"/>
  <c r="AB230" i="15"/>
  <c r="H229" i="10"/>
  <c r="T226" i="7"/>
  <c r="N226" i="7"/>
  <c r="I227" i="4"/>
  <c r="AD248" i="6"/>
  <c r="X248" i="6"/>
  <c r="AB248" i="6"/>
  <c r="AC248" i="6" s="1"/>
  <c r="S224" i="5"/>
  <c r="D225" i="4"/>
  <c r="D230" i="15"/>
  <c r="F229" i="5"/>
  <c r="E229" i="15"/>
  <c r="G229" i="5" s="1"/>
  <c r="AA246" i="6"/>
  <c r="T247" i="6"/>
  <c r="F248" i="3" s="1"/>
  <c r="G248" i="3" s="1"/>
  <c r="E248" i="3"/>
  <c r="F230" i="8" l="1"/>
  <c r="S230" i="15"/>
  <c r="G230" i="8" s="1"/>
  <c r="R231" i="15"/>
  <c r="T224" i="5"/>
  <c r="D231" i="15"/>
  <c r="F230" i="5"/>
  <c r="E230" i="15"/>
  <c r="G230" i="5" s="1"/>
  <c r="T228" i="7"/>
  <c r="N228" i="7"/>
  <c r="I229" i="4"/>
  <c r="J229" i="5"/>
  <c r="O229" i="5"/>
  <c r="U226" i="7"/>
  <c r="J227" i="4"/>
  <c r="AB231" i="15"/>
  <c r="H230" i="10"/>
  <c r="S225" i="5"/>
  <c r="D226" i="4"/>
  <c r="M228" i="7"/>
  <c r="W228" i="7"/>
  <c r="T248" i="6"/>
  <c r="F249" i="3" s="1"/>
  <c r="G249" i="3" s="1"/>
  <c r="E249" i="3"/>
  <c r="Y226" i="5"/>
  <c r="S227" i="7"/>
  <c r="I228" i="3" s="1"/>
  <c r="H228" i="3"/>
  <c r="M231" i="15"/>
  <c r="G230" i="7"/>
  <c r="N230" i="15"/>
  <c r="H230" i="7" s="1"/>
  <c r="W231" i="15"/>
  <c r="G230" i="9"/>
  <c r="X230" i="15"/>
  <c r="H230" i="9" s="1"/>
  <c r="V248" i="6"/>
  <c r="F249" i="4"/>
  <c r="H249" i="4" s="1"/>
  <c r="AB249" i="6"/>
  <c r="AC249" i="6" s="1"/>
  <c r="X249" i="6"/>
  <c r="R226" i="5"/>
  <c r="L226" i="5"/>
  <c r="C227" i="4"/>
  <c r="B227" i="4" s="1"/>
  <c r="Z248" i="6"/>
  <c r="N248" i="6"/>
  <c r="AD247" i="6"/>
  <c r="AE247" i="6" s="1"/>
  <c r="AE246" i="6"/>
  <c r="AF246" i="6" s="1"/>
  <c r="X226" i="7"/>
  <c r="X228" i="7"/>
  <c r="X227" i="7"/>
  <c r="L251" i="6"/>
  <c r="R251" i="6"/>
  <c r="Y251" i="6" s="1"/>
  <c r="U249" i="6"/>
  <c r="O249" i="6"/>
  <c r="E250" i="4"/>
  <c r="Q225" i="5"/>
  <c r="D226" i="3" s="1"/>
  <c r="C226" i="3"/>
  <c r="B226" i="3" s="1"/>
  <c r="AD249" i="6"/>
  <c r="S226" i="7"/>
  <c r="I227" i="3" s="1"/>
  <c r="H227" i="3"/>
  <c r="AG500" i="15"/>
  <c r="AH499" i="15"/>
  <c r="W227" i="5"/>
  <c r="K227" i="5"/>
  <c r="M227" i="5" s="1"/>
  <c r="U227" i="5"/>
  <c r="V227" i="5" s="1"/>
  <c r="AA247" i="6"/>
  <c r="P228" i="5"/>
  <c r="N228" i="5"/>
  <c r="Y228" i="7"/>
  <c r="Z227" i="7"/>
  <c r="H251" i="15"/>
  <c r="H252" i="6"/>
  <c r="I250" i="15"/>
  <c r="I252" i="6" s="1"/>
  <c r="P250" i="6"/>
  <c r="S250" i="6"/>
  <c r="Q250" i="6"/>
  <c r="U227" i="7"/>
  <c r="J228" i="4"/>
  <c r="K229" i="7"/>
  <c r="AL231" i="15"/>
  <c r="AM230" i="15"/>
  <c r="AE248" i="6" l="1"/>
  <c r="AF248" i="6" s="1"/>
  <c r="R232" i="15"/>
  <c r="F231" i="8"/>
  <c r="S231" i="15"/>
  <c r="G231" i="8" s="1"/>
  <c r="AA248" i="6"/>
  <c r="AF247" i="6"/>
  <c r="Z249" i="6"/>
  <c r="N249" i="6"/>
  <c r="K230" i="7"/>
  <c r="Q230" i="7"/>
  <c r="AB232" i="15"/>
  <c r="H231" i="10"/>
  <c r="P229" i="5"/>
  <c r="N229" i="5"/>
  <c r="O250" i="6"/>
  <c r="U250" i="6"/>
  <c r="E251" i="4"/>
  <c r="Y229" i="7"/>
  <c r="Z228" i="7"/>
  <c r="AA228" i="7" s="1"/>
  <c r="M232" i="15"/>
  <c r="G231" i="7"/>
  <c r="N231" i="15"/>
  <c r="H231" i="7" s="1"/>
  <c r="J230" i="5"/>
  <c r="O230" i="5"/>
  <c r="K228" i="5"/>
  <c r="M228" i="5" s="1"/>
  <c r="U228" i="5"/>
  <c r="V228" i="5" s="1"/>
  <c r="W228" i="5"/>
  <c r="X227" i="5"/>
  <c r="Y227" i="5" s="1"/>
  <c r="V227" i="7"/>
  <c r="L252" i="6"/>
  <c r="R252" i="6"/>
  <c r="Y252" i="6" s="1"/>
  <c r="AG501" i="15"/>
  <c r="AH500" i="15"/>
  <c r="AE249" i="6"/>
  <c r="AD250" i="6"/>
  <c r="T249" i="6"/>
  <c r="F250" i="3" s="1"/>
  <c r="G250" i="3" s="1"/>
  <c r="E250" i="3"/>
  <c r="S251" i="6"/>
  <c r="Q251" i="6"/>
  <c r="P251" i="6"/>
  <c r="Q226" i="5"/>
  <c r="D227" i="3" s="1"/>
  <c r="C227" i="3"/>
  <c r="B227" i="3" s="1"/>
  <c r="W232" i="15"/>
  <c r="G231" i="9"/>
  <c r="X231" i="15"/>
  <c r="H231" i="9" s="1"/>
  <c r="T225" i="5"/>
  <c r="V226" i="7"/>
  <c r="S228" i="7"/>
  <c r="I229" i="3" s="1"/>
  <c r="H229" i="3"/>
  <c r="D232" i="15"/>
  <c r="F231" i="5"/>
  <c r="E231" i="15"/>
  <c r="G231" i="5" s="1"/>
  <c r="AA227" i="7"/>
  <c r="AL232" i="15"/>
  <c r="AM231" i="15"/>
  <c r="P229" i="7"/>
  <c r="O229" i="7"/>
  <c r="R229" i="7"/>
  <c r="AB250" i="6"/>
  <c r="AC250" i="6" s="1"/>
  <c r="X250" i="6"/>
  <c r="H252" i="15"/>
  <c r="H253" i="6"/>
  <c r="I251" i="15"/>
  <c r="I253" i="6" s="1"/>
  <c r="R227" i="5"/>
  <c r="L227" i="5"/>
  <c r="C228" i="4"/>
  <c r="B228" i="4" s="1"/>
  <c r="V249" i="6"/>
  <c r="F250" i="4"/>
  <c r="H250" i="4" s="1"/>
  <c r="S226" i="5"/>
  <c r="T226" i="5" s="1"/>
  <c r="D227" i="4"/>
  <c r="U228" i="7"/>
  <c r="J229" i="4"/>
  <c r="AF249" i="6" l="1"/>
  <c r="R233" i="15"/>
  <c r="F232" i="8"/>
  <c r="S232" i="15"/>
  <c r="G232" i="8" s="1"/>
  <c r="V228" i="7"/>
  <c r="AA249" i="6"/>
  <c r="AL233" i="15"/>
  <c r="AM232" i="15"/>
  <c r="Q227" i="5"/>
  <c r="D228" i="3" s="1"/>
  <c r="C228" i="3"/>
  <c r="B228" i="3" s="1"/>
  <c r="T229" i="7"/>
  <c r="N229" i="7"/>
  <c r="I230" i="4"/>
  <c r="O251" i="6"/>
  <c r="U251" i="6"/>
  <c r="E252" i="4"/>
  <c r="AG502" i="15"/>
  <c r="AH501" i="15"/>
  <c r="M233" i="15"/>
  <c r="G232" i="7"/>
  <c r="N232" i="15"/>
  <c r="H232" i="7" s="1"/>
  <c r="V250" i="6"/>
  <c r="F251" i="4"/>
  <c r="H251" i="4" s="1"/>
  <c r="S227" i="5"/>
  <c r="D228" i="4"/>
  <c r="Z250" i="6"/>
  <c r="N250" i="6"/>
  <c r="J231" i="5"/>
  <c r="O231" i="5"/>
  <c r="W233" i="15"/>
  <c r="G232" i="9"/>
  <c r="X232" i="15"/>
  <c r="H232" i="9" s="1"/>
  <c r="AD251" i="6"/>
  <c r="AE250" i="6"/>
  <c r="AF250" i="6" s="1"/>
  <c r="X228" i="5"/>
  <c r="Y228" i="5" s="1"/>
  <c r="W229" i="5"/>
  <c r="N230" i="5"/>
  <c r="P230" i="5"/>
  <c r="T250" i="6"/>
  <c r="F251" i="3" s="1"/>
  <c r="G251" i="3" s="1"/>
  <c r="E251" i="3"/>
  <c r="O230" i="7"/>
  <c r="R230" i="7"/>
  <c r="P230" i="7"/>
  <c r="W229" i="7"/>
  <c r="M229" i="7"/>
  <c r="H253" i="15"/>
  <c r="H254" i="6"/>
  <c r="I252" i="15"/>
  <c r="I254" i="6" s="1"/>
  <c r="D233" i="15"/>
  <c r="F232" i="5"/>
  <c r="E232" i="15"/>
  <c r="G232" i="5" s="1"/>
  <c r="AB251" i="6"/>
  <c r="AC251" i="6" s="1"/>
  <c r="X251" i="6"/>
  <c r="Q252" i="6"/>
  <c r="S252" i="6"/>
  <c r="P252" i="6"/>
  <c r="Y230" i="7"/>
  <c r="Z229" i="7"/>
  <c r="AB233" i="15"/>
  <c r="H232" i="10"/>
  <c r="L253" i="6"/>
  <c r="R253" i="6"/>
  <c r="Y253" i="6" s="1"/>
  <c r="L228" i="5"/>
  <c r="R228" i="5"/>
  <c r="C229" i="4"/>
  <c r="B229" i="4" s="1"/>
  <c r="K231" i="7"/>
  <c r="Q231" i="7"/>
  <c r="U229" i="5"/>
  <c r="V229" i="5" s="1"/>
  <c r="K229" i="5"/>
  <c r="M229" i="5" s="1"/>
  <c r="R234" i="15" l="1"/>
  <c r="F233" i="8"/>
  <c r="S233" i="15"/>
  <c r="G233" i="8" s="1"/>
  <c r="T227" i="5"/>
  <c r="Y231" i="7"/>
  <c r="Z230" i="7"/>
  <c r="AA230" i="7" s="1"/>
  <c r="Z251" i="6"/>
  <c r="N251" i="6"/>
  <c r="D234" i="15"/>
  <c r="F233" i="5"/>
  <c r="E233" i="15"/>
  <c r="G233" i="5" s="1"/>
  <c r="N230" i="7"/>
  <c r="T230" i="7"/>
  <c r="I231" i="4"/>
  <c r="AD252" i="6"/>
  <c r="AE251" i="6"/>
  <c r="AF251" i="6" s="1"/>
  <c r="AG503" i="15"/>
  <c r="AH502" i="15"/>
  <c r="U252" i="6"/>
  <c r="O252" i="6"/>
  <c r="E253" i="4"/>
  <c r="X229" i="7"/>
  <c r="X229" i="5"/>
  <c r="Y229" i="5" s="1"/>
  <c r="W230" i="5"/>
  <c r="N231" i="5"/>
  <c r="P231" i="5"/>
  <c r="K232" i="7"/>
  <c r="Q232" i="7"/>
  <c r="S229" i="7"/>
  <c r="I230" i="3" s="1"/>
  <c r="H230" i="3"/>
  <c r="L229" i="5"/>
  <c r="R229" i="5"/>
  <c r="C230" i="4"/>
  <c r="B230" i="4" s="1"/>
  <c r="Q228" i="5"/>
  <c r="D229" i="3" s="1"/>
  <c r="C229" i="3"/>
  <c r="B229" i="3" s="1"/>
  <c r="AB234" i="15"/>
  <c r="H233" i="10"/>
  <c r="AB252" i="6"/>
  <c r="AC252" i="6" s="1"/>
  <c r="X252" i="6"/>
  <c r="L254" i="6"/>
  <c r="R254" i="6"/>
  <c r="Y254" i="6" s="1"/>
  <c r="U230" i="5"/>
  <c r="V230" i="5" s="1"/>
  <c r="K230" i="5"/>
  <c r="M230" i="5" s="1"/>
  <c r="M234" i="15"/>
  <c r="G233" i="7"/>
  <c r="N233" i="15"/>
  <c r="H233" i="7" s="1"/>
  <c r="V251" i="6"/>
  <c r="F252" i="4"/>
  <c r="H252" i="4" s="1"/>
  <c r="U229" i="7"/>
  <c r="V229" i="7" s="1"/>
  <c r="J230" i="4"/>
  <c r="AL234" i="15"/>
  <c r="AM233" i="15"/>
  <c r="S228" i="5"/>
  <c r="D229" i="4"/>
  <c r="R231" i="7"/>
  <c r="P231" i="7"/>
  <c r="O231" i="7"/>
  <c r="Q253" i="6"/>
  <c r="P253" i="6"/>
  <c r="S253" i="6"/>
  <c r="AA229" i="7"/>
  <c r="J232" i="5"/>
  <c r="O232" i="5"/>
  <c r="H254" i="15"/>
  <c r="H255" i="6"/>
  <c r="I253" i="15"/>
  <c r="I255" i="6" s="1"/>
  <c r="W230" i="7"/>
  <c r="M230" i="7"/>
  <c r="W234" i="15"/>
  <c r="G233" i="9"/>
  <c r="X233" i="15"/>
  <c r="H233" i="9" s="1"/>
  <c r="AA250" i="6"/>
  <c r="T251" i="6"/>
  <c r="F252" i="3" s="1"/>
  <c r="G252" i="3" s="1"/>
  <c r="E252" i="3"/>
  <c r="T228" i="5" l="1"/>
  <c r="F234" i="8"/>
  <c r="R235" i="15"/>
  <c r="S234" i="15"/>
  <c r="G234" i="8" s="1"/>
  <c r="L255" i="6"/>
  <c r="R255" i="6"/>
  <c r="Y255" i="6" s="1"/>
  <c r="M231" i="7"/>
  <c r="W231" i="7"/>
  <c r="X231" i="7" s="1"/>
  <c r="AL235" i="15"/>
  <c r="AM234" i="15"/>
  <c r="R230" i="5"/>
  <c r="L230" i="5"/>
  <c r="C231" i="4"/>
  <c r="B231" i="4" s="1"/>
  <c r="Z252" i="6"/>
  <c r="N252" i="6"/>
  <c r="Q229" i="5"/>
  <c r="D230" i="3" s="1"/>
  <c r="C230" i="3"/>
  <c r="B230" i="3" s="1"/>
  <c r="K231" i="5"/>
  <c r="M231" i="5" s="1"/>
  <c r="U231" i="5"/>
  <c r="V231" i="5" s="1"/>
  <c r="H255" i="15"/>
  <c r="H256" i="6"/>
  <c r="I254" i="15"/>
  <c r="I256" i="6" s="1"/>
  <c r="X230" i="7"/>
  <c r="T252" i="6"/>
  <c r="F253" i="3" s="1"/>
  <c r="G253" i="3" s="1"/>
  <c r="E253" i="3"/>
  <c r="AD253" i="6"/>
  <c r="AE252" i="6"/>
  <c r="AF252" i="6" s="1"/>
  <c r="AA251" i="6"/>
  <c r="S230" i="7"/>
  <c r="I231" i="3" s="1"/>
  <c r="H231" i="3"/>
  <c r="N231" i="7"/>
  <c r="T231" i="7"/>
  <c r="I232" i="4"/>
  <c r="K233" i="7"/>
  <c r="Q233" i="7"/>
  <c r="V252" i="6"/>
  <c r="F253" i="4"/>
  <c r="H253" i="4" s="1"/>
  <c r="J233" i="5"/>
  <c r="O233" i="5"/>
  <c r="W235" i="15"/>
  <c r="G234" i="9"/>
  <c r="X234" i="15"/>
  <c r="H234" i="9" s="1"/>
  <c r="U253" i="6"/>
  <c r="O253" i="6"/>
  <c r="E254" i="4"/>
  <c r="P232" i="5"/>
  <c r="N232" i="5"/>
  <c r="AB253" i="6"/>
  <c r="AC253" i="6" s="1"/>
  <c r="X253" i="6"/>
  <c r="M235" i="15"/>
  <c r="G234" i="7"/>
  <c r="N234" i="15"/>
  <c r="H234" i="7" s="1"/>
  <c r="P254" i="6"/>
  <c r="S254" i="6"/>
  <c r="Q254" i="6"/>
  <c r="AB235" i="15"/>
  <c r="H234" i="10"/>
  <c r="S229" i="5"/>
  <c r="D230" i="4"/>
  <c r="P232" i="7"/>
  <c r="O232" i="7"/>
  <c r="R232" i="7"/>
  <c r="W231" i="5"/>
  <c r="X230" i="5"/>
  <c r="Y230" i="5" s="1"/>
  <c r="AG504" i="15"/>
  <c r="AH503" i="15"/>
  <c r="U230" i="7"/>
  <c r="J231" i="4"/>
  <c r="D235" i="15"/>
  <c r="F234" i="5"/>
  <c r="E234" i="15"/>
  <c r="G234" i="5" s="1"/>
  <c r="Y232" i="7"/>
  <c r="Z231" i="7"/>
  <c r="S235" i="15" l="1"/>
  <c r="G235" i="8" s="1"/>
  <c r="R236" i="15"/>
  <c r="F235" i="8"/>
  <c r="T229" i="5"/>
  <c r="V230" i="7"/>
  <c r="AA252" i="6"/>
  <c r="Y233" i="7"/>
  <c r="Z233" i="7" s="1"/>
  <c r="Z232" i="7"/>
  <c r="AA232" i="7" s="1"/>
  <c r="AB254" i="6"/>
  <c r="AC254" i="6" s="1"/>
  <c r="X254" i="6"/>
  <c r="S231" i="7"/>
  <c r="I232" i="3" s="1"/>
  <c r="H232" i="3"/>
  <c r="T232" i="7"/>
  <c r="N232" i="7"/>
  <c r="I233" i="4"/>
  <c r="O254" i="6"/>
  <c r="U254" i="6"/>
  <c r="E255" i="4"/>
  <c r="N253" i="6"/>
  <c r="Z253" i="6"/>
  <c r="K232" i="5"/>
  <c r="M232" i="5" s="1"/>
  <c r="U232" i="5"/>
  <c r="V232" i="5" s="1"/>
  <c r="P233" i="5"/>
  <c r="N233" i="5"/>
  <c r="P233" i="7"/>
  <c r="O233" i="7"/>
  <c r="R233" i="7"/>
  <c r="AD254" i="6"/>
  <c r="AE254" i="6" s="1"/>
  <c r="AE253" i="6"/>
  <c r="AF253" i="6" s="1"/>
  <c r="R231" i="5"/>
  <c r="L231" i="5"/>
  <c r="C232" i="4"/>
  <c r="B232" i="4" s="1"/>
  <c r="M236" i="15"/>
  <c r="G235" i="7"/>
  <c r="N235" i="15"/>
  <c r="H235" i="7" s="1"/>
  <c r="J234" i="5"/>
  <c r="O234" i="5"/>
  <c r="L256" i="6"/>
  <c r="R256" i="6"/>
  <c r="Y256" i="6" s="1"/>
  <c r="AL236" i="15"/>
  <c r="AM235" i="15"/>
  <c r="S255" i="6"/>
  <c r="P255" i="6"/>
  <c r="Q255" i="6"/>
  <c r="M232" i="7"/>
  <c r="W232" i="7"/>
  <c r="V253" i="6"/>
  <c r="F254" i="4"/>
  <c r="H254" i="4" s="1"/>
  <c r="S230" i="5"/>
  <c r="D231" i="4"/>
  <c r="AB236" i="15"/>
  <c r="H235" i="10"/>
  <c r="AA231" i="7"/>
  <c r="D236" i="15"/>
  <c r="F235" i="5"/>
  <c r="E235" i="15"/>
  <c r="G235" i="5" s="1"/>
  <c r="AG505" i="15"/>
  <c r="AH504" i="15"/>
  <c r="W232" i="5"/>
  <c r="X231" i="5"/>
  <c r="Y231" i="5" s="1"/>
  <c r="K234" i="7"/>
  <c r="Q234" i="7"/>
  <c r="T253" i="6"/>
  <c r="F254" i="3" s="1"/>
  <c r="G254" i="3" s="1"/>
  <c r="E254" i="3"/>
  <c r="W236" i="15"/>
  <c r="G235" i="9"/>
  <c r="X235" i="15"/>
  <c r="H235" i="9" s="1"/>
  <c r="U231" i="7"/>
  <c r="J232" i="4"/>
  <c r="H256" i="15"/>
  <c r="H257" i="6"/>
  <c r="I255" i="15"/>
  <c r="I257" i="6" s="1"/>
  <c r="Q230" i="5"/>
  <c r="D231" i="3" s="1"/>
  <c r="C231" i="3"/>
  <c r="B231" i="3" s="1"/>
  <c r="R237" i="15" l="1"/>
  <c r="F236" i="8"/>
  <c r="S236" i="15"/>
  <c r="G236" i="8" s="1"/>
  <c r="V231" i="7"/>
  <c r="AA233" i="7"/>
  <c r="H257" i="15"/>
  <c r="H258" i="6"/>
  <c r="I256" i="15"/>
  <c r="I258" i="6" s="1"/>
  <c r="D237" i="15"/>
  <c r="F236" i="5"/>
  <c r="E236" i="15"/>
  <c r="G236" i="5" s="1"/>
  <c r="S232" i="7"/>
  <c r="I233" i="3" s="1"/>
  <c r="H233" i="3"/>
  <c r="N254" i="6"/>
  <c r="Z254" i="6"/>
  <c r="W237" i="15"/>
  <c r="G236" i="9"/>
  <c r="X236" i="15"/>
  <c r="H236" i="9" s="1"/>
  <c r="O234" i="7"/>
  <c r="R234" i="7"/>
  <c r="P234" i="7"/>
  <c r="AG506" i="15"/>
  <c r="AH505" i="15"/>
  <c r="T230" i="5"/>
  <c r="AL237" i="15"/>
  <c r="AM236" i="15"/>
  <c r="N234" i="5"/>
  <c r="P234" i="5"/>
  <c r="AF254" i="6"/>
  <c r="L232" i="5"/>
  <c r="R232" i="5"/>
  <c r="C233" i="4"/>
  <c r="B233" i="4" s="1"/>
  <c r="V254" i="6"/>
  <c r="F255" i="4"/>
  <c r="H255" i="4" s="1"/>
  <c r="U232" i="7"/>
  <c r="J233" i="4"/>
  <c r="M237" i="15"/>
  <c r="G236" i="7"/>
  <c r="N236" i="15"/>
  <c r="H236" i="7" s="1"/>
  <c r="AA253" i="6"/>
  <c r="O255" i="6"/>
  <c r="U255" i="6"/>
  <c r="E256" i="4"/>
  <c r="Q231" i="5"/>
  <c r="D232" i="3" s="1"/>
  <c r="C232" i="3"/>
  <c r="B232" i="3" s="1"/>
  <c r="W233" i="7"/>
  <c r="X233" i="7" s="1"/>
  <c r="M233" i="7"/>
  <c r="U233" i="5"/>
  <c r="V233" i="5" s="1"/>
  <c r="K233" i="5"/>
  <c r="M233" i="5" s="1"/>
  <c r="T254" i="6"/>
  <c r="F255" i="3" s="1"/>
  <c r="G255" i="3" s="1"/>
  <c r="E255" i="3"/>
  <c r="L257" i="6"/>
  <c r="R257" i="6"/>
  <c r="Y257" i="6" s="1"/>
  <c r="X232" i="5"/>
  <c r="Y232" i="5" s="1"/>
  <c r="W233" i="5"/>
  <c r="X233" i="5" s="1"/>
  <c r="J235" i="5"/>
  <c r="O235" i="5"/>
  <c r="AB237" i="15"/>
  <c r="H236" i="10"/>
  <c r="X232" i="7"/>
  <c r="AD255" i="6"/>
  <c r="X255" i="6"/>
  <c r="AB255" i="6"/>
  <c r="AC255" i="6" s="1"/>
  <c r="Q256" i="6"/>
  <c r="S256" i="6"/>
  <c r="P256" i="6"/>
  <c r="K235" i="7"/>
  <c r="Q235" i="7"/>
  <c r="S231" i="5"/>
  <c r="D232" i="4"/>
  <c r="T233" i="7"/>
  <c r="N233" i="7"/>
  <c r="I234" i="4"/>
  <c r="AH506" i="15" l="1"/>
  <c r="AG507" i="15"/>
  <c r="T231" i="5"/>
  <c r="V232" i="7"/>
  <c r="R238" i="15"/>
  <c r="F237" i="8"/>
  <c r="S237" i="15"/>
  <c r="G237" i="8" s="1"/>
  <c r="AD256" i="6"/>
  <c r="AE255" i="6"/>
  <c r="AF255" i="6" s="1"/>
  <c r="L233" i="5"/>
  <c r="R233" i="5"/>
  <c r="C234" i="4"/>
  <c r="B234" i="4" s="1"/>
  <c r="T255" i="6"/>
  <c r="F256" i="3" s="1"/>
  <c r="G256" i="3" s="1"/>
  <c r="E256" i="3"/>
  <c r="M238" i="15"/>
  <c r="G237" i="7"/>
  <c r="N237" i="15"/>
  <c r="H237" i="7" s="1"/>
  <c r="U234" i="5"/>
  <c r="V234" i="5" s="1"/>
  <c r="W234" i="5"/>
  <c r="K234" i="5"/>
  <c r="M234" i="5" s="1"/>
  <c r="AL238" i="15"/>
  <c r="AM237" i="15"/>
  <c r="D238" i="15"/>
  <c r="F237" i="5"/>
  <c r="E237" i="15"/>
  <c r="G237" i="5" s="1"/>
  <c r="S233" i="7"/>
  <c r="I234" i="3" s="1"/>
  <c r="H234" i="3"/>
  <c r="N235" i="5"/>
  <c r="P235" i="5"/>
  <c r="Q257" i="6"/>
  <c r="P257" i="6"/>
  <c r="S257" i="6"/>
  <c r="S232" i="5"/>
  <c r="D233" i="4"/>
  <c r="W234" i="7"/>
  <c r="Y234" i="7"/>
  <c r="M234" i="7"/>
  <c r="W238" i="15"/>
  <c r="G237" i="9"/>
  <c r="X237" i="15"/>
  <c r="H237" i="9" s="1"/>
  <c r="X256" i="6"/>
  <c r="AB256" i="6"/>
  <c r="AC256" i="6" s="1"/>
  <c r="R235" i="7"/>
  <c r="P235" i="7"/>
  <c r="O235" i="7"/>
  <c r="Y233" i="5"/>
  <c r="Q232" i="5"/>
  <c r="D233" i="3" s="1"/>
  <c r="C233" i="3"/>
  <c r="B233" i="3" s="1"/>
  <c r="N234" i="7"/>
  <c r="T234" i="7"/>
  <c r="I235" i="4"/>
  <c r="L258" i="6"/>
  <c r="R258" i="6"/>
  <c r="Y258" i="6" s="1"/>
  <c r="U233" i="7"/>
  <c r="V233" i="7" s="1"/>
  <c r="J234" i="4"/>
  <c r="U256" i="6"/>
  <c r="O256" i="6"/>
  <c r="E257" i="4"/>
  <c r="Z255" i="6"/>
  <c r="N255" i="6"/>
  <c r="AB238" i="15"/>
  <c r="H237" i="10"/>
  <c r="X234" i="7"/>
  <c r="V255" i="6"/>
  <c r="F256" i="4"/>
  <c r="H256" i="4" s="1"/>
  <c r="K236" i="7"/>
  <c r="Q236" i="7"/>
  <c r="AA254" i="6"/>
  <c r="J236" i="5"/>
  <c r="O236" i="5"/>
  <c r="H258" i="15"/>
  <c r="H259" i="6"/>
  <c r="I257" i="15"/>
  <c r="I259" i="6" s="1"/>
  <c r="AH507" i="15" l="1"/>
  <c r="AG508" i="15"/>
  <c r="R239" i="15"/>
  <c r="F238" i="8"/>
  <c r="S238" i="15"/>
  <c r="G238" i="8" s="1"/>
  <c r="AA255" i="6"/>
  <c r="T232" i="5"/>
  <c r="H259" i="15"/>
  <c r="H260" i="6"/>
  <c r="I258" i="15"/>
  <c r="I260" i="6" s="1"/>
  <c r="U234" i="7"/>
  <c r="J235" i="4"/>
  <c r="W239" i="15"/>
  <c r="G238" i="9"/>
  <c r="X238" i="15"/>
  <c r="H238" i="9" s="1"/>
  <c r="D239" i="15"/>
  <c r="F238" i="5"/>
  <c r="E238" i="15"/>
  <c r="G238" i="5" s="1"/>
  <c r="W235" i="5"/>
  <c r="X234" i="5"/>
  <c r="Y234" i="5" s="1"/>
  <c r="M239" i="15"/>
  <c r="G238" i="7"/>
  <c r="N238" i="15"/>
  <c r="H238" i="7" s="1"/>
  <c r="S233" i="5"/>
  <c r="D234" i="4"/>
  <c r="P236" i="5"/>
  <c r="N236" i="5"/>
  <c r="AB239" i="15"/>
  <c r="H238" i="10"/>
  <c r="T256" i="6"/>
  <c r="F257" i="3" s="1"/>
  <c r="G257" i="3" s="1"/>
  <c r="E257" i="3"/>
  <c r="S234" i="7"/>
  <c r="I235" i="3" s="1"/>
  <c r="H235" i="3"/>
  <c r="N235" i="7"/>
  <c r="T235" i="7"/>
  <c r="I236" i="4"/>
  <c r="Z256" i="6"/>
  <c r="N256" i="6"/>
  <c r="K235" i="5"/>
  <c r="M235" i="5" s="1"/>
  <c r="U235" i="5"/>
  <c r="V235" i="5" s="1"/>
  <c r="Q233" i="5"/>
  <c r="D234" i="3" s="1"/>
  <c r="C234" i="3"/>
  <c r="B234" i="3" s="1"/>
  <c r="V256" i="6"/>
  <c r="F257" i="4"/>
  <c r="H257" i="4" s="1"/>
  <c r="P258" i="6"/>
  <c r="S258" i="6"/>
  <c r="Q258" i="6"/>
  <c r="Y235" i="7"/>
  <c r="Z234" i="7"/>
  <c r="AB257" i="6"/>
  <c r="AC257" i="6" s="1"/>
  <c r="X257" i="6"/>
  <c r="AL239" i="15"/>
  <c r="AM238" i="15"/>
  <c r="L259" i="6"/>
  <c r="R259" i="6"/>
  <c r="Y259" i="6" s="1"/>
  <c r="P236" i="7"/>
  <c r="O236" i="7"/>
  <c r="R236" i="7"/>
  <c r="M235" i="7"/>
  <c r="W235" i="7"/>
  <c r="X235" i="7" s="1"/>
  <c r="U257" i="6"/>
  <c r="O257" i="6"/>
  <c r="E258" i="4"/>
  <c r="J237" i="5"/>
  <c r="O237" i="5"/>
  <c r="R234" i="5"/>
  <c r="L234" i="5"/>
  <c r="C235" i="4"/>
  <c r="B235" i="4" s="1"/>
  <c r="K237" i="7"/>
  <c r="Q237" i="7"/>
  <c r="AD257" i="6"/>
  <c r="AE256" i="6"/>
  <c r="AF256" i="6" s="1"/>
  <c r="AH508" i="15" l="1"/>
  <c r="AG509" i="15"/>
  <c r="F239" i="8"/>
  <c r="S239" i="15"/>
  <c r="G239" i="8" s="1"/>
  <c r="R240" i="15"/>
  <c r="V234" i="7"/>
  <c r="P237" i="7"/>
  <c r="O237" i="7"/>
  <c r="R237" i="7"/>
  <c r="V257" i="6"/>
  <c r="F258" i="4"/>
  <c r="H258" i="4" s="1"/>
  <c r="P237" i="5"/>
  <c r="N237" i="5"/>
  <c r="Z257" i="6"/>
  <c r="N257" i="6"/>
  <c r="AA256" i="6"/>
  <c r="R235" i="5"/>
  <c r="L235" i="5"/>
  <c r="C236" i="4"/>
  <c r="B236" i="4" s="1"/>
  <c r="U235" i="7"/>
  <c r="J236" i="4"/>
  <c r="T233" i="5"/>
  <c r="D240" i="15"/>
  <c r="F239" i="5"/>
  <c r="E239" i="15"/>
  <c r="G239" i="5" s="1"/>
  <c r="H260" i="15"/>
  <c r="H261" i="6"/>
  <c r="I259" i="15"/>
  <c r="I261" i="6" s="1"/>
  <c r="AE257" i="6"/>
  <c r="AF257" i="6" s="1"/>
  <c r="AD258" i="6"/>
  <c r="M236" i="7"/>
  <c r="W236" i="7"/>
  <c r="X236" i="7" s="1"/>
  <c r="S259" i="6"/>
  <c r="Q259" i="6"/>
  <c r="P259" i="6"/>
  <c r="AB258" i="6"/>
  <c r="AC258" i="6" s="1"/>
  <c r="X258" i="6"/>
  <c r="S235" i="7"/>
  <c r="I236" i="3" s="1"/>
  <c r="H236" i="3"/>
  <c r="W236" i="5"/>
  <c r="X235" i="5"/>
  <c r="Y235" i="5" s="1"/>
  <c r="Q234" i="5"/>
  <c r="D235" i="3" s="1"/>
  <c r="C235" i="3"/>
  <c r="B235" i="3" s="1"/>
  <c r="S234" i="5"/>
  <c r="D235" i="4"/>
  <c r="T257" i="6"/>
  <c r="F258" i="3" s="1"/>
  <c r="G258" i="3" s="1"/>
  <c r="E258" i="3"/>
  <c r="T236" i="7"/>
  <c r="N236" i="7"/>
  <c r="I237" i="4"/>
  <c r="AA234" i="7"/>
  <c r="O258" i="6"/>
  <c r="U258" i="6"/>
  <c r="E259" i="4"/>
  <c r="K236" i="5"/>
  <c r="M236" i="5" s="1"/>
  <c r="U236" i="5"/>
  <c r="V236" i="5" s="1"/>
  <c r="K238" i="7"/>
  <c r="Q238" i="7"/>
  <c r="AL240" i="15"/>
  <c r="AM239" i="15"/>
  <c r="Y236" i="7"/>
  <c r="Z235" i="7"/>
  <c r="AB240" i="15"/>
  <c r="H239" i="10"/>
  <c r="M240" i="15"/>
  <c r="G239" i="7"/>
  <c r="N239" i="15"/>
  <c r="H239" i="7" s="1"/>
  <c r="J238" i="5"/>
  <c r="O238" i="5"/>
  <c r="W240" i="15"/>
  <c r="G239" i="9"/>
  <c r="X239" i="15"/>
  <c r="H239" i="9" s="1"/>
  <c r="L260" i="6"/>
  <c r="R260" i="6"/>
  <c r="Y260" i="6" s="1"/>
  <c r="AH509" i="15" l="1"/>
  <c r="AG510" i="15"/>
  <c r="R241" i="15"/>
  <c r="F240" i="8"/>
  <c r="S240" i="15"/>
  <c r="G240" i="8" s="1"/>
  <c r="V235" i="7"/>
  <c r="T234" i="5"/>
  <c r="AA257" i="6"/>
  <c r="AB241" i="15"/>
  <c r="H240" i="10"/>
  <c r="T258" i="6"/>
  <c r="F259" i="3" s="1"/>
  <c r="G259" i="3" s="1"/>
  <c r="E259" i="3"/>
  <c r="S236" i="7"/>
  <c r="I237" i="3" s="1"/>
  <c r="H237" i="3"/>
  <c r="Z258" i="6"/>
  <c r="N258" i="6"/>
  <c r="S235" i="5"/>
  <c r="D236" i="4"/>
  <c r="W241" i="15"/>
  <c r="G240" i="9"/>
  <c r="X240" i="15"/>
  <c r="H240" i="9" s="1"/>
  <c r="K239" i="7"/>
  <c r="Q239" i="7"/>
  <c r="L236" i="5"/>
  <c r="R236" i="5"/>
  <c r="C237" i="4"/>
  <c r="B237" i="4" s="1"/>
  <c r="AA235" i="7"/>
  <c r="U236" i="7"/>
  <c r="J237" i="4"/>
  <c r="X236" i="5"/>
  <c r="Y236" i="5" s="1"/>
  <c r="W237" i="5"/>
  <c r="J239" i="5"/>
  <c r="O239" i="5"/>
  <c r="U237" i="5"/>
  <c r="V237" i="5" s="1"/>
  <c r="K237" i="5"/>
  <c r="M237" i="5" s="1"/>
  <c r="W237" i="7"/>
  <c r="X237" i="7" s="1"/>
  <c r="M237" i="7"/>
  <c r="Q260" i="6"/>
  <c r="S260" i="6"/>
  <c r="P260" i="6"/>
  <c r="M241" i="15"/>
  <c r="G240" i="7"/>
  <c r="N240" i="15"/>
  <c r="H240" i="7" s="1"/>
  <c r="Y237" i="7"/>
  <c r="Z236" i="7"/>
  <c r="O259" i="6"/>
  <c r="U259" i="6"/>
  <c r="E260" i="4"/>
  <c r="L261" i="6"/>
  <c r="R261" i="6"/>
  <c r="Y261" i="6" s="1"/>
  <c r="D241" i="15"/>
  <c r="F240" i="5"/>
  <c r="E240" i="15"/>
  <c r="G240" i="5" s="1"/>
  <c r="T237" i="7"/>
  <c r="N237" i="7"/>
  <c r="I238" i="4"/>
  <c r="AL241" i="15"/>
  <c r="AM240" i="15"/>
  <c r="AB259" i="6"/>
  <c r="AC259" i="6" s="1"/>
  <c r="X259" i="6"/>
  <c r="N238" i="5"/>
  <c r="P238" i="5"/>
  <c r="O238" i="7"/>
  <c r="R238" i="7"/>
  <c r="P238" i="7"/>
  <c r="V258" i="6"/>
  <c r="F259" i="4"/>
  <c r="H259" i="4" s="1"/>
  <c r="AD259" i="6"/>
  <c r="AE258" i="6"/>
  <c r="AF258" i="6" s="1"/>
  <c r="H261" i="15"/>
  <c r="H262" i="6"/>
  <c r="I260" i="15"/>
  <c r="I262" i="6" s="1"/>
  <c r="Q235" i="5"/>
  <c r="D236" i="3" s="1"/>
  <c r="C236" i="3"/>
  <c r="B236" i="3" s="1"/>
  <c r="AG511" i="15" l="1"/>
  <c r="AH510" i="15"/>
  <c r="R242" i="15"/>
  <c r="F241" i="8"/>
  <c r="S241" i="15"/>
  <c r="G241" i="8" s="1"/>
  <c r="V236" i="7"/>
  <c r="AA258" i="6"/>
  <c r="U238" i="5"/>
  <c r="V238" i="5" s="1"/>
  <c r="K238" i="5"/>
  <c r="M238" i="5" s="1"/>
  <c r="K240" i="7"/>
  <c r="Q240" i="7"/>
  <c r="Q261" i="6"/>
  <c r="P261" i="6"/>
  <c r="S261" i="6"/>
  <c r="AA236" i="7"/>
  <c r="M242" i="15"/>
  <c r="G241" i="7"/>
  <c r="N241" i="15"/>
  <c r="H241" i="7" s="1"/>
  <c r="R239" i="7"/>
  <c r="P239" i="7"/>
  <c r="O239" i="7"/>
  <c r="H262" i="15"/>
  <c r="H263" i="6"/>
  <c r="I261" i="15"/>
  <c r="I263" i="6" s="1"/>
  <c r="U237" i="7"/>
  <c r="J238" i="4"/>
  <c r="T259" i="6"/>
  <c r="F260" i="3" s="1"/>
  <c r="G260" i="3" s="1"/>
  <c r="E260" i="3"/>
  <c r="W242" i="15"/>
  <c r="G241" i="9"/>
  <c r="X241" i="15"/>
  <c r="H241" i="9" s="1"/>
  <c r="AD260" i="6"/>
  <c r="AE259" i="6"/>
  <c r="AF259" i="6" s="1"/>
  <c r="L262" i="6"/>
  <c r="R262" i="6"/>
  <c r="Y262" i="6" s="1"/>
  <c r="W238" i="7"/>
  <c r="X238" i="7" s="1"/>
  <c r="M238" i="7"/>
  <c r="AL242" i="15"/>
  <c r="AM241" i="15"/>
  <c r="J240" i="5"/>
  <c r="O240" i="5"/>
  <c r="Y238" i="7"/>
  <c r="Z237" i="7"/>
  <c r="AA237" i="7" s="1"/>
  <c r="U260" i="6"/>
  <c r="O260" i="6"/>
  <c r="E261" i="4"/>
  <c r="N239" i="5"/>
  <c r="P239" i="5"/>
  <c r="S236" i="5"/>
  <c r="D237" i="4"/>
  <c r="T235" i="5"/>
  <c r="AB242" i="15"/>
  <c r="H241" i="10"/>
  <c r="N238" i="7"/>
  <c r="T238" i="7"/>
  <c r="I239" i="4"/>
  <c r="Z259" i="6"/>
  <c r="N259" i="6"/>
  <c r="S237" i="7"/>
  <c r="I238" i="3" s="1"/>
  <c r="H238" i="3"/>
  <c r="D242" i="15"/>
  <c r="F241" i="5"/>
  <c r="E241" i="15"/>
  <c r="G241" i="5" s="1"/>
  <c r="V259" i="6"/>
  <c r="F260" i="4"/>
  <c r="H260" i="4" s="1"/>
  <c r="AB260" i="6"/>
  <c r="AC260" i="6" s="1"/>
  <c r="X260" i="6"/>
  <c r="L237" i="5"/>
  <c r="R237" i="5"/>
  <c r="C238" i="4"/>
  <c r="B238" i="4" s="1"/>
  <c r="X237" i="5"/>
  <c r="Y237" i="5" s="1"/>
  <c r="W238" i="5"/>
  <c r="Q236" i="5"/>
  <c r="D237" i="3" s="1"/>
  <c r="C237" i="3"/>
  <c r="B237" i="3" s="1"/>
  <c r="AG512" i="15" l="1"/>
  <c r="AH511" i="15"/>
  <c r="R243" i="15"/>
  <c r="F242" i="8"/>
  <c r="S242" i="15"/>
  <c r="G242" i="8" s="1"/>
  <c r="AA259" i="6"/>
  <c r="S238" i="7"/>
  <c r="I239" i="3" s="1"/>
  <c r="H239" i="3"/>
  <c r="L263" i="6"/>
  <c r="R263" i="6"/>
  <c r="Y263" i="6" s="1"/>
  <c r="M239" i="7"/>
  <c r="W239" i="7"/>
  <c r="X239" i="7" s="1"/>
  <c r="J241" i="5"/>
  <c r="O241" i="5"/>
  <c r="S237" i="5"/>
  <c r="D238" i="4"/>
  <c r="T236" i="5"/>
  <c r="Y239" i="7"/>
  <c r="Z238" i="7"/>
  <c r="AA238" i="7" s="1"/>
  <c r="AL243" i="15"/>
  <c r="AM242" i="15"/>
  <c r="P262" i="6"/>
  <c r="S262" i="6"/>
  <c r="Q262" i="6"/>
  <c r="H263" i="15"/>
  <c r="H264" i="6"/>
  <c r="I262" i="15"/>
  <c r="I264" i="6" s="1"/>
  <c r="P240" i="7"/>
  <c r="O240" i="7"/>
  <c r="R240" i="7"/>
  <c r="Z260" i="6"/>
  <c r="N260" i="6"/>
  <c r="D243" i="15"/>
  <c r="F242" i="5"/>
  <c r="E242" i="15"/>
  <c r="G242" i="5" s="1"/>
  <c r="W239" i="5"/>
  <c r="X238" i="5"/>
  <c r="Y238" i="5" s="1"/>
  <c r="Q237" i="5"/>
  <c r="D238" i="3" s="1"/>
  <c r="C238" i="3"/>
  <c r="B238" i="3" s="1"/>
  <c r="AB243" i="15"/>
  <c r="H242" i="10"/>
  <c r="K239" i="5"/>
  <c r="M239" i="5" s="1"/>
  <c r="U239" i="5"/>
  <c r="V239" i="5" s="1"/>
  <c r="T260" i="6"/>
  <c r="F261" i="3" s="1"/>
  <c r="G261" i="3" s="1"/>
  <c r="E261" i="3"/>
  <c r="W243" i="15"/>
  <c r="G242" i="9"/>
  <c r="X242" i="15"/>
  <c r="H242" i="9" s="1"/>
  <c r="V237" i="7"/>
  <c r="N239" i="7"/>
  <c r="T239" i="7"/>
  <c r="I240" i="4"/>
  <c r="K241" i="7"/>
  <c r="Q241" i="7"/>
  <c r="AB261" i="6"/>
  <c r="AC261" i="6" s="1"/>
  <c r="X261" i="6"/>
  <c r="R238" i="5"/>
  <c r="L238" i="5"/>
  <c r="C239" i="4"/>
  <c r="B239" i="4" s="1"/>
  <c r="U238" i="7"/>
  <c r="J239" i="4"/>
  <c r="V260" i="6"/>
  <c r="F261" i="4"/>
  <c r="H261" i="4" s="1"/>
  <c r="P240" i="5"/>
  <c r="N240" i="5"/>
  <c r="AD261" i="6"/>
  <c r="AE261" i="6" s="1"/>
  <c r="AE260" i="6"/>
  <c r="AF260" i="6" s="1"/>
  <c r="M243" i="15"/>
  <c r="G242" i="7"/>
  <c r="N242" i="15"/>
  <c r="H242" i="7" s="1"/>
  <c r="U261" i="6"/>
  <c r="O261" i="6"/>
  <c r="E262" i="4"/>
  <c r="AH512" i="15" l="1"/>
  <c r="AG513" i="15"/>
  <c r="AA260" i="6"/>
  <c r="V238" i="7"/>
  <c r="R244" i="15"/>
  <c r="F243" i="8"/>
  <c r="S243" i="15"/>
  <c r="G243" i="8" s="1"/>
  <c r="AF261" i="6"/>
  <c r="K242" i="7"/>
  <c r="Q242" i="7"/>
  <c r="Q238" i="5"/>
  <c r="D239" i="3" s="1"/>
  <c r="C239" i="3"/>
  <c r="B239" i="3" s="1"/>
  <c r="S239" i="7"/>
  <c r="I240" i="3" s="1"/>
  <c r="H240" i="3"/>
  <c r="W244" i="15"/>
  <c r="G243" i="9"/>
  <c r="X243" i="15"/>
  <c r="H243" i="9" s="1"/>
  <c r="R239" i="5"/>
  <c r="L239" i="5"/>
  <c r="C240" i="4"/>
  <c r="B240" i="4" s="1"/>
  <c r="J242" i="5"/>
  <c r="O242" i="5"/>
  <c r="M240" i="7"/>
  <c r="W240" i="7"/>
  <c r="X240" i="7" s="1"/>
  <c r="L264" i="6"/>
  <c r="R264" i="6"/>
  <c r="Y264" i="6" s="1"/>
  <c r="O262" i="6"/>
  <c r="U262" i="6"/>
  <c r="E263" i="4"/>
  <c r="Y240" i="7"/>
  <c r="Z240" i="7" s="1"/>
  <c r="Z239" i="7"/>
  <c r="AA239" i="7" s="1"/>
  <c r="T261" i="6"/>
  <c r="F262" i="3" s="1"/>
  <c r="G262" i="3" s="1"/>
  <c r="E262" i="3"/>
  <c r="M244" i="15"/>
  <c r="G243" i="7"/>
  <c r="N243" i="15"/>
  <c r="H243" i="7" s="1"/>
  <c r="S238" i="5"/>
  <c r="D239" i="4"/>
  <c r="P241" i="7"/>
  <c r="O241" i="7"/>
  <c r="R241" i="7"/>
  <c r="D244" i="15"/>
  <c r="F243" i="5"/>
  <c r="E243" i="15"/>
  <c r="G243" i="5" s="1"/>
  <c r="T240" i="7"/>
  <c r="N240" i="7"/>
  <c r="I241" i="4"/>
  <c r="H264" i="15"/>
  <c r="H265" i="6"/>
  <c r="I263" i="15"/>
  <c r="I265" i="6" s="1"/>
  <c r="P241" i="5"/>
  <c r="N241" i="5"/>
  <c r="S263" i="6"/>
  <c r="P263" i="6"/>
  <c r="Q263" i="6"/>
  <c r="V261" i="6"/>
  <c r="AA261" i="6" s="1"/>
  <c r="F262" i="4"/>
  <c r="H262" i="4" s="1"/>
  <c r="K240" i="5"/>
  <c r="M240" i="5" s="1"/>
  <c r="U240" i="5"/>
  <c r="V240" i="5" s="1"/>
  <c r="N261" i="6"/>
  <c r="Z261" i="6"/>
  <c r="AB244" i="15"/>
  <c r="H243" i="10"/>
  <c r="W240" i="5"/>
  <c r="X240" i="5" s="1"/>
  <c r="X239" i="5"/>
  <c r="Y239" i="5" s="1"/>
  <c r="AL244" i="15"/>
  <c r="AM243" i="15"/>
  <c r="U239" i="7"/>
  <c r="J240" i="4"/>
  <c r="AB262" i="6"/>
  <c r="AC262" i="6" s="1"/>
  <c r="X262" i="6"/>
  <c r="AD262" i="6"/>
  <c r="T237" i="5"/>
  <c r="AH513" i="15" l="1"/>
  <c r="AG514" i="15"/>
  <c r="AH514" i="15" s="1"/>
  <c r="V239" i="7"/>
  <c r="S244" i="15"/>
  <c r="G244" i="8" s="1"/>
  <c r="F244" i="8"/>
  <c r="R245" i="15"/>
  <c r="T238" i="5"/>
  <c r="AA240" i="7"/>
  <c r="T241" i="7"/>
  <c r="N241" i="7"/>
  <c r="I242" i="4"/>
  <c r="V262" i="6"/>
  <c r="F263" i="4"/>
  <c r="H263" i="4" s="1"/>
  <c r="AD263" i="6"/>
  <c r="AE262" i="6"/>
  <c r="AF262" i="6" s="1"/>
  <c r="U241" i="5"/>
  <c r="V241" i="5" s="1"/>
  <c r="W241" i="5"/>
  <c r="K241" i="5"/>
  <c r="M241" i="5" s="1"/>
  <c r="H265" i="15"/>
  <c r="H266" i="6"/>
  <c r="I264" i="15"/>
  <c r="I266" i="6" s="1"/>
  <c r="N262" i="6"/>
  <c r="Z262" i="6"/>
  <c r="AL245" i="15"/>
  <c r="AM244" i="15"/>
  <c r="AB245" i="15"/>
  <c r="H244" i="10"/>
  <c r="L240" i="5"/>
  <c r="R240" i="5"/>
  <c r="C241" i="4"/>
  <c r="B241" i="4" s="1"/>
  <c r="O263" i="6"/>
  <c r="U263" i="6"/>
  <c r="E264" i="4"/>
  <c r="J243" i="5"/>
  <c r="O243" i="5"/>
  <c r="K243" i="7"/>
  <c r="Q243" i="7"/>
  <c r="T262" i="6"/>
  <c r="F263" i="3" s="1"/>
  <c r="G263" i="3" s="1"/>
  <c r="E263" i="3"/>
  <c r="Q239" i="5"/>
  <c r="D240" i="3" s="1"/>
  <c r="C240" i="3"/>
  <c r="B240" i="3" s="1"/>
  <c r="W245" i="15"/>
  <c r="G244" i="9"/>
  <c r="X244" i="15"/>
  <c r="H244" i="9" s="1"/>
  <c r="X263" i="6"/>
  <c r="AB263" i="6"/>
  <c r="AC263" i="6" s="1"/>
  <c r="S240" i="7"/>
  <c r="I241" i="3" s="1"/>
  <c r="H241" i="3"/>
  <c r="D245" i="15"/>
  <c r="F244" i="5"/>
  <c r="E244" i="15"/>
  <c r="G244" i="5" s="1"/>
  <c r="M245" i="15"/>
  <c r="G244" i="7"/>
  <c r="N244" i="15"/>
  <c r="H244" i="7" s="1"/>
  <c r="S239" i="5"/>
  <c r="D240" i="4"/>
  <c r="Y240" i="5"/>
  <c r="L265" i="6"/>
  <c r="R265" i="6"/>
  <c r="Y265" i="6" s="1"/>
  <c r="U240" i="7"/>
  <c r="J241" i="4"/>
  <c r="W241" i="7"/>
  <c r="X241" i="7" s="1"/>
  <c r="Y241" i="7"/>
  <c r="M241" i="7"/>
  <c r="Q264" i="6"/>
  <c r="S264" i="6"/>
  <c r="P264" i="6"/>
  <c r="N242" i="5"/>
  <c r="P242" i="5"/>
  <c r="O242" i="7"/>
  <c r="R242" i="7"/>
  <c r="P242" i="7"/>
  <c r="V240" i="7" l="1"/>
  <c r="T239" i="5"/>
  <c r="F245" i="8"/>
  <c r="S245" i="15"/>
  <c r="G245" i="8" s="1"/>
  <c r="R246" i="15"/>
  <c r="U242" i="5"/>
  <c r="V242" i="5" s="1"/>
  <c r="K242" i="5"/>
  <c r="M242" i="5" s="1"/>
  <c r="Q265" i="6"/>
  <c r="P265" i="6"/>
  <c r="S265" i="6"/>
  <c r="K244" i="7"/>
  <c r="Q244" i="7"/>
  <c r="Z263" i="6"/>
  <c r="N263" i="6"/>
  <c r="S240" i="5"/>
  <c r="D241" i="4"/>
  <c r="M246" i="15"/>
  <c r="G245" i="7"/>
  <c r="N245" i="15"/>
  <c r="H245" i="7" s="1"/>
  <c r="R243" i="7"/>
  <c r="P243" i="7"/>
  <c r="O243" i="7"/>
  <c r="V263" i="6"/>
  <c r="F264" i="4"/>
  <c r="H264" i="4" s="1"/>
  <c r="Q240" i="5"/>
  <c r="D241" i="3" s="1"/>
  <c r="C241" i="3"/>
  <c r="B241" i="3" s="1"/>
  <c r="AL246" i="15"/>
  <c r="AM245" i="15"/>
  <c r="L266" i="6"/>
  <c r="R266" i="6"/>
  <c r="Y266" i="6" s="1"/>
  <c r="AA262" i="6"/>
  <c r="D246" i="15"/>
  <c r="F245" i="5"/>
  <c r="E245" i="15"/>
  <c r="G245" i="5" s="1"/>
  <c r="T263" i="6"/>
  <c r="F264" i="3" s="1"/>
  <c r="G264" i="3" s="1"/>
  <c r="E264" i="3"/>
  <c r="H266" i="15"/>
  <c r="H267" i="6"/>
  <c r="I265" i="15"/>
  <c r="I267" i="6" s="1"/>
  <c r="X264" i="6"/>
  <c r="AB264" i="6"/>
  <c r="AC264" i="6" s="1"/>
  <c r="W242" i="7"/>
  <c r="X242" i="7" s="1"/>
  <c r="M242" i="7"/>
  <c r="N242" i="7"/>
  <c r="T242" i="7"/>
  <c r="I243" i="4"/>
  <c r="U264" i="6"/>
  <c r="O264" i="6"/>
  <c r="E265" i="4"/>
  <c r="Y242" i="7"/>
  <c r="Z241" i="7"/>
  <c r="AA241" i="7" s="1"/>
  <c r="J244" i="5"/>
  <c r="O244" i="5"/>
  <c r="W246" i="15"/>
  <c r="G245" i="9"/>
  <c r="X245" i="15"/>
  <c r="H245" i="9" s="1"/>
  <c r="N243" i="5"/>
  <c r="P243" i="5"/>
  <c r="AB246" i="15"/>
  <c r="H245" i="10"/>
  <c r="L241" i="5"/>
  <c r="R241" i="5"/>
  <c r="C242" i="4"/>
  <c r="B242" i="4" s="1"/>
  <c r="AD264" i="6"/>
  <c r="AE263" i="6"/>
  <c r="AF263" i="6" s="1"/>
  <c r="S241" i="7"/>
  <c r="I242" i="3" s="1"/>
  <c r="H242" i="3"/>
  <c r="X241" i="5"/>
  <c r="Y241" i="5" s="1"/>
  <c r="W242" i="5"/>
  <c r="U241" i="7"/>
  <c r="V241" i="7" s="1"/>
  <c r="J242" i="4"/>
  <c r="R247" i="15" l="1"/>
  <c r="F246" i="8"/>
  <c r="S246" i="15"/>
  <c r="G246" i="8" s="1"/>
  <c r="H267" i="15"/>
  <c r="H268" i="6"/>
  <c r="I266" i="15"/>
  <c r="I268" i="6" s="1"/>
  <c r="J245" i="5"/>
  <c r="O245" i="5"/>
  <c r="P266" i="6"/>
  <c r="S266" i="6"/>
  <c r="Q266" i="6"/>
  <c r="M247" i="15"/>
  <c r="G246" i="7"/>
  <c r="N246" i="15"/>
  <c r="H246" i="7" s="1"/>
  <c r="U265" i="6"/>
  <c r="O265" i="6"/>
  <c r="E266" i="4"/>
  <c r="W243" i="5"/>
  <c r="X242" i="5"/>
  <c r="Y242" i="5" s="1"/>
  <c r="Q241" i="5"/>
  <c r="D242" i="3" s="1"/>
  <c r="C242" i="3"/>
  <c r="B242" i="3" s="1"/>
  <c r="W247" i="15"/>
  <c r="G246" i="9"/>
  <c r="X246" i="15"/>
  <c r="H246" i="9" s="1"/>
  <c r="U242" i="7"/>
  <c r="J243" i="4"/>
  <c r="Z264" i="6"/>
  <c r="N264" i="6"/>
  <c r="D247" i="15"/>
  <c r="F246" i="5"/>
  <c r="E246" i="15"/>
  <c r="G246" i="5" s="1"/>
  <c r="M243" i="7"/>
  <c r="W243" i="7"/>
  <c r="X243" i="7" s="1"/>
  <c r="S241" i="5"/>
  <c r="D242" i="4"/>
  <c r="Y243" i="7"/>
  <c r="Z242" i="7"/>
  <c r="AA242" i="7" s="1"/>
  <c r="AD265" i="6"/>
  <c r="AE264" i="6"/>
  <c r="AF264" i="6" s="1"/>
  <c r="T264" i="6"/>
  <c r="F265" i="3" s="1"/>
  <c r="G265" i="3" s="1"/>
  <c r="E265" i="3"/>
  <c r="S242" i="7"/>
  <c r="I243" i="3" s="1"/>
  <c r="H243" i="3"/>
  <c r="AL247" i="15"/>
  <c r="AM246" i="15"/>
  <c r="AA263" i="6"/>
  <c r="T240" i="5"/>
  <c r="P244" i="7"/>
  <c r="O244" i="7"/>
  <c r="R244" i="7"/>
  <c r="R242" i="5"/>
  <c r="L242" i="5"/>
  <c r="C243" i="4"/>
  <c r="B243" i="4" s="1"/>
  <c r="K243" i="5"/>
  <c r="M243" i="5" s="1"/>
  <c r="U243" i="5"/>
  <c r="V243" i="5" s="1"/>
  <c r="AB247" i="15"/>
  <c r="H246" i="10"/>
  <c r="P244" i="5"/>
  <c r="N244" i="5"/>
  <c r="V264" i="6"/>
  <c r="F265" i="4"/>
  <c r="H265" i="4" s="1"/>
  <c r="L267" i="6"/>
  <c r="R267" i="6"/>
  <c r="Y267" i="6" s="1"/>
  <c r="N243" i="7"/>
  <c r="T243" i="7"/>
  <c r="I244" i="4"/>
  <c r="K245" i="7"/>
  <c r="Q245" i="7"/>
  <c r="AB265" i="6"/>
  <c r="AC265" i="6" s="1"/>
  <c r="X265" i="6"/>
  <c r="T241" i="5" l="1"/>
  <c r="J246" i="8"/>
  <c r="I246" i="8"/>
  <c r="O246" i="8" s="1"/>
  <c r="F247" i="8"/>
  <c r="S247" i="15"/>
  <c r="G247" i="8" s="1"/>
  <c r="R248" i="15"/>
  <c r="V242" i="7"/>
  <c r="AA264" i="6"/>
  <c r="S243" i="7"/>
  <c r="I244" i="3" s="1"/>
  <c r="H244" i="3"/>
  <c r="AB248" i="15"/>
  <c r="H247" i="10"/>
  <c r="P245" i="7"/>
  <c r="O245" i="7"/>
  <c r="R245" i="7"/>
  <c r="S242" i="5"/>
  <c r="D243" i="4"/>
  <c r="AE265" i="6"/>
  <c r="AF265" i="6" s="1"/>
  <c r="AD266" i="6"/>
  <c r="J246" i="5"/>
  <c r="O246" i="5"/>
  <c r="V265" i="6"/>
  <c r="F266" i="4"/>
  <c r="H266" i="4" s="1"/>
  <c r="P245" i="5"/>
  <c r="N245" i="5"/>
  <c r="Z265" i="6"/>
  <c r="N265" i="6"/>
  <c r="K244" i="5"/>
  <c r="M244" i="5" s="1"/>
  <c r="U244" i="5"/>
  <c r="V244" i="5" s="1"/>
  <c r="M244" i="7"/>
  <c r="W244" i="7"/>
  <c r="X244" i="7" s="1"/>
  <c r="D248" i="15"/>
  <c r="F247" i="5"/>
  <c r="E247" i="15"/>
  <c r="G247" i="5" s="1"/>
  <c r="W248" i="15"/>
  <c r="G247" i="9"/>
  <c r="X247" i="15"/>
  <c r="H247" i="9" s="1"/>
  <c r="W244" i="5"/>
  <c r="X243" i="5"/>
  <c r="Y243" i="5" s="1"/>
  <c r="AB266" i="6"/>
  <c r="AC266" i="6" s="1"/>
  <c r="X266" i="6"/>
  <c r="S267" i="6"/>
  <c r="Q267" i="6"/>
  <c r="P267" i="6"/>
  <c r="R243" i="5"/>
  <c r="L243" i="5"/>
  <c r="C244" i="4"/>
  <c r="B244" i="4" s="1"/>
  <c r="U243" i="7"/>
  <c r="J244" i="4"/>
  <c r="T244" i="7"/>
  <c r="N244" i="7"/>
  <c r="I245" i="4"/>
  <c r="Y244" i="7"/>
  <c r="Z243" i="7"/>
  <c r="AA243" i="7" s="1"/>
  <c r="K246" i="7"/>
  <c r="Q246" i="7"/>
  <c r="O266" i="6"/>
  <c r="U266" i="6"/>
  <c r="E267" i="4"/>
  <c r="L268" i="6"/>
  <c r="R268" i="6"/>
  <c r="Y268" i="6" s="1"/>
  <c r="Q242" i="5"/>
  <c r="D243" i="3" s="1"/>
  <c r="C243" i="3"/>
  <c r="B243" i="3" s="1"/>
  <c r="AL248" i="15"/>
  <c r="AM247" i="15"/>
  <c r="T265" i="6"/>
  <c r="F266" i="3" s="1"/>
  <c r="G266" i="3" s="1"/>
  <c r="E266" i="3"/>
  <c r="M248" i="15"/>
  <c r="G247" i="7"/>
  <c r="N247" i="15"/>
  <c r="H247" i="7" s="1"/>
  <c r="H268" i="15"/>
  <c r="H269" i="6"/>
  <c r="I267" i="15"/>
  <c r="I269" i="6" s="1"/>
  <c r="V243" i="7" l="1"/>
  <c r="J247" i="8"/>
  <c r="O247" i="8"/>
  <c r="S248" i="15"/>
  <c r="G248" i="8" s="1"/>
  <c r="F248" i="8"/>
  <c r="R249" i="15"/>
  <c r="N246" i="8"/>
  <c r="P246" i="8"/>
  <c r="O267" i="6"/>
  <c r="U267" i="6"/>
  <c r="E268" i="4"/>
  <c r="T242" i="5"/>
  <c r="W245" i="7"/>
  <c r="X245" i="7" s="1"/>
  <c r="M245" i="7"/>
  <c r="AB249" i="15"/>
  <c r="H248" i="10"/>
  <c r="O246" i="7"/>
  <c r="R246" i="7"/>
  <c r="P246" i="7"/>
  <c r="S244" i="7"/>
  <c r="I245" i="3" s="1"/>
  <c r="H245" i="3"/>
  <c r="W249" i="15"/>
  <c r="G248" i="9"/>
  <c r="X248" i="15"/>
  <c r="H248" i="9" s="1"/>
  <c r="T245" i="7"/>
  <c r="N245" i="7"/>
  <c r="I246" i="4"/>
  <c r="H269" i="15"/>
  <c r="H270" i="6"/>
  <c r="I268" i="15"/>
  <c r="I270" i="6" s="1"/>
  <c r="Q268" i="6"/>
  <c r="S268" i="6"/>
  <c r="P268" i="6"/>
  <c r="K247" i="7"/>
  <c r="Q247" i="7"/>
  <c r="V266" i="6"/>
  <c r="F267" i="4"/>
  <c r="H267" i="4" s="1"/>
  <c r="U244" i="7"/>
  <c r="J245" i="4"/>
  <c r="Q243" i="5"/>
  <c r="D244" i="3" s="1"/>
  <c r="C244" i="3"/>
  <c r="B244" i="3" s="1"/>
  <c r="AB267" i="6"/>
  <c r="AC267" i="6" s="1"/>
  <c r="X267" i="6"/>
  <c r="X244" i="5"/>
  <c r="Y244" i="5" s="1"/>
  <c r="W245" i="5"/>
  <c r="J247" i="5"/>
  <c r="O247" i="5"/>
  <c r="AA265" i="6"/>
  <c r="N246" i="5"/>
  <c r="P246" i="5"/>
  <c r="AL249" i="15"/>
  <c r="AM248" i="15"/>
  <c r="L269" i="6"/>
  <c r="R269" i="6"/>
  <c r="Y269" i="6" s="1"/>
  <c r="M249" i="15"/>
  <c r="G248" i="7"/>
  <c r="N248" i="15"/>
  <c r="H248" i="7" s="1"/>
  <c r="T266" i="6"/>
  <c r="F267" i="3" s="1"/>
  <c r="G267" i="3" s="1"/>
  <c r="E267" i="3"/>
  <c r="Y245" i="7"/>
  <c r="Z244" i="7"/>
  <c r="AA244" i="7" s="1"/>
  <c r="S243" i="5"/>
  <c r="D244" i="4"/>
  <c r="Z266" i="6"/>
  <c r="N266" i="6"/>
  <c r="D249" i="15"/>
  <c r="F248" i="5"/>
  <c r="E248" i="15"/>
  <c r="G248" i="5" s="1"/>
  <c r="L244" i="5"/>
  <c r="R244" i="5"/>
  <c r="C245" i="4"/>
  <c r="B245" i="4" s="1"/>
  <c r="U245" i="5"/>
  <c r="V245" i="5" s="1"/>
  <c r="K245" i="5"/>
  <c r="M245" i="5" s="1"/>
  <c r="AD267" i="6"/>
  <c r="AE266" i="6"/>
  <c r="AF266" i="6" s="1"/>
  <c r="T243" i="5" l="1"/>
  <c r="J248" i="8"/>
  <c r="O248" i="8"/>
  <c r="U246" i="8"/>
  <c r="K246" i="8"/>
  <c r="M246" i="8" s="1"/>
  <c r="S249" i="15"/>
  <c r="G249" i="8" s="1"/>
  <c r="R250" i="15"/>
  <c r="F249" i="8"/>
  <c r="J249" i="8" s="1"/>
  <c r="N247" i="8"/>
  <c r="P247" i="8"/>
  <c r="V244" i="7"/>
  <c r="C11" i="13"/>
  <c r="L245" i="5"/>
  <c r="R245" i="5"/>
  <c r="C246" i="4"/>
  <c r="B246" i="4" s="1"/>
  <c r="Q244" i="5"/>
  <c r="D245" i="3" s="1"/>
  <c r="C245" i="3"/>
  <c r="B245" i="3" s="1"/>
  <c r="Q269" i="6"/>
  <c r="P269" i="6"/>
  <c r="S269" i="6"/>
  <c r="AB268" i="6"/>
  <c r="AC268" i="6" s="1"/>
  <c r="X268" i="6"/>
  <c r="N246" i="7"/>
  <c r="T246" i="7"/>
  <c r="I247" i="4"/>
  <c r="T267" i="6"/>
  <c r="F268" i="3" s="1"/>
  <c r="G268" i="3" s="1"/>
  <c r="E268" i="3"/>
  <c r="AA266" i="6"/>
  <c r="W250" i="15"/>
  <c r="G249" i="9"/>
  <c r="K249" i="9" s="1"/>
  <c r="X249" i="15"/>
  <c r="H249" i="9" s="1"/>
  <c r="X245" i="5"/>
  <c r="Y245" i="5" s="1"/>
  <c r="W246" i="5"/>
  <c r="H270" i="15"/>
  <c r="H271" i="6"/>
  <c r="I269" i="15"/>
  <c r="I271" i="6" s="1"/>
  <c r="J248" i="9"/>
  <c r="K248" i="9"/>
  <c r="Y246" i="7"/>
  <c r="Z245" i="7"/>
  <c r="AA245" i="7" s="1"/>
  <c r="K248" i="7"/>
  <c r="Q248" i="7"/>
  <c r="J248" i="5"/>
  <c r="O248" i="5"/>
  <c r="M250" i="15"/>
  <c r="G249" i="7"/>
  <c r="N249" i="15"/>
  <c r="H249" i="7" s="1"/>
  <c r="AL250" i="15"/>
  <c r="AM249" i="15"/>
  <c r="U246" i="5"/>
  <c r="V246" i="5" s="1"/>
  <c r="K246" i="5"/>
  <c r="M246" i="5" s="1"/>
  <c r="Z267" i="6"/>
  <c r="N267" i="6"/>
  <c r="R247" i="7"/>
  <c r="P247" i="7"/>
  <c r="O247" i="7"/>
  <c r="S245" i="7"/>
  <c r="I246" i="3" s="1"/>
  <c r="H246" i="3"/>
  <c r="AB250" i="15"/>
  <c r="H249" i="10"/>
  <c r="AD268" i="6"/>
  <c r="AE268" i="6" s="1"/>
  <c r="AE267" i="6"/>
  <c r="AF267" i="6" s="1"/>
  <c r="S244" i="5"/>
  <c r="D245" i="4"/>
  <c r="D250" i="15"/>
  <c r="F249" i="5"/>
  <c r="E249" i="15"/>
  <c r="G249" i="5" s="1"/>
  <c r="N247" i="5"/>
  <c r="P247" i="5"/>
  <c r="U268" i="6"/>
  <c r="O268" i="6"/>
  <c r="E269" i="4"/>
  <c r="L270" i="6"/>
  <c r="R270" i="6"/>
  <c r="Y270" i="6" s="1"/>
  <c r="U245" i="7"/>
  <c r="J246" i="4"/>
  <c r="W246" i="7"/>
  <c r="X246" i="7" s="1"/>
  <c r="M246" i="7"/>
  <c r="V267" i="6"/>
  <c r="F268" i="4"/>
  <c r="H268" i="4" s="1"/>
  <c r="T244" i="5" l="1"/>
  <c r="AA267" i="6"/>
  <c r="M249" i="9"/>
  <c r="M248" i="3" s="1"/>
  <c r="V245" i="7"/>
  <c r="P249" i="8"/>
  <c r="N249" i="8"/>
  <c r="V246" i="8"/>
  <c r="R251" i="15"/>
  <c r="F250" i="8"/>
  <c r="J250" i="8" s="1"/>
  <c r="P250" i="8" s="1"/>
  <c r="S250" i="15"/>
  <c r="G250" i="8" s="1"/>
  <c r="K247" i="8"/>
  <c r="M247" i="8" s="1"/>
  <c r="U247" i="8"/>
  <c r="V247" i="8" s="1"/>
  <c r="N248" i="8"/>
  <c r="P248" i="8"/>
  <c r="L246" i="8"/>
  <c r="K247" i="4"/>
  <c r="R246" i="8"/>
  <c r="O249" i="8"/>
  <c r="AF268" i="6"/>
  <c r="T268" i="6"/>
  <c r="F269" i="3" s="1"/>
  <c r="G269" i="3" s="1"/>
  <c r="E269" i="3"/>
  <c r="J249" i="5"/>
  <c r="O249" i="5"/>
  <c r="M247" i="7"/>
  <c r="W247" i="7"/>
  <c r="X247" i="7" s="1"/>
  <c r="M251" i="15"/>
  <c r="G250" i="7"/>
  <c r="N250" i="15"/>
  <c r="H250" i="7" s="1"/>
  <c r="P248" i="7"/>
  <c r="O248" i="7"/>
  <c r="R248" i="7"/>
  <c r="Q245" i="5"/>
  <c r="D246" i="3" s="1"/>
  <c r="C246" i="3"/>
  <c r="B246" i="3" s="1"/>
  <c r="AB251" i="15"/>
  <c r="H250" i="10"/>
  <c r="AL251" i="15"/>
  <c r="AM250" i="15"/>
  <c r="L271" i="6"/>
  <c r="R271" i="6"/>
  <c r="Y271" i="6" s="1"/>
  <c r="U246" i="7"/>
  <c r="J247" i="4"/>
  <c r="AB269" i="6"/>
  <c r="AC269" i="6" s="1"/>
  <c r="X269" i="6"/>
  <c r="AD269" i="6"/>
  <c r="V268" i="6"/>
  <c r="F269" i="4"/>
  <c r="H269" i="4" s="1"/>
  <c r="D251" i="15"/>
  <c r="F250" i="5"/>
  <c r="E250" i="15"/>
  <c r="G250" i="5" s="1"/>
  <c r="P270" i="6"/>
  <c r="S270" i="6"/>
  <c r="Q270" i="6"/>
  <c r="K247" i="5"/>
  <c r="M247" i="5" s="1"/>
  <c r="U247" i="5"/>
  <c r="V247" i="5" s="1"/>
  <c r="N247" i="7"/>
  <c r="T247" i="7"/>
  <c r="I248" i="4"/>
  <c r="R246" i="5"/>
  <c r="L246" i="5"/>
  <c r="C247" i="4"/>
  <c r="P248" i="5"/>
  <c r="N248" i="5"/>
  <c r="Y247" i="7"/>
  <c r="Z247" i="7" s="1"/>
  <c r="Z246" i="7"/>
  <c r="AA246" i="7" s="1"/>
  <c r="N248" i="9"/>
  <c r="L248" i="9"/>
  <c r="M249" i="4"/>
  <c r="H271" i="15"/>
  <c r="H272" i="6"/>
  <c r="I270" i="15"/>
  <c r="I272" i="6" s="1"/>
  <c r="N249" i="9"/>
  <c r="L249" i="9"/>
  <c r="M250" i="4"/>
  <c r="S246" i="7"/>
  <c r="I247" i="3" s="1"/>
  <c r="H247" i="3"/>
  <c r="U269" i="6"/>
  <c r="O269" i="6"/>
  <c r="E270" i="4"/>
  <c r="K249" i="7"/>
  <c r="Q249" i="7"/>
  <c r="M248" i="9"/>
  <c r="M247" i="3" s="1"/>
  <c r="L247" i="3"/>
  <c r="W247" i="5"/>
  <c r="X247" i="5" s="1"/>
  <c r="X246" i="5"/>
  <c r="Y246" i="5" s="1"/>
  <c r="W251" i="15"/>
  <c r="G250" i="9"/>
  <c r="X250" i="15"/>
  <c r="H250" i="9" s="1"/>
  <c r="Z268" i="6"/>
  <c r="N268" i="6"/>
  <c r="S245" i="5"/>
  <c r="D246" i="4"/>
  <c r="B247" i="4" l="1"/>
  <c r="AA268" i="6"/>
  <c r="O250" i="8"/>
  <c r="N250" i="8"/>
  <c r="R247" i="8"/>
  <c r="L247" i="8"/>
  <c r="K248" i="4"/>
  <c r="S246" i="8"/>
  <c r="L247" i="4"/>
  <c r="U248" i="8"/>
  <c r="K248" i="8"/>
  <c r="M248" i="8" s="1"/>
  <c r="W248" i="8"/>
  <c r="Q246" i="8"/>
  <c r="K247" i="3" s="1"/>
  <c r="J247" i="3"/>
  <c r="R252" i="15"/>
  <c r="F251" i="8"/>
  <c r="S251" i="15"/>
  <c r="G251" i="8" s="1"/>
  <c r="U249" i="8"/>
  <c r="K249" i="8"/>
  <c r="M249" i="8" s="1"/>
  <c r="AA247" i="7"/>
  <c r="AB270" i="6"/>
  <c r="AC270" i="6" s="1"/>
  <c r="X270" i="6"/>
  <c r="U250" i="8"/>
  <c r="K250" i="8"/>
  <c r="M250" i="8" s="1"/>
  <c r="Y247" i="5"/>
  <c r="P249" i="7"/>
  <c r="O249" i="7"/>
  <c r="R249" i="7"/>
  <c r="Q246" i="5"/>
  <c r="D247" i="3" s="1"/>
  <c r="C247" i="3"/>
  <c r="B247" i="3" s="1"/>
  <c r="O270" i="6"/>
  <c r="U270" i="6"/>
  <c r="E271" i="4"/>
  <c r="AL252" i="15"/>
  <c r="AM251" i="15"/>
  <c r="AB252" i="15"/>
  <c r="H251" i="10"/>
  <c r="T248" i="7"/>
  <c r="N248" i="7"/>
  <c r="I249" i="4"/>
  <c r="M252" i="15"/>
  <c r="G251" i="7"/>
  <c r="N251" i="15"/>
  <c r="H251" i="7" s="1"/>
  <c r="P249" i="5"/>
  <c r="N249" i="5"/>
  <c r="Y248" i="7"/>
  <c r="M248" i="7"/>
  <c r="W248" i="7"/>
  <c r="X248" i="7" s="1"/>
  <c r="K250" i="9"/>
  <c r="M250" i="9"/>
  <c r="M249" i="3" s="1"/>
  <c r="T269" i="6"/>
  <c r="F270" i="3" s="1"/>
  <c r="G270" i="3" s="1"/>
  <c r="E270" i="3"/>
  <c r="L272" i="6"/>
  <c r="R272" i="6"/>
  <c r="Y272" i="6" s="1"/>
  <c r="Q248" i="9"/>
  <c r="S248" i="9"/>
  <c r="O248" i="9"/>
  <c r="P248" i="9" s="1"/>
  <c r="N249" i="4"/>
  <c r="S246" i="5"/>
  <c r="D247" i="4"/>
  <c r="R247" i="5"/>
  <c r="L247" i="5"/>
  <c r="C248" i="4"/>
  <c r="B248" i="4" s="1"/>
  <c r="AD270" i="6"/>
  <c r="AE269" i="6"/>
  <c r="AF269" i="6" s="1"/>
  <c r="V246" i="7"/>
  <c r="O249" i="9"/>
  <c r="P249" i="9" s="1"/>
  <c r="Q249" i="9"/>
  <c r="N250" i="4"/>
  <c r="S247" i="7"/>
  <c r="I248" i="3" s="1"/>
  <c r="H248" i="3"/>
  <c r="D252" i="15"/>
  <c r="F251" i="5"/>
  <c r="E251" i="15"/>
  <c r="G251" i="5" s="1"/>
  <c r="K250" i="7"/>
  <c r="Q250" i="7"/>
  <c r="T245" i="5"/>
  <c r="W252" i="15"/>
  <c r="G251" i="9"/>
  <c r="K251" i="9" s="1"/>
  <c r="X251" i="15"/>
  <c r="H251" i="9" s="1"/>
  <c r="V269" i="6"/>
  <c r="F270" i="4"/>
  <c r="H270" i="4" s="1"/>
  <c r="H272" i="15"/>
  <c r="H273" i="6"/>
  <c r="I271" i="15"/>
  <c r="I273" i="6" s="1"/>
  <c r="W248" i="5"/>
  <c r="K248" i="5"/>
  <c r="M248" i="5" s="1"/>
  <c r="U248" i="5"/>
  <c r="V248" i="5" s="1"/>
  <c r="U247" i="7"/>
  <c r="J248" i="4"/>
  <c r="J250" i="5"/>
  <c r="O250" i="5"/>
  <c r="N269" i="6"/>
  <c r="Z269" i="6"/>
  <c r="S271" i="6"/>
  <c r="P271" i="6"/>
  <c r="Q271" i="6"/>
  <c r="V247" i="7" l="1"/>
  <c r="AA269" i="6"/>
  <c r="T246" i="8"/>
  <c r="J251" i="8"/>
  <c r="O251" i="8"/>
  <c r="W249" i="8"/>
  <c r="X248" i="8"/>
  <c r="Y248" i="8" s="1"/>
  <c r="L249" i="8"/>
  <c r="K250" i="4"/>
  <c r="R249" i="8"/>
  <c r="R253" i="15"/>
  <c r="F252" i="8"/>
  <c r="S252" i="15"/>
  <c r="G252" i="8" s="1"/>
  <c r="R248" i="8"/>
  <c r="L248" i="8"/>
  <c r="K249" i="4"/>
  <c r="V248" i="8"/>
  <c r="V249" i="8"/>
  <c r="Q247" i="8"/>
  <c r="K248" i="3" s="1"/>
  <c r="J248" i="3"/>
  <c r="S247" i="8"/>
  <c r="L248" i="4"/>
  <c r="T246" i="5"/>
  <c r="X248" i="5"/>
  <c r="Y248" i="5" s="1"/>
  <c r="W249" i="5"/>
  <c r="D253" i="15"/>
  <c r="F252" i="5"/>
  <c r="E252" i="15"/>
  <c r="G252" i="5" s="1"/>
  <c r="R248" i="9"/>
  <c r="R249" i="9"/>
  <c r="U249" i="5"/>
  <c r="V249" i="5" s="1"/>
  <c r="K249" i="5"/>
  <c r="M249" i="5" s="1"/>
  <c r="M253" i="15"/>
  <c r="G252" i="7"/>
  <c r="N252" i="15"/>
  <c r="H252" i="7" s="1"/>
  <c r="Q247" i="5"/>
  <c r="D248" i="3" s="1"/>
  <c r="C248" i="3"/>
  <c r="L250" i="9"/>
  <c r="N250" i="9"/>
  <c r="M251" i="4"/>
  <c r="Y249" i="7"/>
  <c r="Z248" i="7"/>
  <c r="AA248" i="7" s="1"/>
  <c r="AB253" i="15"/>
  <c r="H252" i="10"/>
  <c r="R250" i="8"/>
  <c r="L250" i="8"/>
  <c r="K251" i="4"/>
  <c r="O271" i="6"/>
  <c r="U271" i="6"/>
  <c r="E272" i="4"/>
  <c r="X271" i="6"/>
  <c r="AB271" i="6"/>
  <c r="AC271" i="6" s="1"/>
  <c r="L273" i="6"/>
  <c r="R273" i="6"/>
  <c r="Y273" i="6" s="1"/>
  <c r="N251" i="9"/>
  <c r="L251" i="9"/>
  <c r="M252" i="4"/>
  <c r="S247" i="5"/>
  <c r="D248" i="4"/>
  <c r="Q272" i="6"/>
  <c r="S272" i="6"/>
  <c r="P272" i="6"/>
  <c r="S248" i="7"/>
  <c r="I249" i="3" s="1"/>
  <c r="H249" i="3"/>
  <c r="V270" i="6"/>
  <c r="F271" i="4"/>
  <c r="H271" i="4" s="1"/>
  <c r="W249" i="7"/>
  <c r="X249" i="7" s="1"/>
  <c r="M249" i="7"/>
  <c r="V250" i="8"/>
  <c r="N270" i="6"/>
  <c r="Z270" i="6"/>
  <c r="N250" i="5"/>
  <c r="P250" i="5"/>
  <c r="L248" i="5"/>
  <c r="R248" i="5"/>
  <c r="C249" i="4"/>
  <c r="B249" i="4" s="1"/>
  <c r="H273" i="15"/>
  <c r="H274" i="6"/>
  <c r="I272" i="15"/>
  <c r="I274" i="6" s="1"/>
  <c r="W253" i="15"/>
  <c r="G252" i="9"/>
  <c r="K252" i="9" s="1"/>
  <c r="X252" i="15"/>
  <c r="H252" i="9" s="1"/>
  <c r="O250" i="7"/>
  <c r="R250" i="7"/>
  <c r="P250" i="7"/>
  <c r="J251" i="5"/>
  <c r="O251" i="5"/>
  <c r="AD271" i="6"/>
  <c r="AE270" i="6"/>
  <c r="AF270" i="6" s="1"/>
  <c r="S249" i="9"/>
  <c r="T248" i="9"/>
  <c r="M251" i="9"/>
  <c r="M250" i="3" s="1"/>
  <c r="K251" i="7"/>
  <c r="Q251" i="7"/>
  <c r="U248" i="7"/>
  <c r="J249" i="4"/>
  <c r="AL253" i="15"/>
  <c r="AM252" i="15"/>
  <c r="T270" i="6"/>
  <c r="F271" i="3" s="1"/>
  <c r="G271" i="3" s="1"/>
  <c r="E271" i="3"/>
  <c r="T249" i="7"/>
  <c r="N249" i="7"/>
  <c r="I250" i="4"/>
  <c r="B248" i="3" l="1"/>
  <c r="T247" i="8"/>
  <c r="T247" i="5"/>
  <c r="J249" i="3"/>
  <c r="Q248" i="8"/>
  <c r="K249" i="3" s="1"/>
  <c r="R254" i="15"/>
  <c r="F253" i="8"/>
  <c r="S253" i="15"/>
  <c r="G253" i="8" s="1"/>
  <c r="S248" i="8"/>
  <c r="T248" i="8" s="1"/>
  <c r="L249" i="4"/>
  <c r="L250" i="4"/>
  <c r="S249" i="8"/>
  <c r="X249" i="8"/>
  <c r="Y249" i="8" s="1"/>
  <c r="W250" i="8"/>
  <c r="J252" i="8"/>
  <c r="O252" i="8"/>
  <c r="Q249" i="8"/>
  <c r="K250" i="3" s="1"/>
  <c r="J250" i="3"/>
  <c r="N251" i="8"/>
  <c r="P251" i="8"/>
  <c r="V248" i="7"/>
  <c r="N250" i="7"/>
  <c r="T250" i="7"/>
  <c r="I251" i="4"/>
  <c r="S248" i="5"/>
  <c r="D249" i="4"/>
  <c r="AA270" i="6"/>
  <c r="X272" i="6"/>
  <c r="AB272" i="6"/>
  <c r="AC272" i="6" s="1"/>
  <c r="Q273" i="6"/>
  <c r="P273" i="6"/>
  <c r="S273" i="6"/>
  <c r="V271" i="6"/>
  <c r="F272" i="4"/>
  <c r="H272" i="4" s="1"/>
  <c r="S250" i="8"/>
  <c r="L251" i="4"/>
  <c r="AB254" i="15"/>
  <c r="H253" i="10"/>
  <c r="Q250" i="9"/>
  <c r="O250" i="9"/>
  <c r="P250" i="9" s="1"/>
  <c r="N251" i="4"/>
  <c r="K252" i="7"/>
  <c r="Q252" i="7"/>
  <c r="D254" i="15"/>
  <c r="F253" i="5"/>
  <c r="E253" i="15"/>
  <c r="G253" i="5" s="1"/>
  <c r="X249" i="5"/>
  <c r="Y249" i="5" s="1"/>
  <c r="W250" i="5"/>
  <c r="L274" i="6"/>
  <c r="R274" i="6"/>
  <c r="Y274" i="6" s="1"/>
  <c r="U248" i="9"/>
  <c r="L252" i="9"/>
  <c r="N252" i="9"/>
  <c r="M253" i="4"/>
  <c r="H274" i="15"/>
  <c r="H275" i="6"/>
  <c r="I273" i="15"/>
  <c r="I275" i="6" s="1"/>
  <c r="U250" i="5"/>
  <c r="V250" i="5" s="1"/>
  <c r="K250" i="5"/>
  <c r="M250" i="5" s="1"/>
  <c r="O251" i="9"/>
  <c r="P251" i="9" s="1"/>
  <c r="Q251" i="9"/>
  <c r="N252" i="4"/>
  <c r="Z271" i="6"/>
  <c r="N271" i="6"/>
  <c r="Y250" i="7"/>
  <c r="Z249" i="7"/>
  <c r="AA249" i="7" s="1"/>
  <c r="L249" i="5"/>
  <c r="R249" i="5"/>
  <c r="C250" i="4"/>
  <c r="B250" i="4" s="1"/>
  <c r="AD272" i="6"/>
  <c r="AE271" i="6"/>
  <c r="AF271" i="6" s="1"/>
  <c r="N251" i="5"/>
  <c r="P251" i="5"/>
  <c r="Q248" i="5"/>
  <c r="D249" i="3" s="1"/>
  <c r="C249" i="3"/>
  <c r="T271" i="6"/>
  <c r="F272" i="3" s="1"/>
  <c r="G272" i="3" s="1"/>
  <c r="E272" i="3"/>
  <c r="M254" i="15"/>
  <c r="G253" i="7"/>
  <c r="N253" i="15"/>
  <c r="H253" i="7" s="1"/>
  <c r="S249" i="7"/>
  <c r="I250" i="3" s="1"/>
  <c r="H250" i="3"/>
  <c r="U249" i="7"/>
  <c r="J250" i="4"/>
  <c r="AL254" i="15"/>
  <c r="AM253" i="15"/>
  <c r="R251" i="7"/>
  <c r="P251" i="7"/>
  <c r="O251" i="7"/>
  <c r="S250" i="9"/>
  <c r="T249" i="9"/>
  <c r="W250" i="7"/>
  <c r="X250" i="7" s="1"/>
  <c r="M250" i="7"/>
  <c r="W254" i="15"/>
  <c r="G253" i="9"/>
  <c r="X253" i="15"/>
  <c r="H253" i="9" s="1"/>
  <c r="U272" i="6"/>
  <c r="O272" i="6"/>
  <c r="E273" i="4"/>
  <c r="Q250" i="8"/>
  <c r="K251" i="3" s="1"/>
  <c r="J251" i="3"/>
  <c r="M252" i="9"/>
  <c r="M251" i="3" s="1"/>
  <c r="J252" i="5"/>
  <c r="O252" i="5"/>
  <c r="B249" i="3" l="1"/>
  <c r="T249" i="8"/>
  <c r="N252" i="8"/>
  <c r="P252" i="8"/>
  <c r="J253" i="8"/>
  <c r="O253" i="8"/>
  <c r="X250" i="8"/>
  <c r="W251" i="8"/>
  <c r="F254" i="8"/>
  <c r="S254" i="15"/>
  <c r="G254" i="8" s="1"/>
  <c r="R255" i="15"/>
  <c r="U251" i="8"/>
  <c r="K251" i="8"/>
  <c r="M251" i="8" s="1"/>
  <c r="V249" i="7"/>
  <c r="U249" i="9"/>
  <c r="R251" i="9"/>
  <c r="R250" i="9"/>
  <c r="K253" i="9"/>
  <c r="K253" i="7"/>
  <c r="Q253" i="7"/>
  <c r="M253" i="9"/>
  <c r="M252" i="3" s="1"/>
  <c r="Q249" i="5"/>
  <c r="D250" i="3" s="1"/>
  <c r="C250" i="3"/>
  <c r="B250" i="3" s="1"/>
  <c r="P274" i="6"/>
  <c r="S274" i="6"/>
  <c r="Q274" i="6"/>
  <c r="J253" i="5"/>
  <c r="O253" i="5"/>
  <c r="AB273" i="6"/>
  <c r="AC273" i="6" s="1"/>
  <c r="X273" i="6"/>
  <c r="Z272" i="6"/>
  <c r="N272" i="6"/>
  <c r="U250" i="7"/>
  <c r="J251" i="4"/>
  <c r="P252" i="5"/>
  <c r="N252" i="5"/>
  <c r="T272" i="6"/>
  <c r="F273" i="3" s="1"/>
  <c r="G273" i="3" s="1"/>
  <c r="E273" i="3"/>
  <c r="W255" i="15"/>
  <c r="G254" i="9"/>
  <c r="K254" i="9" s="1"/>
  <c r="X254" i="15"/>
  <c r="H254" i="9" s="1"/>
  <c r="M251" i="7"/>
  <c r="W251" i="7"/>
  <c r="X251" i="7" s="1"/>
  <c r="M255" i="15"/>
  <c r="G254" i="7"/>
  <c r="N254" i="15"/>
  <c r="H254" i="7" s="1"/>
  <c r="Q252" i="9"/>
  <c r="O252" i="9"/>
  <c r="P252" i="9" s="1"/>
  <c r="N253" i="4"/>
  <c r="W251" i="5"/>
  <c r="X250" i="5"/>
  <c r="Y250" i="5" s="1"/>
  <c r="D255" i="15"/>
  <c r="F254" i="5"/>
  <c r="E254" i="15"/>
  <c r="G254" i="5" s="1"/>
  <c r="T250" i="8"/>
  <c r="U273" i="6"/>
  <c r="O273" i="6"/>
  <c r="E274" i="4"/>
  <c r="S250" i="7"/>
  <c r="I251" i="3" s="1"/>
  <c r="H251" i="3"/>
  <c r="V272" i="6"/>
  <c r="F273" i="4"/>
  <c r="H273" i="4" s="1"/>
  <c r="S251" i="9"/>
  <c r="T250" i="9"/>
  <c r="K251" i="5"/>
  <c r="M251" i="5" s="1"/>
  <c r="U251" i="5"/>
  <c r="V251" i="5" s="1"/>
  <c r="AD273" i="6"/>
  <c r="AE272" i="6"/>
  <c r="AF272" i="6" s="1"/>
  <c r="L275" i="6"/>
  <c r="R275" i="6"/>
  <c r="Y275" i="6" s="1"/>
  <c r="T248" i="5"/>
  <c r="N251" i="7"/>
  <c r="T251" i="7"/>
  <c r="I252" i="4"/>
  <c r="AL255" i="15"/>
  <c r="AM254" i="15"/>
  <c r="S249" i="5"/>
  <c r="D250" i="4"/>
  <c r="Y251" i="7"/>
  <c r="Z250" i="7"/>
  <c r="AA250" i="7" s="1"/>
  <c r="R250" i="5"/>
  <c r="L250" i="5"/>
  <c r="C251" i="4"/>
  <c r="B251" i="4" s="1"/>
  <c r="H275" i="15"/>
  <c r="H276" i="6"/>
  <c r="I274" i="15"/>
  <c r="I276" i="6" s="1"/>
  <c r="P252" i="7"/>
  <c r="O252" i="7"/>
  <c r="R252" i="7"/>
  <c r="AB255" i="15"/>
  <c r="H254" i="10"/>
  <c r="AA271" i="6"/>
  <c r="T249" i="5" l="1"/>
  <c r="R251" i="8"/>
  <c r="L251" i="8"/>
  <c r="K252" i="4"/>
  <c r="J254" i="8"/>
  <c r="O254" i="8"/>
  <c r="N253" i="8"/>
  <c r="P253" i="8"/>
  <c r="V251" i="8"/>
  <c r="W252" i="8"/>
  <c r="X251" i="8"/>
  <c r="Y251" i="8" s="1"/>
  <c r="K252" i="8"/>
  <c r="M252" i="8" s="1"/>
  <c r="U252" i="8"/>
  <c r="V252" i="8" s="1"/>
  <c r="R256" i="15"/>
  <c r="F255" i="8"/>
  <c r="S255" i="15"/>
  <c r="G255" i="8" s="1"/>
  <c r="Y250" i="8"/>
  <c r="U250" i="9"/>
  <c r="R252" i="9"/>
  <c r="AA272" i="6"/>
  <c r="D256" i="15"/>
  <c r="F255" i="5"/>
  <c r="E255" i="15"/>
  <c r="G255" i="5" s="1"/>
  <c r="W256" i="15"/>
  <c r="G255" i="9"/>
  <c r="X255" i="15"/>
  <c r="H255" i="9" s="1"/>
  <c r="AB274" i="6"/>
  <c r="AC274" i="6" s="1"/>
  <c r="X274" i="6"/>
  <c r="T252" i="7"/>
  <c r="N252" i="7"/>
  <c r="I253" i="4"/>
  <c r="Q250" i="5"/>
  <c r="D251" i="3" s="1"/>
  <c r="C251" i="3"/>
  <c r="B251" i="3" s="1"/>
  <c r="S252" i="9"/>
  <c r="T251" i="9"/>
  <c r="K252" i="5"/>
  <c r="M252" i="5" s="1"/>
  <c r="U252" i="5"/>
  <c r="V252" i="5" s="1"/>
  <c r="O274" i="6"/>
  <c r="U274" i="6"/>
  <c r="E275" i="4"/>
  <c r="M252" i="7"/>
  <c r="W252" i="7"/>
  <c r="X252" i="7" s="1"/>
  <c r="Y252" i="7"/>
  <c r="Z251" i="7"/>
  <c r="AA251" i="7" s="1"/>
  <c r="U251" i="7"/>
  <c r="J252" i="4"/>
  <c r="V273" i="6"/>
  <c r="F274" i="4"/>
  <c r="H274" i="4" s="1"/>
  <c r="N253" i="9"/>
  <c r="L253" i="9"/>
  <c r="M254" i="4"/>
  <c r="S251" i="7"/>
  <c r="I252" i="3" s="1"/>
  <c r="H252" i="3"/>
  <c r="AE273" i="6"/>
  <c r="AF273" i="6" s="1"/>
  <c r="AD274" i="6"/>
  <c r="AL256" i="15"/>
  <c r="AM255" i="15"/>
  <c r="S275" i="6"/>
  <c r="Q275" i="6"/>
  <c r="P275" i="6"/>
  <c r="W252" i="5"/>
  <c r="X251" i="5"/>
  <c r="Y251" i="5" s="1"/>
  <c r="K254" i="7"/>
  <c r="Q254" i="7"/>
  <c r="P253" i="5"/>
  <c r="N253" i="5"/>
  <c r="P253" i="7"/>
  <c r="O253" i="7"/>
  <c r="R253" i="7"/>
  <c r="L276" i="6"/>
  <c r="R276" i="6"/>
  <c r="Y276" i="6" s="1"/>
  <c r="S250" i="5"/>
  <c r="D251" i="4"/>
  <c r="AB256" i="15"/>
  <c r="H255" i="10"/>
  <c r="H276" i="15"/>
  <c r="H277" i="6"/>
  <c r="I275" i="15"/>
  <c r="I277" i="6" s="1"/>
  <c r="R251" i="5"/>
  <c r="L251" i="5"/>
  <c r="C252" i="4"/>
  <c r="T273" i="6"/>
  <c r="F274" i="3" s="1"/>
  <c r="G274" i="3" s="1"/>
  <c r="E274" i="3"/>
  <c r="J254" i="5"/>
  <c r="O254" i="5"/>
  <c r="M256" i="15"/>
  <c r="G255" i="7"/>
  <c r="N255" i="15"/>
  <c r="H255" i="7" s="1"/>
  <c r="L254" i="9"/>
  <c r="N254" i="9"/>
  <c r="M255" i="4"/>
  <c r="V250" i="7"/>
  <c r="Z273" i="6"/>
  <c r="N273" i="6"/>
  <c r="M254" i="9"/>
  <c r="M253" i="3" s="1"/>
  <c r="B252" i="4" l="1"/>
  <c r="K253" i="4"/>
  <c r="R252" i="8"/>
  <c r="L252" i="8"/>
  <c r="P254" i="8"/>
  <c r="N254" i="8"/>
  <c r="O255" i="8"/>
  <c r="J255" i="8"/>
  <c r="U253" i="8"/>
  <c r="V253" i="8" s="1"/>
  <c r="K253" i="8"/>
  <c r="M253" i="8" s="1"/>
  <c r="F256" i="8"/>
  <c r="S256" i="15"/>
  <c r="G256" i="8" s="1"/>
  <c r="R257" i="15"/>
  <c r="X252" i="8"/>
  <c r="Y252" i="8" s="1"/>
  <c r="W253" i="8"/>
  <c r="Q251" i="8"/>
  <c r="K252" i="3" s="1"/>
  <c r="J252" i="3"/>
  <c r="S251" i="8"/>
  <c r="L252" i="4"/>
  <c r="T250" i="5"/>
  <c r="U251" i="9"/>
  <c r="V251" i="7"/>
  <c r="Q254" i="9"/>
  <c r="O254" i="9"/>
  <c r="P254" i="9" s="1"/>
  <c r="N255" i="4"/>
  <c r="M257" i="15"/>
  <c r="G256" i="7"/>
  <c r="N256" i="15"/>
  <c r="H256" i="7" s="1"/>
  <c r="H277" i="15"/>
  <c r="H278" i="6"/>
  <c r="I276" i="15"/>
  <c r="I278" i="6" s="1"/>
  <c r="AB257" i="15"/>
  <c r="H256" i="10"/>
  <c r="Q276" i="6"/>
  <c r="S276" i="6"/>
  <c r="P276" i="6"/>
  <c r="T253" i="7"/>
  <c r="N253" i="7"/>
  <c r="I254" i="4"/>
  <c r="U253" i="5"/>
  <c r="V253" i="5" s="1"/>
  <c r="K253" i="5"/>
  <c r="M253" i="5" s="1"/>
  <c r="O275" i="6"/>
  <c r="U275" i="6"/>
  <c r="E276" i="4"/>
  <c r="AL257" i="15"/>
  <c r="AM256" i="15"/>
  <c r="T274" i="6"/>
  <c r="F275" i="3" s="1"/>
  <c r="G275" i="3" s="1"/>
  <c r="E275" i="3"/>
  <c r="S253" i="9"/>
  <c r="T252" i="9"/>
  <c r="S252" i="7"/>
  <c r="I253" i="3" s="1"/>
  <c r="H253" i="3"/>
  <c r="J255" i="5"/>
  <c r="O255" i="5"/>
  <c r="N254" i="5"/>
  <c r="P254" i="5"/>
  <c r="Q251" i="5"/>
  <c r="D252" i="3" s="1"/>
  <c r="C252" i="3"/>
  <c r="AD275" i="6"/>
  <c r="AE275" i="6" s="1"/>
  <c r="AE274" i="6"/>
  <c r="AF274" i="6" s="1"/>
  <c r="AA273" i="6"/>
  <c r="Y253" i="7"/>
  <c r="Z252" i="7"/>
  <c r="AA252" i="7" s="1"/>
  <c r="U252" i="7"/>
  <c r="J253" i="4"/>
  <c r="K255" i="9"/>
  <c r="M255" i="9"/>
  <c r="M254" i="3" s="1"/>
  <c r="D257" i="15"/>
  <c r="F256" i="5"/>
  <c r="E256" i="15"/>
  <c r="G256" i="5" s="1"/>
  <c r="K255" i="7"/>
  <c r="Q255" i="7"/>
  <c r="S251" i="5"/>
  <c r="D252" i="4"/>
  <c r="AB275" i="6"/>
  <c r="AC275" i="6" s="1"/>
  <c r="X275" i="6"/>
  <c r="L252" i="5"/>
  <c r="R252" i="5"/>
  <c r="C253" i="4"/>
  <c r="Z274" i="6"/>
  <c r="N274" i="6"/>
  <c r="W257" i="15"/>
  <c r="G256" i="9"/>
  <c r="X256" i="15"/>
  <c r="H256" i="9" s="1"/>
  <c r="L277" i="6"/>
  <c r="R277" i="6"/>
  <c r="Y277" i="6" s="1"/>
  <c r="W253" i="7"/>
  <c r="X253" i="7" s="1"/>
  <c r="M253" i="7"/>
  <c r="O254" i="7"/>
  <c r="R254" i="7"/>
  <c r="P254" i="7"/>
  <c r="X252" i="5"/>
  <c r="Y252" i="5" s="1"/>
  <c r="W253" i="5"/>
  <c r="O253" i="9"/>
  <c r="P253" i="9" s="1"/>
  <c r="Q253" i="9"/>
  <c r="N254" i="4"/>
  <c r="V274" i="6"/>
  <c r="F275" i="4"/>
  <c r="H275" i="4" s="1"/>
  <c r="B252" i="3" l="1"/>
  <c r="B253" i="4"/>
  <c r="U254" i="8"/>
  <c r="V254" i="8" s="1"/>
  <c r="K254" i="8"/>
  <c r="M254" i="8" s="1"/>
  <c r="X253" i="8"/>
  <c r="W254" i="8"/>
  <c r="X254" i="8" s="1"/>
  <c r="J256" i="8"/>
  <c r="O256" i="8"/>
  <c r="N255" i="8"/>
  <c r="P255" i="8"/>
  <c r="Q252" i="8"/>
  <c r="K253" i="3" s="1"/>
  <c r="J253" i="3"/>
  <c r="T251" i="8"/>
  <c r="L253" i="4"/>
  <c r="S252" i="8"/>
  <c r="S257" i="15"/>
  <c r="G257" i="8" s="1"/>
  <c r="R258" i="15"/>
  <c r="F257" i="8"/>
  <c r="L253" i="8"/>
  <c r="K254" i="4"/>
  <c r="R253" i="8"/>
  <c r="AA274" i="6"/>
  <c r="AF275" i="6"/>
  <c r="R253" i="9"/>
  <c r="R254" i="9"/>
  <c r="U252" i="9"/>
  <c r="X253" i="5"/>
  <c r="Y253" i="5" s="1"/>
  <c r="W254" i="5"/>
  <c r="X254" i="5" s="1"/>
  <c r="Q277" i="6"/>
  <c r="P277" i="6"/>
  <c r="S277" i="6"/>
  <c r="M258" i="15"/>
  <c r="G257" i="7"/>
  <c r="N257" i="15"/>
  <c r="H257" i="7" s="1"/>
  <c r="W258" i="15"/>
  <c r="G257" i="9"/>
  <c r="X257" i="15"/>
  <c r="H257" i="9" s="1"/>
  <c r="S252" i="5"/>
  <c r="D253" i="4"/>
  <c r="D258" i="15"/>
  <c r="F257" i="5"/>
  <c r="E257" i="15"/>
  <c r="G257" i="5" s="1"/>
  <c r="V252" i="7"/>
  <c r="U254" i="5"/>
  <c r="V254" i="5" s="1"/>
  <c r="K254" i="5"/>
  <c r="M254" i="5" s="1"/>
  <c r="V275" i="6"/>
  <c r="F276" i="4"/>
  <c r="H276" i="4" s="1"/>
  <c r="S253" i="7"/>
  <c r="I254" i="3" s="1"/>
  <c r="H254" i="3"/>
  <c r="L278" i="6"/>
  <c r="R278" i="6"/>
  <c r="Y278" i="6" s="1"/>
  <c r="N254" i="7"/>
  <c r="T254" i="7"/>
  <c r="I255" i="4"/>
  <c r="R255" i="7"/>
  <c r="P255" i="7"/>
  <c r="O255" i="7"/>
  <c r="N255" i="5"/>
  <c r="P255" i="5"/>
  <c r="Q252" i="5"/>
  <c r="D253" i="3" s="1"/>
  <c r="C253" i="3"/>
  <c r="T251" i="5"/>
  <c r="T275" i="6"/>
  <c r="F276" i="3" s="1"/>
  <c r="G276" i="3" s="1"/>
  <c r="E276" i="3"/>
  <c r="L253" i="5"/>
  <c r="R253" i="5"/>
  <c r="C254" i="4"/>
  <c r="U253" i="7"/>
  <c r="V253" i="7" s="1"/>
  <c r="J254" i="4"/>
  <c r="H278" i="15"/>
  <c r="H279" i="6"/>
  <c r="I277" i="15"/>
  <c r="I279" i="6" s="1"/>
  <c r="K256" i="9"/>
  <c r="M256" i="9"/>
  <c r="M255" i="3" s="1"/>
  <c r="Z275" i="6"/>
  <c r="N275" i="6"/>
  <c r="J256" i="5"/>
  <c r="O256" i="5"/>
  <c r="S254" i="9"/>
  <c r="T254" i="9" s="1"/>
  <c r="T253" i="9"/>
  <c r="AD276" i="6"/>
  <c r="AB276" i="6"/>
  <c r="AC276" i="6" s="1"/>
  <c r="X276" i="6"/>
  <c r="W254" i="7"/>
  <c r="X254" i="7" s="1"/>
  <c r="M254" i="7"/>
  <c r="N255" i="9"/>
  <c r="L255" i="9"/>
  <c r="M256" i="4"/>
  <c r="Y254" i="7"/>
  <c r="Z254" i="7" s="1"/>
  <c r="Z253" i="7"/>
  <c r="AA253" i="7" s="1"/>
  <c r="AL258" i="15"/>
  <c r="AM257" i="15"/>
  <c r="U276" i="6"/>
  <c r="O276" i="6"/>
  <c r="E277" i="4"/>
  <c r="AB258" i="15"/>
  <c r="H257" i="10"/>
  <c r="K256" i="7"/>
  <c r="Q256" i="7"/>
  <c r="T252" i="8" l="1"/>
  <c r="B254" i="4"/>
  <c r="B253" i="3"/>
  <c r="J257" i="8"/>
  <c r="O257" i="8"/>
  <c r="U255" i="8"/>
  <c r="V255" i="8" s="1"/>
  <c r="K255" i="8"/>
  <c r="M255" i="8" s="1"/>
  <c r="W255" i="8"/>
  <c r="S253" i="8"/>
  <c r="L254" i="4"/>
  <c r="S258" i="15"/>
  <c r="G258" i="8" s="1"/>
  <c r="R259" i="15"/>
  <c r="F258" i="8"/>
  <c r="Y254" i="8"/>
  <c r="Y253" i="8"/>
  <c r="K255" i="4"/>
  <c r="R254" i="8"/>
  <c r="L254" i="8"/>
  <c r="J254" i="3"/>
  <c r="Q253" i="8"/>
  <c r="K254" i="3" s="1"/>
  <c r="P256" i="8"/>
  <c r="N256" i="8"/>
  <c r="Y254" i="5"/>
  <c r="U254" i="9"/>
  <c r="U253" i="9"/>
  <c r="P256" i="7"/>
  <c r="O256" i="7"/>
  <c r="R256" i="7"/>
  <c r="T276" i="6"/>
  <c r="F277" i="3" s="1"/>
  <c r="G277" i="3" s="1"/>
  <c r="E277" i="3"/>
  <c r="H279" i="15"/>
  <c r="H280" i="6"/>
  <c r="I278" i="15"/>
  <c r="I280" i="6" s="1"/>
  <c r="S253" i="5"/>
  <c r="D254" i="4"/>
  <c r="AA275" i="6"/>
  <c r="T252" i="5"/>
  <c r="M259" i="15"/>
  <c r="G258" i="7"/>
  <c r="N258" i="15"/>
  <c r="H258" i="7" s="1"/>
  <c r="U277" i="6"/>
  <c r="O277" i="6"/>
  <c r="E278" i="4"/>
  <c r="AB259" i="15"/>
  <c r="H258" i="10"/>
  <c r="S255" i="9"/>
  <c r="O255" i="9"/>
  <c r="P255" i="9" s="1"/>
  <c r="Q255" i="9"/>
  <c r="N256" i="4"/>
  <c r="V276" i="6"/>
  <c r="F277" i="4"/>
  <c r="H277" i="4" s="1"/>
  <c r="AA254" i="7"/>
  <c r="AD277" i="6"/>
  <c r="AE276" i="6"/>
  <c r="AF276" i="6" s="1"/>
  <c r="P256" i="5"/>
  <c r="N256" i="5"/>
  <c r="L256" i="9"/>
  <c r="N256" i="9"/>
  <c r="M257" i="4"/>
  <c r="Q253" i="5"/>
  <c r="D254" i="3" s="1"/>
  <c r="C254" i="3"/>
  <c r="N255" i="7"/>
  <c r="T255" i="7"/>
  <c r="I256" i="4"/>
  <c r="U254" i="7"/>
  <c r="J255" i="4"/>
  <c r="R254" i="5"/>
  <c r="L254" i="5"/>
  <c r="C255" i="4"/>
  <c r="J257" i="5"/>
  <c r="O257" i="5"/>
  <c r="W255" i="5"/>
  <c r="K255" i="5"/>
  <c r="M255" i="5" s="1"/>
  <c r="U255" i="5"/>
  <c r="V255" i="5" s="1"/>
  <c r="S254" i="7"/>
  <c r="I255" i="3" s="1"/>
  <c r="H255" i="3"/>
  <c r="P278" i="6"/>
  <c r="S278" i="6"/>
  <c r="Q278" i="6"/>
  <c r="D259" i="15"/>
  <c r="F258" i="5"/>
  <c r="E258" i="15"/>
  <c r="G258" i="5" s="1"/>
  <c r="K257" i="9"/>
  <c r="M257" i="9"/>
  <c r="M256" i="3" s="1"/>
  <c r="AL259" i="15"/>
  <c r="AM258" i="15"/>
  <c r="Z276" i="6"/>
  <c r="N276" i="6"/>
  <c r="L279" i="6"/>
  <c r="R279" i="6"/>
  <c r="Y279" i="6" s="1"/>
  <c r="Y255" i="7"/>
  <c r="M255" i="7"/>
  <c r="W255" i="7"/>
  <c r="X255" i="7" s="1"/>
  <c r="W259" i="15"/>
  <c r="G258" i="9"/>
  <c r="X258" i="15"/>
  <c r="H258" i="9" s="1"/>
  <c r="K257" i="7"/>
  <c r="Q257" i="7"/>
  <c r="AB277" i="6"/>
  <c r="AC277" i="6" s="1"/>
  <c r="X277" i="6"/>
  <c r="B254" i="3" l="1"/>
  <c r="B255" i="4"/>
  <c r="L255" i="8"/>
  <c r="K256" i="4"/>
  <c r="R255" i="8"/>
  <c r="Q254" i="8"/>
  <c r="K255" i="3" s="1"/>
  <c r="J255" i="3"/>
  <c r="U256" i="8"/>
  <c r="V256" i="8" s="1"/>
  <c r="K256" i="8"/>
  <c r="M256" i="8" s="1"/>
  <c r="S254" i="8"/>
  <c r="L255" i="4"/>
  <c r="J258" i="8"/>
  <c r="O258" i="8"/>
  <c r="T253" i="8"/>
  <c r="R260" i="15"/>
  <c r="F259" i="8"/>
  <c r="S259" i="15"/>
  <c r="G259" i="8" s="1"/>
  <c r="W256" i="8"/>
  <c r="X255" i="8"/>
  <c r="Y255" i="8" s="1"/>
  <c r="P257" i="8"/>
  <c r="N257" i="8"/>
  <c r="R255" i="9"/>
  <c r="N277" i="6"/>
  <c r="Z277" i="6"/>
  <c r="J258" i="5"/>
  <c r="O258" i="5"/>
  <c r="Y256" i="7"/>
  <c r="Z255" i="7"/>
  <c r="AA255" i="7" s="1"/>
  <c r="S279" i="6"/>
  <c r="P279" i="6"/>
  <c r="Q279" i="6"/>
  <c r="AL260" i="15"/>
  <c r="AM259" i="15"/>
  <c r="D260" i="15"/>
  <c r="F259" i="5"/>
  <c r="E259" i="15"/>
  <c r="G259" i="5" s="1"/>
  <c r="O278" i="6"/>
  <c r="U278" i="6"/>
  <c r="E279" i="4"/>
  <c r="R255" i="5"/>
  <c r="L255" i="5"/>
  <c r="C256" i="4"/>
  <c r="S254" i="5"/>
  <c r="D255" i="4"/>
  <c r="U255" i="7"/>
  <c r="J256" i="4"/>
  <c r="Q256" i="9"/>
  <c r="O256" i="9"/>
  <c r="P256" i="9" s="1"/>
  <c r="N257" i="4"/>
  <c r="K256" i="5"/>
  <c r="M256" i="5" s="1"/>
  <c r="U256" i="5"/>
  <c r="V256" i="5" s="1"/>
  <c r="K258" i="7"/>
  <c r="Q258" i="7"/>
  <c r="L280" i="6"/>
  <c r="R280" i="6"/>
  <c r="Y280" i="6" s="1"/>
  <c r="M256" i="7"/>
  <c r="W256" i="7"/>
  <c r="X256" i="7" s="1"/>
  <c r="AB278" i="6"/>
  <c r="AC278" i="6" s="1"/>
  <c r="X278" i="6"/>
  <c r="AB260" i="15"/>
  <c r="H259" i="10"/>
  <c r="K258" i="9"/>
  <c r="M258" i="9"/>
  <c r="M257" i="3" s="1"/>
  <c r="W260" i="15"/>
  <c r="G259" i="9"/>
  <c r="X259" i="15"/>
  <c r="H259" i="9" s="1"/>
  <c r="N257" i="9"/>
  <c r="L257" i="9"/>
  <c r="M258" i="4"/>
  <c r="W256" i="5"/>
  <c r="X255" i="5"/>
  <c r="Y255" i="5" s="1"/>
  <c r="P257" i="5"/>
  <c r="N257" i="5"/>
  <c r="S255" i="7"/>
  <c r="I256" i="3" s="1"/>
  <c r="H256" i="3"/>
  <c r="AA276" i="6"/>
  <c r="S256" i="9"/>
  <c r="T255" i="9"/>
  <c r="T277" i="6"/>
  <c r="F278" i="3" s="1"/>
  <c r="G278" i="3" s="1"/>
  <c r="E278" i="3"/>
  <c r="M260" i="15"/>
  <c r="G259" i="7"/>
  <c r="N259" i="15"/>
  <c r="H259" i="7" s="1"/>
  <c r="H280" i="15"/>
  <c r="H281" i="6"/>
  <c r="I279" i="15"/>
  <c r="I281" i="6" s="1"/>
  <c r="T256" i="7"/>
  <c r="N256" i="7"/>
  <c r="I257" i="4"/>
  <c r="Q254" i="5"/>
  <c r="D255" i="3" s="1"/>
  <c r="C255" i="3"/>
  <c r="B255" i="3" s="1"/>
  <c r="P257" i="7"/>
  <c r="O257" i="7"/>
  <c r="R257" i="7"/>
  <c r="V254" i="7"/>
  <c r="AD278" i="6"/>
  <c r="AE277" i="6"/>
  <c r="AF277" i="6" s="1"/>
  <c r="V277" i="6"/>
  <c r="F278" i="4"/>
  <c r="H278" i="4" s="1"/>
  <c r="T253" i="5"/>
  <c r="T254" i="8" l="1"/>
  <c r="B256" i="4"/>
  <c r="X256" i="8"/>
  <c r="Y256" i="8" s="1"/>
  <c r="W257" i="8"/>
  <c r="L256" i="8"/>
  <c r="K257" i="4"/>
  <c r="R256" i="8"/>
  <c r="S255" i="8"/>
  <c r="L256" i="4"/>
  <c r="U257" i="8"/>
  <c r="V257" i="8" s="1"/>
  <c r="K257" i="8"/>
  <c r="M257" i="8" s="1"/>
  <c r="O259" i="8"/>
  <c r="J259" i="8"/>
  <c r="N258" i="8"/>
  <c r="P258" i="8"/>
  <c r="R261" i="15"/>
  <c r="F260" i="8"/>
  <c r="S260" i="15"/>
  <c r="G260" i="8" s="1"/>
  <c r="Q255" i="8"/>
  <c r="K256" i="3" s="1"/>
  <c r="J256" i="3"/>
  <c r="R256" i="9"/>
  <c r="U255" i="9"/>
  <c r="V255" i="7"/>
  <c r="U256" i="7"/>
  <c r="J257" i="4"/>
  <c r="L258" i="9"/>
  <c r="N258" i="9"/>
  <c r="M259" i="4"/>
  <c r="T278" i="6"/>
  <c r="F279" i="3" s="1"/>
  <c r="G279" i="3" s="1"/>
  <c r="E279" i="3"/>
  <c r="K259" i="7"/>
  <c r="Q259" i="7"/>
  <c r="O257" i="9"/>
  <c r="P257" i="9" s="1"/>
  <c r="Q257" i="9"/>
  <c r="R257" i="9" s="1"/>
  <c r="N258" i="4"/>
  <c r="K259" i="9"/>
  <c r="M259" i="9"/>
  <c r="M258" i="3" s="1"/>
  <c r="N278" i="6"/>
  <c r="Z278" i="6"/>
  <c r="L256" i="5"/>
  <c r="R256" i="5"/>
  <c r="C257" i="4"/>
  <c r="B257" i="4" s="1"/>
  <c r="S255" i="5"/>
  <c r="D256" i="4"/>
  <c r="AL261" i="15"/>
  <c r="AM260" i="15"/>
  <c r="N258" i="5"/>
  <c r="P258" i="5"/>
  <c r="L281" i="6"/>
  <c r="R281" i="6"/>
  <c r="Y281" i="6" s="1"/>
  <c r="M261" i="15"/>
  <c r="G260" i="7"/>
  <c r="N260" i="15"/>
  <c r="H260" i="7" s="1"/>
  <c r="S257" i="9"/>
  <c r="T256" i="9"/>
  <c r="U256" i="9" s="1"/>
  <c r="X256" i="5"/>
  <c r="Y256" i="5" s="1"/>
  <c r="W257" i="5"/>
  <c r="W261" i="15"/>
  <c r="G260" i="9"/>
  <c r="X260" i="15"/>
  <c r="H260" i="9" s="1"/>
  <c r="AB261" i="15"/>
  <c r="H260" i="10"/>
  <c r="Q280" i="6"/>
  <c r="S280" i="6"/>
  <c r="P280" i="6"/>
  <c r="T254" i="5"/>
  <c r="J259" i="5"/>
  <c r="O259" i="5"/>
  <c r="Y257" i="7"/>
  <c r="Z256" i="7"/>
  <c r="AA256" i="7" s="1"/>
  <c r="Q255" i="5"/>
  <c r="D256" i="3" s="1"/>
  <c r="C256" i="3"/>
  <c r="B256" i="3" s="1"/>
  <c r="X279" i="6"/>
  <c r="AB279" i="6"/>
  <c r="AC279" i="6" s="1"/>
  <c r="AA277" i="6"/>
  <c r="W257" i="7"/>
  <c r="X257" i="7" s="1"/>
  <c r="M257" i="7"/>
  <c r="AD279" i="6"/>
  <c r="AE278" i="6"/>
  <c r="AF278" i="6" s="1"/>
  <c r="T257" i="7"/>
  <c r="N257" i="7"/>
  <c r="I258" i="4"/>
  <c r="S256" i="7"/>
  <c r="I257" i="3" s="1"/>
  <c r="H257" i="3"/>
  <c r="H281" i="15"/>
  <c r="H282" i="6"/>
  <c r="I280" i="15"/>
  <c r="I282" i="6" s="1"/>
  <c r="U257" i="5"/>
  <c r="V257" i="5" s="1"/>
  <c r="K257" i="5"/>
  <c r="M257" i="5" s="1"/>
  <c r="O258" i="7"/>
  <c r="R258" i="7"/>
  <c r="P258" i="7"/>
  <c r="V278" i="6"/>
  <c r="AA278" i="6" s="1"/>
  <c r="F279" i="4"/>
  <c r="H279" i="4" s="1"/>
  <c r="D261" i="15"/>
  <c r="F260" i="5"/>
  <c r="E260" i="15"/>
  <c r="G260" i="5" s="1"/>
  <c r="O279" i="6"/>
  <c r="U279" i="6"/>
  <c r="E280" i="4"/>
  <c r="J260" i="8" l="1"/>
  <c r="O260" i="8"/>
  <c r="N259" i="8"/>
  <c r="P259" i="8"/>
  <c r="J257" i="3"/>
  <c r="Q256" i="8"/>
  <c r="K257" i="3" s="1"/>
  <c r="S261" i="15"/>
  <c r="G261" i="8" s="1"/>
  <c r="R262" i="15"/>
  <c r="F261" i="8"/>
  <c r="T255" i="8"/>
  <c r="W258" i="8"/>
  <c r="X257" i="8"/>
  <c r="Y257" i="8" s="1"/>
  <c r="U258" i="8"/>
  <c r="V258" i="8" s="1"/>
  <c r="K258" i="8"/>
  <c r="M258" i="8" s="1"/>
  <c r="K258" i="4"/>
  <c r="R257" i="8"/>
  <c r="L257" i="8"/>
  <c r="S256" i="8"/>
  <c r="T256" i="8" s="1"/>
  <c r="L257" i="4"/>
  <c r="L257" i="5"/>
  <c r="R257" i="5"/>
  <c r="C258" i="4"/>
  <c r="H282" i="15"/>
  <c r="H283" i="6"/>
  <c r="I281" i="15"/>
  <c r="I283" i="6" s="1"/>
  <c r="W262" i="15"/>
  <c r="G261" i="9"/>
  <c r="X261" i="15"/>
  <c r="H261" i="9" s="1"/>
  <c r="Q281" i="6"/>
  <c r="P281" i="6"/>
  <c r="S281" i="6"/>
  <c r="Q258" i="9"/>
  <c r="R258" i="9" s="1"/>
  <c r="O258" i="9"/>
  <c r="P258" i="9" s="1"/>
  <c r="N259" i="4"/>
  <c r="T279" i="6"/>
  <c r="F280" i="3" s="1"/>
  <c r="G280" i="3" s="1"/>
  <c r="E280" i="3"/>
  <c r="L282" i="6"/>
  <c r="R282" i="6"/>
  <c r="Y282" i="6" s="1"/>
  <c r="Z279" i="6"/>
  <c r="N279" i="6"/>
  <c r="Y258" i="7"/>
  <c r="Z257" i="7"/>
  <c r="AA257" i="7" s="1"/>
  <c r="X257" i="5"/>
  <c r="Y257" i="5" s="1"/>
  <c r="W258" i="5"/>
  <c r="J260" i="5"/>
  <c r="O260" i="5"/>
  <c r="AD280" i="6"/>
  <c r="AE279" i="6"/>
  <c r="AF279" i="6" s="1"/>
  <c r="U280" i="6"/>
  <c r="O280" i="6"/>
  <c r="E281" i="4"/>
  <c r="AB262" i="15"/>
  <c r="H261" i="10"/>
  <c r="K260" i="7"/>
  <c r="Q260" i="7"/>
  <c r="AL262" i="15"/>
  <c r="AM261" i="15"/>
  <c r="S256" i="5"/>
  <c r="D257" i="4"/>
  <c r="N259" i="9"/>
  <c r="L259" i="9"/>
  <c r="M260" i="4"/>
  <c r="N258" i="7"/>
  <c r="T258" i="7"/>
  <c r="I259" i="4"/>
  <c r="V279" i="6"/>
  <c r="F280" i="4"/>
  <c r="H280" i="4" s="1"/>
  <c r="D262" i="15"/>
  <c r="F261" i="5"/>
  <c r="E261" i="15"/>
  <c r="G261" i="5" s="1"/>
  <c r="W258" i="7"/>
  <c r="X258" i="7" s="1"/>
  <c r="M258" i="7"/>
  <c r="S257" i="7"/>
  <c r="I258" i="3" s="1"/>
  <c r="H258" i="3"/>
  <c r="N259" i="5"/>
  <c r="P259" i="5"/>
  <c r="X280" i="6"/>
  <c r="AB280" i="6"/>
  <c r="AC280" i="6" s="1"/>
  <c r="M262" i="15"/>
  <c r="G261" i="7"/>
  <c r="N261" i="15"/>
  <c r="H261" i="7" s="1"/>
  <c r="Q256" i="5"/>
  <c r="D257" i="3" s="1"/>
  <c r="C257" i="3"/>
  <c r="R259" i="7"/>
  <c r="P259" i="7"/>
  <c r="O259" i="7"/>
  <c r="U257" i="7"/>
  <c r="J258" i="4"/>
  <c r="K260" i="9"/>
  <c r="M260" i="9"/>
  <c r="M259" i="3" s="1"/>
  <c r="S258" i="9"/>
  <c r="T257" i="9"/>
  <c r="U257" i="9" s="1"/>
  <c r="U258" i="5"/>
  <c r="V258" i="5" s="1"/>
  <c r="K258" i="5"/>
  <c r="M258" i="5" s="1"/>
  <c r="T255" i="5"/>
  <c r="V256" i="7"/>
  <c r="B257" i="3" l="1"/>
  <c r="AA279" i="6"/>
  <c r="B258" i="4"/>
  <c r="S257" i="8"/>
  <c r="L258" i="4"/>
  <c r="F262" i="8"/>
  <c r="S262" i="15"/>
  <c r="G262" i="8" s="1"/>
  <c r="R263" i="15"/>
  <c r="K259" i="8"/>
  <c r="M259" i="8" s="1"/>
  <c r="U259" i="8"/>
  <c r="V259" i="8" s="1"/>
  <c r="X258" i="8"/>
  <c r="Y258" i="8" s="1"/>
  <c r="W259" i="8"/>
  <c r="R258" i="8"/>
  <c r="L258" i="8"/>
  <c r="K259" i="4"/>
  <c r="Q257" i="8"/>
  <c r="K258" i="3" s="1"/>
  <c r="J258" i="3"/>
  <c r="J261" i="8"/>
  <c r="O261" i="8"/>
  <c r="N260" i="8"/>
  <c r="P260" i="8"/>
  <c r="N259" i="7"/>
  <c r="T259" i="7"/>
  <c r="I260" i="4"/>
  <c r="J261" i="5"/>
  <c r="O261" i="5"/>
  <c r="S258" i="7"/>
  <c r="I259" i="3" s="1"/>
  <c r="H259" i="3"/>
  <c r="S259" i="9"/>
  <c r="T258" i="9"/>
  <c r="U258" i="9" s="1"/>
  <c r="L260" i="9"/>
  <c r="N260" i="9"/>
  <c r="M261" i="4"/>
  <c r="M263" i="15"/>
  <c r="G262" i="7"/>
  <c r="N262" i="15"/>
  <c r="H262" i="7" s="1"/>
  <c r="Z280" i="6"/>
  <c r="N280" i="6"/>
  <c r="U258" i="7"/>
  <c r="J259" i="4"/>
  <c r="O259" i="9"/>
  <c r="P259" i="9" s="1"/>
  <c r="Q259" i="9"/>
  <c r="R259" i="9" s="1"/>
  <c r="N260" i="4"/>
  <c r="AD281" i="6"/>
  <c r="AE280" i="6"/>
  <c r="AF280" i="6" s="1"/>
  <c r="H283" i="15"/>
  <c r="H284" i="6"/>
  <c r="I282" i="15"/>
  <c r="I284" i="6" s="1"/>
  <c r="K259" i="5"/>
  <c r="M259" i="5" s="1"/>
  <c r="U259" i="5"/>
  <c r="V259" i="5" s="1"/>
  <c r="T256" i="5"/>
  <c r="V257" i="7"/>
  <c r="D263" i="15"/>
  <c r="F262" i="5"/>
  <c r="E262" i="15"/>
  <c r="G262" i="5" s="1"/>
  <c r="V280" i="6"/>
  <c r="F281" i="4"/>
  <c r="H281" i="4" s="1"/>
  <c r="P260" i="5"/>
  <c r="N260" i="5"/>
  <c r="Y259" i="7"/>
  <c r="Z258" i="7"/>
  <c r="AA258" i="7" s="1"/>
  <c r="P282" i="6"/>
  <c r="S282" i="6"/>
  <c r="Q282" i="6"/>
  <c r="AB281" i="6"/>
  <c r="AC281" i="6" s="1"/>
  <c r="X281" i="6"/>
  <c r="K261" i="9"/>
  <c r="M261" i="9"/>
  <c r="M260" i="3" s="1"/>
  <c r="S257" i="5"/>
  <c r="D258" i="4"/>
  <c r="R258" i="5"/>
  <c r="L258" i="5"/>
  <c r="C259" i="4"/>
  <c r="P260" i="7"/>
  <c r="O260" i="7"/>
  <c r="R260" i="7"/>
  <c r="T280" i="6"/>
  <c r="F281" i="3" s="1"/>
  <c r="G281" i="3" s="1"/>
  <c r="E281" i="3"/>
  <c r="M259" i="7"/>
  <c r="W259" i="7"/>
  <c r="X259" i="7" s="1"/>
  <c r="K261" i="7"/>
  <c r="Q261" i="7"/>
  <c r="AL263" i="15"/>
  <c r="AM262" i="15"/>
  <c r="AB263" i="15"/>
  <c r="H262" i="10"/>
  <c r="W259" i="5"/>
  <c r="X258" i="5"/>
  <c r="Y258" i="5" s="1"/>
  <c r="U281" i="6"/>
  <c r="O281" i="6"/>
  <c r="E282" i="4"/>
  <c r="W263" i="15"/>
  <c r="G262" i="9"/>
  <c r="X262" i="15"/>
  <c r="H262" i="9" s="1"/>
  <c r="L283" i="6"/>
  <c r="R283" i="6"/>
  <c r="Y283" i="6" s="1"/>
  <c r="Q257" i="5"/>
  <c r="D258" i="3" s="1"/>
  <c r="C258" i="3"/>
  <c r="B259" i="4" l="1"/>
  <c r="B258" i="3"/>
  <c r="N261" i="8"/>
  <c r="P261" i="8"/>
  <c r="Q258" i="8"/>
  <c r="K259" i="3" s="1"/>
  <c r="J259" i="3"/>
  <c r="J262" i="8"/>
  <c r="O262" i="8"/>
  <c r="U260" i="8"/>
  <c r="V260" i="8" s="1"/>
  <c r="K260" i="8"/>
  <c r="M260" i="8" s="1"/>
  <c r="L259" i="4"/>
  <c r="S258" i="8"/>
  <c r="R259" i="8"/>
  <c r="L259" i="8"/>
  <c r="K260" i="4"/>
  <c r="X259" i="8"/>
  <c r="Y259" i="8" s="1"/>
  <c r="W260" i="8"/>
  <c r="R264" i="15"/>
  <c r="F263" i="8"/>
  <c r="S263" i="15"/>
  <c r="G263" i="8" s="1"/>
  <c r="T257" i="8"/>
  <c r="V258" i="7"/>
  <c r="P261" i="7"/>
  <c r="O261" i="7"/>
  <c r="R261" i="7"/>
  <c r="V281" i="6"/>
  <c r="F282" i="4"/>
  <c r="H282" i="4" s="1"/>
  <c r="AB264" i="15"/>
  <c r="H263" i="10"/>
  <c r="M260" i="7"/>
  <c r="W260" i="7"/>
  <c r="X260" i="7" s="1"/>
  <c r="Q258" i="5"/>
  <c r="D259" i="3" s="1"/>
  <c r="C259" i="3"/>
  <c r="R259" i="5"/>
  <c r="L259" i="5"/>
  <c r="C260" i="4"/>
  <c r="M264" i="15"/>
  <c r="G263" i="7"/>
  <c r="N263" i="15"/>
  <c r="H263" i="7" s="1"/>
  <c r="W264" i="15"/>
  <c r="G263" i="9"/>
  <c r="X263" i="15"/>
  <c r="H263" i="9" s="1"/>
  <c r="T260" i="7"/>
  <c r="N260" i="7"/>
  <c r="I261" i="4"/>
  <c r="S258" i="5"/>
  <c r="D259" i="4"/>
  <c r="N261" i="9"/>
  <c r="L261" i="9"/>
  <c r="M262" i="4"/>
  <c r="AB282" i="6"/>
  <c r="AC282" i="6" s="1"/>
  <c r="X282" i="6"/>
  <c r="AA280" i="6"/>
  <c r="J262" i="5"/>
  <c r="O262" i="5"/>
  <c r="L284" i="6"/>
  <c r="R284" i="6"/>
  <c r="Y284" i="6" s="1"/>
  <c r="S259" i="7"/>
  <c r="I260" i="3" s="1"/>
  <c r="H260" i="3"/>
  <c r="T281" i="6"/>
  <c r="F282" i="3" s="1"/>
  <c r="G282" i="3" s="1"/>
  <c r="E282" i="3"/>
  <c r="K262" i="9"/>
  <c r="M262" i="9"/>
  <c r="M261" i="3" s="1"/>
  <c r="Y260" i="7"/>
  <c r="Z259" i="7"/>
  <c r="AA259" i="7" s="1"/>
  <c r="Q260" i="9"/>
  <c r="R260" i="9" s="1"/>
  <c r="O260" i="9"/>
  <c r="P260" i="9" s="1"/>
  <c r="N261" i="4"/>
  <c r="U259" i="7"/>
  <c r="J260" i="4"/>
  <c r="S283" i="6"/>
  <c r="Q283" i="6"/>
  <c r="P283" i="6"/>
  <c r="W260" i="5"/>
  <c r="X259" i="5"/>
  <c r="Y259" i="5" s="1"/>
  <c r="AL264" i="15"/>
  <c r="AM263" i="15"/>
  <c r="Z281" i="6"/>
  <c r="N281" i="6"/>
  <c r="O282" i="6"/>
  <c r="U282" i="6"/>
  <c r="E283" i="4"/>
  <c r="D264" i="15"/>
  <c r="F263" i="5"/>
  <c r="E263" i="15"/>
  <c r="G263" i="5" s="1"/>
  <c r="H284" i="15"/>
  <c r="H285" i="6"/>
  <c r="I283" i="15"/>
  <c r="I285" i="6" s="1"/>
  <c r="AE281" i="6"/>
  <c r="AF281" i="6" s="1"/>
  <c r="AD282" i="6"/>
  <c r="AE282" i="6" s="1"/>
  <c r="P261" i="5"/>
  <c r="N261" i="5"/>
  <c r="T257" i="5"/>
  <c r="K260" i="5"/>
  <c r="M260" i="5" s="1"/>
  <c r="U260" i="5"/>
  <c r="V260" i="5" s="1"/>
  <c r="K262" i="7"/>
  <c r="Q262" i="7"/>
  <c r="S260" i="9"/>
  <c r="T259" i="9"/>
  <c r="U259" i="9" s="1"/>
  <c r="B260" i="4" l="1"/>
  <c r="T258" i="8"/>
  <c r="B259" i="3"/>
  <c r="T258" i="5"/>
  <c r="S264" i="15"/>
  <c r="G264" i="8" s="1"/>
  <c r="R265" i="15"/>
  <c r="F264" i="8"/>
  <c r="J260" i="3"/>
  <c r="Q259" i="8"/>
  <c r="K260" i="3" s="1"/>
  <c r="R260" i="8"/>
  <c r="L260" i="8"/>
  <c r="K261" i="4"/>
  <c r="X260" i="8"/>
  <c r="W261" i="8"/>
  <c r="X261" i="8" s="1"/>
  <c r="S259" i="8"/>
  <c r="L260" i="4"/>
  <c r="U261" i="8"/>
  <c r="V261" i="8" s="1"/>
  <c r="K261" i="8"/>
  <c r="M261" i="8" s="1"/>
  <c r="V259" i="7"/>
  <c r="J263" i="8"/>
  <c r="O263" i="8"/>
  <c r="N262" i="8"/>
  <c r="P262" i="8"/>
  <c r="J263" i="5"/>
  <c r="O263" i="5"/>
  <c r="T282" i="6"/>
  <c r="F283" i="3" s="1"/>
  <c r="G283" i="3" s="1"/>
  <c r="E283" i="3"/>
  <c r="AL265" i="15"/>
  <c r="AM264" i="15"/>
  <c r="Y261" i="7"/>
  <c r="Z261" i="7" s="1"/>
  <c r="Z260" i="7"/>
  <c r="AA260" i="7" s="1"/>
  <c r="Q284" i="6"/>
  <c r="S284" i="6"/>
  <c r="P284" i="6"/>
  <c r="U260" i="7"/>
  <c r="J261" i="4"/>
  <c r="AA281" i="6"/>
  <c r="N262" i="5"/>
  <c r="P262" i="5"/>
  <c r="K263" i="9"/>
  <c r="M263" i="9"/>
  <c r="M262" i="3" s="1"/>
  <c r="Q259" i="5"/>
  <c r="D260" i="3" s="1"/>
  <c r="C260" i="3"/>
  <c r="W261" i="7"/>
  <c r="X261" i="7" s="1"/>
  <c r="M261" i="7"/>
  <c r="O262" i="7"/>
  <c r="R262" i="7"/>
  <c r="P262" i="7"/>
  <c r="U261" i="5"/>
  <c r="V261" i="5" s="1"/>
  <c r="K261" i="5"/>
  <c r="M261" i="5" s="1"/>
  <c r="L260" i="5"/>
  <c r="R260" i="5"/>
  <c r="C261" i="4"/>
  <c r="L285" i="6"/>
  <c r="R285" i="6"/>
  <c r="Y285" i="6" s="1"/>
  <c r="D265" i="15"/>
  <c r="F264" i="5"/>
  <c r="E264" i="15"/>
  <c r="G264" i="5" s="1"/>
  <c r="AD283" i="6"/>
  <c r="AB283" i="6"/>
  <c r="AC283" i="6" s="1"/>
  <c r="X283" i="6"/>
  <c r="S261" i="9"/>
  <c r="T261" i="9" s="1"/>
  <c r="T260" i="9"/>
  <c r="U260" i="9" s="1"/>
  <c r="AF282" i="6"/>
  <c r="H285" i="15"/>
  <c r="H286" i="6"/>
  <c r="I284" i="15"/>
  <c r="I286" i="6" s="1"/>
  <c r="X260" i="5"/>
  <c r="Y260" i="5" s="1"/>
  <c r="W261" i="5"/>
  <c r="X261" i="5" s="1"/>
  <c r="L262" i="9"/>
  <c r="N262" i="9"/>
  <c r="M263" i="4"/>
  <c r="W265" i="15"/>
  <c r="G264" i="9"/>
  <c r="X264" i="15"/>
  <c r="H264" i="9" s="1"/>
  <c r="K263" i="7"/>
  <c r="Q263" i="7"/>
  <c r="S259" i="5"/>
  <c r="D260" i="4"/>
  <c r="AB265" i="15"/>
  <c r="H264" i="10"/>
  <c r="T261" i="7"/>
  <c r="N261" i="7"/>
  <c r="I262" i="4"/>
  <c r="V282" i="6"/>
  <c r="F283" i="4"/>
  <c r="H283" i="4" s="1"/>
  <c r="O283" i="6"/>
  <c r="U283" i="6"/>
  <c r="E284" i="4"/>
  <c r="Z282" i="6"/>
  <c r="N282" i="6"/>
  <c r="O261" i="9"/>
  <c r="P261" i="9" s="1"/>
  <c r="Q261" i="9"/>
  <c r="R261" i="9" s="1"/>
  <c r="N262" i="4"/>
  <c r="S260" i="7"/>
  <c r="I261" i="3" s="1"/>
  <c r="H261" i="3"/>
  <c r="M265" i="15"/>
  <c r="G264" i="7"/>
  <c r="N264" i="15"/>
  <c r="H264" i="7" s="1"/>
  <c r="B261" i="4" l="1"/>
  <c r="AA282" i="6"/>
  <c r="B260" i="3"/>
  <c r="P263" i="8"/>
  <c r="N263" i="8"/>
  <c r="U262" i="8"/>
  <c r="V262" i="8" s="1"/>
  <c r="K262" i="8"/>
  <c r="M262" i="8" s="1"/>
  <c r="W262" i="8"/>
  <c r="T259" i="8"/>
  <c r="Q260" i="8"/>
  <c r="K261" i="3" s="1"/>
  <c r="J261" i="3"/>
  <c r="O264" i="8"/>
  <c r="J264" i="8"/>
  <c r="R261" i="8"/>
  <c r="L261" i="8"/>
  <c r="K262" i="4"/>
  <c r="L261" i="4"/>
  <c r="S260" i="8"/>
  <c r="T260" i="8" s="1"/>
  <c r="R266" i="15"/>
  <c r="F265" i="8"/>
  <c r="S265" i="15"/>
  <c r="G265" i="8" s="1"/>
  <c r="Y260" i="8"/>
  <c r="Y261" i="8"/>
  <c r="T259" i="5"/>
  <c r="U261" i="9"/>
  <c r="V260" i="7"/>
  <c r="S260" i="5"/>
  <c r="D261" i="4"/>
  <c r="AD284" i="6"/>
  <c r="AE283" i="6"/>
  <c r="AF283" i="6" s="1"/>
  <c r="Q260" i="5"/>
  <c r="D261" i="3" s="1"/>
  <c r="C261" i="3"/>
  <c r="W262" i="7"/>
  <c r="X262" i="7" s="1"/>
  <c r="Y262" i="7"/>
  <c r="M262" i="7"/>
  <c r="U262" i="5"/>
  <c r="V262" i="5" s="1"/>
  <c r="K262" i="5"/>
  <c r="M262" i="5" s="1"/>
  <c r="W262" i="5"/>
  <c r="U284" i="6"/>
  <c r="O284" i="6"/>
  <c r="E285" i="4"/>
  <c r="AA261" i="7"/>
  <c r="N263" i="9"/>
  <c r="L263" i="9"/>
  <c r="M264" i="4"/>
  <c r="M266" i="15"/>
  <c r="G265" i="7"/>
  <c r="N265" i="15"/>
  <c r="H265" i="7" s="1"/>
  <c r="V283" i="6"/>
  <c r="F284" i="4"/>
  <c r="H284" i="4" s="1"/>
  <c r="U261" i="7"/>
  <c r="J262" i="4"/>
  <c r="K264" i="9"/>
  <c r="M264" i="9"/>
  <c r="M263" i="3" s="1"/>
  <c r="Q262" i="9"/>
  <c r="R262" i="9" s="1"/>
  <c r="S262" i="9"/>
  <c r="O262" i="9"/>
  <c r="P262" i="9" s="1"/>
  <c r="N263" i="4"/>
  <c r="W266" i="15"/>
  <c r="G265" i="9"/>
  <c r="X265" i="15"/>
  <c r="H265" i="9" s="1"/>
  <c r="L286" i="6"/>
  <c r="R286" i="6"/>
  <c r="Y286" i="6" s="1"/>
  <c r="Q285" i="6"/>
  <c r="P285" i="6"/>
  <c r="S285" i="6"/>
  <c r="N262" i="7"/>
  <c r="T262" i="7"/>
  <c r="I263" i="4"/>
  <c r="AB284" i="6"/>
  <c r="AC284" i="6" s="1"/>
  <c r="X284" i="6"/>
  <c r="K264" i="7"/>
  <c r="Q264" i="7"/>
  <c r="S261" i="7"/>
  <c r="I262" i="3" s="1"/>
  <c r="H262" i="3"/>
  <c r="D266" i="15"/>
  <c r="F265" i="5"/>
  <c r="E265" i="15"/>
  <c r="G265" i="5" s="1"/>
  <c r="L261" i="5"/>
  <c r="R261" i="5"/>
  <c r="C262" i="4"/>
  <c r="T283" i="6"/>
  <c r="F284" i="3" s="1"/>
  <c r="G284" i="3" s="1"/>
  <c r="E284" i="3"/>
  <c r="AB266" i="15"/>
  <c r="H265" i="10"/>
  <c r="R263" i="7"/>
  <c r="P263" i="7"/>
  <c r="O263" i="7"/>
  <c r="Y261" i="5"/>
  <c r="H286" i="15"/>
  <c r="H287" i="6"/>
  <c r="I285" i="15"/>
  <c r="I287" i="6" s="1"/>
  <c r="Z283" i="6"/>
  <c r="N283" i="6"/>
  <c r="J264" i="5"/>
  <c r="O264" i="5"/>
  <c r="AL266" i="15"/>
  <c r="AM265" i="15"/>
  <c r="N263" i="5"/>
  <c r="P263" i="5"/>
  <c r="B262" i="4" l="1"/>
  <c r="B261" i="3"/>
  <c r="R267" i="15"/>
  <c r="F266" i="8"/>
  <c r="S266" i="15"/>
  <c r="G266" i="8" s="1"/>
  <c r="J262" i="3"/>
  <c r="Q261" i="8"/>
  <c r="K262" i="3" s="1"/>
  <c r="R262" i="8"/>
  <c r="L262" i="8"/>
  <c r="K263" i="4"/>
  <c r="S261" i="8"/>
  <c r="L262" i="4"/>
  <c r="N264" i="8"/>
  <c r="P264" i="8"/>
  <c r="O265" i="8"/>
  <c r="J265" i="8"/>
  <c r="X262" i="8"/>
  <c r="Y262" i="8" s="1"/>
  <c r="W263" i="8"/>
  <c r="U263" i="8"/>
  <c r="V263" i="8" s="1"/>
  <c r="K263" i="8"/>
  <c r="M263" i="8" s="1"/>
  <c r="AA283" i="6"/>
  <c r="U262" i="7"/>
  <c r="J263" i="4"/>
  <c r="T284" i="6"/>
  <c r="F285" i="3" s="1"/>
  <c r="G285" i="3" s="1"/>
  <c r="E285" i="3"/>
  <c r="D267" i="15"/>
  <c r="F266" i="5"/>
  <c r="E266" i="15"/>
  <c r="G266" i="5" s="1"/>
  <c r="Z284" i="6"/>
  <c r="N284" i="6"/>
  <c r="S262" i="7"/>
  <c r="I263" i="3" s="1"/>
  <c r="H263" i="3"/>
  <c r="AB285" i="6"/>
  <c r="AC285" i="6" s="1"/>
  <c r="X285" i="6"/>
  <c r="P286" i="6"/>
  <c r="S286" i="6"/>
  <c r="Q286" i="6"/>
  <c r="K265" i="9"/>
  <c r="M265" i="9"/>
  <c r="M264" i="3" s="1"/>
  <c r="S263" i="9"/>
  <c r="T262" i="9"/>
  <c r="U262" i="9" s="1"/>
  <c r="V284" i="6"/>
  <c r="F285" i="4"/>
  <c r="H285" i="4" s="1"/>
  <c r="L264" i="9"/>
  <c r="N264" i="9"/>
  <c r="M265" i="4"/>
  <c r="AL267" i="15"/>
  <c r="AM266" i="15"/>
  <c r="M263" i="7"/>
  <c r="W263" i="7"/>
  <c r="X263" i="7" s="1"/>
  <c r="P264" i="5"/>
  <c r="N264" i="5"/>
  <c r="L287" i="6"/>
  <c r="R287" i="6"/>
  <c r="Y287" i="6" s="1"/>
  <c r="Q261" i="5"/>
  <c r="D262" i="3" s="1"/>
  <c r="C262" i="3"/>
  <c r="U285" i="6"/>
  <c r="O285" i="6"/>
  <c r="E286" i="4"/>
  <c r="W267" i="15"/>
  <c r="G266" i="9"/>
  <c r="X266" i="15"/>
  <c r="H266" i="9" s="1"/>
  <c r="V261" i="7"/>
  <c r="K265" i="7"/>
  <c r="Q265" i="7"/>
  <c r="O263" i="9"/>
  <c r="P263" i="9" s="1"/>
  <c r="Q263" i="9"/>
  <c r="R263" i="9" s="1"/>
  <c r="N264" i="4"/>
  <c r="W263" i="5"/>
  <c r="X262" i="5"/>
  <c r="Y262" i="5" s="1"/>
  <c r="Y263" i="7"/>
  <c r="Z262" i="7"/>
  <c r="AA262" i="7" s="1"/>
  <c r="J265" i="5"/>
  <c r="O265" i="5"/>
  <c r="P264" i="7"/>
  <c r="O264" i="7"/>
  <c r="R264" i="7"/>
  <c r="K263" i="5"/>
  <c r="M263" i="5" s="1"/>
  <c r="U263" i="5"/>
  <c r="V263" i="5" s="1"/>
  <c r="S261" i="5"/>
  <c r="D262" i="4"/>
  <c r="H287" i="15"/>
  <c r="H288" i="6"/>
  <c r="I286" i="15"/>
  <c r="I288" i="6" s="1"/>
  <c r="N263" i="7"/>
  <c r="T263" i="7"/>
  <c r="I264" i="4"/>
  <c r="AB267" i="15"/>
  <c r="H266" i="10"/>
  <c r="M267" i="15"/>
  <c r="G266" i="7"/>
  <c r="N266" i="15"/>
  <c r="H266" i="7" s="1"/>
  <c r="R262" i="5"/>
  <c r="L262" i="5"/>
  <c r="C263" i="4"/>
  <c r="AD285" i="6"/>
  <c r="AE284" i="6"/>
  <c r="AF284" i="6" s="1"/>
  <c r="T260" i="5"/>
  <c r="T261" i="8" l="1"/>
  <c r="B263" i="4"/>
  <c r="B262" i="3"/>
  <c r="T261" i="5"/>
  <c r="AA284" i="6"/>
  <c r="X263" i="8"/>
  <c r="Y263" i="8" s="1"/>
  <c r="W264" i="8"/>
  <c r="U264" i="8"/>
  <c r="V264" i="8" s="1"/>
  <c r="K264" i="8"/>
  <c r="M264" i="8" s="1"/>
  <c r="Q262" i="8"/>
  <c r="K263" i="3" s="1"/>
  <c r="J263" i="3"/>
  <c r="R263" i="8"/>
  <c r="L263" i="8"/>
  <c r="K264" i="4"/>
  <c r="N265" i="8"/>
  <c r="P265" i="8"/>
  <c r="L263" i="4"/>
  <c r="S262" i="8"/>
  <c r="T262" i="8" s="1"/>
  <c r="J266" i="8"/>
  <c r="O266" i="8"/>
  <c r="F267" i="8"/>
  <c r="S267" i="15"/>
  <c r="G267" i="8" s="1"/>
  <c r="R268" i="15"/>
  <c r="S262" i="5"/>
  <c r="D263" i="4"/>
  <c r="K266" i="7"/>
  <c r="Q266" i="7"/>
  <c r="S263" i="7"/>
  <c r="I264" i="3" s="1"/>
  <c r="H264" i="3"/>
  <c r="Y264" i="7"/>
  <c r="Z263" i="7"/>
  <c r="AA263" i="7" s="1"/>
  <c r="K264" i="5"/>
  <c r="M264" i="5" s="1"/>
  <c r="U264" i="5"/>
  <c r="V264" i="5" s="1"/>
  <c r="N265" i="9"/>
  <c r="L265" i="9"/>
  <c r="M266" i="4"/>
  <c r="N285" i="6"/>
  <c r="Z285" i="6"/>
  <c r="D268" i="15"/>
  <c r="F267" i="5"/>
  <c r="E267" i="15"/>
  <c r="G267" i="5" s="1"/>
  <c r="R263" i="5"/>
  <c r="L263" i="5"/>
  <c r="C264" i="4"/>
  <c r="T285" i="6"/>
  <c r="F286" i="3" s="1"/>
  <c r="G286" i="3" s="1"/>
  <c r="E286" i="3"/>
  <c r="S287" i="6"/>
  <c r="P287" i="6"/>
  <c r="Q287" i="6"/>
  <c r="Q264" i="9"/>
  <c r="R264" i="9" s="1"/>
  <c r="O264" i="9"/>
  <c r="P264" i="9" s="1"/>
  <c r="N265" i="4"/>
  <c r="Q262" i="5"/>
  <c r="D263" i="3" s="1"/>
  <c r="C263" i="3"/>
  <c r="AD286" i="6"/>
  <c r="AE285" i="6"/>
  <c r="AF285" i="6" s="1"/>
  <c r="M268" i="15"/>
  <c r="G267" i="7"/>
  <c r="N267" i="15"/>
  <c r="H267" i="7" s="1"/>
  <c r="AB268" i="15"/>
  <c r="H267" i="10"/>
  <c r="L288" i="6"/>
  <c r="R288" i="6"/>
  <c r="Y288" i="6" s="1"/>
  <c r="M264" i="7"/>
  <c r="W264" i="7"/>
  <c r="X264" i="7" s="1"/>
  <c r="P265" i="5"/>
  <c r="N265" i="5"/>
  <c r="W264" i="5"/>
  <c r="X263" i="5"/>
  <c r="Y263" i="5" s="1"/>
  <c r="K266" i="9"/>
  <c r="M266" i="9"/>
  <c r="M265" i="3" s="1"/>
  <c r="V285" i="6"/>
  <c r="F286" i="4"/>
  <c r="H286" i="4" s="1"/>
  <c r="S264" i="9"/>
  <c r="T263" i="9"/>
  <c r="U263" i="9" s="1"/>
  <c r="AB286" i="6"/>
  <c r="AC286" i="6" s="1"/>
  <c r="X286" i="6"/>
  <c r="U263" i="7"/>
  <c r="J264" i="4"/>
  <c r="H288" i="15"/>
  <c r="H289" i="6"/>
  <c r="I287" i="15"/>
  <c r="I289" i="6" s="1"/>
  <c r="T264" i="7"/>
  <c r="N264" i="7"/>
  <c r="I265" i="4"/>
  <c r="P265" i="7"/>
  <c r="O265" i="7"/>
  <c r="R265" i="7"/>
  <c r="W268" i="15"/>
  <c r="G267" i="9"/>
  <c r="X267" i="15"/>
  <c r="H267" i="9" s="1"/>
  <c r="AL268" i="15"/>
  <c r="AM267" i="15"/>
  <c r="O286" i="6"/>
  <c r="U286" i="6"/>
  <c r="E287" i="4"/>
  <c r="J266" i="5"/>
  <c r="O266" i="5"/>
  <c r="V262" i="7"/>
  <c r="B263" i="3" l="1"/>
  <c r="AA285" i="6"/>
  <c r="B264" i="4"/>
  <c r="V263" i="7"/>
  <c r="J267" i="8"/>
  <c r="O267" i="8"/>
  <c r="Q263" i="8"/>
  <c r="K264" i="3" s="1"/>
  <c r="J264" i="3"/>
  <c r="K265" i="4"/>
  <c r="R264" i="8"/>
  <c r="L264" i="8"/>
  <c r="K265" i="8"/>
  <c r="M265" i="8" s="1"/>
  <c r="U265" i="8"/>
  <c r="V265" i="8" s="1"/>
  <c r="S263" i="8"/>
  <c r="L264" i="4"/>
  <c r="F268" i="8"/>
  <c r="S268" i="15"/>
  <c r="G268" i="8" s="1"/>
  <c r="R269" i="15"/>
  <c r="N266" i="8"/>
  <c r="P266" i="8"/>
  <c r="X264" i="8"/>
  <c r="Y264" i="8" s="1"/>
  <c r="W265" i="8"/>
  <c r="T286" i="6"/>
  <c r="F287" i="3" s="1"/>
  <c r="G287" i="3" s="1"/>
  <c r="E287" i="3"/>
  <c r="N266" i="5"/>
  <c r="P266" i="5"/>
  <c r="T265" i="7"/>
  <c r="N265" i="7"/>
  <c r="I266" i="4"/>
  <c r="U264" i="7"/>
  <c r="J265" i="4"/>
  <c r="Q288" i="6"/>
  <c r="P288" i="6"/>
  <c r="S288" i="6"/>
  <c r="K267" i="7"/>
  <c r="Q267" i="7"/>
  <c r="O287" i="6"/>
  <c r="U287" i="6"/>
  <c r="E288" i="4"/>
  <c r="Q263" i="5"/>
  <c r="D264" i="3" s="1"/>
  <c r="C264" i="3"/>
  <c r="J267" i="5"/>
  <c r="O267" i="5"/>
  <c r="L264" i="5"/>
  <c r="R264" i="5"/>
  <c r="C265" i="4"/>
  <c r="Y265" i="7"/>
  <c r="Z264" i="7"/>
  <c r="AA264" i="7" s="1"/>
  <c r="O266" i="7"/>
  <c r="R266" i="7"/>
  <c r="P266" i="7"/>
  <c r="W265" i="7"/>
  <c r="X265" i="7" s="1"/>
  <c r="M265" i="7"/>
  <c r="H289" i="15"/>
  <c r="H290" i="6"/>
  <c r="I288" i="15"/>
  <c r="I290" i="6" s="1"/>
  <c r="L266" i="9"/>
  <c r="N266" i="9"/>
  <c r="M267" i="4"/>
  <c r="U265" i="5"/>
  <c r="V265" i="5" s="1"/>
  <c r="K265" i="5"/>
  <c r="M265" i="5" s="1"/>
  <c r="AL269" i="15"/>
  <c r="AM268" i="15"/>
  <c r="K267" i="9"/>
  <c r="M267" i="9"/>
  <c r="M266" i="3" s="1"/>
  <c r="S265" i="9"/>
  <c r="T264" i="9"/>
  <c r="U264" i="9" s="1"/>
  <c r="X264" i="5"/>
  <c r="Y264" i="5" s="1"/>
  <c r="W265" i="5"/>
  <c r="M269" i="15"/>
  <c r="G268" i="7"/>
  <c r="N268" i="15"/>
  <c r="H268" i="7" s="1"/>
  <c r="AB287" i="6"/>
  <c r="AC287" i="6" s="1"/>
  <c r="X287" i="6"/>
  <c r="S263" i="5"/>
  <c r="D264" i="4"/>
  <c r="D269" i="15"/>
  <c r="F268" i="5"/>
  <c r="E268" i="15"/>
  <c r="G268" i="5" s="1"/>
  <c r="S264" i="7"/>
  <c r="I265" i="3" s="1"/>
  <c r="H265" i="3"/>
  <c r="V286" i="6"/>
  <c r="F287" i="4"/>
  <c r="H287" i="4" s="1"/>
  <c r="W269" i="15"/>
  <c r="G268" i="9"/>
  <c r="X268" i="15"/>
  <c r="H268" i="9" s="1"/>
  <c r="L289" i="6"/>
  <c r="R289" i="6"/>
  <c r="Y289" i="6" s="1"/>
  <c r="N286" i="6"/>
  <c r="Z286" i="6"/>
  <c r="AB269" i="15"/>
  <c r="H268" i="10"/>
  <c r="AD287" i="6"/>
  <c r="AE286" i="6"/>
  <c r="AF286" i="6" s="1"/>
  <c r="O265" i="9"/>
  <c r="P265" i="9" s="1"/>
  <c r="Q265" i="9"/>
  <c r="R265" i="9" s="1"/>
  <c r="N266" i="4"/>
  <c r="T262" i="5"/>
  <c r="T263" i="5" l="1"/>
  <c r="B264" i="3"/>
  <c r="AA286" i="6"/>
  <c r="T263" i="8"/>
  <c r="B265" i="4"/>
  <c r="U266" i="8"/>
  <c r="V266" i="8" s="1"/>
  <c r="K266" i="8"/>
  <c r="M266" i="8" s="1"/>
  <c r="J268" i="8"/>
  <c r="O268" i="8"/>
  <c r="L265" i="8"/>
  <c r="K266" i="4"/>
  <c r="R265" i="8"/>
  <c r="Q264" i="8"/>
  <c r="K265" i="3" s="1"/>
  <c r="J265" i="3"/>
  <c r="X265" i="8"/>
  <c r="Y265" i="8" s="1"/>
  <c r="W266" i="8"/>
  <c r="F269" i="8"/>
  <c r="S269" i="15"/>
  <c r="G269" i="8" s="1"/>
  <c r="R270" i="15"/>
  <c r="S264" i="8"/>
  <c r="L265" i="4"/>
  <c r="N267" i="8"/>
  <c r="P267" i="8"/>
  <c r="Z287" i="6"/>
  <c r="N287" i="6"/>
  <c r="M270" i="15"/>
  <c r="G269" i="7"/>
  <c r="N269" i="15"/>
  <c r="H269" i="7" s="1"/>
  <c r="S266" i="9"/>
  <c r="T265" i="9"/>
  <c r="U265" i="9" s="1"/>
  <c r="AL270" i="15"/>
  <c r="AM269" i="15"/>
  <c r="Q264" i="5"/>
  <c r="D265" i="3" s="1"/>
  <c r="C265" i="3"/>
  <c r="B265" i="3" s="1"/>
  <c r="U288" i="6"/>
  <c r="O288" i="6"/>
  <c r="E289" i="4"/>
  <c r="X265" i="5"/>
  <c r="Y265" i="5" s="1"/>
  <c r="W266" i="5"/>
  <c r="L290" i="6"/>
  <c r="R290" i="6"/>
  <c r="Y290" i="6" s="1"/>
  <c r="Y266" i="7"/>
  <c r="Z265" i="7"/>
  <c r="AA265" i="7" s="1"/>
  <c r="V287" i="6"/>
  <c r="F288" i="4"/>
  <c r="H288" i="4" s="1"/>
  <c r="S265" i="7"/>
  <c r="I266" i="3" s="1"/>
  <c r="H266" i="3"/>
  <c r="AD288" i="6"/>
  <c r="AE287" i="6"/>
  <c r="AF287" i="6" s="1"/>
  <c r="K268" i="9"/>
  <c r="M268" i="9"/>
  <c r="M267" i="3" s="1"/>
  <c r="W270" i="15"/>
  <c r="G269" i="9"/>
  <c r="X269" i="15"/>
  <c r="H269" i="9" s="1"/>
  <c r="J268" i="5"/>
  <c r="O268" i="5"/>
  <c r="N267" i="9"/>
  <c r="L267" i="9"/>
  <c r="M268" i="4"/>
  <c r="Q266" i="9"/>
  <c r="R266" i="9" s="1"/>
  <c r="O266" i="9"/>
  <c r="P266" i="9" s="1"/>
  <c r="N267" i="4"/>
  <c r="H290" i="15"/>
  <c r="H291" i="6"/>
  <c r="I289" i="15"/>
  <c r="I291" i="6" s="1"/>
  <c r="W266" i="7"/>
  <c r="X266" i="7" s="1"/>
  <c r="M266" i="7"/>
  <c r="N267" i="5"/>
  <c r="P267" i="5"/>
  <c r="T287" i="6"/>
  <c r="F288" i="3" s="1"/>
  <c r="G288" i="3" s="1"/>
  <c r="E288" i="3"/>
  <c r="R267" i="7"/>
  <c r="P267" i="7"/>
  <c r="O267" i="7"/>
  <c r="U265" i="7"/>
  <c r="J266" i="4"/>
  <c r="AB270" i="15"/>
  <c r="H269" i="10"/>
  <c r="Q289" i="6"/>
  <c r="P289" i="6"/>
  <c r="S289" i="6"/>
  <c r="D270" i="15"/>
  <c r="F269" i="5"/>
  <c r="E269" i="15"/>
  <c r="G269" i="5" s="1"/>
  <c r="K268" i="7"/>
  <c r="Q268" i="7"/>
  <c r="L265" i="5"/>
  <c r="R265" i="5"/>
  <c r="C266" i="4"/>
  <c r="N266" i="7"/>
  <c r="T266" i="7"/>
  <c r="I267" i="4"/>
  <c r="S264" i="5"/>
  <c r="T264" i="5" s="1"/>
  <c r="D265" i="4"/>
  <c r="X288" i="6"/>
  <c r="AB288" i="6"/>
  <c r="AC288" i="6" s="1"/>
  <c r="V264" i="7"/>
  <c r="U266" i="5"/>
  <c r="V266" i="5" s="1"/>
  <c r="K266" i="5"/>
  <c r="M266" i="5" s="1"/>
  <c r="T264" i="8" l="1"/>
  <c r="B266" i="4"/>
  <c r="J269" i="8"/>
  <c r="O269" i="8"/>
  <c r="W267" i="8"/>
  <c r="X266" i="8"/>
  <c r="Y266" i="8" s="1"/>
  <c r="S265" i="8"/>
  <c r="L266" i="4"/>
  <c r="N268" i="8"/>
  <c r="P268" i="8"/>
  <c r="U267" i="8"/>
  <c r="V267" i="8" s="1"/>
  <c r="K267" i="8"/>
  <c r="M267" i="8" s="1"/>
  <c r="R271" i="15"/>
  <c r="F270" i="8"/>
  <c r="S270" i="15"/>
  <c r="G270" i="8" s="1"/>
  <c r="R266" i="8"/>
  <c r="L266" i="8"/>
  <c r="K267" i="4"/>
  <c r="J266" i="3"/>
  <c r="Q265" i="8"/>
  <c r="K266" i="3" s="1"/>
  <c r="V265" i="7"/>
  <c r="Z288" i="6"/>
  <c r="N288" i="6"/>
  <c r="S266" i="7"/>
  <c r="I267" i="3" s="1"/>
  <c r="H267" i="3"/>
  <c r="P268" i="7"/>
  <c r="O268" i="7"/>
  <c r="R268" i="7"/>
  <c r="AB289" i="6"/>
  <c r="AC289" i="6" s="1"/>
  <c r="X289" i="6"/>
  <c r="AB271" i="15"/>
  <c r="H270" i="10"/>
  <c r="N267" i="7"/>
  <c r="T267" i="7"/>
  <c r="I268" i="4"/>
  <c r="W271" i="15"/>
  <c r="G270" i="9"/>
  <c r="X270" i="15"/>
  <c r="H270" i="9" s="1"/>
  <c r="L268" i="9"/>
  <c r="N268" i="9"/>
  <c r="M269" i="4"/>
  <c r="AA287" i="6"/>
  <c r="P290" i="6"/>
  <c r="S290" i="6"/>
  <c r="Q290" i="6"/>
  <c r="T288" i="6"/>
  <c r="F289" i="3" s="1"/>
  <c r="G289" i="3" s="1"/>
  <c r="E289" i="3"/>
  <c r="S267" i="9"/>
  <c r="T266" i="9"/>
  <c r="U266" i="9" s="1"/>
  <c r="D271" i="15"/>
  <c r="F270" i="5"/>
  <c r="E270" i="15"/>
  <c r="G270" i="5" s="1"/>
  <c r="U289" i="6"/>
  <c r="O289" i="6"/>
  <c r="E290" i="4"/>
  <c r="L291" i="6"/>
  <c r="R291" i="6"/>
  <c r="Y291" i="6" s="1"/>
  <c r="P268" i="5"/>
  <c r="N268" i="5"/>
  <c r="W267" i="5"/>
  <c r="X266" i="5"/>
  <c r="Y266" i="5" s="1"/>
  <c r="V288" i="6"/>
  <c r="F289" i="4"/>
  <c r="H289" i="4" s="1"/>
  <c r="R266" i="5"/>
  <c r="L266" i="5"/>
  <c r="C267" i="4"/>
  <c r="B267" i="4" s="1"/>
  <c r="S265" i="5"/>
  <c r="D266" i="4"/>
  <c r="U266" i="7"/>
  <c r="J267" i="4"/>
  <c r="Q265" i="5"/>
  <c r="D266" i="3" s="1"/>
  <c r="C266" i="3"/>
  <c r="J269" i="5"/>
  <c r="O269" i="5"/>
  <c r="M267" i="7"/>
  <c r="W267" i="7"/>
  <c r="X267" i="7" s="1"/>
  <c r="H291" i="15"/>
  <c r="H292" i="6"/>
  <c r="I290" i="15"/>
  <c r="I292" i="6" s="1"/>
  <c r="AD289" i="6"/>
  <c r="AE289" i="6" s="1"/>
  <c r="AE288" i="6"/>
  <c r="AF288" i="6" s="1"/>
  <c r="Y267" i="7"/>
  <c r="Z266" i="7"/>
  <c r="AA266" i="7" s="1"/>
  <c r="AL271" i="15"/>
  <c r="AM270" i="15"/>
  <c r="K269" i="7"/>
  <c r="Q269" i="7"/>
  <c r="K267" i="5"/>
  <c r="M267" i="5" s="1"/>
  <c r="U267" i="5"/>
  <c r="V267" i="5" s="1"/>
  <c r="O267" i="9"/>
  <c r="P267" i="9" s="1"/>
  <c r="Q267" i="9"/>
  <c r="R267" i="9" s="1"/>
  <c r="N268" i="4"/>
  <c r="K269" i="9"/>
  <c r="M269" i="9"/>
  <c r="M268" i="3" s="1"/>
  <c r="M271" i="15"/>
  <c r="G270" i="7"/>
  <c r="N270" i="15"/>
  <c r="H270" i="7" s="1"/>
  <c r="B266" i="3" l="1"/>
  <c r="J270" i="8"/>
  <c r="O270" i="8"/>
  <c r="U268" i="8"/>
  <c r="V268" i="8" s="1"/>
  <c r="K268" i="8"/>
  <c r="M268" i="8" s="1"/>
  <c r="J267" i="3"/>
  <c r="Q266" i="8"/>
  <c r="K267" i="3" s="1"/>
  <c r="R272" i="15"/>
  <c r="F271" i="8"/>
  <c r="S271" i="15"/>
  <c r="G271" i="8" s="1"/>
  <c r="X267" i="8"/>
  <c r="Y267" i="8" s="1"/>
  <c r="W268" i="8"/>
  <c r="X268" i="8" s="1"/>
  <c r="S266" i="8"/>
  <c r="L267" i="4"/>
  <c r="R267" i="8"/>
  <c r="L267" i="8"/>
  <c r="K268" i="4"/>
  <c r="T265" i="8"/>
  <c r="N269" i="8"/>
  <c r="P269" i="8"/>
  <c r="V266" i="7"/>
  <c r="M272" i="15"/>
  <c r="G271" i="7"/>
  <c r="N271" i="15"/>
  <c r="H271" i="7" s="1"/>
  <c r="N269" i="9"/>
  <c r="L269" i="9"/>
  <c r="M270" i="4"/>
  <c r="J270" i="5"/>
  <c r="O270" i="5"/>
  <c r="R267" i="5"/>
  <c r="L267" i="5"/>
  <c r="C268" i="4"/>
  <c r="AL272" i="15"/>
  <c r="AM271" i="15"/>
  <c r="S291" i="6"/>
  <c r="Q291" i="6"/>
  <c r="P291" i="6"/>
  <c r="T289" i="6"/>
  <c r="F290" i="3" s="1"/>
  <c r="G290" i="3" s="1"/>
  <c r="E290" i="3"/>
  <c r="D272" i="15"/>
  <c r="F271" i="5"/>
  <c r="E271" i="15"/>
  <c r="G271" i="5" s="1"/>
  <c r="U267" i="7"/>
  <c r="J268" i="4"/>
  <c r="M268" i="7"/>
  <c r="W268" i="7"/>
  <c r="X268" i="7" s="1"/>
  <c r="S266" i="5"/>
  <c r="D267" i="4"/>
  <c r="W268" i="5"/>
  <c r="X268" i="5" s="1"/>
  <c r="X267" i="5"/>
  <c r="Y267" i="5" s="1"/>
  <c r="O290" i="6"/>
  <c r="U290" i="6"/>
  <c r="E291" i="4"/>
  <c r="AF289" i="6"/>
  <c r="K270" i="7"/>
  <c r="Q270" i="7"/>
  <c r="L292" i="6"/>
  <c r="R292" i="6"/>
  <c r="Y292" i="6" s="1"/>
  <c r="P269" i="5"/>
  <c r="N269" i="5"/>
  <c r="AA288" i="6"/>
  <c r="V289" i="6"/>
  <c r="AA289" i="6" s="1"/>
  <c r="F290" i="4"/>
  <c r="H290" i="4" s="1"/>
  <c r="K270" i="9"/>
  <c r="M270" i="9"/>
  <c r="M269" i="3" s="1"/>
  <c r="S267" i="7"/>
  <c r="I268" i="3" s="1"/>
  <c r="H268" i="3"/>
  <c r="AB272" i="15"/>
  <c r="H271" i="10"/>
  <c r="T268" i="7"/>
  <c r="N268" i="7"/>
  <c r="I269" i="4"/>
  <c r="P269" i="7"/>
  <c r="O269" i="7"/>
  <c r="R269" i="7"/>
  <c r="Y268" i="7"/>
  <c r="Z268" i="7" s="1"/>
  <c r="Z267" i="7"/>
  <c r="AA267" i="7" s="1"/>
  <c r="H292" i="15"/>
  <c r="H293" i="6"/>
  <c r="I291" i="15"/>
  <c r="I293" i="6" s="1"/>
  <c r="T265" i="5"/>
  <c r="Q266" i="5"/>
  <c r="D267" i="3" s="1"/>
  <c r="C267" i="3"/>
  <c r="K268" i="5"/>
  <c r="M268" i="5" s="1"/>
  <c r="U268" i="5"/>
  <c r="V268" i="5" s="1"/>
  <c r="S268" i="9"/>
  <c r="T268" i="9" s="1"/>
  <c r="T267" i="9"/>
  <c r="U267" i="9" s="1"/>
  <c r="AB290" i="6"/>
  <c r="AC290" i="6" s="1"/>
  <c r="X290" i="6"/>
  <c r="AD290" i="6"/>
  <c r="Q268" i="9"/>
  <c r="R268" i="9" s="1"/>
  <c r="O268" i="9"/>
  <c r="P268" i="9" s="1"/>
  <c r="N269" i="4"/>
  <c r="W272" i="15"/>
  <c r="G271" i="9"/>
  <c r="X271" i="15"/>
  <c r="H271" i="9" s="1"/>
  <c r="N289" i="6"/>
  <c r="Z289" i="6"/>
  <c r="B267" i="3" l="1"/>
  <c r="Y268" i="8"/>
  <c r="T266" i="8"/>
  <c r="B268" i="4"/>
  <c r="J271" i="8"/>
  <c r="O271" i="8"/>
  <c r="K269" i="4"/>
  <c r="L268" i="8"/>
  <c r="R268" i="8"/>
  <c r="U269" i="8"/>
  <c r="V269" i="8" s="1"/>
  <c r="K269" i="8"/>
  <c r="M269" i="8" s="1"/>
  <c r="W269" i="8"/>
  <c r="J268" i="3"/>
  <c r="Q267" i="8"/>
  <c r="K268" i="3" s="1"/>
  <c r="R273" i="15"/>
  <c r="F272" i="8"/>
  <c r="S272" i="15"/>
  <c r="G272" i="8" s="1"/>
  <c r="S267" i="8"/>
  <c r="T267" i="8" s="1"/>
  <c r="L268" i="4"/>
  <c r="N270" i="8"/>
  <c r="P270" i="8"/>
  <c r="U268" i="9"/>
  <c r="Y268" i="5"/>
  <c r="AA268" i="7"/>
  <c r="AB273" i="15"/>
  <c r="H272" i="10"/>
  <c r="L270" i="9"/>
  <c r="N270" i="9"/>
  <c r="M271" i="4"/>
  <c r="Q292" i="6"/>
  <c r="P292" i="6"/>
  <c r="S292" i="6"/>
  <c r="T290" i="6"/>
  <c r="F291" i="3" s="1"/>
  <c r="G291" i="3" s="1"/>
  <c r="E291" i="3"/>
  <c r="T266" i="5"/>
  <c r="J271" i="5"/>
  <c r="O271" i="5"/>
  <c r="O291" i="6"/>
  <c r="U291" i="6"/>
  <c r="E292" i="4"/>
  <c r="Q267" i="5"/>
  <c r="D268" i="3" s="1"/>
  <c r="C268" i="3"/>
  <c r="S269" i="9"/>
  <c r="O269" i="9"/>
  <c r="P269" i="9" s="1"/>
  <c r="Q269" i="9"/>
  <c r="R269" i="9" s="1"/>
  <c r="N270" i="4"/>
  <c r="L268" i="5"/>
  <c r="R268" i="5"/>
  <c r="C269" i="4"/>
  <c r="W269" i="7"/>
  <c r="X269" i="7" s="1"/>
  <c r="M269" i="7"/>
  <c r="Y269" i="7"/>
  <c r="S268" i="7"/>
  <c r="I269" i="3" s="1"/>
  <c r="H269" i="3"/>
  <c r="U269" i="5"/>
  <c r="V269" i="5" s="1"/>
  <c r="W269" i="5"/>
  <c r="K269" i="5"/>
  <c r="M269" i="5" s="1"/>
  <c r="D273" i="15"/>
  <c r="F272" i="5"/>
  <c r="E272" i="15"/>
  <c r="G272" i="5" s="1"/>
  <c r="S267" i="5"/>
  <c r="T267" i="5" s="1"/>
  <c r="D268" i="4"/>
  <c r="K271" i="9"/>
  <c r="M271" i="9"/>
  <c r="M270" i="3" s="1"/>
  <c r="W273" i="15"/>
  <c r="G272" i="9"/>
  <c r="X272" i="15"/>
  <c r="H272" i="9" s="1"/>
  <c r="AD291" i="6"/>
  <c r="AE290" i="6"/>
  <c r="AF290" i="6" s="1"/>
  <c r="L293" i="6"/>
  <c r="R293" i="6"/>
  <c r="Y293" i="6" s="1"/>
  <c r="T269" i="7"/>
  <c r="N269" i="7"/>
  <c r="I270" i="4"/>
  <c r="U268" i="7"/>
  <c r="J269" i="4"/>
  <c r="O270" i="7"/>
  <c r="R270" i="7"/>
  <c r="P270" i="7"/>
  <c r="V267" i="7"/>
  <c r="AB291" i="6"/>
  <c r="AC291" i="6" s="1"/>
  <c r="X291" i="6"/>
  <c r="AL273" i="15"/>
  <c r="AM272" i="15"/>
  <c r="K271" i="7"/>
  <c r="Q271" i="7"/>
  <c r="Z290" i="6"/>
  <c r="N290" i="6"/>
  <c r="H293" i="15"/>
  <c r="H294" i="6"/>
  <c r="I292" i="15"/>
  <c r="I294" i="6" s="1"/>
  <c r="V290" i="6"/>
  <c r="F291" i="4"/>
  <c r="H291" i="4" s="1"/>
  <c r="N270" i="5"/>
  <c r="P270" i="5"/>
  <c r="M273" i="15"/>
  <c r="G272" i="7"/>
  <c r="N272" i="15"/>
  <c r="H272" i="7" s="1"/>
  <c r="B268" i="3" l="1"/>
  <c r="B269" i="4"/>
  <c r="J272" i="8"/>
  <c r="O272" i="8"/>
  <c r="X269" i="8"/>
  <c r="Y269" i="8" s="1"/>
  <c r="W270" i="8"/>
  <c r="Q268" i="8"/>
  <c r="K269" i="3" s="1"/>
  <c r="J269" i="3"/>
  <c r="F273" i="8"/>
  <c r="S273" i="15"/>
  <c r="G273" i="8" s="1"/>
  <c r="R274" i="15"/>
  <c r="L269" i="8"/>
  <c r="K270" i="4"/>
  <c r="R269" i="8"/>
  <c r="U270" i="8"/>
  <c r="V270" i="8" s="1"/>
  <c r="K270" i="8"/>
  <c r="M270" i="8" s="1"/>
  <c r="S268" i="8"/>
  <c r="L269" i="4"/>
  <c r="N271" i="8"/>
  <c r="P271" i="8"/>
  <c r="AA290" i="6"/>
  <c r="V268" i="7"/>
  <c r="U269" i="7"/>
  <c r="J270" i="4"/>
  <c r="Q293" i="6"/>
  <c r="P293" i="6"/>
  <c r="S293" i="6"/>
  <c r="K272" i="9"/>
  <c r="M272" i="9"/>
  <c r="M271" i="3" s="1"/>
  <c r="AL274" i="15"/>
  <c r="AM273" i="15"/>
  <c r="W274" i="15"/>
  <c r="G273" i="9"/>
  <c r="X273" i="15"/>
  <c r="H273" i="9" s="1"/>
  <c r="L269" i="5"/>
  <c r="R269" i="5"/>
  <c r="C270" i="4"/>
  <c r="B270" i="4" s="1"/>
  <c r="Q268" i="5"/>
  <c r="D269" i="3" s="1"/>
  <c r="C269" i="3"/>
  <c r="S270" i="9"/>
  <c r="T269" i="9"/>
  <c r="U269" i="9" s="1"/>
  <c r="T291" i="6"/>
  <c r="F292" i="3" s="1"/>
  <c r="G292" i="3" s="1"/>
  <c r="E292" i="3"/>
  <c r="U292" i="6"/>
  <c r="O292" i="6"/>
  <c r="E293" i="4"/>
  <c r="K272" i="7"/>
  <c r="Q272" i="7"/>
  <c r="L294" i="6"/>
  <c r="R294" i="6"/>
  <c r="Y294" i="6" s="1"/>
  <c r="Z291" i="6"/>
  <c r="N291" i="6"/>
  <c r="W270" i="7"/>
  <c r="X270" i="7" s="1"/>
  <c r="M270" i="7"/>
  <c r="AD292" i="6"/>
  <c r="AE291" i="6"/>
  <c r="AF291" i="6" s="1"/>
  <c r="J272" i="5"/>
  <c r="O272" i="5"/>
  <c r="X269" i="5"/>
  <c r="Y269" i="5" s="1"/>
  <c r="W270" i="5"/>
  <c r="Y270" i="7"/>
  <c r="Z269" i="7"/>
  <c r="AA269" i="7" s="1"/>
  <c r="U270" i="5"/>
  <c r="V270" i="5" s="1"/>
  <c r="K270" i="5"/>
  <c r="M270" i="5" s="1"/>
  <c r="M274" i="15"/>
  <c r="G273" i="7"/>
  <c r="N273" i="15"/>
  <c r="H273" i="7" s="1"/>
  <c r="H294" i="15"/>
  <c r="H295" i="6"/>
  <c r="I293" i="15"/>
  <c r="I295" i="6" s="1"/>
  <c r="R271" i="7"/>
  <c r="P271" i="7"/>
  <c r="O271" i="7"/>
  <c r="N270" i="7"/>
  <c r="T270" i="7"/>
  <c r="I271" i="4"/>
  <c r="S269" i="7"/>
  <c r="I270" i="3" s="1"/>
  <c r="H270" i="3"/>
  <c r="L271" i="9"/>
  <c r="N271" i="9"/>
  <c r="M272" i="4"/>
  <c r="D274" i="15"/>
  <c r="F273" i="5"/>
  <c r="E273" i="15"/>
  <c r="G273" i="5" s="1"/>
  <c r="N271" i="5"/>
  <c r="P271" i="5"/>
  <c r="AB274" i="15"/>
  <c r="H273" i="10"/>
  <c r="L273" i="10" s="1"/>
  <c r="AC273" i="15"/>
  <c r="I273" i="10" s="1"/>
  <c r="S268" i="5"/>
  <c r="T268" i="5" s="1"/>
  <c r="D269" i="4"/>
  <c r="V291" i="6"/>
  <c r="F292" i="4"/>
  <c r="H292" i="4" s="1"/>
  <c r="AB292" i="6"/>
  <c r="AC292" i="6" s="1"/>
  <c r="X292" i="6"/>
  <c r="Q270" i="9"/>
  <c r="R270" i="9" s="1"/>
  <c r="O270" i="9"/>
  <c r="P270" i="9" s="1"/>
  <c r="N271" i="4"/>
  <c r="AA291" i="6" l="1"/>
  <c r="T268" i="8"/>
  <c r="B269" i="3"/>
  <c r="S269" i="8"/>
  <c r="L270" i="4"/>
  <c r="W271" i="8"/>
  <c r="X270" i="8"/>
  <c r="Y270" i="8" s="1"/>
  <c r="O273" i="8"/>
  <c r="J273" i="8"/>
  <c r="U271" i="8"/>
  <c r="V271" i="8" s="1"/>
  <c r="K271" i="8"/>
  <c r="M271" i="8" s="1"/>
  <c r="R270" i="8"/>
  <c r="L270" i="8"/>
  <c r="K271" i="4"/>
  <c r="Q269" i="8"/>
  <c r="K270" i="3" s="1"/>
  <c r="J270" i="3"/>
  <c r="R275" i="15"/>
  <c r="F274" i="8"/>
  <c r="S274" i="15"/>
  <c r="G274" i="8" s="1"/>
  <c r="N272" i="8"/>
  <c r="P272" i="8"/>
  <c r="K271" i="5"/>
  <c r="M271" i="5" s="1"/>
  <c r="U271" i="5"/>
  <c r="V271" i="5" s="1"/>
  <c r="P272" i="5"/>
  <c r="N272" i="5"/>
  <c r="P294" i="6"/>
  <c r="S294" i="6"/>
  <c r="Q294" i="6"/>
  <c r="O271" i="9"/>
  <c r="P271" i="9" s="1"/>
  <c r="Q271" i="9"/>
  <c r="R271" i="9" s="1"/>
  <c r="N272" i="4"/>
  <c r="H295" i="15"/>
  <c r="H296" i="6"/>
  <c r="I294" i="15"/>
  <c r="I296" i="6" s="1"/>
  <c r="N271" i="7"/>
  <c r="T271" i="7"/>
  <c r="I272" i="4"/>
  <c r="M275" i="15"/>
  <c r="G274" i="7"/>
  <c r="N274" i="15"/>
  <c r="H274" i="7" s="1"/>
  <c r="U293" i="6"/>
  <c r="O293" i="6"/>
  <c r="E294" i="4"/>
  <c r="S273" i="10"/>
  <c r="Q273" i="10"/>
  <c r="P273" i="10"/>
  <c r="K273" i="10"/>
  <c r="R273" i="10" s="1"/>
  <c r="Y273" i="10" s="1"/>
  <c r="J273" i="5"/>
  <c r="O273" i="5"/>
  <c r="M271" i="7"/>
  <c r="W271" i="7"/>
  <c r="X271" i="7" s="1"/>
  <c r="Y271" i="7"/>
  <c r="Z270" i="7"/>
  <c r="AA270" i="7" s="1"/>
  <c r="AD293" i="6"/>
  <c r="AE292" i="6"/>
  <c r="AF292" i="6" s="1"/>
  <c r="P272" i="7"/>
  <c r="O272" i="7"/>
  <c r="R272" i="7"/>
  <c r="S271" i="9"/>
  <c r="T270" i="9"/>
  <c r="U270" i="9" s="1"/>
  <c r="S269" i="5"/>
  <c r="D270" i="4"/>
  <c r="AL275" i="15"/>
  <c r="AM274" i="15"/>
  <c r="N272" i="9"/>
  <c r="L272" i="9"/>
  <c r="M273" i="4"/>
  <c r="L295" i="6"/>
  <c r="R295" i="6"/>
  <c r="Y295" i="6" s="1"/>
  <c r="R270" i="5"/>
  <c r="L270" i="5"/>
  <c r="C271" i="4"/>
  <c r="V292" i="6"/>
  <c r="F293" i="4"/>
  <c r="H293" i="4" s="1"/>
  <c r="W275" i="15"/>
  <c r="G274" i="9"/>
  <c r="X274" i="15"/>
  <c r="H274" i="9" s="1"/>
  <c r="U270" i="7"/>
  <c r="J271" i="4"/>
  <c r="Z292" i="6"/>
  <c r="N292" i="6"/>
  <c r="AB275" i="15"/>
  <c r="H274" i="10"/>
  <c r="L274" i="10" s="1"/>
  <c r="AC274" i="15"/>
  <c r="I274" i="10" s="1"/>
  <c r="D275" i="15"/>
  <c r="F274" i="5"/>
  <c r="E274" i="15"/>
  <c r="G274" i="5" s="1"/>
  <c r="S270" i="7"/>
  <c r="I271" i="3" s="1"/>
  <c r="H271" i="3"/>
  <c r="K273" i="7"/>
  <c r="Q273" i="7"/>
  <c r="W271" i="5"/>
  <c r="X270" i="5"/>
  <c r="Y270" i="5" s="1"/>
  <c r="T292" i="6"/>
  <c r="F293" i="3" s="1"/>
  <c r="G293" i="3" s="1"/>
  <c r="E293" i="3"/>
  <c r="Q269" i="5"/>
  <c r="D270" i="3" s="1"/>
  <c r="C270" i="3"/>
  <c r="K273" i="9"/>
  <c r="M273" i="9"/>
  <c r="M272" i="3" s="1"/>
  <c r="AB293" i="6"/>
  <c r="AC293" i="6" s="1"/>
  <c r="X293" i="6"/>
  <c r="V269" i="7"/>
  <c r="B270" i="3" l="1"/>
  <c r="B271" i="4"/>
  <c r="L271" i="8"/>
  <c r="K272" i="4"/>
  <c r="R271" i="8"/>
  <c r="J274" i="8"/>
  <c r="O274" i="8"/>
  <c r="W272" i="8"/>
  <c r="X271" i="8"/>
  <c r="Y271" i="8" s="1"/>
  <c r="U272" i="8"/>
  <c r="V272" i="8" s="1"/>
  <c r="K272" i="8"/>
  <c r="M272" i="8" s="1"/>
  <c r="R276" i="15"/>
  <c r="F275" i="8"/>
  <c r="S275" i="15"/>
  <c r="G275" i="8" s="1"/>
  <c r="J271" i="3"/>
  <c r="Q270" i="8"/>
  <c r="K271" i="3" s="1"/>
  <c r="N273" i="8"/>
  <c r="P273" i="8"/>
  <c r="S270" i="8"/>
  <c r="L271" i="4"/>
  <c r="T269" i="8"/>
  <c r="N293" i="6"/>
  <c r="Z293" i="6"/>
  <c r="K274" i="9"/>
  <c r="M274" i="9"/>
  <c r="M273" i="3" s="1"/>
  <c r="Q270" i="5"/>
  <c r="D271" i="3" s="1"/>
  <c r="C271" i="3"/>
  <c r="B271" i="3" s="1"/>
  <c r="AL276" i="15"/>
  <c r="AM275" i="15"/>
  <c r="T271" i="9"/>
  <c r="U271" i="9" s="1"/>
  <c r="S272" i="9"/>
  <c r="K274" i="7"/>
  <c r="Q274" i="7"/>
  <c r="S271" i="7"/>
  <c r="I272" i="3" s="1"/>
  <c r="H272" i="3"/>
  <c r="W272" i="5"/>
  <c r="X271" i="5"/>
  <c r="Y271" i="5" s="1"/>
  <c r="P273" i="7"/>
  <c r="O273" i="7"/>
  <c r="R273" i="7"/>
  <c r="J274" i="5"/>
  <c r="O274" i="5"/>
  <c r="D276" i="15"/>
  <c r="F275" i="5"/>
  <c r="E275" i="15"/>
  <c r="G275" i="5" s="1"/>
  <c r="Q274" i="10"/>
  <c r="P274" i="10"/>
  <c r="K274" i="10"/>
  <c r="R274" i="10" s="1"/>
  <c r="Y274" i="10" s="1"/>
  <c r="S274" i="10"/>
  <c r="W276" i="15"/>
  <c r="G275" i="9"/>
  <c r="X275" i="15"/>
  <c r="H275" i="9" s="1"/>
  <c r="S270" i="5"/>
  <c r="D271" i="4"/>
  <c r="M272" i="7"/>
  <c r="W272" i="7"/>
  <c r="X272" i="7" s="1"/>
  <c r="AD294" i="6"/>
  <c r="AE293" i="6"/>
  <c r="AF293" i="6" s="1"/>
  <c r="O273" i="10"/>
  <c r="U273" i="10"/>
  <c r="O274" i="4"/>
  <c r="T293" i="6"/>
  <c r="F294" i="3" s="1"/>
  <c r="G294" i="3" s="1"/>
  <c r="E294" i="3"/>
  <c r="M276" i="15"/>
  <c r="G275" i="7"/>
  <c r="N275" i="15"/>
  <c r="H275" i="7" s="1"/>
  <c r="AB294" i="6"/>
  <c r="AC294" i="6" s="1"/>
  <c r="X294" i="6"/>
  <c r="K272" i="5"/>
  <c r="M272" i="5" s="1"/>
  <c r="U272" i="5"/>
  <c r="V272" i="5" s="1"/>
  <c r="L273" i="9"/>
  <c r="N273" i="9"/>
  <c r="M274" i="4"/>
  <c r="AB276" i="15"/>
  <c r="H275" i="10"/>
  <c r="L275" i="10" s="1"/>
  <c r="AC275" i="15"/>
  <c r="I275" i="10" s="1"/>
  <c r="V270" i="7"/>
  <c r="Q272" i="9"/>
  <c r="R272" i="9" s="1"/>
  <c r="O272" i="9"/>
  <c r="P272" i="9" s="1"/>
  <c r="N273" i="4"/>
  <c r="T269" i="5"/>
  <c r="T272" i="7"/>
  <c r="N272" i="7"/>
  <c r="I273" i="4"/>
  <c r="V293" i="6"/>
  <c r="F294" i="4"/>
  <c r="H294" i="4" s="1"/>
  <c r="L296" i="6"/>
  <c r="R296" i="6"/>
  <c r="Y296" i="6" s="1"/>
  <c r="O294" i="6"/>
  <c r="U294" i="6"/>
  <c r="E295" i="4"/>
  <c r="AA292" i="6"/>
  <c r="S295" i="6"/>
  <c r="P295" i="6"/>
  <c r="Q295" i="6"/>
  <c r="Y272" i="7"/>
  <c r="Z271" i="7"/>
  <c r="AA271" i="7" s="1"/>
  <c r="P273" i="5"/>
  <c r="N273" i="5"/>
  <c r="AB273" i="10"/>
  <c r="X273" i="10"/>
  <c r="U271" i="7"/>
  <c r="V271" i="7" s="1"/>
  <c r="J272" i="4"/>
  <c r="H296" i="15"/>
  <c r="H297" i="6"/>
  <c r="I295" i="15"/>
  <c r="I297" i="6" s="1"/>
  <c r="R271" i="5"/>
  <c r="L271" i="5"/>
  <c r="C272" i="4"/>
  <c r="B272" i="4" l="1"/>
  <c r="U273" i="8"/>
  <c r="V273" i="8" s="1"/>
  <c r="K273" i="8"/>
  <c r="M273" i="8" s="1"/>
  <c r="N274" i="8"/>
  <c r="P274" i="8"/>
  <c r="J275" i="8"/>
  <c r="O275" i="8"/>
  <c r="S271" i="8"/>
  <c r="L272" i="4"/>
  <c r="S276" i="15"/>
  <c r="G276" i="8" s="1"/>
  <c r="R277" i="15"/>
  <c r="F276" i="8"/>
  <c r="X272" i="8"/>
  <c r="Y272" i="8" s="1"/>
  <c r="W273" i="8"/>
  <c r="T270" i="5"/>
  <c r="T270" i="8"/>
  <c r="R272" i="8"/>
  <c r="K273" i="4"/>
  <c r="L272" i="8"/>
  <c r="Q271" i="8"/>
  <c r="K272" i="3" s="1"/>
  <c r="J272" i="3"/>
  <c r="AA293" i="6"/>
  <c r="AB274" i="10"/>
  <c r="AC274" i="10" s="1"/>
  <c r="X274" i="10"/>
  <c r="N274" i="5"/>
  <c r="P274" i="5"/>
  <c r="J275" i="5"/>
  <c r="O275" i="5"/>
  <c r="W273" i="7"/>
  <c r="X273" i="7" s="1"/>
  <c r="M273" i="7"/>
  <c r="X272" i="5"/>
  <c r="Y272" i="5" s="1"/>
  <c r="W273" i="5"/>
  <c r="O274" i="7"/>
  <c r="R274" i="7"/>
  <c r="P274" i="7"/>
  <c r="AL277" i="15"/>
  <c r="AM276" i="15"/>
  <c r="N274" i="9"/>
  <c r="L274" i="9"/>
  <c r="M275" i="4"/>
  <c r="U273" i="5"/>
  <c r="V273" i="5" s="1"/>
  <c r="K273" i="5"/>
  <c r="M273" i="5" s="1"/>
  <c r="Q296" i="6"/>
  <c r="S296" i="6"/>
  <c r="P296" i="6"/>
  <c r="S272" i="7"/>
  <c r="I273" i="3" s="1"/>
  <c r="H273" i="3"/>
  <c r="Z273" i="10"/>
  <c r="N273" i="10"/>
  <c r="O295" i="6"/>
  <c r="U295" i="6"/>
  <c r="E296" i="4"/>
  <c r="L272" i="5"/>
  <c r="R272" i="5"/>
  <c r="C273" i="4"/>
  <c r="K275" i="7"/>
  <c r="Q275" i="7"/>
  <c r="AD295" i="6"/>
  <c r="AE294" i="6"/>
  <c r="AF294" i="6" s="1"/>
  <c r="K275" i="9"/>
  <c r="M275" i="9"/>
  <c r="M274" i="3" s="1"/>
  <c r="U274" i="10"/>
  <c r="O274" i="10"/>
  <c r="O275" i="4"/>
  <c r="D277" i="15"/>
  <c r="F276" i="5"/>
  <c r="E276" i="15"/>
  <c r="G276" i="5" s="1"/>
  <c r="T273" i="7"/>
  <c r="N273" i="7"/>
  <c r="I274" i="4"/>
  <c r="S273" i="9"/>
  <c r="T272" i="9"/>
  <c r="U272" i="9" s="1"/>
  <c r="AB277" i="15"/>
  <c r="H276" i="10"/>
  <c r="L276" i="10" s="1"/>
  <c r="AC276" i="15"/>
  <c r="I276" i="10" s="1"/>
  <c r="T273" i="10"/>
  <c r="O274" i="3" s="1"/>
  <c r="P274" i="3" s="1"/>
  <c r="N274" i="3"/>
  <c r="Q271" i="5"/>
  <c r="D272" i="3" s="1"/>
  <c r="C272" i="3"/>
  <c r="V294" i="6"/>
  <c r="F295" i="4"/>
  <c r="H295" i="4" s="1"/>
  <c r="U272" i="7"/>
  <c r="V272" i="7" s="1"/>
  <c r="J273" i="4"/>
  <c r="S271" i="5"/>
  <c r="D272" i="4"/>
  <c r="L297" i="6"/>
  <c r="R297" i="6"/>
  <c r="Y297" i="6" s="1"/>
  <c r="AC273" i="10"/>
  <c r="X295" i="6"/>
  <c r="AB295" i="6"/>
  <c r="AC295" i="6" s="1"/>
  <c r="T294" i="6"/>
  <c r="F295" i="3" s="1"/>
  <c r="G295" i="3" s="1"/>
  <c r="E295" i="3"/>
  <c r="H297" i="15"/>
  <c r="H298" i="6"/>
  <c r="I296" i="15"/>
  <c r="I298" i="6" s="1"/>
  <c r="Y273" i="7"/>
  <c r="Z272" i="7"/>
  <c r="AA272" i="7" s="1"/>
  <c r="S275" i="10"/>
  <c r="Q275" i="10"/>
  <c r="P275" i="10"/>
  <c r="K275" i="10"/>
  <c r="R275" i="10" s="1"/>
  <c r="Y275" i="10" s="1"/>
  <c r="O273" i="9"/>
  <c r="P273" i="9" s="1"/>
  <c r="Q273" i="9"/>
  <c r="R273" i="9" s="1"/>
  <c r="N274" i="4"/>
  <c r="N294" i="6"/>
  <c r="Z294" i="6"/>
  <c r="M277" i="15"/>
  <c r="G276" i="7"/>
  <c r="N276" i="15"/>
  <c r="H276" i="7" s="1"/>
  <c r="V273" i="10"/>
  <c r="P274" i="4"/>
  <c r="R274" i="4" s="1"/>
  <c r="W277" i="15"/>
  <c r="G276" i="9"/>
  <c r="X276" i="15"/>
  <c r="H276" i="9" s="1"/>
  <c r="B272" i="3" l="1"/>
  <c r="B273" i="4"/>
  <c r="L273" i="4"/>
  <c r="S272" i="8"/>
  <c r="U274" i="8"/>
  <c r="V274" i="8" s="1"/>
  <c r="K274" i="8"/>
  <c r="M274" i="8" s="1"/>
  <c r="J276" i="8"/>
  <c r="O276" i="8"/>
  <c r="T271" i="8"/>
  <c r="J273" i="3"/>
  <c r="Q272" i="8"/>
  <c r="K273" i="3" s="1"/>
  <c r="R278" i="15"/>
  <c r="F277" i="8"/>
  <c r="S277" i="15"/>
  <c r="G277" i="8" s="1"/>
  <c r="K274" i="4"/>
  <c r="R273" i="8"/>
  <c r="L273" i="8"/>
  <c r="W274" i="8"/>
  <c r="X273" i="8"/>
  <c r="Y273" i="8" s="1"/>
  <c r="N275" i="8"/>
  <c r="P275" i="8"/>
  <c r="AA273" i="10"/>
  <c r="T271" i="5"/>
  <c r="H298" i="15"/>
  <c r="H299" i="6"/>
  <c r="I297" i="15"/>
  <c r="I299" i="6" s="1"/>
  <c r="W278" i="15"/>
  <c r="G277" i="9"/>
  <c r="X277" i="15"/>
  <c r="H277" i="9" s="1"/>
  <c r="K276" i="7"/>
  <c r="Q276" i="7"/>
  <c r="P276" i="10"/>
  <c r="K276" i="10"/>
  <c r="R276" i="10" s="1"/>
  <c r="Y276" i="10" s="1"/>
  <c r="S276" i="10"/>
  <c r="Q276" i="10"/>
  <c r="S273" i="7"/>
  <c r="I274" i="3" s="1"/>
  <c r="H274" i="3"/>
  <c r="D278" i="15"/>
  <c r="F277" i="5"/>
  <c r="E277" i="15"/>
  <c r="G277" i="5" s="1"/>
  <c r="Q272" i="5"/>
  <c r="D273" i="3" s="1"/>
  <c r="C273" i="3"/>
  <c r="B273" i="3" s="1"/>
  <c r="N275" i="5"/>
  <c r="P275" i="5"/>
  <c r="M278" i="15"/>
  <c r="G277" i="7"/>
  <c r="N277" i="15"/>
  <c r="H277" i="7" s="1"/>
  <c r="Q297" i="6"/>
  <c r="P297" i="6"/>
  <c r="S297" i="6"/>
  <c r="AB278" i="15"/>
  <c r="H277" i="10"/>
  <c r="L277" i="10" s="1"/>
  <c r="AC277" i="15"/>
  <c r="I277" i="10" s="1"/>
  <c r="U273" i="7"/>
  <c r="J274" i="4"/>
  <c r="L275" i="9"/>
  <c r="N275" i="9"/>
  <c r="M276" i="4"/>
  <c r="R275" i="7"/>
  <c r="P275" i="7"/>
  <c r="O275" i="7"/>
  <c r="L273" i="5"/>
  <c r="R273" i="5"/>
  <c r="C274" i="4"/>
  <c r="Q274" i="9"/>
  <c r="R274" i="9" s="1"/>
  <c r="O274" i="9"/>
  <c r="P274" i="9" s="1"/>
  <c r="N275" i="4"/>
  <c r="W274" i="7"/>
  <c r="X274" i="7" s="1"/>
  <c r="M274" i="7"/>
  <c r="AB275" i="10"/>
  <c r="X275" i="10"/>
  <c r="Y274" i="7"/>
  <c r="Z273" i="7"/>
  <c r="AA273" i="7" s="1"/>
  <c r="O275" i="10"/>
  <c r="U275" i="10"/>
  <c r="O276" i="4"/>
  <c r="L298" i="6"/>
  <c r="R298" i="6"/>
  <c r="Y298" i="6" s="1"/>
  <c r="Z295" i="6"/>
  <c r="N295" i="6"/>
  <c r="T273" i="9"/>
  <c r="U273" i="9" s="1"/>
  <c r="S274" i="9"/>
  <c r="T274" i="10"/>
  <c r="O275" i="3" s="1"/>
  <c r="P275" i="3" s="1"/>
  <c r="N275" i="3"/>
  <c r="V295" i="6"/>
  <c r="F296" i="4"/>
  <c r="H296" i="4" s="1"/>
  <c r="U296" i="6"/>
  <c r="O296" i="6"/>
  <c r="E297" i="4"/>
  <c r="N274" i="7"/>
  <c r="T274" i="7"/>
  <c r="I275" i="4"/>
  <c r="Z274" i="10"/>
  <c r="N274" i="10"/>
  <c r="K276" i="9"/>
  <c r="M276" i="9"/>
  <c r="M275" i="3" s="1"/>
  <c r="AA294" i="6"/>
  <c r="J276" i="5"/>
  <c r="O276" i="5"/>
  <c r="V274" i="10"/>
  <c r="P275" i="4"/>
  <c r="R275" i="4" s="1"/>
  <c r="AD296" i="6"/>
  <c r="AE296" i="6" s="1"/>
  <c r="AE295" i="6"/>
  <c r="AF295" i="6" s="1"/>
  <c r="S272" i="5"/>
  <c r="D273" i="4"/>
  <c r="T295" i="6"/>
  <c r="F296" i="3" s="1"/>
  <c r="G296" i="3" s="1"/>
  <c r="E296" i="3"/>
  <c r="X296" i="6"/>
  <c r="AB296" i="6"/>
  <c r="AC296" i="6" s="1"/>
  <c r="AL278" i="15"/>
  <c r="AM277" i="15"/>
  <c r="X273" i="5"/>
  <c r="Y273" i="5" s="1"/>
  <c r="W274" i="5"/>
  <c r="U274" i="5"/>
  <c r="V274" i="5" s="1"/>
  <c r="K274" i="5"/>
  <c r="M274" i="5" s="1"/>
  <c r="AA274" i="10" l="1"/>
  <c r="B274" i="4"/>
  <c r="V273" i="7"/>
  <c r="T272" i="8"/>
  <c r="AA295" i="6"/>
  <c r="X274" i="8"/>
  <c r="Y274" i="8" s="1"/>
  <c r="W275" i="8"/>
  <c r="X275" i="8" s="1"/>
  <c r="K275" i="4"/>
  <c r="R274" i="8"/>
  <c r="L274" i="8"/>
  <c r="K275" i="8"/>
  <c r="M275" i="8" s="1"/>
  <c r="U275" i="8"/>
  <c r="V275" i="8" s="1"/>
  <c r="Q273" i="8"/>
  <c r="K274" i="3" s="1"/>
  <c r="J274" i="3"/>
  <c r="O277" i="8"/>
  <c r="J277" i="8"/>
  <c r="L274" i="4"/>
  <c r="S273" i="8"/>
  <c r="F278" i="8"/>
  <c r="S278" i="15"/>
  <c r="G278" i="8" s="1"/>
  <c r="R279" i="15"/>
  <c r="P276" i="8"/>
  <c r="N276" i="8"/>
  <c r="T272" i="5"/>
  <c r="Z296" i="6"/>
  <c r="N296" i="6"/>
  <c r="S274" i="7"/>
  <c r="I275" i="3" s="1"/>
  <c r="H275" i="3"/>
  <c r="S275" i="9"/>
  <c r="T275" i="9" s="1"/>
  <c r="T274" i="9"/>
  <c r="U274" i="9" s="1"/>
  <c r="T275" i="10"/>
  <c r="O276" i="3" s="1"/>
  <c r="P276" i="3" s="1"/>
  <c r="N276" i="3"/>
  <c r="AC275" i="10"/>
  <c r="Q273" i="5"/>
  <c r="D274" i="3" s="1"/>
  <c r="C274" i="3"/>
  <c r="AB297" i="6"/>
  <c r="AC297" i="6" s="1"/>
  <c r="X297" i="6"/>
  <c r="AD297" i="6"/>
  <c r="K275" i="5"/>
  <c r="M275" i="5" s="1"/>
  <c r="U275" i="5"/>
  <c r="V275" i="5" s="1"/>
  <c r="O276" i="10"/>
  <c r="U276" i="10"/>
  <c r="O277" i="4"/>
  <c r="K277" i="9"/>
  <c r="M277" i="9"/>
  <c r="M276" i="3" s="1"/>
  <c r="H299" i="15"/>
  <c r="H300" i="6"/>
  <c r="I298" i="15"/>
  <c r="I300" i="6" s="1"/>
  <c r="R274" i="5"/>
  <c r="L274" i="5"/>
  <c r="C275" i="4"/>
  <c r="N275" i="7"/>
  <c r="T275" i="7"/>
  <c r="I276" i="4"/>
  <c r="O275" i="9"/>
  <c r="P275" i="9" s="1"/>
  <c r="Q275" i="9"/>
  <c r="R275" i="9" s="1"/>
  <c r="N276" i="4"/>
  <c r="U297" i="6"/>
  <c r="O297" i="6"/>
  <c r="E298" i="4"/>
  <c r="W279" i="15"/>
  <c r="G278" i="9"/>
  <c r="X278" i="15"/>
  <c r="H278" i="9" s="1"/>
  <c r="AF296" i="6"/>
  <c r="P276" i="5"/>
  <c r="N276" i="5"/>
  <c r="T296" i="6"/>
  <c r="F297" i="3" s="1"/>
  <c r="G297" i="3" s="1"/>
  <c r="E297" i="3"/>
  <c r="P298" i="6"/>
  <c r="S298" i="6"/>
  <c r="Q298" i="6"/>
  <c r="Y275" i="7"/>
  <c r="Z275" i="7" s="1"/>
  <c r="Z274" i="7"/>
  <c r="AA274" i="7" s="1"/>
  <c r="Q277" i="10"/>
  <c r="P277" i="10"/>
  <c r="K277" i="10"/>
  <c r="R277" i="10" s="1"/>
  <c r="Y277" i="10" s="1"/>
  <c r="S277" i="10"/>
  <c r="K277" i="7"/>
  <c r="Q277" i="7"/>
  <c r="J277" i="5"/>
  <c r="O277" i="5"/>
  <c r="AB276" i="10"/>
  <c r="AC276" i="10" s="1"/>
  <c r="X276" i="10"/>
  <c r="AD276" i="10"/>
  <c r="P276" i="7"/>
  <c r="O276" i="7"/>
  <c r="R276" i="7"/>
  <c r="AL279" i="15"/>
  <c r="AM278" i="15"/>
  <c r="W275" i="5"/>
  <c r="X275" i="5" s="1"/>
  <c r="X274" i="5"/>
  <c r="Y274" i="5" s="1"/>
  <c r="N276" i="9"/>
  <c r="L276" i="9"/>
  <c r="M277" i="4"/>
  <c r="U274" i="7"/>
  <c r="V274" i="7" s="1"/>
  <c r="J275" i="4"/>
  <c r="V296" i="6"/>
  <c r="F297" i="4"/>
  <c r="H297" i="4" s="1"/>
  <c r="V275" i="10"/>
  <c r="AA275" i="10" s="1"/>
  <c r="P276" i="4"/>
  <c r="R276" i="4" s="1"/>
  <c r="Z275" i="10"/>
  <c r="N275" i="10"/>
  <c r="S273" i="5"/>
  <c r="D274" i="4"/>
  <c r="M275" i="7"/>
  <c r="W275" i="7"/>
  <c r="X275" i="7" s="1"/>
  <c r="AB279" i="15"/>
  <c r="H278" i="10"/>
  <c r="L278" i="10" s="1"/>
  <c r="AC278" i="15"/>
  <c r="I278" i="10" s="1"/>
  <c r="M279" i="15"/>
  <c r="G278" i="7"/>
  <c r="N278" i="15"/>
  <c r="H278" i="7" s="1"/>
  <c r="D279" i="15"/>
  <c r="F278" i="5"/>
  <c r="E278" i="15"/>
  <c r="G278" i="5" s="1"/>
  <c r="L299" i="6"/>
  <c r="R299" i="6"/>
  <c r="Y299" i="6" s="1"/>
  <c r="T273" i="5" l="1"/>
  <c r="B274" i="3"/>
  <c r="AA296" i="6"/>
  <c r="Y275" i="8"/>
  <c r="T273" i="8"/>
  <c r="B275" i="4"/>
  <c r="R280" i="15"/>
  <c r="F279" i="8"/>
  <c r="S279" i="15"/>
  <c r="G279" i="8" s="1"/>
  <c r="S274" i="8"/>
  <c r="L275" i="4"/>
  <c r="N277" i="8"/>
  <c r="P277" i="8"/>
  <c r="J278" i="8"/>
  <c r="O278" i="8"/>
  <c r="R275" i="8"/>
  <c r="L275" i="8"/>
  <c r="K276" i="4"/>
  <c r="W276" i="8"/>
  <c r="U276" i="8"/>
  <c r="V276" i="8" s="1"/>
  <c r="K276" i="8"/>
  <c r="M276" i="8" s="1"/>
  <c r="J275" i="3"/>
  <c r="Q274" i="8"/>
  <c r="K275" i="3" s="1"/>
  <c r="U275" i="9"/>
  <c r="K278" i="9"/>
  <c r="M278" i="9"/>
  <c r="M277" i="3" s="1"/>
  <c r="V276" i="10"/>
  <c r="P277" i="4"/>
  <c r="R277" i="4" s="1"/>
  <c r="K278" i="7"/>
  <c r="Q278" i="7"/>
  <c r="AB280" i="15"/>
  <c r="H279" i="10"/>
  <c r="L279" i="10" s="1"/>
  <c r="AC279" i="15"/>
  <c r="I279" i="10" s="1"/>
  <c r="Q276" i="9"/>
  <c r="R276" i="9" s="1"/>
  <c r="S276" i="9"/>
  <c r="O276" i="9"/>
  <c r="P276" i="9" s="1"/>
  <c r="N277" i="4"/>
  <c r="AL280" i="15"/>
  <c r="AM279" i="15"/>
  <c r="T276" i="7"/>
  <c r="N276" i="7"/>
  <c r="I277" i="4"/>
  <c r="P277" i="7"/>
  <c r="O277" i="7"/>
  <c r="R277" i="7"/>
  <c r="AB298" i="6"/>
  <c r="AC298" i="6" s="1"/>
  <c r="X298" i="6"/>
  <c r="W276" i="5"/>
  <c r="K276" i="5"/>
  <c r="M276" i="5" s="1"/>
  <c r="U276" i="5"/>
  <c r="V276" i="5" s="1"/>
  <c r="W280" i="15"/>
  <c r="G279" i="9"/>
  <c r="X279" i="15"/>
  <c r="H279" i="9" s="1"/>
  <c r="U275" i="7"/>
  <c r="J276" i="4"/>
  <c r="S274" i="5"/>
  <c r="D275" i="4"/>
  <c r="T276" i="10"/>
  <c r="O277" i="3" s="1"/>
  <c r="P277" i="3" s="1"/>
  <c r="N277" i="3"/>
  <c r="Q278" i="10"/>
  <c r="P278" i="10"/>
  <c r="K278" i="10"/>
  <c r="R278" i="10" s="1"/>
  <c r="Y278" i="10" s="1"/>
  <c r="S278" i="10"/>
  <c r="Y276" i="7"/>
  <c r="M276" i="7"/>
  <c r="W276" i="7"/>
  <c r="X276" i="7" s="1"/>
  <c r="Z276" i="10"/>
  <c r="N276" i="10"/>
  <c r="U277" i="10"/>
  <c r="O277" i="10"/>
  <c r="O278" i="4"/>
  <c r="H300" i="15"/>
  <c r="H301" i="6"/>
  <c r="I299" i="15"/>
  <c r="I301" i="6" s="1"/>
  <c r="S299" i="6"/>
  <c r="Q299" i="6"/>
  <c r="P299" i="6"/>
  <c r="J278" i="5"/>
  <c r="O278" i="5"/>
  <c r="M280" i="15"/>
  <c r="G279" i="7"/>
  <c r="N279" i="15"/>
  <c r="H279" i="7" s="1"/>
  <c r="AB277" i="10"/>
  <c r="X277" i="10"/>
  <c r="O298" i="6"/>
  <c r="U298" i="6"/>
  <c r="E299" i="4"/>
  <c r="S275" i="7"/>
  <c r="I276" i="3" s="1"/>
  <c r="H276" i="3"/>
  <c r="L277" i="9"/>
  <c r="N277" i="9"/>
  <c r="M278" i="4"/>
  <c r="R275" i="5"/>
  <c r="L275" i="5"/>
  <c r="C276" i="4"/>
  <c r="V297" i="6"/>
  <c r="F298" i="4"/>
  <c r="H298" i="4" s="1"/>
  <c r="Q274" i="5"/>
  <c r="D275" i="3" s="1"/>
  <c r="C275" i="3"/>
  <c r="Z297" i="6"/>
  <c r="N297" i="6"/>
  <c r="D280" i="15"/>
  <c r="F279" i="5"/>
  <c r="E279" i="15"/>
  <c r="G279" i="5" s="1"/>
  <c r="Y275" i="5"/>
  <c r="AE276" i="10"/>
  <c r="AD277" i="10"/>
  <c r="P277" i="5"/>
  <c r="N277" i="5"/>
  <c r="AA275" i="7"/>
  <c r="T297" i="6"/>
  <c r="F298" i="3" s="1"/>
  <c r="G298" i="3" s="1"/>
  <c r="E298" i="3"/>
  <c r="L300" i="6"/>
  <c r="R300" i="6"/>
  <c r="Y300" i="6" s="1"/>
  <c r="AE297" i="6"/>
  <c r="AF297" i="6" s="1"/>
  <c r="AD298" i="6"/>
  <c r="B275" i="3" l="1"/>
  <c r="B276" i="4"/>
  <c r="N278" i="8"/>
  <c r="P278" i="8"/>
  <c r="T274" i="8"/>
  <c r="K277" i="4"/>
  <c r="R276" i="8"/>
  <c r="L276" i="8"/>
  <c r="Q275" i="8"/>
  <c r="K276" i="3" s="1"/>
  <c r="J276" i="3"/>
  <c r="U277" i="8"/>
  <c r="V277" i="8" s="1"/>
  <c r="K277" i="8"/>
  <c r="M277" i="8" s="1"/>
  <c r="L276" i="4"/>
  <c r="S275" i="8"/>
  <c r="O279" i="8"/>
  <c r="J279" i="8"/>
  <c r="X276" i="8"/>
  <c r="Y276" i="8" s="1"/>
  <c r="W277" i="8"/>
  <c r="R281" i="15"/>
  <c r="F280" i="8"/>
  <c r="S280" i="15"/>
  <c r="G280" i="8" s="1"/>
  <c r="V275" i="7"/>
  <c r="AA297" i="6"/>
  <c r="M281" i="15"/>
  <c r="G280" i="7"/>
  <c r="N280" i="15"/>
  <c r="H280" i="7" s="1"/>
  <c r="Y277" i="7"/>
  <c r="Z276" i="7"/>
  <c r="AA276" i="7" s="1"/>
  <c r="AL281" i="15"/>
  <c r="AM280" i="15"/>
  <c r="S279" i="10"/>
  <c r="Q279" i="10"/>
  <c r="K279" i="10"/>
  <c r="R279" i="10" s="1"/>
  <c r="Y279" i="10" s="1"/>
  <c r="P279" i="10"/>
  <c r="AA276" i="10"/>
  <c r="AD278" i="10"/>
  <c r="AE277" i="10"/>
  <c r="AF277" i="10" s="1"/>
  <c r="J279" i="5"/>
  <c r="O279" i="5"/>
  <c r="Q275" i="5"/>
  <c r="D276" i="3" s="1"/>
  <c r="C276" i="3"/>
  <c r="V298" i="6"/>
  <c r="F299" i="4"/>
  <c r="H299" i="4" s="1"/>
  <c r="AB299" i="6"/>
  <c r="AC299" i="6" s="1"/>
  <c r="X299" i="6"/>
  <c r="AB278" i="10"/>
  <c r="X278" i="10"/>
  <c r="L276" i="5"/>
  <c r="R276" i="5"/>
  <c r="C277" i="4"/>
  <c r="B277" i="4" s="1"/>
  <c r="W277" i="7"/>
  <c r="X277" i="7" s="1"/>
  <c r="M277" i="7"/>
  <c r="S276" i="7"/>
  <c r="I277" i="3" s="1"/>
  <c r="H277" i="3"/>
  <c r="AB281" i="15"/>
  <c r="H280" i="10"/>
  <c r="L280" i="10" s="1"/>
  <c r="AC280" i="15"/>
  <c r="I280" i="10" s="1"/>
  <c r="O277" i="9"/>
  <c r="P277" i="9" s="1"/>
  <c r="Q277" i="9"/>
  <c r="R277" i="9" s="1"/>
  <c r="N278" i="4"/>
  <c r="H301" i="15"/>
  <c r="H302" i="6"/>
  <c r="I300" i="15"/>
  <c r="I302" i="6" s="1"/>
  <c r="AD299" i="6"/>
  <c r="AE298" i="6"/>
  <c r="AF298" i="6" s="1"/>
  <c r="U277" i="5"/>
  <c r="V277" i="5" s="1"/>
  <c r="K277" i="5"/>
  <c r="M277" i="5" s="1"/>
  <c r="AF276" i="10"/>
  <c r="D281" i="15"/>
  <c r="F280" i="5"/>
  <c r="E280" i="15"/>
  <c r="G280" i="5" s="1"/>
  <c r="T298" i="6"/>
  <c r="F299" i="3" s="1"/>
  <c r="G299" i="3" s="1"/>
  <c r="E299" i="3"/>
  <c r="N278" i="5"/>
  <c r="P278" i="5"/>
  <c r="T277" i="10"/>
  <c r="O278" i="3" s="1"/>
  <c r="P278" i="3" s="1"/>
  <c r="N278" i="3"/>
  <c r="AC278" i="10"/>
  <c r="T274" i="5"/>
  <c r="K279" i="9"/>
  <c r="M279" i="9"/>
  <c r="M278" i="3" s="1"/>
  <c r="X276" i="5"/>
  <c r="Y276" i="5" s="1"/>
  <c r="W277" i="5"/>
  <c r="T277" i="7"/>
  <c r="N277" i="7"/>
  <c r="I278" i="4"/>
  <c r="U276" i="7"/>
  <c r="V276" i="7" s="1"/>
  <c r="J277" i="4"/>
  <c r="N278" i="9"/>
  <c r="L278" i="9"/>
  <c r="M279" i="4"/>
  <c r="S275" i="5"/>
  <c r="D276" i="4"/>
  <c r="Q300" i="6"/>
  <c r="S300" i="6"/>
  <c r="P300" i="6"/>
  <c r="AC277" i="10"/>
  <c r="N277" i="10"/>
  <c r="Z277" i="10"/>
  <c r="K279" i="7"/>
  <c r="Q279" i="7"/>
  <c r="O299" i="6"/>
  <c r="U299" i="6"/>
  <c r="E300" i="4"/>
  <c r="L301" i="6"/>
  <c r="R301" i="6"/>
  <c r="Y301" i="6" s="1"/>
  <c r="V277" i="10"/>
  <c r="P278" i="4"/>
  <c r="R278" i="4" s="1"/>
  <c r="U278" i="10"/>
  <c r="O278" i="10"/>
  <c r="O279" i="4"/>
  <c r="W281" i="15"/>
  <c r="G280" i="9"/>
  <c r="X280" i="15"/>
  <c r="H280" i="9" s="1"/>
  <c r="Z298" i="6"/>
  <c r="N298" i="6"/>
  <c r="S277" i="9"/>
  <c r="T276" i="9"/>
  <c r="U276" i="9" s="1"/>
  <c r="O278" i="7"/>
  <c r="R278" i="7"/>
  <c r="P278" i="7"/>
  <c r="AA277" i="10" l="1"/>
  <c r="B276" i="3"/>
  <c r="X277" i="8"/>
  <c r="Y277" i="8" s="1"/>
  <c r="W278" i="8"/>
  <c r="T275" i="8"/>
  <c r="O280" i="8"/>
  <c r="J280" i="8"/>
  <c r="P279" i="8"/>
  <c r="N279" i="8"/>
  <c r="R277" i="8"/>
  <c r="L277" i="8"/>
  <c r="K278" i="4"/>
  <c r="J277" i="3"/>
  <c r="Q276" i="8"/>
  <c r="K277" i="3" s="1"/>
  <c r="K278" i="8"/>
  <c r="M278" i="8" s="1"/>
  <c r="U278" i="8"/>
  <c r="V278" i="8" s="1"/>
  <c r="F281" i="8"/>
  <c r="S281" i="15"/>
  <c r="G281" i="8" s="1"/>
  <c r="R282" i="15"/>
  <c r="L277" i="4"/>
  <c r="S276" i="8"/>
  <c r="T275" i="5"/>
  <c r="S276" i="5"/>
  <c r="D277" i="4"/>
  <c r="Z299" i="6"/>
  <c r="N299" i="6"/>
  <c r="O279" i="10"/>
  <c r="U279" i="10"/>
  <c r="O280" i="4"/>
  <c r="M282" i="15"/>
  <c r="G281" i="7"/>
  <c r="N281" i="15"/>
  <c r="H281" i="7" s="1"/>
  <c r="N278" i="7"/>
  <c r="T278" i="7"/>
  <c r="I279" i="4"/>
  <c r="S277" i="7"/>
  <c r="I278" i="3" s="1"/>
  <c r="H278" i="3"/>
  <c r="L279" i="9"/>
  <c r="N279" i="9"/>
  <c r="M280" i="4"/>
  <c r="AD300" i="6"/>
  <c r="AE299" i="6"/>
  <c r="AF299" i="6" s="1"/>
  <c r="L302" i="6"/>
  <c r="R302" i="6"/>
  <c r="Y302" i="6" s="1"/>
  <c r="P280" i="10"/>
  <c r="K280" i="10"/>
  <c r="R280" i="10" s="1"/>
  <c r="Y280" i="10" s="1"/>
  <c r="S280" i="10"/>
  <c r="Q280" i="10"/>
  <c r="Q276" i="5"/>
  <c r="D277" i="3" s="1"/>
  <c r="C277" i="3"/>
  <c r="AA298" i="6"/>
  <c r="AD279" i="10"/>
  <c r="AE278" i="10"/>
  <c r="AL282" i="15"/>
  <c r="AM281" i="15"/>
  <c r="Y278" i="7"/>
  <c r="Z277" i="7"/>
  <c r="AA277" i="7" s="1"/>
  <c r="R279" i="7"/>
  <c r="P279" i="7"/>
  <c r="O279" i="7"/>
  <c r="V299" i="6"/>
  <c r="F300" i="4"/>
  <c r="H300" i="4" s="1"/>
  <c r="Q278" i="9"/>
  <c r="R278" i="9" s="1"/>
  <c r="O278" i="9"/>
  <c r="P278" i="9" s="1"/>
  <c r="N279" i="4"/>
  <c r="X277" i="5"/>
  <c r="Y277" i="5" s="1"/>
  <c r="W278" i="5"/>
  <c r="J280" i="5"/>
  <c r="O280" i="5"/>
  <c r="L277" i="5"/>
  <c r="R277" i="5"/>
  <c r="C278" i="4"/>
  <c r="B278" i="4" s="1"/>
  <c r="H302" i="15"/>
  <c r="H303" i="6"/>
  <c r="I301" i="15"/>
  <c r="I303" i="6" s="1"/>
  <c r="AB282" i="15"/>
  <c r="H281" i="10"/>
  <c r="L281" i="10" s="1"/>
  <c r="AC281" i="15"/>
  <c r="I281" i="10" s="1"/>
  <c r="Z278" i="10"/>
  <c r="N278" i="10"/>
  <c r="U277" i="7"/>
  <c r="J278" i="4"/>
  <c r="T277" i="9"/>
  <c r="U277" i="9" s="1"/>
  <c r="S278" i="9"/>
  <c r="K280" i="9"/>
  <c r="M280" i="9"/>
  <c r="M279" i="3" s="1"/>
  <c r="T278" i="10"/>
  <c r="O279" i="3" s="1"/>
  <c r="P279" i="3" s="1"/>
  <c r="N279" i="3"/>
  <c r="T299" i="6"/>
  <c r="F300" i="3" s="1"/>
  <c r="G300" i="3" s="1"/>
  <c r="E300" i="3"/>
  <c r="U300" i="6"/>
  <c r="O300" i="6"/>
  <c r="E301" i="4"/>
  <c r="W278" i="7"/>
  <c r="X278" i="7" s="1"/>
  <c r="M278" i="7"/>
  <c r="W282" i="15"/>
  <c r="G281" i="9"/>
  <c r="X281" i="15"/>
  <c r="H281" i="9" s="1"/>
  <c r="V278" i="10"/>
  <c r="AA278" i="10" s="1"/>
  <c r="P279" i="4"/>
  <c r="R279" i="4" s="1"/>
  <c r="Q301" i="6"/>
  <c r="P301" i="6"/>
  <c r="S301" i="6"/>
  <c r="AB300" i="6"/>
  <c r="AC300" i="6" s="1"/>
  <c r="X300" i="6"/>
  <c r="U278" i="5"/>
  <c r="V278" i="5" s="1"/>
  <c r="K278" i="5"/>
  <c r="M278" i="5" s="1"/>
  <c r="D282" i="15"/>
  <c r="F281" i="5"/>
  <c r="E281" i="15"/>
  <c r="G281" i="5" s="1"/>
  <c r="N279" i="5"/>
  <c r="P279" i="5"/>
  <c r="AB279" i="10"/>
  <c r="X279" i="10"/>
  <c r="K280" i="7"/>
  <c r="Q280" i="7"/>
  <c r="V277" i="7" l="1"/>
  <c r="T276" i="8"/>
  <c r="B277" i="3"/>
  <c r="L278" i="4"/>
  <c r="S277" i="8"/>
  <c r="J281" i="8"/>
  <c r="O281" i="8"/>
  <c r="U279" i="8"/>
  <c r="V279" i="8" s="1"/>
  <c r="K279" i="8"/>
  <c r="M279" i="8" s="1"/>
  <c r="X278" i="8"/>
  <c r="Y278" i="8" s="1"/>
  <c r="W279" i="8"/>
  <c r="S282" i="15"/>
  <c r="G282" i="8" s="1"/>
  <c r="R283" i="15"/>
  <c r="F282" i="8"/>
  <c r="K279" i="4"/>
  <c r="L278" i="8"/>
  <c r="R278" i="8"/>
  <c r="Q277" i="8"/>
  <c r="K278" i="3" s="1"/>
  <c r="J278" i="3"/>
  <c r="N280" i="8"/>
  <c r="P280" i="8"/>
  <c r="Z279" i="10"/>
  <c r="N279" i="10"/>
  <c r="P280" i="7"/>
  <c r="O280" i="7"/>
  <c r="R280" i="7"/>
  <c r="AC279" i="10"/>
  <c r="J281" i="5"/>
  <c r="O281" i="5"/>
  <c r="Z300" i="6"/>
  <c r="N300" i="6"/>
  <c r="K281" i="9"/>
  <c r="M281" i="9"/>
  <c r="M280" i="3" s="1"/>
  <c r="N280" i="9"/>
  <c r="L280" i="9"/>
  <c r="M281" i="4"/>
  <c r="AB283" i="15"/>
  <c r="H282" i="10"/>
  <c r="L282" i="10" s="1"/>
  <c r="AC282" i="15"/>
  <c r="I282" i="10" s="1"/>
  <c r="W279" i="5"/>
  <c r="X278" i="5"/>
  <c r="Y278" i="5" s="1"/>
  <c r="M279" i="7"/>
  <c r="W279" i="7"/>
  <c r="X279" i="7" s="1"/>
  <c r="Y279" i="7"/>
  <c r="Z278" i="7"/>
  <c r="AA278" i="7" s="1"/>
  <c r="AE279" i="10"/>
  <c r="AF279" i="10" s="1"/>
  <c r="AD280" i="10"/>
  <c r="U278" i="7"/>
  <c r="J279" i="4"/>
  <c r="K281" i="7"/>
  <c r="Q281" i="7"/>
  <c r="T279" i="10"/>
  <c r="O280" i="3" s="1"/>
  <c r="P280" i="3" s="1"/>
  <c r="N280" i="3"/>
  <c r="D283" i="15"/>
  <c r="F282" i="5"/>
  <c r="E282" i="15"/>
  <c r="G282" i="5" s="1"/>
  <c r="W283" i="15"/>
  <c r="G282" i="9"/>
  <c r="X282" i="15"/>
  <c r="H282" i="9" s="1"/>
  <c r="T300" i="6"/>
  <c r="F301" i="3" s="1"/>
  <c r="G301" i="3" s="1"/>
  <c r="E301" i="3"/>
  <c r="S279" i="9"/>
  <c r="T278" i="9"/>
  <c r="U278" i="9" s="1"/>
  <c r="S277" i="5"/>
  <c r="D278" i="4"/>
  <c r="AB280" i="10"/>
  <c r="AC280" i="10" s="1"/>
  <c r="X280" i="10"/>
  <c r="P302" i="6"/>
  <c r="S302" i="6"/>
  <c r="Q302" i="6"/>
  <c r="O279" i="9"/>
  <c r="P279" i="9" s="1"/>
  <c r="Q279" i="9"/>
  <c r="R279" i="9" s="1"/>
  <c r="N280" i="4"/>
  <c r="S278" i="7"/>
  <c r="I279" i="3" s="1"/>
  <c r="H279" i="3"/>
  <c r="M283" i="15"/>
  <c r="G282" i="7"/>
  <c r="N282" i="15"/>
  <c r="H282" i="7" s="1"/>
  <c r="K279" i="5"/>
  <c r="M279" i="5" s="1"/>
  <c r="U279" i="5"/>
  <c r="V279" i="5" s="1"/>
  <c r="R278" i="5"/>
  <c r="L278" i="5"/>
  <c r="C279" i="4"/>
  <c r="B279" i="4" s="1"/>
  <c r="AB301" i="6"/>
  <c r="AC301" i="6" s="1"/>
  <c r="X301" i="6"/>
  <c r="V300" i="6"/>
  <c r="F301" i="4"/>
  <c r="H301" i="4" s="1"/>
  <c r="L303" i="6"/>
  <c r="R303" i="6"/>
  <c r="Y303" i="6" s="1"/>
  <c r="Q277" i="5"/>
  <c r="D278" i="3" s="1"/>
  <c r="C278" i="3"/>
  <c r="B278" i="3" s="1"/>
  <c r="AA299" i="6"/>
  <c r="N279" i="7"/>
  <c r="T279" i="7"/>
  <c r="I280" i="4"/>
  <c r="AL283" i="15"/>
  <c r="AM282" i="15"/>
  <c r="U301" i="6"/>
  <c r="O301" i="6"/>
  <c r="E302" i="4"/>
  <c r="Q281" i="10"/>
  <c r="P281" i="10"/>
  <c r="K281" i="10"/>
  <c r="R281" i="10" s="1"/>
  <c r="Y281" i="10" s="1"/>
  <c r="S281" i="10"/>
  <c r="H303" i="15"/>
  <c r="H304" i="6"/>
  <c r="I302" i="15"/>
  <c r="I304" i="6" s="1"/>
  <c r="P280" i="5"/>
  <c r="N280" i="5"/>
  <c r="AF278" i="10"/>
  <c r="O280" i="10"/>
  <c r="U280" i="10"/>
  <c r="O281" i="4"/>
  <c r="AD301" i="6"/>
  <c r="AE300" i="6"/>
  <c r="AF300" i="6" s="1"/>
  <c r="V279" i="10"/>
  <c r="AA279" i="10" s="1"/>
  <c r="P280" i="4"/>
  <c r="R280" i="4" s="1"/>
  <c r="T276" i="5"/>
  <c r="X279" i="8" l="1"/>
  <c r="Y279" i="8" s="1"/>
  <c r="W280" i="8"/>
  <c r="J282" i="8"/>
  <c r="O282" i="8"/>
  <c r="N281" i="8"/>
  <c r="P281" i="8"/>
  <c r="U280" i="8"/>
  <c r="V280" i="8" s="1"/>
  <c r="K280" i="8"/>
  <c r="M280" i="8" s="1"/>
  <c r="S278" i="8"/>
  <c r="L279" i="4"/>
  <c r="R284" i="15"/>
  <c r="F283" i="8"/>
  <c r="S283" i="15"/>
  <c r="G283" i="8" s="1"/>
  <c r="R279" i="8"/>
  <c r="L279" i="8"/>
  <c r="K280" i="4"/>
  <c r="T277" i="8"/>
  <c r="J279" i="3"/>
  <c r="Q278" i="8"/>
  <c r="K279" i="3" s="1"/>
  <c r="AA300" i="6"/>
  <c r="S303" i="6"/>
  <c r="P303" i="6"/>
  <c r="Q303" i="6"/>
  <c r="T279" i="9"/>
  <c r="U279" i="9" s="1"/>
  <c r="S280" i="9"/>
  <c r="Q282" i="10"/>
  <c r="P282" i="10"/>
  <c r="K282" i="10"/>
  <c r="R282" i="10" s="1"/>
  <c r="Y282" i="10" s="1"/>
  <c r="S282" i="10"/>
  <c r="V280" i="10"/>
  <c r="P281" i="4"/>
  <c r="R281" i="4" s="1"/>
  <c r="L304" i="6"/>
  <c r="R304" i="6"/>
  <c r="Y304" i="6" s="1"/>
  <c r="U281" i="10"/>
  <c r="O281" i="10"/>
  <c r="O282" i="4"/>
  <c r="V301" i="6"/>
  <c r="F302" i="4"/>
  <c r="H302" i="4" s="1"/>
  <c r="R279" i="5"/>
  <c r="L279" i="5"/>
  <c r="C280" i="4"/>
  <c r="O302" i="6"/>
  <c r="U302" i="6"/>
  <c r="E303" i="4"/>
  <c r="W284" i="15"/>
  <c r="G283" i="9"/>
  <c r="X283" i="15"/>
  <c r="H283" i="9" s="1"/>
  <c r="AB284" i="15"/>
  <c r="H283" i="10"/>
  <c r="L283" i="10" s="1"/>
  <c r="AC283" i="15"/>
  <c r="I283" i="10" s="1"/>
  <c r="Q280" i="9"/>
  <c r="R280" i="9" s="1"/>
  <c r="O280" i="9"/>
  <c r="P280" i="9" s="1"/>
  <c r="N281" i="4"/>
  <c r="AB302" i="6"/>
  <c r="AC302" i="6" s="1"/>
  <c r="X302" i="6"/>
  <c r="AE280" i="10"/>
  <c r="AD281" i="10"/>
  <c r="U279" i="7"/>
  <c r="J280" i="4"/>
  <c r="Q278" i="5"/>
  <c r="D279" i="3" s="1"/>
  <c r="C279" i="3"/>
  <c r="Z280" i="10"/>
  <c r="N280" i="10"/>
  <c r="T277" i="5"/>
  <c r="J282" i="5"/>
  <c r="O282" i="5"/>
  <c r="V278" i="7"/>
  <c r="W280" i="5"/>
  <c r="X279" i="5"/>
  <c r="Y279" i="5" s="1"/>
  <c r="M280" i="7"/>
  <c r="W280" i="7"/>
  <c r="X280" i="7" s="1"/>
  <c r="T301" i="6"/>
  <c r="F302" i="3" s="1"/>
  <c r="G302" i="3" s="1"/>
  <c r="E302" i="3"/>
  <c r="M284" i="15"/>
  <c r="G283" i="7"/>
  <c r="N283" i="15"/>
  <c r="H283" i="7" s="1"/>
  <c r="K282" i="9"/>
  <c r="M282" i="9"/>
  <c r="M281" i="3" s="1"/>
  <c r="T280" i="10"/>
  <c r="O281" i="3" s="1"/>
  <c r="P281" i="3" s="1"/>
  <c r="N281" i="3"/>
  <c r="H304" i="15"/>
  <c r="H305" i="6"/>
  <c r="I303" i="15"/>
  <c r="I305" i="6" s="1"/>
  <c r="AL284" i="15"/>
  <c r="AM283" i="15"/>
  <c r="AD302" i="6"/>
  <c r="AE301" i="6"/>
  <c r="AF301" i="6" s="1"/>
  <c r="K280" i="5"/>
  <c r="M280" i="5" s="1"/>
  <c r="U280" i="5"/>
  <c r="V280" i="5" s="1"/>
  <c r="AB281" i="10"/>
  <c r="AC281" i="10" s="1"/>
  <c r="X281" i="10"/>
  <c r="S279" i="7"/>
  <c r="I280" i="3" s="1"/>
  <c r="H280" i="3"/>
  <c r="N301" i="6"/>
  <c r="Z301" i="6"/>
  <c r="S278" i="5"/>
  <c r="D279" i="4"/>
  <c r="K282" i="7"/>
  <c r="Q282" i="7"/>
  <c r="D284" i="15"/>
  <c r="F283" i="5"/>
  <c r="E283" i="15"/>
  <c r="G283" i="5" s="1"/>
  <c r="P281" i="7"/>
  <c r="O281" i="7"/>
  <c r="R281" i="7"/>
  <c r="Y280" i="7"/>
  <c r="Z279" i="7"/>
  <c r="AA279" i="7" s="1"/>
  <c r="L281" i="9"/>
  <c r="N281" i="9"/>
  <c r="M282" i="4"/>
  <c r="P281" i="5"/>
  <c r="N281" i="5"/>
  <c r="T280" i="7"/>
  <c r="N280" i="7"/>
  <c r="I281" i="4"/>
  <c r="B279" i="3" l="1"/>
  <c r="B280" i="4"/>
  <c r="J283" i="8"/>
  <c r="O283" i="8"/>
  <c r="L280" i="8"/>
  <c r="K281" i="4"/>
  <c r="R280" i="8"/>
  <c r="Q279" i="8"/>
  <c r="K280" i="3" s="1"/>
  <c r="J280" i="3"/>
  <c r="S284" i="15"/>
  <c r="G284" i="8" s="1"/>
  <c r="R285" i="15"/>
  <c r="F284" i="8"/>
  <c r="P282" i="8"/>
  <c r="N282" i="8"/>
  <c r="S279" i="8"/>
  <c r="L280" i="4"/>
  <c r="U281" i="8"/>
  <c r="V281" i="8" s="1"/>
  <c r="K281" i="8"/>
  <c r="M281" i="8" s="1"/>
  <c r="X280" i="8"/>
  <c r="Y280" i="8" s="1"/>
  <c r="W281" i="8"/>
  <c r="T278" i="8"/>
  <c r="J283" i="5"/>
  <c r="O283" i="5"/>
  <c r="L280" i="5"/>
  <c r="R280" i="5"/>
  <c r="C281" i="4"/>
  <c r="B281" i="4" s="1"/>
  <c r="AL285" i="15"/>
  <c r="AM284" i="15"/>
  <c r="X280" i="5"/>
  <c r="Y280" i="5" s="1"/>
  <c r="W281" i="5"/>
  <c r="N302" i="6"/>
  <c r="Z302" i="6"/>
  <c r="Q279" i="5"/>
  <c r="D280" i="3" s="1"/>
  <c r="C280" i="3"/>
  <c r="Q304" i="6"/>
  <c r="S304" i="6"/>
  <c r="P304" i="6"/>
  <c r="U281" i="5"/>
  <c r="V281" i="5" s="1"/>
  <c r="K281" i="5"/>
  <c r="M281" i="5" s="1"/>
  <c r="S280" i="7"/>
  <c r="I281" i="3" s="1"/>
  <c r="H281" i="3"/>
  <c r="T281" i="7"/>
  <c r="N281" i="7"/>
  <c r="I282" i="4"/>
  <c r="U280" i="7"/>
  <c r="J281" i="4"/>
  <c r="N281" i="10"/>
  <c r="Z281" i="10"/>
  <c r="K283" i="7"/>
  <c r="Q283" i="7"/>
  <c r="V279" i="7"/>
  <c r="AD282" i="10"/>
  <c r="AE281" i="10"/>
  <c r="AF281" i="10" s="1"/>
  <c r="V302" i="6"/>
  <c r="F303" i="4"/>
  <c r="H303" i="4" s="1"/>
  <c r="S279" i="5"/>
  <c r="D280" i="4"/>
  <c r="T281" i="10"/>
  <c r="O282" i="3" s="1"/>
  <c r="P282" i="3" s="1"/>
  <c r="N282" i="3"/>
  <c r="U282" i="10"/>
  <c r="O282" i="10"/>
  <c r="O283" i="4"/>
  <c r="D285" i="15"/>
  <c r="F284" i="5"/>
  <c r="E284" i="15"/>
  <c r="G284" i="5" s="1"/>
  <c r="O282" i="7"/>
  <c r="R282" i="7"/>
  <c r="P282" i="7"/>
  <c r="Y281" i="7"/>
  <c r="Z280" i="7"/>
  <c r="AA280" i="7" s="1"/>
  <c r="O281" i="9"/>
  <c r="P281" i="9" s="1"/>
  <c r="Q281" i="9"/>
  <c r="R281" i="9" s="1"/>
  <c r="N282" i="4"/>
  <c r="T278" i="5"/>
  <c r="AD303" i="6"/>
  <c r="AE303" i="6" s="1"/>
  <c r="AE302" i="6"/>
  <c r="AF302" i="6" s="1"/>
  <c r="L305" i="6"/>
  <c r="R305" i="6"/>
  <c r="Y305" i="6" s="1"/>
  <c r="M285" i="15"/>
  <c r="G284" i="7"/>
  <c r="N284" i="15"/>
  <c r="H284" i="7" s="1"/>
  <c r="AF280" i="10"/>
  <c r="S283" i="10"/>
  <c r="Q283" i="10"/>
  <c r="P283" i="10"/>
  <c r="K283" i="10"/>
  <c r="R283" i="10" s="1"/>
  <c r="Y283" i="10" s="1"/>
  <c r="K283" i="9"/>
  <c r="M283" i="9"/>
  <c r="M282" i="3" s="1"/>
  <c r="T302" i="6"/>
  <c r="F303" i="3" s="1"/>
  <c r="G303" i="3" s="1"/>
  <c r="E303" i="3"/>
  <c r="V281" i="10"/>
  <c r="P282" i="4"/>
  <c r="R282" i="4" s="1"/>
  <c r="AA280" i="10"/>
  <c r="O303" i="6"/>
  <c r="U303" i="6"/>
  <c r="E304" i="4"/>
  <c r="W281" i="7"/>
  <c r="X281" i="7" s="1"/>
  <c r="M281" i="7"/>
  <c r="H305" i="15"/>
  <c r="H306" i="6"/>
  <c r="I304" i="15"/>
  <c r="I306" i="6" s="1"/>
  <c r="N282" i="9"/>
  <c r="L282" i="9"/>
  <c r="M283" i="4"/>
  <c r="N282" i="5"/>
  <c r="P282" i="5"/>
  <c r="AB285" i="15"/>
  <c r="H284" i="10"/>
  <c r="L284" i="10" s="1"/>
  <c r="AC284" i="15"/>
  <c r="I284" i="10" s="1"/>
  <c r="W285" i="15"/>
  <c r="G284" i="9"/>
  <c r="X284" i="15"/>
  <c r="H284" i="9" s="1"/>
  <c r="AA301" i="6"/>
  <c r="AB282" i="10"/>
  <c r="AC282" i="10" s="1"/>
  <c r="X282" i="10"/>
  <c r="S281" i="9"/>
  <c r="T280" i="9"/>
  <c r="U280" i="9" s="1"/>
  <c r="X303" i="6"/>
  <c r="AB303" i="6"/>
  <c r="AC303" i="6" s="1"/>
  <c r="B280" i="3" l="1"/>
  <c r="AF303" i="6"/>
  <c r="AA281" i="10"/>
  <c r="T279" i="8"/>
  <c r="K282" i="4"/>
  <c r="R281" i="8"/>
  <c r="L281" i="8"/>
  <c r="U282" i="8"/>
  <c r="V282" i="8" s="1"/>
  <c r="K282" i="8"/>
  <c r="M282" i="8" s="1"/>
  <c r="Q280" i="8"/>
  <c r="K281" i="3" s="1"/>
  <c r="J281" i="3"/>
  <c r="X281" i="8"/>
  <c r="W282" i="8"/>
  <c r="X282" i="8" s="1"/>
  <c r="J284" i="8"/>
  <c r="O284" i="8"/>
  <c r="F285" i="8"/>
  <c r="S285" i="15"/>
  <c r="G285" i="8" s="1"/>
  <c r="R286" i="15"/>
  <c r="S280" i="8"/>
  <c r="L281" i="4"/>
  <c r="N283" i="8"/>
  <c r="P283" i="8"/>
  <c r="T279" i="5"/>
  <c r="Z303" i="6"/>
  <c r="N303" i="6"/>
  <c r="W286" i="15"/>
  <c r="G285" i="9"/>
  <c r="X285" i="15"/>
  <c r="H285" i="9" s="1"/>
  <c r="Z282" i="10"/>
  <c r="N282" i="10"/>
  <c r="K284" i="9"/>
  <c r="M284" i="9"/>
  <c r="M283" i="3" s="1"/>
  <c r="AB286" i="15"/>
  <c r="H285" i="10"/>
  <c r="L285" i="10" s="1"/>
  <c r="AC285" i="15"/>
  <c r="I285" i="10" s="1"/>
  <c r="Q282" i="9"/>
  <c r="R282" i="9" s="1"/>
  <c r="O282" i="9"/>
  <c r="P282" i="9" s="1"/>
  <c r="N283" i="4"/>
  <c r="T303" i="6"/>
  <c r="F304" i="3" s="1"/>
  <c r="G304" i="3" s="1"/>
  <c r="E304" i="3"/>
  <c r="T282" i="10"/>
  <c r="O283" i="3" s="1"/>
  <c r="P283" i="3" s="1"/>
  <c r="N283" i="3"/>
  <c r="R283" i="7"/>
  <c r="P283" i="7"/>
  <c r="O283" i="7"/>
  <c r="V280" i="7"/>
  <c r="U304" i="6"/>
  <c r="O304" i="6"/>
  <c r="E305" i="4"/>
  <c r="S280" i="5"/>
  <c r="D281" i="4"/>
  <c r="Q280" i="5"/>
  <c r="D281" i="3" s="1"/>
  <c r="C281" i="3"/>
  <c r="O283" i="10"/>
  <c r="U283" i="10"/>
  <c r="O284" i="4"/>
  <c r="Y282" i="7"/>
  <c r="Z282" i="7" s="1"/>
  <c r="Z281" i="7"/>
  <c r="AA281" i="7" s="1"/>
  <c r="J284" i="5"/>
  <c r="O284" i="5"/>
  <c r="V282" i="10"/>
  <c r="P283" i="4"/>
  <c r="R283" i="4" s="1"/>
  <c r="AE282" i="10"/>
  <c r="AD304" i="6"/>
  <c r="X304" i="6"/>
  <c r="AB304" i="6"/>
  <c r="AC304" i="6" s="1"/>
  <c r="L306" i="6"/>
  <c r="R306" i="6"/>
  <c r="Y306" i="6" s="1"/>
  <c r="K284" i="7"/>
  <c r="Q284" i="7"/>
  <c r="W282" i="7"/>
  <c r="X282" i="7" s="1"/>
  <c r="M282" i="7"/>
  <c r="D286" i="15"/>
  <c r="F285" i="5"/>
  <c r="E285" i="15"/>
  <c r="G285" i="5" s="1"/>
  <c r="S281" i="7"/>
  <c r="I282" i="3" s="1"/>
  <c r="H282" i="3"/>
  <c r="L281" i="5"/>
  <c r="R281" i="5"/>
  <c r="C282" i="4"/>
  <c r="AL286" i="15"/>
  <c r="AM285" i="15"/>
  <c r="Q305" i="6"/>
  <c r="P305" i="6"/>
  <c r="S305" i="6"/>
  <c r="T281" i="9"/>
  <c r="U281" i="9" s="1"/>
  <c r="S282" i="9"/>
  <c r="T282" i="9" s="1"/>
  <c r="P284" i="10"/>
  <c r="K284" i="10"/>
  <c r="R284" i="10" s="1"/>
  <c r="Y284" i="10" s="1"/>
  <c r="S284" i="10"/>
  <c r="Q284" i="10"/>
  <c r="U282" i="5"/>
  <c r="V282" i="5" s="1"/>
  <c r="K282" i="5"/>
  <c r="M282" i="5" s="1"/>
  <c r="H306" i="15"/>
  <c r="H307" i="6"/>
  <c r="I305" i="15"/>
  <c r="I307" i="6" s="1"/>
  <c r="V303" i="6"/>
  <c r="F304" i="4"/>
  <c r="H304" i="4" s="1"/>
  <c r="L283" i="9"/>
  <c r="N283" i="9"/>
  <c r="M284" i="4"/>
  <c r="AD283" i="10"/>
  <c r="X283" i="10"/>
  <c r="AB283" i="10"/>
  <c r="AC283" i="10" s="1"/>
  <c r="M286" i="15"/>
  <c r="G285" i="7"/>
  <c r="N285" i="15"/>
  <c r="H285" i="7" s="1"/>
  <c r="N282" i="7"/>
  <c r="T282" i="7"/>
  <c r="I283" i="4"/>
  <c r="AA302" i="6"/>
  <c r="U281" i="7"/>
  <c r="J282" i="4"/>
  <c r="X281" i="5"/>
  <c r="Y281" i="5" s="1"/>
  <c r="W282" i="5"/>
  <c r="X282" i="5" s="1"/>
  <c r="N283" i="5"/>
  <c r="P283" i="5"/>
  <c r="AA303" i="6" l="1"/>
  <c r="T280" i="8"/>
  <c r="B281" i="3"/>
  <c r="B282" i="4"/>
  <c r="J285" i="8"/>
  <c r="O285" i="8"/>
  <c r="Y281" i="8"/>
  <c r="Y282" i="8"/>
  <c r="Q281" i="8"/>
  <c r="K282" i="3" s="1"/>
  <c r="J282" i="3"/>
  <c r="K283" i="8"/>
  <c r="M283" i="8" s="1"/>
  <c r="W283" i="8"/>
  <c r="U283" i="8"/>
  <c r="V283" i="8" s="1"/>
  <c r="R287" i="15"/>
  <c r="F286" i="8"/>
  <c r="S286" i="15"/>
  <c r="G286" i="8" s="1"/>
  <c r="N284" i="8"/>
  <c r="P284" i="8"/>
  <c r="S281" i="8"/>
  <c r="L282" i="4"/>
  <c r="K283" i="4"/>
  <c r="R282" i="8"/>
  <c r="L282" i="8"/>
  <c r="AA282" i="10"/>
  <c r="Y282" i="5"/>
  <c r="U282" i="9"/>
  <c r="AA282" i="7"/>
  <c r="W283" i="5"/>
  <c r="K283" i="5"/>
  <c r="M283" i="5" s="1"/>
  <c r="U283" i="5"/>
  <c r="V283" i="5" s="1"/>
  <c r="P284" i="7"/>
  <c r="O284" i="7"/>
  <c r="R284" i="7"/>
  <c r="V304" i="6"/>
  <c r="F305" i="4"/>
  <c r="H305" i="4" s="1"/>
  <c r="Z283" i="10"/>
  <c r="N283" i="10"/>
  <c r="L307" i="6"/>
  <c r="R307" i="6"/>
  <c r="Y307" i="6" s="1"/>
  <c r="Q281" i="5"/>
  <c r="D282" i="3" s="1"/>
  <c r="C282" i="3"/>
  <c r="J285" i="5"/>
  <c r="O285" i="5"/>
  <c r="AF282" i="10"/>
  <c r="P284" i="5"/>
  <c r="N284" i="5"/>
  <c r="T283" i="10"/>
  <c r="O284" i="3" s="1"/>
  <c r="P284" i="3" s="1"/>
  <c r="N284" i="3"/>
  <c r="T280" i="5"/>
  <c r="N284" i="9"/>
  <c r="L284" i="9"/>
  <c r="M285" i="4"/>
  <c r="W287" i="15"/>
  <c r="G286" i="9"/>
  <c r="X286" i="15"/>
  <c r="H286" i="9" s="1"/>
  <c r="S283" i="9"/>
  <c r="O283" i="9"/>
  <c r="P283" i="9" s="1"/>
  <c r="Q283" i="9"/>
  <c r="R283" i="9" s="1"/>
  <c r="N284" i="4"/>
  <c r="S281" i="5"/>
  <c r="D282" i="4"/>
  <c r="V283" i="10"/>
  <c r="P284" i="4"/>
  <c r="R284" i="4" s="1"/>
  <c r="Y283" i="7"/>
  <c r="M283" i="7"/>
  <c r="W283" i="7"/>
  <c r="X283" i="7" s="1"/>
  <c r="K285" i="9"/>
  <c r="M285" i="9"/>
  <c r="M284" i="3" s="1"/>
  <c r="U282" i="7"/>
  <c r="J283" i="4"/>
  <c r="AB284" i="10"/>
  <c r="AC284" i="10" s="1"/>
  <c r="X284" i="10"/>
  <c r="V281" i="7"/>
  <c r="S282" i="7"/>
  <c r="I283" i="3" s="1"/>
  <c r="H283" i="3"/>
  <c r="K285" i="7"/>
  <c r="Q285" i="7"/>
  <c r="AE283" i="10"/>
  <c r="AF283" i="10" s="1"/>
  <c r="AD284" i="10"/>
  <c r="H307" i="15"/>
  <c r="H308" i="6"/>
  <c r="I306" i="15"/>
  <c r="I308" i="6" s="1"/>
  <c r="AB305" i="6"/>
  <c r="AC305" i="6" s="1"/>
  <c r="X305" i="6"/>
  <c r="AL287" i="15"/>
  <c r="AM286" i="15"/>
  <c r="D287" i="15"/>
  <c r="F286" i="5"/>
  <c r="E286" i="15"/>
  <c r="G286" i="5" s="1"/>
  <c r="P306" i="6"/>
  <c r="S306" i="6"/>
  <c r="Q306" i="6"/>
  <c r="Z304" i="6"/>
  <c r="N304" i="6"/>
  <c r="N283" i="7"/>
  <c r="T283" i="7"/>
  <c r="I284" i="4"/>
  <c r="Q285" i="10"/>
  <c r="P285" i="10"/>
  <c r="K285" i="10"/>
  <c r="R285" i="10" s="1"/>
  <c r="Y285" i="10" s="1"/>
  <c r="S285" i="10"/>
  <c r="M287" i="15"/>
  <c r="G286" i="7"/>
  <c r="N286" i="15"/>
  <c r="H286" i="7" s="1"/>
  <c r="R282" i="5"/>
  <c r="L282" i="5"/>
  <c r="C283" i="4"/>
  <c r="O284" i="10"/>
  <c r="U284" i="10"/>
  <c r="O285" i="4"/>
  <c r="U305" i="6"/>
  <c r="O305" i="6"/>
  <c r="E306" i="4"/>
  <c r="AD305" i="6"/>
  <c r="AE304" i="6"/>
  <c r="AF304" i="6" s="1"/>
  <c r="T304" i="6"/>
  <c r="F305" i="3" s="1"/>
  <c r="G305" i="3" s="1"/>
  <c r="E305" i="3"/>
  <c r="AB287" i="15"/>
  <c r="H286" i="10"/>
  <c r="L286" i="10" s="1"/>
  <c r="AC286" i="15"/>
  <c r="I286" i="10" s="1"/>
  <c r="B282" i="3" l="1"/>
  <c r="B283" i="4"/>
  <c r="T281" i="8"/>
  <c r="W284" i="8"/>
  <c r="X283" i="8"/>
  <c r="Y283" i="8" s="1"/>
  <c r="J283" i="3"/>
  <c r="Q282" i="8"/>
  <c r="K283" i="3" s="1"/>
  <c r="J286" i="8"/>
  <c r="O286" i="8"/>
  <c r="L283" i="8"/>
  <c r="K284" i="4"/>
  <c r="R283" i="8"/>
  <c r="S282" i="8"/>
  <c r="L283" i="4"/>
  <c r="U284" i="8"/>
  <c r="V284" i="8" s="1"/>
  <c r="K284" i="8"/>
  <c r="M284" i="8" s="1"/>
  <c r="R288" i="15"/>
  <c r="F287" i="8"/>
  <c r="S287" i="15"/>
  <c r="G287" i="8" s="1"/>
  <c r="N285" i="8"/>
  <c r="P285" i="8"/>
  <c r="AA283" i="10"/>
  <c r="T281" i="5"/>
  <c r="T305" i="6"/>
  <c r="F306" i="3" s="1"/>
  <c r="G306" i="3" s="1"/>
  <c r="E306" i="3"/>
  <c r="Q286" i="10"/>
  <c r="P286" i="10"/>
  <c r="K286" i="10"/>
  <c r="R286" i="10" s="1"/>
  <c r="Y286" i="10" s="1"/>
  <c r="S286" i="10"/>
  <c r="M288" i="15"/>
  <c r="G287" i="7"/>
  <c r="N287" i="15"/>
  <c r="H287" i="7" s="1"/>
  <c r="AB288" i="15"/>
  <c r="H287" i="10"/>
  <c r="L287" i="10" s="1"/>
  <c r="AC287" i="15"/>
  <c r="I287" i="10" s="1"/>
  <c r="AE305" i="6"/>
  <c r="AF305" i="6" s="1"/>
  <c r="AD306" i="6"/>
  <c r="S282" i="5"/>
  <c r="D283" i="4"/>
  <c r="AB285" i="10"/>
  <c r="AC285" i="10" s="1"/>
  <c r="X285" i="10"/>
  <c r="S283" i="7"/>
  <c r="I284" i="3" s="1"/>
  <c r="H284" i="3"/>
  <c r="AL288" i="15"/>
  <c r="AM287" i="15"/>
  <c r="AE284" i="10"/>
  <c r="AF284" i="10" s="1"/>
  <c r="AD285" i="10"/>
  <c r="L285" i="9"/>
  <c r="N285" i="9"/>
  <c r="M286" i="4"/>
  <c r="K286" i="9"/>
  <c r="M286" i="9"/>
  <c r="M285" i="3" s="1"/>
  <c r="Q284" i="9"/>
  <c r="R284" i="9" s="1"/>
  <c r="O284" i="9"/>
  <c r="P284" i="9" s="1"/>
  <c r="N285" i="4"/>
  <c r="J286" i="5"/>
  <c r="O286" i="5"/>
  <c r="Z305" i="6"/>
  <c r="N305" i="6"/>
  <c r="W288" i="15"/>
  <c r="G287" i="9"/>
  <c r="X287" i="15"/>
  <c r="H287" i="9" s="1"/>
  <c r="K284" i="5"/>
  <c r="M284" i="5" s="1"/>
  <c r="U284" i="5"/>
  <c r="V284" i="5" s="1"/>
  <c r="AA304" i="6"/>
  <c r="V284" i="10"/>
  <c r="P285" i="4"/>
  <c r="R285" i="4" s="1"/>
  <c r="T284" i="10"/>
  <c r="O285" i="3" s="1"/>
  <c r="P285" i="3" s="1"/>
  <c r="N285" i="3"/>
  <c r="K286" i="7"/>
  <c r="Q286" i="7"/>
  <c r="U285" i="10"/>
  <c r="O285" i="10"/>
  <c r="O286" i="4"/>
  <c r="AB306" i="6"/>
  <c r="AC306" i="6" s="1"/>
  <c r="X306" i="6"/>
  <c r="D288" i="15"/>
  <c r="F287" i="5"/>
  <c r="E287" i="15"/>
  <c r="G287" i="5" s="1"/>
  <c r="L308" i="6"/>
  <c r="R308" i="6"/>
  <c r="Y308" i="6" s="1"/>
  <c r="V282" i="7"/>
  <c r="T283" i="9"/>
  <c r="U283" i="9" s="1"/>
  <c r="S284" i="9"/>
  <c r="M284" i="7"/>
  <c r="W284" i="7"/>
  <c r="X284" i="7" s="1"/>
  <c r="R283" i="5"/>
  <c r="L283" i="5"/>
  <c r="C284" i="4"/>
  <c r="V305" i="6"/>
  <c r="F306" i="4"/>
  <c r="H306" i="4" s="1"/>
  <c r="Q282" i="5"/>
  <c r="D283" i="3" s="1"/>
  <c r="C283" i="3"/>
  <c r="U283" i="7"/>
  <c r="V283" i="7" s="1"/>
  <c r="J284" i="4"/>
  <c r="O306" i="6"/>
  <c r="U306" i="6"/>
  <c r="E307" i="4"/>
  <c r="H308" i="15"/>
  <c r="H309" i="6"/>
  <c r="I307" i="15"/>
  <c r="I309" i="6" s="1"/>
  <c r="P285" i="7"/>
  <c r="O285" i="7"/>
  <c r="R285" i="7"/>
  <c r="Z284" i="10"/>
  <c r="N284" i="10"/>
  <c r="Y284" i="7"/>
  <c r="Z283" i="7"/>
  <c r="AA283" i="7" s="1"/>
  <c r="P285" i="5"/>
  <c r="N285" i="5"/>
  <c r="S307" i="6"/>
  <c r="Q307" i="6"/>
  <c r="P307" i="6"/>
  <c r="T284" i="7"/>
  <c r="N284" i="7"/>
  <c r="I285" i="4"/>
  <c r="W284" i="5"/>
  <c r="X283" i="5"/>
  <c r="Y283" i="5" s="1"/>
  <c r="B283" i="3" l="1"/>
  <c r="AA305" i="6"/>
  <c r="B284" i="4"/>
  <c r="T282" i="8"/>
  <c r="J287" i="8"/>
  <c r="O287" i="8"/>
  <c r="J284" i="3"/>
  <c r="Q283" i="8"/>
  <c r="K284" i="3" s="1"/>
  <c r="K285" i="8"/>
  <c r="M285" i="8" s="1"/>
  <c r="U285" i="8"/>
  <c r="V285" i="8" s="1"/>
  <c r="F288" i="8"/>
  <c r="S288" i="15"/>
  <c r="G288" i="8" s="1"/>
  <c r="R289" i="15"/>
  <c r="R284" i="8"/>
  <c r="L284" i="8"/>
  <c r="K285" i="4"/>
  <c r="S283" i="8"/>
  <c r="L284" i="4"/>
  <c r="N286" i="8"/>
  <c r="P286" i="8"/>
  <c r="W285" i="8"/>
  <c r="X284" i="8"/>
  <c r="Y284" i="8" s="1"/>
  <c r="AA284" i="10"/>
  <c r="T282" i="5"/>
  <c r="W289" i="15"/>
  <c r="G288" i="9"/>
  <c r="X288" i="15"/>
  <c r="H288" i="9" s="1"/>
  <c r="S284" i="7"/>
  <c r="I285" i="3" s="1"/>
  <c r="H285" i="3"/>
  <c r="W285" i="7"/>
  <c r="X285" i="7" s="1"/>
  <c r="M285" i="7"/>
  <c r="L309" i="6"/>
  <c r="R309" i="6"/>
  <c r="Y309" i="6" s="1"/>
  <c r="T306" i="6"/>
  <c r="F307" i="3" s="1"/>
  <c r="G307" i="3" s="1"/>
  <c r="E307" i="3"/>
  <c r="Q283" i="5"/>
  <c r="D284" i="3" s="1"/>
  <c r="C284" i="3"/>
  <c r="D289" i="15"/>
  <c r="F288" i="5"/>
  <c r="E288" i="15"/>
  <c r="G288" i="5" s="1"/>
  <c r="T285" i="10"/>
  <c r="O286" i="3" s="1"/>
  <c r="P286" i="3" s="1"/>
  <c r="N286" i="3"/>
  <c r="L284" i="5"/>
  <c r="R284" i="5"/>
  <c r="C285" i="4"/>
  <c r="Z285" i="10"/>
  <c r="N285" i="10"/>
  <c r="K287" i="7"/>
  <c r="Q287" i="7"/>
  <c r="U286" i="10"/>
  <c r="O286" i="10"/>
  <c r="O287" i="4"/>
  <c r="V306" i="6"/>
  <c r="F307" i="4"/>
  <c r="H307" i="4" s="1"/>
  <c r="N286" i="5"/>
  <c r="P286" i="5"/>
  <c r="O285" i="9"/>
  <c r="P285" i="9" s="1"/>
  <c r="Q285" i="9"/>
  <c r="R285" i="9" s="1"/>
  <c r="N286" i="4"/>
  <c r="AL289" i="15"/>
  <c r="AM288" i="15"/>
  <c r="AB307" i="6"/>
  <c r="AC307" i="6" s="1"/>
  <c r="X307" i="6"/>
  <c r="U284" i="7"/>
  <c r="V284" i="7" s="1"/>
  <c r="J285" i="4"/>
  <c r="Y285" i="7"/>
  <c r="Z284" i="7"/>
  <c r="AA284" i="7" s="1"/>
  <c r="T285" i="7"/>
  <c r="N285" i="7"/>
  <c r="I286" i="4"/>
  <c r="H309" i="15"/>
  <c r="H310" i="6"/>
  <c r="I308" i="15"/>
  <c r="I310" i="6" s="1"/>
  <c r="S283" i="5"/>
  <c r="D284" i="4"/>
  <c r="Q308" i="6"/>
  <c r="P308" i="6"/>
  <c r="S308" i="6"/>
  <c r="Z306" i="6"/>
  <c r="N306" i="6"/>
  <c r="V285" i="10"/>
  <c r="P286" i="4"/>
  <c r="R286" i="4" s="1"/>
  <c r="N286" i="9"/>
  <c r="L286" i="9"/>
  <c r="M287" i="4"/>
  <c r="AD286" i="10"/>
  <c r="AE285" i="10"/>
  <c r="AF285" i="10" s="1"/>
  <c r="S287" i="10"/>
  <c r="Q287" i="10"/>
  <c r="P287" i="10"/>
  <c r="K287" i="10"/>
  <c r="R287" i="10" s="1"/>
  <c r="Y287" i="10" s="1"/>
  <c r="M289" i="15"/>
  <c r="G288" i="7"/>
  <c r="N288" i="15"/>
  <c r="H288" i="7" s="1"/>
  <c r="S285" i="9"/>
  <c r="T284" i="9"/>
  <c r="U284" i="9" s="1"/>
  <c r="J287" i="5"/>
  <c r="O287" i="5"/>
  <c r="O286" i="7"/>
  <c r="R286" i="7"/>
  <c r="P286" i="7"/>
  <c r="X284" i="5"/>
  <c r="Y284" i="5" s="1"/>
  <c r="W285" i="5"/>
  <c r="O307" i="6"/>
  <c r="U307" i="6"/>
  <c r="E308" i="4"/>
  <c r="U285" i="5"/>
  <c r="V285" i="5" s="1"/>
  <c r="K285" i="5"/>
  <c r="M285" i="5" s="1"/>
  <c r="K287" i="9"/>
  <c r="M287" i="9"/>
  <c r="M286" i="3" s="1"/>
  <c r="AD307" i="6"/>
  <c r="AE306" i="6"/>
  <c r="AF306" i="6" s="1"/>
  <c r="AB289" i="15"/>
  <c r="H288" i="10"/>
  <c r="L288" i="10" s="1"/>
  <c r="AC288" i="15"/>
  <c r="I288" i="10" s="1"/>
  <c r="AB286" i="10"/>
  <c r="AC286" i="10" s="1"/>
  <c r="X286" i="10"/>
  <c r="B285" i="4" l="1"/>
  <c r="T283" i="8"/>
  <c r="B284" i="3"/>
  <c r="K286" i="8"/>
  <c r="M286" i="8" s="1"/>
  <c r="U286" i="8"/>
  <c r="V286" i="8" s="1"/>
  <c r="J285" i="3"/>
  <c r="Q284" i="8"/>
  <c r="K285" i="3" s="1"/>
  <c r="O288" i="8"/>
  <c r="J288" i="8"/>
  <c r="S284" i="8"/>
  <c r="L285" i="4"/>
  <c r="X285" i="8"/>
  <c r="Y285" i="8" s="1"/>
  <c r="W286" i="8"/>
  <c r="R290" i="15"/>
  <c r="F289" i="8"/>
  <c r="S289" i="15"/>
  <c r="G289" i="8" s="1"/>
  <c r="L285" i="8"/>
  <c r="K286" i="4"/>
  <c r="R285" i="8"/>
  <c r="P287" i="8"/>
  <c r="N287" i="8"/>
  <c r="AA285" i="10"/>
  <c r="T283" i="5"/>
  <c r="L287" i="9"/>
  <c r="N287" i="9"/>
  <c r="M288" i="4"/>
  <c r="AD287" i="10"/>
  <c r="AE286" i="10"/>
  <c r="AF286" i="10" s="1"/>
  <c r="D290" i="15"/>
  <c r="F289" i="5"/>
  <c r="E289" i="15"/>
  <c r="G289" i="5" s="1"/>
  <c r="O287" i="10"/>
  <c r="U287" i="10"/>
  <c r="O288" i="4"/>
  <c r="L310" i="6"/>
  <c r="R310" i="6"/>
  <c r="Y310" i="6" s="1"/>
  <c r="U285" i="7"/>
  <c r="J286" i="4"/>
  <c r="AL290" i="15"/>
  <c r="AM289" i="15"/>
  <c r="U286" i="5"/>
  <c r="V286" i="5" s="1"/>
  <c r="K286" i="5"/>
  <c r="M286" i="5" s="1"/>
  <c r="AA306" i="6"/>
  <c r="X285" i="5"/>
  <c r="Y285" i="5" s="1"/>
  <c r="W286" i="5"/>
  <c r="N286" i="7"/>
  <c r="T286" i="7"/>
  <c r="I287" i="4"/>
  <c r="S285" i="7"/>
  <c r="I286" i="3" s="1"/>
  <c r="H286" i="3"/>
  <c r="AD308" i="6"/>
  <c r="AE307" i="6"/>
  <c r="AF307" i="6" s="1"/>
  <c r="P288" i="10"/>
  <c r="K288" i="10"/>
  <c r="R288" i="10" s="1"/>
  <c r="Y288" i="10" s="1"/>
  <c r="S288" i="10"/>
  <c r="Q288" i="10"/>
  <c r="V307" i="6"/>
  <c r="F308" i="4"/>
  <c r="H308" i="4" s="1"/>
  <c r="N287" i="5"/>
  <c r="P287" i="5"/>
  <c r="K288" i="7"/>
  <c r="Q288" i="7"/>
  <c r="AB308" i="6"/>
  <c r="AC308" i="6" s="1"/>
  <c r="X308" i="6"/>
  <c r="H310" i="15"/>
  <c r="H311" i="6"/>
  <c r="I309" i="15"/>
  <c r="I311" i="6" s="1"/>
  <c r="Z307" i="6"/>
  <c r="N307" i="6"/>
  <c r="R287" i="7"/>
  <c r="P287" i="7"/>
  <c r="O287" i="7"/>
  <c r="S284" i="5"/>
  <c r="D285" i="4"/>
  <c r="Q309" i="6"/>
  <c r="P309" i="6"/>
  <c r="S309" i="6"/>
  <c r="K288" i="9"/>
  <c r="M288" i="9"/>
  <c r="M287" i="3" s="1"/>
  <c r="T285" i="9"/>
  <c r="U285" i="9" s="1"/>
  <c r="S286" i="9"/>
  <c r="V286" i="10"/>
  <c r="P287" i="4"/>
  <c r="R287" i="4" s="1"/>
  <c r="Z286" i="10"/>
  <c r="N286" i="10"/>
  <c r="AB290" i="15"/>
  <c r="H289" i="10"/>
  <c r="L289" i="10" s="1"/>
  <c r="AC289" i="15"/>
  <c r="I289" i="10" s="1"/>
  <c r="L285" i="5"/>
  <c r="R285" i="5"/>
  <c r="C286" i="4"/>
  <c r="T307" i="6"/>
  <c r="F308" i="3" s="1"/>
  <c r="G308" i="3" s="1"/>
  <c r="E308" i="3"/>
  <c r="W286" i="7"/>
  <c r="X286" i="7" s="1"/>
  <c r="M286" i="7"/>
  <c r="M290" i="15"/>
  <c r="G289" i="7"/>
  <c r="N289" i="15"/>
  <c r="H289" i="7" s="1"/>
  <c r="AB287" i="10"/>
  <c r="AC287" i="10" s="1"/>
  <c r="X287" i="10"/>
  <c r="Q286" i="9"/>
  <c r="R286" i="9" s="1"/>
  <c r="O286" i="9"/>
  <c r="P286" i="9" s="1"/>
  <c r="N287" i="4"/>
  <c r="U308" i="6"/>
  <c r="O308" i="6"/>
  <c r="E309" i="4"/>
  <c r="Y286" i="7"/>
  <c r="Z285" i="7"/>
  <c r="AA285" i="7" s="1"/>
  <c r="T286" i="10"/>
  <c r="O287" i="3" s="1"/>
  <c r="P287" i="3" s="1"/>
  <c r="N287" i="3"/>
  <c r="Q284" i="5"/>
  <c r="D285" i="3" s="1"/>
  <c r="C285" i="3"/>
  <c r="J288" i="5"/>
  <c r="O288" i="5"/>
  <c r="W290" i="15"/>
  <c r="G289" i="9"/>
  <c r="X289" i="15"/>
  <c r="H289" i="9" s="1"/>
  <c r="B285" i="3" l="1"/>
  <c r="B286" i="4"/>
  <c r="T284" i="8"/>
  <c r="S285" i="8"/>
  <c r="L286" i="4"/>
  <c r="O289" i="8"/>
  <c r="J289" i="8"/>
  <c r="R291" i="15"/>
  <c r="S290" i="15"/>
  <c r="G290" i="8" s="1"/>
  <c r="F290" i="8"/>
  <c r="J286" i="3"/>
  <c r="Q285" i="8"/>
  <c r="K286" i="3" s="1"/>
  <c r="W287" i="8"/>
  <c r="X286" i="8"/>
  <c r="Y286" i="8" s="1"/>
  <c r="N288" i="8"/>
  <c r="P288" i="8"/>
  <c r="U287" i="8"/>
  <c r="V287" i="8" s="1"/>
  <c r="K287" i="8"/>
  <c r="M287" i="8" s="1"/>
  <c r="R286" i="8"/>
  <c r="L286" i="8"/>
  <c r="K287" i="4"/>
  <c r="Y287" i="7"/>
  <c r="Z286" i="7"/>
  <c r="AA286" i="7" s="1"/>
  <c r="S287" i="9"/>
  <c r="T286" i="9"/>
  <c r="U286" i="9" s="1"/>
  <c r="K289" i="9"/>
  <c r="M289" i="9"/>
  <c r="M288" i="3" s="1"/>
  <c r="Q285" i="5"/>
  <c r="D286" i="3" s="1"/>
  <c r="C286" i="3"/>
  <c r="AB309" i="6"/>
  <c r="AC309" i="6" s="1"/>
  <c r="X309" i="6"/>
  <c r="W291" i="15"/>
  <c r="G290" i="9"/>
  <c r="X290" i="15"/>
  <c r="H290" i="9" s="1"/>
  <c r="V308" i="6"/>
  <c r="F309" i="4"/>
  <c r="H309" i="4" s="1"/>
  <c r="Z287" i="10"/>
  <c r="N287" i="10"/>
  <c r="M291" i="15"/>
  <c r="G290" i="7"/>
  <c r="N290" i="15"/>
  <c r="H290" i="7" s="1"/>
  <c r="U309" i="6"/>
  <c r="O309" i="6"/>
  <c r="E310" i="4"/>
  <c r="N287" i="7"/>
  <c r="T287" i="7"/>
  <c r="I288" i="4"/>
  <c r="D291" i="15"/>
  <c r="F290" i="5"/>
  <c r="E290" i="15"/>
  <c r="G290" i="5" s="1"/>
  <c r="P288" i="5"/>
  <c r="N288" i="5"/>
  <c r="Q289" i="10"/>
  <c r="P289" i="10"/>
  <c r="K289" i="10"/>
  <c r="R289" i="10" s="1"/>
  <c r="Y289" i="10" s="1"/>
  <c r="S289" i="10"/>
  <c r="P288" i="7"/>
  <c r="O288" i="7"/>
  <c r="R288" i="7"/>
  <c r="AB288" i="10"/>
  <c r="AC288" i="10" s="1"/>
  <c r="X288" i="10"/>
  <c r="AD309" i="6"/>
  <c r="AE308" i="6"/>
  <c r="AF308" i="6" s="1"/>
  <c r="U286" i="7"/>
  <c r="J287" i="4"/>
  <c r="AL291" i="15"/>
  <c r="AM290" i="15"/>
  <c r="P310" i="6"/>
  <c r="S310" i="6"/>
  <c r="Q310" i="6"/>
  <c r="T308" i="6"/>
  <c r="F309" i="3" s="1"/>
  <c r="G309" i="3" s="1"/>
  <c r="E309" i="3"/>
  <c r="K289" i="7"/>
  <c r="Q289" i="7"/>
  <c r="S285" i="5"/>
  <c r="D286" i="4"/>
  <c r="AB291" i="15"/>
  <c r="H290" i="10"/>
  <c r="L290" i="10" s="1"/>
  <c r="AC290" i="15"/>
  <c r="I290" i="10" s="1"/>
  <c r="AA286" i="10"/>
  <c r="N288" i="9"/>
  <c r="L288" i="9"/>
  <c r="M289" i="4"/>
  <c r="M287" i="7"/>
  <c r="W287" i="7"/>
  <c r="X287" i="7" s="1"/>
  <c r="L311" i="6"/>
  <c r="R311" i="6"/>
  <c r="Y311" i="6" s="1"/>
  <c r="Z308" i="6"/>
  <c r="N308" i="6"/>
  <c r="K287" i="5"/>
  <c r="M287" i="5" s="1"/>
  <c r="U287" i="5"/>
  <c r="V287" i="5" s="1"/>
  <c r="AA307" i="6"/>
  <c r="S286" i="7"/>
  <c r="I287" i="3" s="1"/>
  <c r="H287" i="3"/>
  <c r="R286" i="5"/>
  <c r="L286" i="5"/>
  <c r="C287" i="4"/>
  <c r="B287" i="4" s="1"/>
  <c r="V287" i="10"/>
  <c r="P288" i="4"/>
  <c r="R288" i="4" s="1"/>
  <c r="AE287" i="10"/>
  <c r="AF287" i="10" s="1"/>
  <c r="AD288" i="10"/>
  <c r="O287" i="9"/>
  <c r="P287" i="9" s="1"/>
  <c r="Q287" i="9"/>
  <c r="R287" i="9" s="1"/>
  <c r="N288" i="4"/>
  <c r="T284" i="5"/>
  <c r="H311" i="15"/>
  <c r="H312" i="6"/>
  <c r="I310" i="15"/>
  <c r="I312" i="6" s="1"/>
  <c r="O288" i="10"/>
  <c r="U288" i="10"/>
  <c r="O289" i="4"/>
  <c r="W287" i="5"/>
  <c r="X286" i="5"/>
  <c r="Y286" i="5" s="1"/>
  <c r="V285" i="7"/>
  <c r="T287" i="10"/>
  <c r="O288" i="3" s="1"/>
  <c r="P288" i="3" s="1"/>
  <c r="N288" i="3"/>
  <c r="J289" i="5"/>
  <c r="O289" i="5"/>
  <c r="T285" i="5" l="1"/>
  <c r="B286" i="3"/>
  <c r="S286" i="8"/>
  <c r="L287" i="4"/>
  <c r="P289" i="8"/>
  <c r="N289" i="8"/>
  <c r="K288" i="4"/>
  <c r="R287" i="8"/>
  <c r="L287" i="8"/>
  <c r="J290" i="8"/>
  <c r="O290" i="8"/>
  <c r="W288" i="8"/>
  <c r="X287" i="8"/>
  <c r="Y287" i="8" s="1"/>
  <c r="Q286" i="8"/>
  <c r="K287" i="3" s="1"/>
  <c r="J287" i="3"/>
  <c r="K288" i="8"/>
  <c r="M288" i="8" s="1"/>
  <c r="U288" i="8"/>
  <c r="V288" i="8" s="1"/>
  <c r="R292" i="15"/>
  <c r="F291" i="8"/>
  <c r="S291" i="15"/>
  <c r="G291" i="8" s="1"/>
  <c r="T285" i="8"/>
  <c r="T288" i="10"/>
  <c r="O289" i="3" s="1"/>
  <c r="P289" i="3" s="1"/>
  <c r="N289" i="3"/>
  <c r="AA287" i="10"/>
  <c r="Q286" i="5"/>
  <c r="D287" i="3" s="1"/>
  <c r="C287" i="3"/>
  <c r="R287" i="5"/>
  <c r="L287" i="5"/>
  <c r="C288" i="4"/>
  <c r="S311" i="6"/>
  <c r="P311" i="6"/>
  <c r="Q311" i="6"/>
  <c r="Q290" i="10"/>
  <c r="P290" i="10"/>
  <c r="K290" i="10"/>
  <c r="R290" i="10" s="1"/>
  <c r="Y290" i="10" s="1"/>
  <c r="S290" i="10"/>
  <c r="AB310" i="6"/>
  <c r="AC310" i="6" s="1"/>
  <c r="X310" i="6"/>
  <c r="Z288" i="10"/>
  <c r="N288" i="10"/>
  <c r="AB289" i="10"/>
  <c r="AC289" i="10" s="1"/>
  <c r="X289" i="10"/>
  <c r="J290" i="5"/>
  <c r="O290" i="5"/>
  <c r="S287" i="7"/>
  <c r="I288" i="3" s="1"/>
  <c r="H288" i="3"/>
  <c r="K290" i="9"/>
  <c r="M290" i="9"/>
  <c r="M289" i="3" s="1"/>
  <c r="V288" i="10"/>
  <c r="P289" i="4"/>
  <c r="R289" i="4" s="1"/>
  <c r="H312" i="15"/>
  <c r="H313" i="6"/>
  <c r="I311" i="15"/>
  <c r="I313" i="6" s="1"/>
  <c r="W288" i="5"/>
  <c r="X287" i="5"/>
  <c r="Y287" i="5" s="1"/>
  <c r="L312" i="6"/>
  <c r="R312" i="6"/>
  <c r="Y312" i="6" s="1"/>
  <c r="AE288" i="10"/>
  <c r="AF288" i="10" s="1"/>
  <c r="AD289" i="10"/>
  <c r="AE289" i="10" s="1"/>
  <c r="S286" i="5"/>
  <c r="D287" i="4"/>
  <c r="Q288" i="9"/>
  <c r="R288" i="9" s="1"/>
  <c r="O288" i="9"/>
  <c r="P288" i="9" s="1"/>
  <c r="N289" i="4"/>
  <c r="AB292" i="15"/>
  <c r="H291" i="10"/>
  <c r="L291" i="10" s="1"/>
  <c r="AC291" i="15"/>
  <c r="I291" i="10" s="1"/>
  <c r="P289" i="7"/>
  <c r="O289" i="7"/>
  <c r="R289" i="7"/>
  <c r="O310" i="6"/>
  <c r="U310" i="6"/>
  <c r="E311" i="4"/>
  <c r="V286" i="7"/>
  <c r="M288" i="7"/>
  <c r="W288" i="7"/>
  <c r="X288" i="7" s="1"/>
  <c r="D292" i="15"/>
  <c r="F291" i="5"/>
  <c r="E291" i="15"/>
  <c r="G291" i="5" s="1"/>
  <c r="K290" i="7"/>
  <c r="Q290" i="7"/>
  <c r="W292" i="15"/>
  <c r="G291" i="9"/>
  <c r="X291" i="15"/>
  <c r="H291" i="9" s="1"/>
  <c r="T287" i="9"/>
  <c r="U287" i="9" s="1"/>
  <c r="S288" i="9"/>
  <c r="T288" i="7"/>
  <c r="N288" i="7"/>
  <c r="I289" i="4"/>
  <c r="U289" i="10"/>
  <c r="O289" i="10"/>
  <c r="O290" i="4"/>
  <c r="K288" i="5"/>
  <c r="M288" i="5" s="1"/>
  <c r="U288" i="5"/>
  <c r="V288" i="5" s="1"/>
  <c r="T309" i="6"/>
  <c r="F310" i="3" s="1"/>
  <c r="G310" i="3" s="1"/>
  <c r="E310" i="3"/>
  <c r="M292" i="15"/>
  <c r="G291" i="7"/>
  <c r="N291" i="15"/>
  <c r="H291" i="7" s="1"/>
  <c r="AA308" i="6"/>
  <c r="N309" i="6"/>
  <c r="Z309" i="6"/>
  <c r="P289" i="5"/>
  <c r="N289" i="5"/>
  <c r="AL292" i="15"/>
  <c r="AM291" i="15"/>
  <c r="AD310" i="6"/>
  <c r="AE310" i="6" s="1"/>
  <c r="AE309" i="6"/>
  <c r="AF309" i="6" s="1"/>
  <c r="U287" i="7"/>
  <c r="V287" i="7" s="1"/>
  <c r="J288" i="4"/>
  <c r="V309" i="6"/>
  <c r="F310" i="4"/>
  <c r="H310" i="4" s="1"/>
  <c r="L289" i="9"/>
  <c r="N289" i="9"/>
  <c r="M290" i="4"/>
  <c r="Y288" i="7"/>
  <c r="Z287" i="7"/>
  <c r="AA287" i="7" s="1"/>
  <c r="B288" i="4" l="1"/>
  <c r="AA288" i="10"/>
  <c r="B287" i="3"/>
  <c r="T286" i="8"/>
  <c r="T286" i="5"/>
  <c r="R293" i="15"/>
  <c r="F292" i="8"/>
  <c r="S292" i="15"/>
  <c r="G292" i="8" s="1"/>
  <c r="N290" i="8"/>
  <c r="P290" i="8"/>
  <c r="Q287" i="8"/>
  <c r="K288" i="3" s="1"/>
  <c r="J288" i="3"/>
  <c r="U289" i="8"/>
  <c r="V289" i="8" s="1"/>
  <c r="K289" i="8"/>
  <c r="M289" i="8" s="1"/>
  <c r="K289" i="4"/>
  <c r="R288" i="8"/>
  <c r="L288" i="8"/>
  <c r="X288" i="8"/>
  <c r="W289" i="8"/>
  <c r="X289" i="8" s="1"/>
  <c r="L288" i="4"/>
  <c r="S287" i="8"/>
  <c r="J291" i="8"/>
  <c r="O291" i="8"/>
  <c r="AF310" i="6"/>
  <c r="O289" i="9"/>
  <c r="P289" i="9" s="1"/>
  <c r="Q289" i="9"/>
  <c r="R289" i="9" s="1"/>
  <c r="N290" i="4"/>
  <c r="U289" i="5"/>
  <c r="V289" i="5" s="1"/>
  <c r="K289" i="5"/>
  <c r="M289" i="5" s="1"/>
  <c r="S288" i="7"/>
  <c r="I289" i="3" s="1"/>
  <c r="H289" i="3"/>
  <c r="O290" i="7"/>
  <c r="R290" i="7"/>
  <c r="P290" i="7"/>
  <c r="V310" i="6"/>
  <c r="F311" i="4"/>
  <c r="H311" i="4" s="1"/>
  <c r="AF289" i="10"/>
  <c r="H313" i="15"/>
  <c r="H314" i="6"/>
  <c r="I312" i="15"/>
  <c r="I314" i="6" s="1"/>
  <c r="N290" i="9"/>
  <c r="L290" i="9"/>
  <c r="M291" i="4"/>
  <c r="N290" i="5"/>
  <c r="P290" i="5"/>
  <c r="N310" i="6"/>
  <c r="Z310" i="6"/>
  <c r="T289" i="10"/>
  <c r="O290" i="3" s="1"/>
  <c r="P290" i="3" s="1"/>
  <c r="N290" i="3"/>
  <c r="U288" i="7"/>
  <c r="J289" i="4"/>
  <c r="K291" i="9"/>
  <c r="M291" i="9"/>
  <c r="M290" i="3" s="1"/>
  <c r="T310" i="6"/>
  <c r="F311" i="3" s="1"/>
  <c r="G311" i="3" s="1"/>
  <c r="E311" i="3"/>
  <c r="Z289" i="10"/>
  <c r="N289" i="10"/>
  <c r="AD290" i="10"/>
  <c r="AB290" i="10"/>
  <c r="AC290" i="10" s="1"/>
  <c r="X290" i="10"/>
  <c r="Q287" i="5"/>
  <c r="D288" i="3" s="1"/>
  <c r="C288" i="3"/>
  <c r="K291" i="7"/>
  <c r="Q291" i="7"/>
  <c r="V289" i="10"/>
  <c r="P290" i="4"/>
  <c r="R290" i="4" s="1"/>
  <c r="S289" i="9"/>
  <c r="T289" i="9" s="1"/>
  <c r="T288" i="9"/>
  <c r="U288" i="9" s="1"/>
  <c r="W293" i="15"/>
  <c r="G292" i="9"/>
  <c r="X292" i="15"/>
  <c r="H292" i="9" s="1"/>
  <c r="J291" i="5"/>
  <c r="O291" i="5"/>
  <c r="W289" i="7"/>
  <c r="X289" i="7" s="1"/>
  <c r="M289" i="7"/>
  <c r="S291" i="10"/>
  <c r="Q291" i="10"/>
  <c r="P291" i="10"/>
  <c r="K291" i="10"/>
  <c r="R291" i="10" s="1"/>
  <c r="Y291" i="10" s="1"/>
  <c r="O311" i="6"/>
  <c r="U311" i="6"/>
  <c r="E312" i="4"/>
  <c r="S287" i="5"/>
  <c r="D288" i="4"/>
  <c r="Y289" i="7"/>
  <c r="Z289" i="7" s="1"/>
  <c r="Z288" i="7"/>
  <c r="AA288" i="7" s="1"/>
  <c r="AA309" i="6"/>
  <c r="AL293" i="15"/>
  <c r="AM292" i="15"/>
  <c r="M293" i="15"/>
  <c r="G292" i="7"/>
  <c r="N292" i="15"/>
  <c r="H292" i="7" s="1"/>
  <c r="L288" i="5"/>
  <c r="R288" i="5"/>
  <c r="C289" i="4"/>
  <c r="B289" i="4" s="1"/>
  <c r="D293" i="15"/>
  <c r="F292" i="5"/>
  <c r="E292" i="15"/>
  <c r="G292" i="5" s="1"/>
  <c r="T289" i="7"/>
  <c r="N289" i="7"/>
  <c r="I290" i="4"/>
  <c r="AB293" i="15"/>
  <c r="H292" i="10"/>
  <c r="L292" i="10" s="1"/>
  <c r="AC292" i="15"/>
  <c r="I292" i="10" s="1"/>
  <c r="Q312" i="6"/>
  <c r="S312" i="6"/>
  <c r="P312" i="6"/>
  <c r="X288" i="5"/>
  <c r="Y288" i="5" s="1"/>
  <c r="W289" i="5"/>
  <c r="X289" i="5" s="1"/>
  <c r="L313" i="6"/>
  <c r="R313" i="6"/>
  <c r="Y313" i="6" s="1"/>
  <c r="U290" i="10"/>
  <c r="O290" i="10"/>
  <c r="O291" i="4"/>
  <c r="AD311" i="6"/>
  <c r="X311" i="6"/>
  <c r="AB311" i="6"/>
  <c r="AC311" i="6" s="1"/>
  <c r="B288" i="3" l="1"/>
  <c r="U289" i="9"/>
  <c r="AA289" i="10"/>
  <c r="T287" i="8"/>
  <c r="Q288" i="8"/>
  <c r="K289" i="3" s="1"/>
  <c r="J289" i="3"/>
  <c r="S288" i="8"/>
  <c r="L289" i="4"/>
  <c r="J292" i="8"/>
  <c r="O292" i="8"/>
  <c r="N291" i="8"/>
  <c r="P291" i="8"/>
  <c r="Y288" i="8"/>
  <c r="Y289" i="8"/>
  <c r="R289" i="8"/>
  <c r="L289" i="8"/>
  <c r="K290" i="4"/>
  <c r="K290" i="8"/>
  <c r="M290" i="8" s="1"/>
  <c r="W290" i="8"/>
  <c r="U290" i="8"/>
  <c r="V290" i="8" s="1"/>
  <c r="S293" i="15"/>
  <c r="G293" i="8" s="1"/>
  <c r="R294" i="15"/>
  <c r="F293" i="8"/>
  <c r="T287" i="5"/>
  <c r="AA289" i="7"/>
  <c r="Z311" i="6"/>
  <c r="N311" i="6"/>
  <c r="N291" i="5"/>
  <c r="P291" i="5"/>
  <c r="Z290" i="10"/>
  <c r="N290" i="10"/>
  <c r="H314" i="15"/>
  <c r="H315" i="6"/>
  <c r="I313" i="15"/>
  <c r="I315" i="6" s="1"/>
  <c r="AD312" i="6"/>
  <c r="AE311" i="6"/>
  <c r="AF311" i="6" s="1"/>
  <c r="Q313" i="6"/>
  <c r="P313" i="6"/>
  <c r="S313" i="6"/>
  <c r="X312" i="6"/>
  <c r="AB312" i="6"/>
  <c r="AC312" i="6" s="1"/>
  <c r="AL294" i="15"/>
  <c r="AM293" i="15"/>
  <c r="R291" i="7"/>
  <c r="P291" i="7"/>
  <c r="O291" i="7"/>
  <c r="V288" i="7"/>
  <c r="Q290" i="9"/>
  <c r="R290" i="9" s="1"/>
  <c r="S290" i="9"/>
  <c r="O290" i="9"/>
  <c r="P290" i="9" s="1"/>
  <c r="N291" i="4"/>
  <c r="W290" i="7"/>
  <c r="X290" i="7" s="1"/>
  <c r="Y290" i="7"/>
  <c r="M290" i="7"/>
  <c r="L289" i="5"/>
  <c r="R289" i="5"/>
  <c r="C290" i="4"/>
  <c r="U312" i="6"/>
  <c r="O312" i="6"/>
  <c r="E313" i="4"/>
  <c r="J292" i="5"/>
  <c r="O292" i="5"/>
  <c r="Q288" i="5"/>
  <c r="D289" i="3" s="1"/>
  <c r="C289" i="3"/>
  <c r="T311" i="6"/>
  <c r="F312" i="3" s="1"/>
  <c r="G312" i="3" s="1"/>
  <c r="E312" i="3"/>
  <c r="AB291" i="10"/>
  <c r="AC291" i="10" s="1"/>
  <c r="X291" i="10"/>
  <c r="U290" i="5"/>
  <c r="V290" i="5" s="1"/>
  <c r="K290" i="5"/>
  <c r="M290" i="5" s="1"/>
  <c r="W290" i="5"/>
  <c r="S289" i="7"/>
  <c r="I290" i="3" s="1"/>
  <c r="H290" i="3"/>
  <c r="D294" i="15"/>
  <c r="F293" i="5"/>
  <c r="E293" i="15"/>
  <c r="G293" i="5" s="1"/>
  <c r="Y289" i="5"/>
  <c r="P292" i="10"/>
  <c r="K292" i="10"/>
  <c r="R292" i="10" s="1"/>
  <c r="Y292" i="10" s="1"/>
  <c r="S292" i="10"/>
  <c r="Q292" i="10"/>
  <c r="U289" i="7"/>
  <c r="J290" i="4"/>
  <c r="K292" i="7"/>
  <c r="Q292" i="7"/>
  <c r="O291" i="10"/>
  <c r="U291" i="10"/>
  <c r="O292" i="4"/>
  <c r="K292" i="9"/>
  <c r="M292" i="9"/>
  <c r="M291" i="3" s="1"/>
  <c r="AD291" i="10"/>
  <c r="AE290" i="10"/>
  <c r="AF290" i="10" s="1"/>
  <c r="N290" i="7"/>
  <c r="T290" i="7"/>
  <c r="I291" i="4"/>
  <c r="V290" i="10"/>
  <c r="P291" i="4"/>
  <c r="R291" i="4" s="1"/>
  <c r="T290" i="10"/>
  <c r="O291" i="3" s="1"/>
  <c r="P291" i="3" s="1"/>
  <c r="N291" i="3"/>
  <c r="AB294" i="15"/>
  <c r="H293" i="10"/>
  <c r="L293" i="10" s="1"/>
  <c r="AC293" i="15"/>
  <c r="I293" i="10" s="1"/>
  <c r="S288" i="5"/>
  <c r="T288" i="5" s="1"/>
  <c r="D289" i="4"/>
  <c r="M294" i="15"/>
  <c r="G293" i="7"/>
  <c r="N293" i="15"/>
  <c r="H293" i="7" s="1"/>
  <c r="V311" i="6"/>
  <c r="F312" i="4"/>
  <c r="H312" i="4" s="1"/>
  <c r="W294" i="15"/>
  <c r="G293" i="9"/>
  <c r="X293" i="15"/>
  <c r="H293" i="9" s="1"/>
  <c r="L291" i="9"/>
  <c r="N291" i="9"/>
  <c r="M292" i="4"/>
  <c r="L314" i="6"/>
  <c r="R314" i="6"/>
  <c r="Y314" i="6" s="1"/>
  <c r="AA310" i="6"/>
  <c r="B290" i="4" l="1"/>
  <c r="B289" i="3"/>
  <c r="T288" i="8"/>
  <c r="AA311" i="6"/>
  <c r="V289" i="7"/>
  <c r="Q289" i="8"/>
  <c r="K290" i="3" s="1"/>
  <c r="J290" i="3"/>
  <c r="U291" i="8"/>
  <c r="V291" i="8" s="1"/>
  <c r="K291" i="8"/>
  <c r="M291" i="8" s="1"/>
  <c r="J293" i="8"/>
  <c r="O293" i="8"/>
  <c r="W291" i="8"/>
  <c r="X290" i="8"/>
  <c r="Y290" i="8" s="1"/>
  <c r="L290" i="4"/>
  <c r="S289" i="8"/>
  <c r="R295" i="15"/>
  <c r="F294" i="8"/>
  <c r="S294" i="15"/>
  <c r="G294" i="8" s="1"/>
  <c r="R290" i="8"/>
  <c r="L290" i="8"/>
  <c r="K291" i="4"/>
  <c r="N292" i="8"/>
  <c r="P292" i="8"/>
  <c r="P292" i="7"/>
  <c r="O292" i="7"/>
  <c r="R292" i="7"/>
  <c r="D295" i="15"/>
  <c r="F294" i="5"/>
  <c r="E294" i="15"/>
  <c r="G294" i="5" s="1"/>
  <c r="P314" i="6"/>
  <c r="S314" i="6"/>
  <c r="Q314" i="6"/>
  <c r="K293" i="9"/>
  <c r="M293" i="9"/>
  <c r="M292" i="3" s="1"/>
  <c r="N292" i="9"/>
  <c r="L292" i="9"/>
  <c r="M293" i="4"/>
  <c r="P292" i="5"/>
  <c r="N292" i="5"/>
  <c r="Y291" i="7"/>
  <c r="Z290" i="7"/>
  <c r="AA290" i="7" s="1"/>
  <c r="S291" i="9"/>
  <c r="T290" i="9"/>
  <c r="U290" i="9" s="1"/>
  <c r="M291" i="7"/>
  <c r="W291" i="7"/>
  <c r="X291" i="7" s="1"/>
  <c r="AL295" i="15"/>
  <c r="AM294" i="15"/>
  <c r="U313" i="6"/>
  <c r="O313" i="6"/>
  <c r="E314" i="4"/>
  <c r="AA290" i="10"/>
  <c r="O292" i="10"/>
  <c r="U292" i="10"/>
  <c r="O293" i="4"/>
  <c r="Z291" i="10"/>
  <c r="N291" i="10"/>
  <c r="S289" i="5"/>
  <c r="D290" i="4"/>
  <c r="L315" i="6"/>
  <c r="R315" i="6"/>
  <c r="Y315" i="6" s="1"/>
  <c r="AB295" i="15"/>
  <c r="H294" i="10"/>
  <c r="L294" i="10" s="1"/>
  <c r="AC294" i="15"/>
  <c r="I294" i="10" s="1"/>
  <c r="U290" i="7"/>
  <c r="J291" i="4"/>
  <c r="AB292" i="10"/>
  <c r="AC292" i="10" s="1"/>
  <c r="X292" i="10"/>
  <c r="R290" i="5"/>
  <c r="L290" i="5"/>
  <c r="C291" i="4"/>
  <c r="S290" i="7"/>
  <c r="I291" i="3" s="1"/>
  <c r="H291" i="3"/>
  <c r="O291" i="9"/>
  <c r="P291" i="9" s="1"/>
  <c r="Q291" i="9"/>
  <c r="R291" i="9" s="1"/>
  <c r="N292" i="4"/>
  <c r="W295" i="15"/>
  <c r="G294" i="9"/>
  <c r="X294" i="15"/>
  <c r="H294" i="9" s="1"/>
  <c r="K293" i="7"/>
  <c r="Q293" i="7"/>
  <c r="M295" i="15"/>
  <c r="G294" i="7"/>
  <c r="N294" i="15"/>
  <c r="H294" i="7" s="1"/>
  <c r="Q293" i="10"/>
  <c r="P293" i="10"/>
  <c r="K293" i="10"/>
  <c r="R293" i="10" s="1"/>
  <c r="Y293" i="10" s="1"/>
  <c r="S293" i="10"/>
  <c r="AE291" i="10"/>
  <c r="AF291" i="10" s="1"/>
  <c r="AD292" i="10"/>
  <c r="V291" i="10"/>
  <c r="P292" i="4"/>
  <c r="R292" i="4" s="1"/>
  <c r="J293" i="5"/>
  <c r="O293" i="5"/>
  <c r="W291" i="5"/>
  <c r="X290" i="5"/>
  <c r="Y290" i="5" s="1"/>
  <c r="T312" i="6"/>
  <c r="F313" i="3" s="1"/>
  <c r="G313" i="3" s="1"/>
  <c r="E313" i="3"/>
  <c r="Q289" i="5"/>
  <c r="D290" i="3" s="1"/>
  <c r="C290" i="3"/>
  <c r="B290" i="3" s="1"/>
  <c r="N291" i="7"/>
  <c r="T291" i="7"/>
  <c r="I292" i="4"/>
  <c r="Z312" i="6"/>
  <c r="N312" i="6"/>
  <c r="H315" i="15"/>
  <c r="H316" i="6"/>
  <c r="I314" i="15"/>
  <c r="I316" i="6" s="1"/>
  <c r="T291" i="10"/>
  <c r="O292" i="3" s="1"/>
  <c r="P292" i="3" s="1"/>
  <c r="N292" i="3"/>
  <c r="V312" i="6"/>
  <c r="F313" i="4"/>
  <c r="H313" i="4" s="1"/>
  <c r="AB313" i="6"/>
  <c r="AC313" i="6" s="1"/>
  <c r="X313" i="6"/>
  <c r="AE312" i="6"/>
  <c r="AF312" i="6" s="1"/>
  <c r="AD313" i="6"/>
  <c r="K291" i="5"/>
  <c r="M291" i="5" s="1"/>
  <c r="U291" i="5"/>
  <c r="V291" i="5" s="1"/>
  <c r="T289" i="8" l="1"/>
  <c r="B291" i="4"/>
  <c r="V290" i="7"/>
  <c r="J294" i="8"/>
  <c r="O294" i="8"/>
  <c r="R291" i="8"/>
  <c r="K292" i="4"/>
  <c r="L291" i="8"/>
  <c r="Q290" i="8"/>
  <c r="K291" i="3" s="1"/>
  <c r="J291" i="3"/>
  <c r="F295" i="8"/>
  <c r="S295" i="15"/>
  <c r="G295" i="8" s="1"/>
  <c r="R296" i="15"/>
  <c r="X291" i="8"/>
  <c r="Y291" i="8" s="1"/>
  <c r="W292" i="8"/>
  <c r="K292" i="8"/>
  <c r="M292" i="8" s="1"/>
  <c r="U292" i="8"/>
  <c r="V292" i="8" s="1"/>
  <c r="L291" i="4"/>
  <c r="S290" i="8"/>
  <c r="P293" i="8"/>
  <c r="N293" i="8"/>
  <c r="H316" i="15"/>
  <c r="H317" i="6"/>
  <c r="I315" i="15"/>
  <c r="I317" i="6" s="1"/>
  <c r="AA312" i="6"/>
  <c r="L316" i="6"/>
  <c r="R316" i="6"/>
  <c r="Y316" i="6" s="1"/>
  <c r="W292" i="5"/>
  <c r="X291" i="5"/>
  <c r="Y291" i="5" s="1"/>
  <c r="AA291" i="10"/>
  <c r="K294" i="7"/>
  <c r="Q294" i="7"/>
  <c r="P293" i="7"/>
  <c r="O293" i="7"/>
  <c r="R293" i="7"/>
  <c r="Q290" i="5"/>
  <c r="D291" i="3" s="1"/>
  <c r="C291" i="3"/>
  <c r="AB296" i="15"/>
  <c r="H295" i="10"/>
  <c r="L295" i="10" s="1"/>
  <c r="AC295" i="15"/>
  <c r="I295" i="10" s="1"/>
  <c r="T313" i="6"/>
  <c r="F314" i="3" s="1"/>
  <c r="G314" i="3" s="1"/>
  <c r="E314" i="3"/>
  <c r="Q292" i="9"/>
  <c r="R292" i="9" s="1"/>
  <c r="O292" i="9"/>
  <c r="P292" i="9" s="1"/>
  <c r="N293" i="4"/>
  <c r="AB314" i="6"/>
  <c r="AC314" i="6" s="1"/>
  <c r="X314" i="6"/>
  <c r="D296" i="15"/>
  <c r="F295" i="5"/>
  <c r="E295" i="15"/>
  <c r="G295" i="5" s="1"/>
  <c r="U291" i="7"/>
  <c r="J292" i="4"/>
  <c r="AE292" i="10"/>
  <c r="AF292" i="10" s="1"/>
  <c r="AD293" i="10"/>
  <c r="U293" i="10"/>
  <c r="O293" i="10"/>
  <c r="O294" i="4"/>
  <c r="M296" i="15"/>
  <c r="G295" i="7"/>
  <c r="N295" i="15"/>
  <c r="H295" i="7" s="1"/>
  <c r="S290" i="5"/>
  <c r="D291" i="4"/>
  <c r="T289" i="5"/>
  <c r="V292" i="10"/>
  <c r="P293" i="4"/>
  <c r="R293" i="4" s="1"/>
  <c r="V313" i="6"/>
  <c r="F314" i="4"/>
  <c r="H314" i="4" s="1"/>
  <c r="T291" i="9"/>
  <c r="U291" i="9" s="1"/>
  <c r="S292" i="9"/>
  <c r="O314" i="6"/>
  <c r="U314" i="6"/>
  <c r="E315" i="4"/>
  <c r="M292" i="7"/>
  <c r="W292" i="7"/>
  <c r="X292" i="7" s="1"/>
  <c r="P293" i="5"/>
  <c r="N293" i="5"/>
  <c r="K294" i="9"/>
  <c r="M294" i="9"/>
  <c r="M293" i="3" s="1"/>
  <c r="Z292" i="10"/>
  <c r="N292" i="10"/>
  <c r="S315" i="6"/>
  <c r="Q315" i="6"/>
  <c r="P315" i="6"/>
  <c r="T292" i="10"/>
  <c r="O293" i="3" s="1"/>
  <c r="P293" i="3" s="1"/>
  <c r="N293" i="3"/>
  <c r="K292" i="5"/>
  <c r="M292" i="5" s="1"/>
  <c r="U292" i="5"/>
  <c r="V292" i="5" s="1"/>
  <c r="L293" i="9"/>
  <c r="N293" i="9"/>
  <c r="M294" i="4"/>
  <c r="T292" i="7"/>
  <c r="N292" i="7"/>
  <c r="I293" i="4"/>
  <c r="Z313" i="6"/>
  <c r="N313" i="6"/>
  <c r="R291" i="5"/>
  <c r="L291" i="5"/>
  <c r="C292" i="4"/>
  <c r="S291" i="7"/>
  <c r="I292" i="3" s="1"/>
  <c r="H292" i="3"/>
  <c r="AE313" i="6"/>
  <c r="AF313" i="6" s="1"/>
  <c r="AD314" i="6"/>
  <c r="AB293" i="10"/>
  <c r="AC293" i="10" s="1"/>
  <c r="X293" i="10"/>
  <c r="W296" i="15"/>
  <c r="G295" i="9"/>
  <c r="X295" i="15"/>
  <c r="H295" i="9" s="1"/>
  <c r="Q294" i="10"/>
  <c r="P294" i="10"/>
  <c r="K294" i="10"/>
  <c r="R294" i="10" s="1"/>
  <c r="Y294" i="10" s="1"/>
  <c r="S294" i="10"/>
  <c r="AL296" i="15"/>
  <c r="AM295" i="15"/>
  <c r="Y292" i="7"/>
  <c r="Z291" i="7"/>
  <c r="AA291" i="7" s="1"/>
  <c r="J294" i="5"/>
  <c r="O294" i="5"/>
  <c r="T290" i="8" l="1"/>
  <c r="B292" i="4"/>
  <c r="B291" i="3"/>
  <c r="W293" i="8"/>
  <c r="X292" i="8"/>
  <c r="Y292" i="8" s="1"/>
  <c r="J295" i="8"/>
  <c r="O295" i="8"/>
  <c r="S291" i="8"/>
  <c r="L292" i="4"/>
  <c r="R297" i="15"/>
  <c r="F296" i="8"/>
  <c r="S296" i="15"/>
  <c r="G296" i="8" s="1"/>
  <c r="K293" i="8"/>
  <c r="M293" i="8" s="1"/>
  <c r="U293" i="8"/>
  <c r="V293" i="8" s="1"/>
  <c r="R292" i="8"/>
  <c r="L292" i="8"/>
  <c r="K293" i="4"/>
  <c r="Q291" i="8"/>
  <c r="K292" i="3" s="1"/>
  <c r="J292" i="3"/>
  <c r="N294" i="8"/>
  <c r="P294" i="8"/>
  <c r="AA292" i="10"/>
  <c r="AA313" i="6"/>
  <c r="AB315" i="6"/>
  <c r="AC315" i="6" s="1"/>
  <c r="X315" i="6"/>
  <c r="N294" i="9"/>
  <c r="L294" i="9"/>
  <c r="M295" i="4"/>
  <c r="Y293" i="7"/>
  <c r="Z292" i="7"/>
  <c r="AA292" i="7" s="1"/>
  <c r="AL297" i="15"/>
  <c r="AM296" i="15"/>
  <c r="U294" i="10"/>
  <c r="O294" i="10"/>
  <c r="O295" i="4"/>
  <c r="Z293" i="10"/>
  <c r="N293" i="10"/>
  <c r="S291" i="5"/>
  <c r="D292" i="4"/>
  <c r="S292" i="7"/>
  <c r="I293" i="3" s="1"/>
  <c r="H293" i="3"/>
  <c r="V314" i="6"/>
  <c r="F315" i="4"/>
  <c r="H315" i="4" s="1"/>
  <c r="S293" i="9"/>
  <c r="T292" i="9"/>
  <c r="U292" i="9" s="1"/>
  <c r="T290" i="5"/>
  <c r="J295" i="5"/>
  <c r="O295" i="5"/>
  <c r="T314" i="6"/>
  <c r="F315" i="3" s="1"/>
  <c r="G315" i="3" s="1"/>
  <c r="E315" i="3"/>
  <c r="X292" i="5"/>
  <c r="Y292" i="5" s="1"/>
  <c r="W293" i="5"/>
  <c r="AB294" i="10"/>
  <c r="AC294" i="10" s="1"/>
  <c r="X294" i="10"/>
  <c r="K295" i="9"/>
  <c r="M295" i="9"/>
  <c r="M294" i="3" s="1"/>
  <c r="AD315" i="6"/>
  <c r="AE314" i="6"/>
  <c r="AF314" i="6" s="1"/>
  <c r="L292" i="5"/>
  <c r="R292" i="5"/>
  <c r="C293" i="4"/>
  <c r="B293" i="4" s="1"/>
  <c r="K295" i="7"/>
  <c r="Q295" i="7"/>
  <c r="V293" i="10"/>
  <c r="P294" i="4"/>
  <c r="R294" i="4" s="1"/>
  <c r="V291" i="7"/>
  <c r="Z314" i="6"/>
  <c r="N314" i="6"/>
  <c r="S295" i="10"/>
  <c r="Q295" i="10"/>
  <c r="P295" i="10"/>
  <c r="K295" i="10"/>
  <c r="R295" i="10" s="1"/>
  <c r="Y295" i="10" s="1"/>
  <c r="W293" i="7"/>
  <c r="X293" i="7" s="1"/>
  <c r="M293" i="7"/>
  <c r="O294" i="7"/>
  <c r="R294" i="7"/>
  <c r="P294" i="7"/>
  <c r="L317" i="6"/>
  <c r="R317" i="6"/>
  <c r="Y317" i="6" s="1"/>
  <c r="N294" i="5"/>
  <c r="P294" i="5"/>
  <c r="U292" i="7"/>
  <c r="J293" i="4"/>
  <c r="T293" i="10"/>
  <c r="O294" i="3" s="1"/>
  <c r="P294" i="3" s="1"/>
  <c r="N294" i="3"/>
  <c r="D297" i="15"/>
  <c r="F296" i="5"/>
  <c r="E296" i="15"/>
  <c r="G296" i="5" s="1"/>
  <c r="W297" i="15"/>
  <c r="G296" i="9"/>
  <c r="X296" i="15"/>
  <c r="H296" i="9" s="1"/>
  <c r="Q291" i="5"/>
  <c r="D292" i="3" s="1"/>
  <c r="C292" i="3"/>
  <c r="O293" i="9"/>
  <c r="P293" i="9" s="1"/>
  <c r="Q293" i="9"/>
  <c r="R293" i="9" s="1"/>
  <c r="N294" i="4"/>
  <c r="O315" i="6"/>
  <c r="U315" i="6"/>
  <c r="E316" i="4"/>
  <c r="U293" i="5"/>
  <c r="V293" i="5" s="1"/>
  <c r="K293" i="5"/>
  <c r="M293" i="5" s="1"/>
  <c r="M297" i="15"/>
  <c r="G296" i="7"/>
  <c r="N296" i="15"/>
  <c r="H296" i="7" s="1"/>
  <c r="AD294" i="10"/>
  <c r="AE293" i="10"/>
  <c r="AF293" i="10" s="1"/>
  <c r="AB297" i="15"/>
  <c r="H296" i="10"/>
  <c r="L296" i="10" s="1"/>
  <c r="AC296" i="15"/>
  <c r="I296" i="10" s="1"/>
  <c r="T293" i="7"/>
  <c r="N293" i="7"/>
  <c r="I294" i="4"/>
  <c r="Q316" i="6"/>
  <c r="S316" i="6"/>
  <c r="P316" i="6"/>
  <c r="H317" i="15"/>
  <c r="H318" i="6"/>
  <c r="I316" i="15"/>
  <c r="I318" i="6" s="1"/>
  <c r="B292" i="3" l="1"/>
  <c r="S292" i="8"/>
  <c r="L293" i="4"/>
  <c r="J296" i="8"/>
  <c r="O296" i="8"/>
  <c r="R298" i="15"/>
  <c r="F297" i="8"/>
  <c r="S297" i="15"/>
  <c r="G297" i="8" s="1"/>
  <c r="N295" i="8"/>
  <c r="P295" i="8"/>
  <c r="U294" i="8"/>
  <c r="V294" i="8" s="1"/>
  <c r="K294" i="8"/>
  <c r="M294" i="8" s="1"/>
  <c r="L293" i="8"/>
  <c r="K294" i="4"/>
  <c r="R293" i="8"/>
  <c r="Q292" i="8"/>
  <c r="K293" i="3" s="1"/>
  <c r="J293" i="3"/>
  <c r="T291" i="8"/>
  <c r="X293" i="8"/>
  <c r="Y293" i="8" s="1"/>
  <c r="W294" i="8"/>
  <c r="V292" i="7"/>
  <c r="H318" i="15"/>
  <c r="H319" i="6"/>
  <c r="I317" i="15"/>
  <c r="I319" i="6" s="1"/>
  <c r="K296" i="7"/>
  <c r="Q296" i="7"/>
  <c r="W294" i="7"/>
  <c r="X294" i="7" s="1"/>
  <c r="M294" i="7"/>
  <c r="AA293" i="10"/>
  <c r="Q292" i="5"/>
  <c r="D293" i="3" s="1"/>
  <c r="C293" i="3"/>
  <c r="U293" i="7"/>
  <c r="J294" i="4"/>
  <c r="AD295" i="10"/>
  <c r="AE294" i="10"/>
  <c r="AF294" i="10" s="1"/>
  <c r="L293" i="5"/>
  <c r="R293" i="5"/>
  <c r="C294" i="4"/>
  <c r="B294" i="4" s="1"/>
  <c r="T315" i="6"/>
  <c r="F316" i="3" s="1"/>
  <c r="G316" i="3" s="1"/>
  <c r="E316" i="3"/>
  <c r="W298" i="15"/>
  <c r="G297" i="9"/>
  <c r="X297" i="15"/>
  <c r="H297" i="9" s="1"/>
  <c r="D298" i="15"/>
  <c r="F297" i="5"/>
  <c r="E297" i="15"/>
  <c r="G297" i="5" s="1"/>
  <c r="N294" i="7"/>
  <c r="T294" i="7"/>
  <c r="I295" i="4"/>
  <c r="O295" i="10"/>
  <c r="U295" i="10"/>
  <c r="O296" i="4"/>
  <c r="Z294" i="10"/>
  <c r="N294" i="10"/>
  <c r="X293" i="5"/>
  <c r="Y293" i="5" s="1"/>
  <c r="W294" i="5"/>
  <c r="T293" i="9"/>
  <c r="U293" i="9" s="1"/>
  <c r="S294" i="9"/>
  <c r="T294" i="10"/>
  <c r="O295" i="3" s="1"/>
  <c r="P295" i="3" s="1"/>
  <c r="N295" i="3"/>
  <c r="Q294" i="9"/>
  <c r="R294" i="9" s="1"/>
  <c r="O294" i="9"/>
  <c r="P294" i="9" s="1"/>
  <c r="N295" i="4"/>
  <c r="P296" i="10"/>
  <c r="K296" i="10"/>
  <c r="R296" i="10" s="1"/>
  <c r="Y296" i="10" s="1"/>
  <c r="S296" i="10"/>
  <c r="Q296" i="10"/>
  <c r="U316" i="6"/>
  <c r="O316" i="6"/>
  <c r="E317" i="4"/>
  <c r="S293" i="7"/>
  <c r="I294" i="3" s="1"/>
  <c r="H294" i="3"/>
  <c r="AB298" i="15"/>
  <c r="H297" i="10"/>
  <c r="L297" i="10" s="1"/>
  <c r="AC297" i="15"/>
  <c r="I297" i="10" s="1"/>
  <c r="M298" i="15"/>
  <c r="G297" i="7"/>
  <c r="N297" i="15"/>
  <c r="H297" i="7" s="1"/>
  <c r="V315" i="6"/>
  <c r="AA315" i="6" s="1"/>
  <c r="F316" i="4"/>
  <c r="H316" i="4" s="1"/>
  <c r="K296" i="9"/>
  <c r="M296" i="9"/>
  <c r="M295" i="3" s="1"/>
  <c r="J296" i="5"/>
  <c r="O296" i="5"/>
  <c r="L295" i="9"/>
  <c r="N295" i="9"/>
  <c r="M296" i="4"/>
  <c r="AB316" i="6"/>
  <c r="AC316" i="6" s="1"/>
  <c r="X316" i="6"/>
  <c r="L318" i="6"/>
  <c r="R318" i="6"/>
  <c r="Y318" i="6" s="1"/>
  <c r="U294" i="5"/>
  <c r="V294" i="5" s="1"/>
  <c r="K294" i="5"/>
  <c r="M294" i="5" s="1"/>
  <c r="Q317" i="6"/>
  <c r="P317" i="6"/>
  <c r="S317" i="6"/>
  <c r="R295" i="7"/>
  <c r="P295" i="7"/>
  <c r="O295" i="7"/>
  <c r="AD316" i="6"/>
  <c r="AE315" i="6"/>
  <c r="AF315" i="6" s="1"/>
  <c r="N295" i="5"/>
  <c r="P295" i="5"/>
  <c r="V294" i="10"/>
  <c r="P295" i="4"/>
  <c r="R295" i="4" s="1"/>
  <c r="AL298" i="15"/>
  <c r="AM297" i="15"/>
  <c r="Y294" i="7"/>
  <c r="Z293" i="7"/>
  <c r="AA293" i="7" s="1"/>
  <c r="Z315" i="6"/>
  <c r="N315" i="6"/>
  <c r="AB295" i="10"/>
  <c r="AC295" i="10" s="1"/>
  <c r="X295" i="10"/>
  <c r="S292" i="5"/>
  <c r="T292" i="5" s="1"/>
  <c r="D293" i="4"/>
  <c r="AA314" i="6"/>
  <c r="T291" i="5"/>
  <c r="AA294" i="10" l="1"/>
  <c r="B293" i="3"/>
  <c r="J294" i="3"/>
  <c r="Q293" i="8"/>
  <c r="K294" i="3" s="1"/>
  <c r="X294" i="8"/>
  <c r="Y294" i="8" s="1"/>
  <c r="W295" i="8"/>
  <c r="L294" i="8"/>
  <c r="K295" i="4"/>
  <c r="R294" i="8"/>
  <c r="P296" i="8"/>
  <c r="N296" i="8"/>
  <c r="S293" i="8"/>
  <c r="T293" i="8" s="1"/>
  <c r="L294" i="4"/>
  <c r="J297" i="8"/>
  <c r="O297" i="8"/>
  <c r="U295" i="8"/>
  <c r="V295" i="8" s="1"/>
  <c r="K295" i="8"/>
  <c r="M295" i="8" s="1"/>
  <c r="R299" i="15"/>
  <c r="F298" i="8"/>
  <c r="S298" i="15"/>
  <c r="G298" i="8" s="1"/>
  <c r="T292" i="8"/>
  <c r="Y295" i="7"/>
  <c r="Z294" i="7"/>
  <c r="AA294" i="7" s="1"/>
  <c r="M295" i="7"/>
  <c r="W295" i="7"/>
  <c r="X295" i="7" s="1"/>
  <c r="R294" i="5"/>
  <c r="L294" i="5"/>
  <c r="C295" i="4"/>
  <c r="B295" i="4" s="1"/>
  <c r="P318" i="6"/>
  <c r="S318" i="6"/>
  <c r="Q318" i="6"/>
  <c r="N296" i="9"/>
  <c r="L296" i="9"/>
  <c r="M297" i="4"/>
  <c r="K297" i="7"/>
  <c r="Q297" i="7"/>
  <c r="AB299" i="15"/>
  <c r="H298" i="10"/>
  <c r="L298" i="10" s="1"/>
  <c r="AC298" i="15"/>
  <c r="I298" i="10" s="1"/>
  <c r="T316" i="6"/>
  <c r="F317" i="3" s="1"/>
  <c r="G317" i="3" s="1"/>
  <c r="E317" i="3"/>
  <c r="J297" i="5"/>
  <c r="O297" i="5"/>
  <c r="K295" i="5"/>
  <c r="M295" i="5" s="1"/>
  <c r="U295" i="5"/>
  <c r="V295" i="5" s="1"/>
  <c r="AD317" i="6"/>
  <c r="AE317" i="6" s="1"/>
  <c r="AE316" i="6"/>
  <c r="AF316" i="6" s="1"/>
  <c r="AB317" i="6"/>
  <c r="AC317" i="6" s="1"/>
  <c r="X317" i="6"/>
  <c r="Z316" i="6"/>
  <c r="N316" i="6"/>
  <c r="M299" i="15"/>
  <c r="G298" i="7"/>
  <c r="N298" i="15"/>
  <c r="H298" i="7" s="1"/>
  <c r="V316" i="6"/>
  <c r="F317" i="4"/>
  <c r="H317" i="4" s="1"/>
  <c r="O296" i="10"/>
  <c r="U296" i="10"/>
  <c r="O297" i="4"/>
  <c r="W295" i="5"/>
  <c r="X294" i="5"/>
  <c r="Y294" i="5" s="1"/>
  <c r="U294" i="7"/>
  <c r="J295" i="4"/>
  <c r="D299" i="15"/>
  <c r="F298" i="5"/>
  <c r="E298" i="15"/>
  <c r="G298" i="5" s="1"/>
  <c r="K297" i="9"/>
  <c r="M297" i="9"/>
  <c r="M296" i="3" s="1"/>
  <c r="AE295" i="10"/>
  <c r="AF295" i="10" s="1"/>
  <c r="AD296" i="10"/>
  <c r="AE296" i="10" s="1"/>
  <c r="AL299" i="15"/>
  <c r="AM298" i="15"/>
  <c r="N295" i="7"/>
  <c r="T295" i="7"/>
  <c r="I296" i="4"/>
  <c r="U317" i="6"/>
  <c r="O317" i="6"/>
  <c r="E318" i="4"/>
  <c r="P296" i="5"/>
  <c r="N296" i="5"/>
  <c r="V295" i="10"/>
  <c r="P296" i="4"/>
  <c r="R296" i="4" s="1"/>
  <c r="S294" i="7"/>
  <c r="I295" i="3" s="1"/>
  <c r="H295" i="3"/>
  <c r="W299" i="15"/>
  <c r="G298" i="9"/>
  <c r="X298" i="15"/>
  <c r="H298" i="9" s="1"/>
  <c r="S293" i="5"/>
  <c r="D294" i="4"/>
  <c r="P296" i="7"/>
  <c r="O296" i="7"/>
  <c r="R296" i="7"/>
  <c r="L319" i="6"/>
  <c r="R319" i="6"/>
  <c r="Y319" i="6" s="1"/>
  <c r="Z295" i="10"/>
  <c r="N295" i="10"/>
  <c r="O295" i="9"/>
  <c r="P295" i="9" s="1"/>
  <c r="Q295" i="9"/>
  <c r="R295" i="9" s="1"/>
  <c r="N296" i="4"/>
  <c r="Q297" i="10"/>
  <c r="P297" i="10"/>
  <c r="K297" i="10"/>
  <c r="R297" i="10" s="1"/>
  <c r="Y297" i="10" s="1"/>
  <c r="S297" i="10"/>
  <c r="AB296" i="10"/>
  <c r="AC296" i="10" s="1"/>
  <c r="X296" i="10"/>
  <c r="S295" i="9"/>
  <c r="T294" i="9"/>
  <c r="U294" i="9" s="1"/>
  <c r="T295" i="10"/>
  <c r="O296" i="3" s="1"/>
  <c r="P296" i="3" s="1"/>
  <c r="N296" i="3"/>
  <c r="Q293" i="5"/>
  <c r="D294" i="3" s="1"/>
  <c r="C294" i="3"/>
  <c r="B294" i="3" s="1"/>
  <c r="V293" i="7"/>
  <c r="H319" i="15"/>
  <c r="H320" i="6"/>
  <c r="I318" i="15"/>
  <c r="I320" i="6" s="1"/>
  <c r="S299" i="15" l="1"/>
  <c r="G299" i="8" s="1"/>
  <c r="R300" i="15"/>
  <c r="F299" i="8"/>
  <c r="N297" i="8"/>
  <c r="P297" i="8"/>
  <c r="U296" i="8"/>
  <c r="V296" i="8" s="1"/>
  <c r="K296" i="8"/>
  <c r="M296" i="8" s="1"/>
  <c r="X295" i="8"/>
  <c r="W296" i="8"/>
  <c r="X296" i="8" s="1"/>
  <c r="L295" i="8"/>
  <c r="K296" i="4"/>
  <c r="R295" i="8"/>
  <c r="L295" i="4"/>
  <c r="S294" i="8"/>
  <c r="AA316" i="6"/>
  <c r="J298" i="8"/>
  <c r="O298" i="8"/>
  <c r="Q294" i="8"/>
  <c r="K295" i="3" s="1"/>
  <c r="J295" i="3"/>
  <c r="AF296" i="10"/>
  <c r="V294" i="7"/>
  <c r="AF317" i="6"/>
  <c r="S319" i="6"/>
  <c r="Q319" i="6"/>
  <c r="P319" i="6"/>
  <c r="U295" i="7"/>
  <c r="J296" i="4"/>
  <c r="P297" i="5"/>
  <c r="N297" i="5"/>
  <c r="Q298" i="10"/>
  <c r="P298" i="10"/>
  <c r="K298" i="10"/>
  <c r="R298" i="10" s="1"/>
  <c r="Y298" i="10" s="1"/>
  <c r="S298" i="10"/>
  <c r="AB318" i="6"/>
  <c r="AC318" i="6" s="1"/>
  <c r="X318" i="6"/>
  <c r="AD318" i="6"/>
  <c r="AB297" i="10"/>
  <c r="AC297" i="10" s="1"/>
  <c r="X297" i="10"/>
  <c r="AD297" i="10"/>
  <c r="M296" i="7"/>
  <c r="W296" i="7"/>
  <c r="X296" i="7" s="1"/>
  <c r="T293" i="5"/>
  <c r="T317" i="6"/>
  <c r="F318" i="3" s="1"/>
  <c r="G318" i="3" s="1"/>
  <c r="E318" i="3"/>
  <c r="S295" i="7"/>
  <c r="I296" i="3" s="1"/>
  <c r="H296" i="3"/>
  <c r="J298" i="5"/>
  <c r="O298" i="5"/>
  <c r="T296" i="10"/>
  <c r="O297" i="3" s="1"/>
  <c r="P297" i="3" s="1"/>
  <c r="N297" i="3"/>
  <c r="K298" i="7"/>
  <c r="Q298" i="7"/>
  <c r="N317" i="6"/>
  <c r="Z317" i="6"/>
  <c r="AB300" i="15"/>
  <c r="H299" i="10"/>
  <c r="L299" i="10" s="1"/>
  <c r="AC299" i="15"/>
  <c r="I299" i="10" s="1"/>
  <c r="O318" i="6"/>
  <c r="U318" i="6"/>
  <c r="E319" i="4"/>
  <c r="W300" i="15"/>
  <c r="G299" i="9"/>
  <c r="X299" i="15"/>
  <c r="H299" i="9" s="1"/>
  <c r="T295" i="9"/>
  <c r="U295" i="9" s="1"/>
  <c r="S296" i="9"/>
  <c r="T296" i="9" s="1"/>
  <c r="T296" i="7"/>
  <c r="N296" i="7"/>
  <c r="I297" i="4"/>
  <c r="D300" i="15"/>
  <c r="F299" i="5"/>
  <c r="E299" i="15"/>
  <c r="G299" i="5" s="1"/>
  <c r="W296" i="5"/>
  <c r="X296" i="5" s="1"/>
  <c r="X295" i="5"/>
  <c r="Y295" i="5" s="1"/>
  <c r="M300" i="15"/>
  <c r="G299" i="7"/>
  <c r="N299" i="15"/>
  <c r="H299" i="7" s="1"/>
  <c r="R295" i="5"/>
  <c r="L295" i="5"/>
  <c r="C296" i="4"/>
  <c r="B296" i="4" s="1"/>
  <c r="Q296" i="9"/>
  <c r="R296" i="9" s="1"/>
  <c r="O296" i="9"/>
  <c r="P296" i="9" s="1"/>
  <c r="N297" i="4"/>
  <c r="Q294" i="5"/>
  <c r="D295" i="3" s="1"/>
  <c r="C295" i="3"/>
  <c r="H320" i="15"/>
  <c r="H321" i="6"/>
  <c r="I319" i="15"/>
  <c r="I321" i="6" s="1"/>
  <c r="AA295" i="10"/>
  <c r="V296" i="10"/>
  <c r="AA296" i="10" s="1"/>
  <c r="P297" i="4"/>
  <c r="R297" i="4" s="1"/>
  <c r="V317" i="6"/>
  <c r="AA317" i="6" s="1"/>
  <c r="F318" i="4"/>
  <c r="H318" i="4" s="1"/>
  <c r="L320" i="6"/>
  <c r="R320" i="6"/>
  <c r="Y320" i="6" s="1"/>
  <c r="Z296" i="10"/>
  <c r="N296" i="10"/>
  <c r="U297" i="10"/>
  <c r="O297" i="10"/>
  <c r="O298" i="4"/>
  <c r="K298" i="9"/>
  <c r="M298" i="9"/>
  <c r="M297" i="3" s="1"/>
  <c r="K296" i="5"/>
  <c r="M296" i="5" s="1"/>
  <c r="U296" i="5"/>
  <c r="V296" i="5" s="1"/>
  <c r="AL300" i="15"/>
  <c r="AM299" i="15"/>
  <c r="L297" i="9"/>
  <c r="N297" i="9"/>
  <c r="M298" i="4"/>
  <c r="P297" i="7"/>
  <c r="O297" i="7"/>
  <c r="R297" i="7"/>
  <c r="S294" i="5"/>
  <c r="D295" i="4"/>
  <c r="Y296" i="7"/>
  <c r="Z296" i="7" s="1"/>
  <c r="Z295" i="7"/>
  <c r="AA295" i="7" s="1"/>
  <c r="T294" i="5" l="1"/>
  <c r="B295" i="3"/>
  <c r="N298" i="8"/>
  <c r="P298" i="8"/>
  <c r="S295" i="8"/>
  <c r="L296" i="4"/>
  <c r="Y295" i="8"/>
  <c r="Y296" i="8"/>
  <c r="K297" i="4"/>
  <c r="R296" i="8"/>
  <c r="L296" i="8"/>
  <c r="J299" i="8"/>
  <c r="O299" i="8"/>
  <c r="T294" i="8"/>
  <c r="Q295" i="8"/>
  <c r="K296" i="3" s="1"/>
  <c r="J296" i="3"/>
  <c r="F300" i="8"/>
  <c r="S300" i="15"/>
  <c r="G300" i="8" s="1"/>
  <c r="R301" i="15"/>
  <c r="U297" i="8"/>
  <c r="V297" i="8" s="1"/>
  <c r="K297" i="8"/>
  <c r="M297" i="8" s="1"/>
  <c r="W297" i="8"/>
  <c r="U296" i="9"/>
  <c r="AA296" i="7"/>
  <c r="AL301" i="15"/>
  <c r="AM300" i="15"/>
  <c r="N298" i="9"/>
  <c r="L298" i="9"/>
  <c r="M299" i="4"/>
  <c r="S296" i="7"/>
  <c r="I297" i="3" s="1"/>
  <c r="H297" i="3"/>
  <c r="V318" i="6"/>
  <c r="F319" i="4"/>
  <c r="H319" i="4" s="1"/>
  <c r="AB301" i="15"/>
  <c r="H300" i="10"/>
  <c r="L300" i="10" s="1"/>
  <c r="AC300" i="15"/>
  <c r="I300" i="10" s="1"/>
  <c r="Z318" i="6"/>
  <c r="N318" i="6"/>
  <c r="U298" i="10"/>
  <c r="O298" i="10"/>
  <c r="O299" i="4"/>
  <c r="V295" i="7"/>
  <c r="K299" i="7"/>
  <c r="Q299" i="7"/>
  <c r="W297" i="7"/>
  <c r="X297" i="7" s="1"/>
  <c r="M297" i="7"/>
  <c r="Y297" i="7"/>
  <c r="S297" i="9"/>
  <c r="O297" i="9"/>
  <c r="P297" i="9" s="1"/>
  <c r="Q297" i="9"/>
  <c r="R297" i="9" s="1"/>
  <c r="N298" i="4"/>
  <c r="L321" i="6"/>
  <c r="R321" i="6"/>
  <c r="Y321" i="6" s="1"/>
  <c r="Q295" i="5"/>
  <c r="D296" i="3" s="1"/>
  <c r="C296" i="3"/>
  <c r="M301" i="15"/>
  <c r="G300" i="7"/>
  <c r="N300" i="15"/>
  <c r="H300" i="7" s="1"/>
  <c r="J299" i="5"/>
  <c r="O299" i="5"/>
  <c r="U296" i="7"/>
  <c r="J297" i="4"/>
  <c r="K299" i="9"/>
  <c r="M299" i="9"/>
  <c r="M298" i="3" s="1"/>
  <c r="T318" i="6"/>
  <c r="F319" i="3" s="1"/>
  <c r="G319" i="3" s="1"/>
  <c r="E319" i="3"/>
  <c r="AD298" i="10"/>
  <c r="AE297" i="10"/>
  <c r="AF297" i="10" s="1"/>
  <c r="O319" i="6"/>
  <c r="U319" i="6"/>
  <c r="E320" i="4"/>
  <c r="T297" i="7"/>
  <c r="N297" i="7"/>
  <c r="I298" i="4"/>
  <c r="L296" i="5"/>
  <c r="R296" i="5"/>
  <c r="C297" i="4"/>
  <c r="B297" i="4" s="1"/>
  <c r="T297" i="10"/>
  <c r="O298" i="3" s="1"/>
  <c r="P298" i="3" s="1"/>
  <c r="N298" i="3"/>
  <c r="H321" i="15"/>
  <c r="H322" i="6"/>
  <c r="I320" i="15"/>
  <c r="I322" i="6" s="1"/>
  <c r="S295" i="5"/>
  <c r="D296" i="4"/>
  <c r="D301" i="15"/>
  <c r="F300" i="5"/>
  <c r="E300" i="15"/>
  <c r="G300" i="5" s="1"/>
  <c r="W301" i="15"/>
  <c r="G300" i="9"/>
  <c r="X300" i="15"/>
  <c r="H300" i="9" s="1"/>
  <c r="O298" i="7"/>
  <c r="R298" i="7"/>
  <c r="P298" i="7"/>
  <c r="N298" i="5"/>
  <c r="P298" i="5"/>
  <c r="Z297" i="10"/>
  <c r="N297" i="10"/>
  <c r="AB298" i="10"/>
  <c r="AC298" i="10" s="1"/>
  <c r="X298" i="10"/>
  <c r="V297" i="10"/>
  <c r="P298" i="4"/>
  <c r="R298" i="4" s="1"/>
  <c r="Q320" i="6"/>
  <c r="S320" i="6"/>
  <c r="P320" i="6"/>
  <c r="Y296" i="5"/>
  <c r="S299" i="10"/>
  <c r="Q299" i="10"/>
  <c r="P299" i="10"/>
  <c r="K299" i="10"/>
  <c r="R299" i="10" s="1"/>
  <c r="Y299" i="10" s="1"/>
  <c r="AD319" i="6"/>
  <c r="AE318" i="6"/>
  <c r="AF318" i="6" s="1"/>
  <c r="U297" i="5"/>
  <c r="V297" i="5" s="1"/>
  <c r="W297" i="5"/>
  <c r="K297" i="5"/>
  <c r="M297" i="5" s="1"/>
  <c r="X319" i="6"/>
  <c r="AB319" i="6"/>
  <c r="AC319" i="6" s="1"/>
  <c r="T295" i="8" l="1"/>
  <c r="B296" i="3"/>
  <c r="V296" i="7"/>
  <c r="X297" i="8"/>
  <c r="Y297" i="8" s="1"/>
  <c r="W298" i="8"/>
  <c r="L297" i="4"/>
  <c r="S296" i="8"/>
  <c r="R297" i="8"/>
  <c r="L297" i="8"/>
  <c r="K298" i="4"/>
  <c r="J300" i="8"/>
  <c r="O300" i="8"/>
  <c r="N299" i="8"/>
  <c r="P299" i="8"/>
  <c r="K298" i="8"/>
  <c r="M298" i="8" s="1"/>
  <c r="U298" i="8"/>
  <c r="V298" i="8" s="1"/>
  <c r="F301" i="8"/>
  <c r="S301" i="15"/>
  <c r="G301" i="8" s="1"/>
  <c r="R302" i="15"/>
  <c r="Q296" i="8"/>
  <c r="K297" i="3" s="1"/>
  <c r="J297" i="3"/>
  <c r="AA297" i="10"/>
  <c r="X297" i="5"/>
  <c r="Y297" i="5" s="1"/>
  <c r="W298" i="5"/>
  <c r="D302" i="15"/>
  <c r="F301" i="5"/>
  <c r="E301" i="15"/>
  <c r="G301" i="5" s="1"/>
  <c r="L322" i="6"/>
  <c r="R322" i="6"/>
  <c r="Y322" i="6" s="1"/>
  <c r="S297" i="7"/>
  <c r="I298" i="3" s="1"/>
  <c r="H298" i="3"/>
  <c r="T319" i="6"/>
  <c r="F320" i="3" s="1"/>
  <c r="G320" i="3" s="1"/>
  <c r="E320" i="3"/>
  <c r="W298" i="7"/>
  <c r="X298" i="7" s="1"/>
  <c r="M298" i="7"/>
  <c r="W302" i="15"/>
  <c r="G301" i="9"/>
  <c r="X301" i="15"/>
  <c r="H301" i="9" s="1"/>
  <c r="H322" i="15"/>
  <c r="H323" i="6"/>
  <c r="I321" i="15"/>
  <c r="I323" i="6" s="1"/>
  <c r="U297" i="7"/>
  <c r="V297" i="7" s="1"/>
  <c r="J298" i="4"/>
  <c r="K300" i="7"/>
  <c r="Q300" i="7"/>
  <c r="R299" i="7"/>
  <c r="P299" i="7"/>
  <c r="O299" i="7"/>
  <c r="M302" i="15"/>
  <c r="G301" i="7"/>
  <c r="N301" i="15"/>
  <c r="H301" i="7" s="1"/>
  <c r="Q321" i="6"/>
  <c r="P321" i="6"/>
  <c r="S321" i="6"/>
  <c r="AA318" i="6"/>
  <c r="K300" i="9"/>
  <c r="M300" i="9"/>
  <c r="M299" i="3" s="1"/>
  <c r="AD299" i="10"/>
  <c r="AE298" i="10"/>
  <c r="AF298" i="10" s="1"/>
  <c r="AB299" i="10"/>
  <c r="AC299" i="10" s="1"/>
  <c r="X299" i="10"/>
  <c r="U320" i="6"/>
  <c r="O320" i="6"/>
  <c r="E321" i="4"/>
  <c r="U298" i="5"/>
  <c r="V298" i="5" s="1"/>
  <c r="K298" i="5"/>
  <c r="M298" i="5" s="1"/>
  <c r="S296" i="5"/>
  <c r="D297" i="4"/>
  <c r="Y298" i="7"/>
  <c r="Z297" i="7"/>
  <c r="AA297" i="7" s="1"/>
  <c r="V298" i="10"/>
  <c r="P299" i="4"/>
  <c r="R299" i="4" s="1"/>
  <c r="AL302" i="15"/>
  <c r="AM301" i="15"/>
  <c r="Z319" i="6"/>
  <c r="N319" i="6"/>
  <c r="AB320" i="6"/>
  <c r="AC320" i="6" s="1"/>
  <c r="X320" i="6"/>
  <c r="Z298" i="10"/>
  <c r="N298" i="10"/>
  <c r="N298" i="7"/>
  <c r="T298" i="7"/>
  <c r="I299" i="4"/>
  <c r="T295" i="5"/>
  <c r="Q296" i="5"/>
  <c r="D297" i="3" s="1"/>
  <c r="C297" i="3"/>
  <c r="L297" i="5"/>
  <c r="R297" i="5"/>
  <c r="C298" i="4"/>
  <c r="AD320" i="6"/>
  <c r="AE319" i="6"/>
  <c r="AF319" i="6" s="1"/>
  <c r="O299" i="10"/>
  <c r="U299" i="10"/>
  <c r="O300" i="4"/>
  <c r="J300" i="5"/>
  <c r="O300" i="5"/>
  <c r="V319" i="6"/>
  <c r="F320" i="4"/>
  <c r="H320" i="4" s="1"/>
  <c r="L299" i="9"/>
  <c r="N299" i="9"/>
  <c r="M300" i="4"/>
  <c r="N299" i="5"/>
  <c r="P299" i="5"/>
  <c r="P300" i="10"/>
  <c r="K300" i="10"/>
  <c r="R300" i="10" s="1"/>
  <c r="Y300" i="10" s="1"/>
  <c r="S300" i="10"/>
  <c r="Q300" i="10"/>
  <c r="Q298" i="9"/>
  <c r="R298" i="9" s="1"/>
  <c r="O298" i="9"/>
  <c r="P298" i="9" s="1"/>
  <c r="N299" i="4"/>
  <c r="T297" i="9"/>
  <c r="U297" i="9" s="1"/>
  <c r="S298" i="9"/>
  <c r="T298" i="10"/>
  <c r="O299" i="3" s="1"/>
  <c r="P299" i="3" s="1"/>
  <c r="N299" i="3"/>
  <c r="AB302" i="15"/>
  <c r="H301" i="10"/>
  <c r="L301" i="10" s="1"/>
  <c r="AC301" i="15"/>
  <c r="I301" i="10" s="1"/>
  <c r="B297" i="3" l="1"/>
  <c r="AA319" i="6"/>
  <c r="B298" i="4"/>
  <c r="S302" i="15"/>
  <c r="G302" i="8" s="1"/>
  <c r="R303" i="15"/>
  <c r="F302" i="8"/>
  <c r="R298" i="8"/>
  <c r="L298" i="8"/>
  <c r="K299" i="4"/>
  <c r="N300" i="8"/>
  <c r="P300" i="8"/>
  <c r="T296" i="8"/>
  <c r="U299" i="8"/>
  <c r="V299" i="8" s="1"/>
  <c r="K299" i="8"/>
  <c r="M299" i="8" s="1"/>
  <c r="O301" i="8"/>
  <c r="J301" i="8"/>
  <c r="J298" i="3"/>
  <c r="Q297" i="8"/>
  <c r="K298" i="3" s="1"/>
  <c r="W299" i="8"/>
  <c r="X298" i="8"/>
  <c r="Y298" i="8" s="1"/>
  <c r="S297" i="8"/>
  <c r="L298" i="4"/>
  <c r="AA298" i="10"/>
  <c r="AB300" i="10"/>
  <c r="AC300" i="10" s="1"/>
  <c r="X300" i="10"/>
  <c r="AD321" i="6"/>
  <c r="AE320" i="6"/>
  <c r="AF320" i="6" s="1"/>
  <c r="S298" i="7"/>
  <c r="I299" i="3" s="1"/>
  <c r="H299" i="3"/>
  <c r="AL303" i="15"/>
  <c r="AM302" i="15"/>
  <c r="AB321" i="6"/>
  <c r="AC321" i="6" s="1"/>
  <c r="X321" i="6"/>
  <c r="K301" i="7"/>
  <c r="Q301" i="7"/>
  <c r="Q301" i="10"/>
  <c r="P301" i="10"/>
  <c r="K301" i="10"/>
  <c r="R301" i="10" s="1"/>
  <c r="Y301" i="10" s="1"/>
  <c r="S301" i="10"/>
  <c r="O299" i="9"/>
  <c r="P299" i="9" s="1"/>
  <c r="Q299" i="9"/>
  <c r="R299" i="9" s="1"/>
  <c r="N300" i="4"/>
  <c r="S297" i="5"/>
  <c r="D298" i="4"/>
  <c r="Z320" i="6"/>
  <c r="N320" i="6"/>
  <c r="Y299" i="7"/>
  <c r="Z298" i="7"/>
  <c r="AA298" i="7" s="1"/>
  <c r="T296" i="5"/>
  <c r="T320" i="6"/>
  <c r="F321" i="3" s="1"/>
  <c r="G321" i="3" s="1"/>
  <c r="E321" i="3"/>
  <c r="U321" i="6"/>
  <c r="O321" i="6"/>
  <c r="E322" i="4"/>
  <c r="M303" i="15"/>
  <c r="G302" i="7"/>
  <c r="N302" i="15"/>
  <c r="H302" i="7" s="1"/>
  <c r="K301" i="9"/>
  <c r="M301" i="9"/>
  <c r="M300" i="3" s="1"/>
  <c r="D303" i="15"/>
  <c r="F302" i="5"/>
  <c r="E302" i="15"/>
  <c r="G302" i="5" s="1"/>
  <c r="Z299" i="10"/>
  <c r="N299" i="10"/>
  <c r="V299" i="10"/>
  <c r="P300" i="4"/>
  <c r="R300" i="4" s="1"/>
  <c r="N300" i="9"/>
  <c r="L300" i="9"/>
  <c r="M301" i="4"/>
  <c r="M299" i="7"/>
  <c r="W299" i="7"/>
  <c r="X299" i="7" s="1"/>
  <c r="J301" i="5"/>
  <c r="O301" i="5"/>
  <c r="S299" i="9"/>
  <c r="T298" i="9"/>
  <c r="U298" i="9" s="1"/>
  <c r="O300" i="10"/>
  <c r="U300" i="10"/>
  <c r="O301" i="4"/>
  <c r="K299" i="5"/>
  <c r="M299" i="5" s="1"/>
  <c r="U299" i="5"/>
  <c r="V299" i="5" s="1"/>
  <c r="T299" i="10"/>
  <c r="O300" i="3" s="1"/>
  <c r="P300" i="3" s="1"/>
  <c r="N300" i="3"/>
  <c r="AB303" i="15"/>
  <c r="H302" i="10"/>
  <c r="L302" i="10" s="1"/>
  <c r="AC302" i="15"/>
  <c r="I302" i="10" s="1"/>
  <c r="P300" i="5"/>
  <c r="N300" i="5"/>
  <c r="Q297" i="5"/>
  <c r="D298" i="3" s="1"/>
  <c r="C298" i="3"/>
  <c r="B298" i="3" s="1"/>
  <c r="U298" i="7"/>
  <c r="J299" i="4"/>
  <c r="R298" i="5"/>
  <c r="L298" i="5"/>
  <c r="C299" i="4"/>
  <c r="V320" i="6"/>
  <c r="F321" i="4"/>
  <c r="H321" i="4" s="1"/>
  <c r="AE299" i="10"/>
  <c r="AF299" i="10" s="1"/>
  <c r="AD300" i="10"/>
  <c r="N299" i="7"/>
  <c r="T299" i="7"/>
  <c r="I300" i="4"/>
  <c r="P300" i="7"/>
  <c r="O300" i="7"/>
  <c r="R300" i="7"/>
  <c r="L323" i="6"/>
  <c r="R323" i="6"/>
  <c r="Y323" i="6" s="1"/>
  <c r="W303" i="15"/>
  <c r="G302" i="9"/>
  <c r="X302" i="15"/>
  <c r="H302" i="9" s="1"/>
  <c r="P322" i="6"/>
  <c r="S322" i="6"/>
  <c r="Q322" i="6"/>
  <c r="W299" i="5"/>
  <c r="X298" i="5"/>
  <c r="Y298" i="5" s="1"/>
  <c r="H323" i="15"/>
  <c r="H324" i="6"/>
  <c r="I322" i="15"/>
  <c r="I324" i="6" s="1"/>
  <c r="B299" i="4" l="1"/>
  <c r="V298" i="7"/>
  <c r="T297" i="8"/>
  <c r="X299" i="8"/>
  <c r="Y299" i="8" s="1"/>
  <c r="W300" i="8"/>
  <c r="U300" i="8"/>
  <c r="V300" i="8" s="1"/>
  <c r="K300" i="8"/>
  <c r="M300" i="8" s="1"/>
  <c r="L299" i="4"/>
  <c r="S298" i="8"/>
  <c r="R299" i="8"/>
  <c r="L299" i="8"/>
  <c r="K300" i="4"/>
  <c r="J302" i="8"/>
  <c r="O302" i="8"/>
  <c r="R304" i="15"/>
  <c r="F303" i="8"/>
  <c r="S303" i="15"/>
  <c r="G303" i="8" s="1"/>
  <c r="N301" i="8"/>
  <c r="P301" i="8"/>
  <c r="Q298" i="8"/>
  <c r="K299" i="3" s="1"/>
  <c r="J299" i="3"/>
  <c r="AA320" i="6"/>
  <c r="T297" i="5"/>
  <c r="AB322" i="6"/>
  <c r="AC322" i="6" s="1"/>
  <c r="X322" i="6"/>
  <c r="AE300" i="10"/>
  <c r="AF300" i="10" s="1"/>
  <c r="AD301" i="10"/>
  <c r="K300" i="5"/>
  <c r="M300" i="5" s="1"/>
  <c r="U300" i="5"/>
  <c r="V300" i="5" s="1"/>
  <c r="L301" i="9"/>
  <c r="N301" i="9"/>
  <c r="M302" i="4"/>
  <c r="AB301" i="10"/>
  <c r="AC301" i="10" s="1"/>
  <c r="X301" i="10"/>
  <c r="H324" i="15"/>
  <c r="H325" i="6"/>
  <c r="I323" i="15"/>
  <c r="I325" i="6" s="1"/>
  <c r="O322" i="6"/>
  <c r="U322" i="6"/>
  <c r="E323" i="4"/>
  <c r="S323" i="6"/>
  <c r="Q323" i="6"/>
  <c r="P323" i="6"/>
  <c r="Q298" i="5"/>
  <c r="D299" i="3" s="1"/>
  <c r="C299" i="3"/>
  <c r="B299" i="3" s="1"/>
  <c r="V300" i="10"/>
  <c r="P301" i="4"/>
  <c r="R301" i="4" s="1"/>
  <c r="AA299" i="10"/>
  <c r="J302" i="5"/>
  <c r="O302" i="5"/>
  <c r="P301" i="7"/>
  <c r="O301" i="7"/>
  <c r="R301" i="7"/>
  <c r="AL304" i="15"/>
  <c r="AM303" i="15"/>
  <c r="W300" i="5"/>
  <c r="X299" i="5"/>
  <c r="Y299" i="5" s="1"/>
  <c r="K302" i="9"/>
  <c r="M302" i="9"/>
  <c r="M301" i="3" s="1"/>
  <c r="M300" i="7"/>
  <c r="W300" i="7"/>
  <c r="X300" i="7" s="1"/>
  <c r="U299" i="7"/>
  <c r="J300" i="4"/>
  <c r="S298" i="5"/>
  <c r="T298" i="5" s="1"/>
  <c r="D299" i="4"/>
  <c r="Q302" i="10"/>
  <c r="P302" i="10"/>
  <c r="K302" i="10"/>
  <c r="R302" i="10" s="1"/>
  <c r="Y302" i="10" s="1"/>
  <c r="S302" i="10"/>
  <c r="T300" i="10"/>
  <c r="O301" i="3" s="1"/>
  <c r="P301" i="3" s="1"/>
  <c r="N301" i="3"/>
  <c r="P301" i="5"/>
  <c r="N301" i="5"/>
  <c r="D304" i="15"/>
  <c r="F303" i="5"/>
  <c r="E303" i="15"/>
  <c r="G303" i="5" s="1"/>
  <c r="K302" i="7"/>
  <c r="Q302" i="7"/>
  <c r="V321" i="6"/>
  <c r="F322" i="4"/>
  <c r="H322" i="4" s="1"/>
  <c r="Y300" i="7"/>
  <c r="Z299" i="7"/>
  <c r="AA299" i="7" s="1"/>
  <c r="U301" i="10"/>
  <c r="O301" i="10"/>
  <c r="O302" i="4"/>
  <c r="Z321" i="6"/>
  <c r="N321" i="6"/>
  <c r="Z300" i="10"/>
  <c r="N300" i="10"/>
  <c r="T299" i="9"/>
  <c r="U299" i="9" s="1"/>
  <c r="S300" i="9"/>
  <c r="T321" i="6"/>
  <c r="F322" i="3" s="1"/>
  <c r="G322" i="3" s="1"/>
  <c r="E322" i="3"/>
  <c r="L324" i="6"/>
  <c r="R324" i="6"/>
  <c r="Y324" i="6" s="1"/>
  <c r="W304" i="15"/>
  <c r="G303" i="9"/>
  <c r="X303" i="15"/>
  <c r="H303" i="9" s="1"/>
  <c r="T300" i="7"/>
  <c r="N300" i="7"/>
  <c r="I301" i="4"/>
  <c r="S299" i="7"/>
  <c r="I300" i="3" s="1"/>
  <c r="H300" i="3"/>
  <c r="AB304" i="15"/>
  <c r="H303" i="10"/>
  <c r="L303" i="10" s="1"/>
  <c r="AC303" i="15"/>
  <c r="I303" i="10" s="1"/>
  <c r="R299" i="5"/>
  <c r="L299" i="5"/>
  <c r="C300" i="4"/>
  <c r="Q300" i="9"/>
  <c r="R300" i="9" s="1"/>
  <c r="O300" i="9"/>
  <c r="P300" i="9" s="1"/>
  <c r="N301" i="4"/>
  <c r="M304" i="15"/>
  <c r="G303" i="7"/>
  <c r="N303" i="15"/>
  <c r="H303" i="7" s="1"/>
  <c r="AD322" i="6"/>
  <c r="AE321" i="6"/>
  <c r="AF321" i="6" s="1"/>
  <c r="B300" i="4" l="1"/>
  <c r="U301" i="8"/>
  <c r="V301" i="8" s="1"/>
  <c r="K301" i="8"/>
  <c r="M301" i="8" s="1"/>
  <c r="R305" i="15"/>
  <c r="F304" i="8"/>
  <c r="S304" i="15"/>
  <c r="G304" i="8" s="1"/>
  <c r="Q299" i="8"/>
  <c r="K300" i="3" s="1"/>
  <c r="J300" i="3"/>
  <c r="K301" i="4"/>
  <c r="R300" i="8"/>
  <c r="L300" i="8"/>
  <c r="S299" i="8"/>
  <c r="L300" i="4"/>
  <c r="P302" i="8"/>
  <c r="N302" i="8"/>
  <c r="T298" i="8"/>
  <c r="X300" i="8"/>
  <c r="Y300" i="8" s="1"/>
  <c r="W301" i="8"/>
  <c r="J303" i="8"/>
  <c r="O303" i="8"/>
  <c r="V301" i="10"/>
  <c r="P302" i="4"/>
  <c r="R302" i="4" s="1"/>
  <c r="D305" i="15"/>
  <c r="F304" i="5"/>
  <c r="E304" i="15"/>
  <c r="G304" i="5" s="1"/>
  <c r="U302" i="10"/>
  <c r="O302" i="10"/>
  <c r="O303" i="4"/>
  <c r="W301" i="7"/>
  <c r="X301" i="7" s="1"/>
  <c r="M301" i="7"/>
  <c r="N302" i="5"/>
  <c r="P302" i="5"/>
  <c r="O301" i="9"/>
  <c r="P301" i="9" s="1"/>
  <c r="Q301" i="9"/>
  <c r="R301" i="9" s="1"/>
  <c r="N302" i="4"/>
  <c r="AD302" i="10"/>
  <c r="AE301" i="10"/>
  <c r="AF301" i="10" s="1"/>
  <c r="K303" i="7"/>
  <c r="Q303" i="7"/>
  <c r="Y301" i="7"/>
  <c r="Z300" i="7"/>
  <c r="AA300" i="7" s="1"/>
  <c r="O302" i="7"/>
  <c r="R302" i="7"/>
  <c r="P302" i="7"/>
  <c r="V299" i="7"/>
  <c r="N302" i="9"/>
  <c r="L302" i="9"/>
  <c r="M303" i="4"/>
  <c r="X300" i="5"/>
  <c r="Y300" i="5" s="1"/>
  <c r="W301" i="5"/>
  <c r="T301" i="7"/>
  <c r="N301" i="7"/>
  <c r="I302" i="4"/>
  <c r="O323" i="6"/>
  <c r="U323" i="6"/>
  <c r="E324" i="4"/>
  <c r="V322" i="6"/>
  <c r="F323" i="4"/>
  <c r="H323" i="4" s="1"/>
  <c r="S299" i="5"/>
  <c r="D300" i="4"/>
  <c r="U300" i="7"/>
  <c r="J301" i="4"/>
  <c r="Q324" i="6"/>
  <c r="P324" i="6"/>
  <c r="S324" i="6"/>
  <c r="AD323" i="6"/>
  <c r="AE322" i="6"/>
  <c r="AF322" i="6" s="1"/>
  <c r="M305" i="15"/>
  <c r="G304" i="7"/>
  <c r="N304" i="15"/>
  <c r="H304" i="7" s="1"/>
  <c r="S303" i="10"/>
  <c r="Q303" i="10"/>
  <c r="P303" i="10"/>
  <c r="K303" i="10"/>
  <c r="R303" i="10" s="1"/>
  <c r="Y303" i="10" s="1"/>
  <c r="K303" i="9"/>
  <c r="M303" i="9"/>
  <c r="M302" i="3" s="1"/>
  <c r="S301" i="9"/>
  <c r="T300" i="9"/>
  <c r="U300" i="9" s="1"/>
  <c r="U301" i="5"/>
  <c r="V301" i="5" s="1"/>
  <c r="K301" i="5"/>
  <c r="M301" i="5" s="1"/>
  <c r="AB302" i="10"/>
  <c r="AC302" i="10" s="1"/>
  <c r="X302" i="10"/>
  <c r="T322" i="6"/>
  <c r="F323" i="3" s="1"/>
  <c r="G323" i="3" s="1"/>
  <c r="E323" i="3"/>
  <c r="L325" i="6"/>
  <c r="R325" i="6"/>
  <c r="Y325" i="6" s="1"/>
  <c r="N322" i="6"/>
  <c r="Z322" i="6"/>
  <c r="Q299" i="5"/>
  <c r="D300" i="3" s="1"/>
  <c r="C300" i="3"/>
  <c r="AB305" i="15"/>
  <c r="H304" i="10"/>
  <c r="L304" i="10" s="1"/>
  <c r="AC304" i="15"/>
  <c r="I304" i="10" s="1"/>
  <c r="S300" i="7"/>
  <c r="I301" i="3" s="1"/>
  <c r="H301" i="3"/>
  <c r="W305" i="15"/>
  <c r="G304" i="9"/>
  <c r="X304" i="15"/>
  <c r="H304" i="9" s="1"/>
  <c r="T301" i="10"/>
  <c r="O302" i="3" s="1"/>
  <c r="P302" i="3" s="1"/>
  <c r="N302" i="3"/>
  <c r="AA321" i="6"/>
  <c r="J303" i="5"/>
  <c r="O303" i="5"/>
  <c r="AL305" i="15"/>
  <c r="AM304" i="15"/>
  <c r="AA300" i="10"/>
  <c r="AB323" i="6"/>
  <c r="AC323" i="6" s="1"/>
  <c r="X323" i="6"/>
  <c r="H325" i="15"/>
  <c r="H326" i="6"/>
  <c r="I324" i="15"/>
  <c r="I326" i="6" s="1"/>
  <c r="Z301" i="10"/>
  <c r="N301" i="10"/>
  <c r="L300" i="5"/>
  <c r="R300" i="5"/>
  <c r="C301" i="4"/>
  <c r="B300" i="3" l="1"/>
  <c r="T299" i="8"/>
  <c r="B301" i="4"/>
  <c r="O304" i="8"/>
  <c r="J304" i="8"/>
  <c r="R306" i="15"/>
  <c r="F305" i="8"/>
  <c r="S305" i="15"/>
  <c r="G305" i="8" s="1"/>
  <c r="P303" i="8"/>
  <c r="N303" i="8"/>
  <c r="Q300" i="8"/>
  <c r="K301" i="3" s="1"/>
  <c r="J301" i="3"/>
  <c r="R301" i="8"/>
  <c r="L301" i="8"/>
  <c r="K302" i="4"/>
  <c r="W302" i="8"/>
  <c r="X301" i="8"/>
  <c r="Y301" i="8" s="1"/>
  <c r="U302" i="8"/>
  <c r="V302" i="8" s="1"/>
  <c r="K302" i="8"/>
  <c r="M302" i="8" s="1"/>
  <c r="S300" i="8"/>
  <c r="L301" i="4"/>
  <c r="V300" i="7"/>
  <c r="H326" i="15"/>
  <c r="H327" i="6"/>
  <c r="I325" i="15"/>
  <c r="I327" i="6" s="1"/>
  <c r="L303" i="9"/>
  <c r="N303" i="9"/>
  <c r="M304" i="4"/>
  <c r="AB303" i="10"/>
  <c r="AC303" i="10" s="1"/>
  <c r="X303" i="10"/>
  <c r="N303" i="5"/>
  <c r="P303" i="5"/>
  <c r="Z302" i="10"/>
  <c r="N302" i="10"/>
  <c r="AD324" i="6"/>
  <c r="AE324" i="6" s="1"/>
  <c r="AE323" i="6"/>
  <c r="AF323" i="6" s="1"/>
  <c r="X301" i="5"/>
  <c r="Y301" i="5" s="1"/>
  <c r="W302" i="5"/>
  <c r="Q302" i="9"/>
  <c r="R302" i="9" s="1"/>
  <c r="O302" i="9"/>
  <c r="P302" i="9" s="1"/>
  <c r="N303" i="4"/>
  <c r="N302" i="7"/>
  <c r="T302" i="7"/>
  <c r="I303" i="4"/>
  <c r="J304" i="5"/>
  <c r="O304" i="5"/>
  <c r="S300" i="5"/>
  <c r="D301" i="4"/>
  <c r="K304" i="9"/>
  <c r="M304" i="9"/>
  <c r="M303" i="3" s="1"/>
  <c r="R303" i="7"/>
  <c r="P303" i="7"/>
  <c r="O303" i="7"/>
  <c r="T302" i="10"/>
  <c r="O303" i="3" s="1"/>
  <c r="P303" i="3" s="1"/>
  <c r="N303" i="3"/>
  <c r="D306" i="15"/>
  <c r="F305" i="5"/>
  <c r="E305" i="15"/>
  <c r="G305" i="5" s="1"/>
  <c r="Q300" i="5"/>
  <c r="D301" i="3" s="1"/>
  <c r="C301" i="3"/>
  <c r="B301" i="3" s="1"/>
  <c r="L326" i="6"/>
  <c r="R326" i="6"/>
  <c r="Y326" i="6" s="1"/>
  <c r="Z323" i="6"/>
  <c r="N323" i="6"/>
  <c r="AL306" i="15"/>
  <c r="AM305" i="15"/>
  <c r="W306" i="15"/>
  <c r="G305" i="9"/>
  <c r="X305" i="15"/>
  <c r="H305" i="9" s="1"/>
  <c r="P304" i="10"/>
  <c r="K304" i="10"/>
  <c r="R304" i="10" s="1"/>
  <c r="Y304" i="10" s="1"/>
  <c r="S304" i="10"/>
  <c r="Q304" i="10"/>
  <c r="L301" i="5"/>
  <c r="R301" i="5"/>
  <c r="C302" i="4"/>
  <c r="M306" i="15"/>
  <c r="G305" i="7"/>
  <c r="N305" i="15"/>
  <c r="H305" i="7" s="1"/>
  <c r="U324" i="6"/>
  <c r="O324" i="6"/>
  <c r="E325" i="4"/>
  <c r="T323" i="6"/>
  <c r="F324" i="3" s="1"/>
  <c r="G324" i="3" s="1"/>
  <c r="E324" i="3"/>
  <c r="S301" i="7"/>
  <c r="I302" i="3" s="1"/>
  <c r="H302" i="3"/>
  <c r="Y302" i="7"/>
  <c r="Z301" i="7"/>
  <c r="AA301" i="7" s="1"/>
  <c r="V302" i="10"/>
  <c r="P303" i="4"/>
  <c r="R303" i="4" s="1"/>
  <c r="T301" i="9"/>
  <c r="U301" i="9" s="1"/>
  <c r="S302" i="9"/>
  <c r="O303" i="10"/>
  <c r="U303" i="10"/>
  <c r="O304" i="4"/>
  <c r="K304" i="7"/>
  <c r="Q304" i="7"/>
  <c r="X324" i="6"/>
  <c r="AB324" i="6"/>
  <c r="AC324" i="6" s="1"/>
  <c r="V323" i="6"/>
  <c r="F324" i="4"/>
  <c r="H324" i="4" s="1"/>
  <c r="AB306" i="15"/>
  <c r="H305" i="10"/>
  <c r="L305" i="10" s="1"/>
  <c r="AC305" i="15"/>
  <c r="I305" i="10" s="1"/>
  <c r="Q325" i="6"/>
  <c r="P325" i="6"/>
  <c r="S325" i="6"/>
  <c r="T299" i="5"/>
  <c r="AA322" i="6"/>
  <c r="U301" i="7"/>
  <c r="J302" i="4"/>
  <c r="W302" i="7"/>
  <c r="X302" i="7" s="1"/>
  <c r="M302" i="7"/>
  <c r="AD303" i="10"/>
  <c r="AE303" i="10" s="1"/>
  <c r="AE302" i="10"/>
  <c r="AF302" i="10" s="1"/>
  <c r="U302" i="5"/>
  <c r="V302" i="5" s="1"/>
  <c r="K302" i="5"/>
  <c r="M302" i="5" s="1"/>
  <c r="AA301" i="10"/>
  <c r="B302" i="4" l="1"/>
  <c r="T300" i="8"/>
  <c r="AA323" i="6"/>
  <c r="R302" i="8"/>
  <c r="K303" i="4"/>
  <c r="L302" i="8"/>
  <c r="J305" i="8"/>
  <c r="O305" i="8"/>
  <c r="J302" i="3"/>
  <c r="Q301" i="8"/>
  <c r="K302" i="3" s="1"/>
  <c r="R307" i="15"/>
  <c r="F306" i="8"/>
  <c r="S306" i="15"/>
  <c r="G306" i="8" s="1"/>
  <c r="L302" i="4"/>
  <c r="S301" i="8"/>
  <c r="U303" i="8"/>
  <c r="V303" i="8" s="1"/>
  <c r="K303" i="8"/>
  <c r="M303" i="8" s="1"/>
  <c r="N304" i="8"/>
  <c r="P304" i="8"/>
  <c r="W303" i="8"/>
  <c r="X303" i="8" s="1"/>
  <c r="X302" i="8"/>
  <c r="V301" i="7"/>
  <c r="P304" i="7"/>
  <c r="O304" i="7"/>
  <c r="R304" i="7"/>
  <c r="S303" i="9"/>
  <c r="T303" i="9" s="1"/>
  <c r="T302" i="9"/>
  <c r="U302" i="9" s="1"/>
  <c r="V324" i="6"/>
  <c r="F325" i="4"/>
  <c r="H325" i="4" s="1"/>
  <c r="AF303" i="10"/>
  <c r="T303" i="10"/>
  <c r="O304" i="3" s="1"/>
  <c r="P304" i="3" s="1"/>
  <c r="N304" i="3"/>
  <c r="AA302" i="10"/>
  <c r="T324" i="6"/>
  <c r="F325" i="3" s="1"/>
  <c r="G325" i="3" s="1"/>
  <c r="E325" i="3"/>
  <c r="M307" i="15"/>
  <c r="G306" i="7"/>
  <c r="N306" i="15"/>
  <c r="H306" i="7" s="1"/>
  <c r="W307" i="15"/>
  <c r="G306" i="9"/>
  <c r="X306" i="15"/>
  <c r="H306" i="9" s="1"/>
  <c r="M303" i="7"/>
  <c r="W303" i="7"/>
  <c r="X303" i="7" s="1"/>
  <c r="S302" i="7"/>
  <c r="I303" i="3" s="1"/>
  <c r="H303" i="3"/>
  <c r="W303" i="5"/>
  <c r="X303" i="5" s="1"/>
  <c r="X302" i="5"/>
  <c r="Y302" i="5" s="1"/>
  <c r="K303" i="5"/>
  <c r="M303" i="5" s="1"/>
  <c r="U303" i="5"/>
  <c r="V303" i="5" s="1"/>
  <c r="Z303" i="10"/>
  <c r="N303" i="10"/>
  <c r="R302" i="5"/>
  <c r="L302" i="5"/>
  <c r="C303" i="4"/>
  <c r="O304" i="10"/>
  <c r="U304" i="10"/>
  <c r="O305" i="4"/>
  <c r="N304" i="9"/>
  <c r="L304" i="9"/>
  <c r="M305" i="4"/>
  <c r="P304" i="5"/>
  <c r="N304" i="5"/>
  <c r="AB325" i="6"/>
  <c r="AC325" i="6" s="1"/>
  <c r="X325" i="6"/>
  <c r="AD325" i="6"/>
  <c r="Q305" i="10"/>
  <c r="P305" i="10"/>
  <c r="K305" i="10"/>
  <c r="R305" i="10" s="1"/>
  <c r="Y305" i="10" s="1"/>
  <c r="S305" i="10"/>
  <c r="Y303" i="7"/>
  <c r="Z303" i="7" s="1"/>
  <c r="Z302" i="7"/>
  <c r="AA302" i="7" s="1"/>
  <c r="S301" i="5"/>
  <c r="D302" i="4"/>
  <c r="AL307" i="15"/>
  <c r="AM306" i="15"/>
  <c r="P326" i="6"/>
  <c r="S326" i="6"/>
  <c r="Q326" i="6"/>
  <c r="J305" i="5"/>
  <c r="O305" i="5"/>
  <c r="N303" i="7"/>
  <c r="T303" i="7"/>
  <c r="I304" i="4"/>
  <c r="AF324" i="6"/>
  <c r="L327" i="6"/>
  <c r="R327" i="6"/>
  <c r="Y327" i="6" s="1"/>
  <c r="U325" i="6"/>
  <c r="O325" i="6"/>
  <c r="E326" i="4"/>
  <c r="AB307" i="15"/>
  <c r="H306" i="10"/>
  <c r="L306" i="10" s="1"/>
  <c r="AC306" i="15"/>
  <c r="I306" i="10" s="1"/>
  <c r="Z324" i="6"/>
  <c r="N324" i="6"/>
  <c r="V303" i="10"/>
  <c r="AA303" i="10" s="1"/>
  <c r="P304" i="4"/>
  <c r="R304" i="4" s="1"/>
  <c r="K305" i="7"/>
  <c r="Q305" i="7"/>
  <c r="Q301" i="5"/>
  <c r="D302" i="3" s="1"/>
  <c r="C302" i="3"/>
  <c r="AB304" i="10"/>
  <c r="AC304" i="10" s="1"/>
  <c r="X304" i="10"/>
  <c r="AD304" i="10"/>
  <c r="K305" i="9"/>
  <c r="M305" i="9"/>
  <c r="M304" i="3" s="1"/>
  <c r="D307" i="15"/>
  <c r="F306" i="5"/>
  <c r="E306" i="15"/>
  <c r="G306" i="5" s="1"/>
  <c r="T300" i="5"/>
  <c r="U302" i="7"/>
  <c r="J303" i="4"/>
  <c r="O303" i="9"/>
  <c r="P303" i="9" s="1"/>
  <c r="Q303" i="9"/>
  <c r="R303" i="9" s="1"/>
  <c r="N304" i="4"/>
  <c r="H327" i="15"/>
  <c r="H328" i="6"/>
  <c r="I326" i="15"/>
  <c r="I328" i="6" s="1"/>
  <c r="B302" i="3" l="1"/>
  <c r="T301" i="8"/>
  <c r="Y303" i="5"/>
  <c r="B303" i="4"/>
  <c r="U304" i="8"/>
  <c r="V304" i="8" s="1"/>
  <c r="K304" i="8"/>
  <c r="M304" i="8" s="1"/>
  <c r="W304" i="8"/>
  <c r="S307" i="15"/>
  <c r="G307" i="8" s="1"/>
  <c r="R308" i="15"/>
  <c r="F307" i="8"/>
  <c r="N305" i="8"/>
  <c r="P305" i="8"/>
  <c r="J303" i="3"/>
  <c r="Q302" i="8"/>
  <c r="K303" i="3" s="1"/>
  <c r="Y302" i="8"/>
  <c r="Y303" i="8"/>
  <c r="R303" i="8"/>
  <c r="L303" i="8"/>
  <c r="K304" i="4"/>
  <c r="O306" i="8"/>
  <c r="J306" i="8"/>
  <c r="S302" i="8"/>
  <c r="T302" i="8" s="1"/>
  <c r="L303" i="4"/>
  <c r="V302" i="7"/>
  <c r="U303" i="9"/>
  <c r="T301" i="5"/>
  <c r="N325" i="6"/>
  <c r="Z325" i="6"/>
  <c r="T325" i="6"/>
  <c r="F326" i="3" s="1"/>
  <c r="G326" i="3" s="1"/>
  <c r="E326" i="3"/>
  <c r="U305" i="10"/>
  <c r="O305" i="10"/>
  <c r="O306" i="4"/>
  <c r="Q302" i="5"/>
  <c r="D303" i="3" s="1"/>
  <c r="C303" i="3"/>
  <c r="K306" i="7"/>
  <c r="Q306" i="7"/>
  <c r="Y304" i="7"/>
  <c r="M304" i="7"/>
  <c r="W304" i="7"/>
  <c r="X304" i="7" s="1"/>
  <c r="S327" i="6"/>
  <c r="Q327" i="6"/>
  <c r="P327" i="6"/>
  <c r="O326" i="6"/>
  <c r="U326" i="6"/>
  <c r="E327" i="4"/>
  <c r="W304" i="5"/>
  <c r="K304" i="5"/>
  <c r="M304" i="5" s="1"/>
  <c r="U304" i="5"/>
  <c r="V304" i="5" s="1"/>
  <c r="T304" i="10"/>
  <c r="O305" i="3" s="1"/>
  <c r="P305" i="3" s="1"/>
  <c r="N305" i="3"/>
  <c r="L305" i="9"/>
  <c r="N305" i="9"/>
  <c r="M306" i="4"/>
  <c r="P305" i="5"/>
  <c r="N305" i="5"/>
  <c r="L328" i="6"/>
  <c r="R328" i="6"/>
  <c r="Y328" i="6" s="1"/>
  <c r="J306" i="5"/>
  <c r="O306" i="5"/>
  <c r="AE304" i="10"/>
  <c r="AF304" i="10" s="1"/>
  <c r="AD305" i="10"/>
  <c r="Q306" i="10"/>
  <c r="P306" i="10"/>
  <c r="K306" i="10"/>
  <c r="R306" i="10" s="1"/>
  <c r="Y306" i="10" s="1"/>
  <c r="S306" i="10"/>
  <c r="V325" i="6"/>
  <c r="F326" i="4"/>
  <c r="H326" i="4" s="1"/>
  <c r="U303" i="7"/>
  <c r="J304" i="4"/>
  <c r="AL308" i="15"/>
  <c r="AM307" i="15"/>
  <c r="AA303" i="7"/>
  <c r="S302" i="5"/>
  <c r="T302" i="5" s="1"/>
  <c r="D303" i="4"/>
  <c r="R303" i="5"/>
  <c r="L303" i="5"/>
  <c r="C304" i="4"/>
  <c r="K306" i="9"/>
  <c r="M306" i="9"/>
  <c r="M305" i="3" s="1"/>
  <c r="M308" i="15"/>
  <c r="G307" i="7"/>
  <c r="N307" i="15"/>
  <c r="H307" i="7" s="1"/>
  <c r="AA324" i="6"/>
  <c r="T304" i="7"/>
  <c r="N304" i="7"/>
  <c r="I305" i="4"/>
  <c r="P305" i="7"/>
  <c r="O305" i="7"/>
  <c r="R305" i="7"/>
  <c r="H328" i="15"/>
  <c r="H329" i="6"/>
  <c r="I327" i="15"/>
  <c r="I329" i="6" s="1"/>
  <c r="D308" i="15"/>
  <c r="F307" i="5"/>
  <c r="E307" i="15"/>
  <c r="G307" i="5" s="1"/>
  <c r="Z304" i="10"/>
  <c r="N304" i="10"/>
  <c r="AB308" i="15"/>
  <c r="H307" i="10"/>
  <c r="L307" i="10" s="1"/>
  <c r="AC307" i="15"/>
  <c r="I307" i="10" s="1"/>
  <c r="S303" i="7"/>
  <c r="I304" i="3" s="1"/>
  <c r="H304" i="3"/>
  <c r="AB326" i="6"/>
  <c r="AC326" i="6" s="1"/>
  <c r="X326" i="6"/>
  <c r="AB305" i="10"/>
  <c r="AC305" i="10" s="1"/>
  <c r="X305" i="10"/>
  <c r="AE325" i="6"/>
  <c r="AF325" i="6" s="1"/>
  <c r="AD326" i="6"/>
  <c r="Q304" i="9"/>
  <c r="R304" i="9" s="1"/>
  <c r="S304" i="9"/>
  <c r="O304" i="9"/>
  <c r="P304" i="9" s="1"/>
  <c r="N305" i="4"/>
  <c r="V304" i="10"/>
  <c r="P305" i="4"/>
  <c r="R305" i="4" s="1"/>
  <c r="W308" i="15"/>
  <c r="G307" i="9"/>
  <c r="X307" i="15"/>
  <c r="H307" i="9" s="1"/>
  <c r="B304" i="4" l="1"/>
  <c r="B303" i="3"/>
  <c r="U305" i="8"/>
  <c r="V305" i="8" s="1"/>
  <c r="K305" i="8"/>
  <c r="M305" i="8" s="1"/>
  <c r="X304" i="8"/>
  <c r="Y304" i="8" s="1"/>
  <c r="W305" i="8"/>
  <c r="J304" i="3"/>
  <c r="Q303" i="8"/>
  <c r="K304" i="3" s="1"/>
  <c r="O307" i="8"/>
  <c r="J307" i="8"/>
  <c r="R304" i="8"/>
  <c r="L304" i="8"/>
  <c r="K305" i="4"/>
  <c r="N306" i="8"/>
  <c r="P306" i="8"/>
  <c r="S303" i="8"/>
  <c r="T303" i="8" s="1"/>
  <c r="L304" i="4"/>
  <c r="F308" i="8"/>
  <c r="R309" i="15"/>
  <c r="S308" i="15"/>
  <c r="G308" i="8" s="1"/>
  <c r="AA325" i="6"/>
  <c r="AD327" i="6"/>
  <c r="AE326" i="6"/>
  <c r="AF326" i="6" s="1"/>
  <c r="J307" i="5"/>
  <c r="O307" i="5"/>
  <c r="H329" i="15"/>
  <c r="H330" i="6"/>
  <c r="I328" i="15"/>
  <c r="I330" i="6" s="1"/>
  <c r="T305" i="7"/>
  <c r="N305" i="7"/>
  <c r="I306" i="4"/>
  <c r="Q328" i="6"/>
  <c r="S328" i="6"/>
  <c r="P328" i="6"/>
  <c r="L304" i="5"/>
  <c r="R304" i="5"/>
  <c r="C305" i="4"/>
  <c r="B305" i="4" s="1"/>
  <c r="T326" i="6"/>
  <c r="F327" i="3" s="1"/>
  <c r="G327" i="3" s="1"/>
  <c r="E327" i="3"/>
  <c r="O327" i="6"/>
  <c r="U327" i="6"/>
  <c r="E328" i="4"/>
  <c r="V305" i="10"/>
  <c r="P306" i="4"/>
  <c r="R306" i="4" s="1"/>
  <c r="W309" i="15"/>
  <c r="G308" i="9"/>
  <c r="X308" i="15"/>
  <c r="H308" i="9" s="1"/>
  <c r="D309" i="15"/>
  <c r="F308" i="5"/>
  <c r="E308" i="15"/>
  <c r="G308" i="5" s="1"/>
  <c r="M309" i="15"/>
  <c r="G308" i="7"/>
  <c r="N308" i="15"/>
  <c r="H308" i="7" s="1"/>
  <c r="Q303" i="5"/>
  <c r="D304" i="3" s="1"/>
  <c r="C304" i="3"/>
  <c r="B304" i="3" s="1"/>
  <c r="V303" i="7"/>
  <c r="U306" i="10"/>
  <c r="O306" i="10"/>
  <c r="O307" i="4"/>
  <c r="O305" i="9"/>
  <c r="P305" i="9" s="1"/>
  <c r="Q305" i="9"/>
  <c r="R305" i="9" s="1"/>
  <c r="N306" i="4"/>
  <c r="X304" i="5"/>
  <c r="Y304" i="5" s="1"/>
  <c r="W305" i="5"/>
  <c r="O306" i="7"/>
  <c r="R306" i="7"/>
  <c r="P306" i="7"/>
  <c r="S305" i="9"/>
  <c r="T304" i="9"/>
  <c r="U304" i="9" s="1"/>
  <c r="Z305" i="10"/>
  <c r="N305" i="10"/>
  <c r="S303" i="5"/>
  <c r="D304" i="4"/>
  <c r="N306" i="5"/>
  <c r="P306" i="5"/>
  <c r="U305" i="5"/>
  <c r="V305" i="5" s="1"/>
  <c r="K305" i="5"/>
  <c r="M305" i="5" s="1"/>
  <c r="X327" i="6"/>
  <c r="AB327" i="6"/>
  <c r="AC327" i="6" s="1"/>
  <c r="K307" i="9"/>
  <c r="M307" i="9"/>
  <c r="M306" i="3" s="1"/>
  <c r="Z326" i="6"/>
  <c r="N326" i="6"/>
  <c r="AB309" i="15"/>
  <c r="H308" i="10"/>
  <c r="L308" i="10" s="1"/>
  <c r="AC308" i="15"/>
  <c r="I308" i="10" s="1"/>
  <c r="U304" i="7"/>
  <c r="J305" i="4"/>
  <c r="K307" i="7"/>
  <c r="Q307" i="7"/>
  <c r="AA304" i="10"/>
  <c r="S307" i="10"/>
  <c r="Q307" i="10"/>
  <c r="P307" i="10"/>
  <c r="K307" i="10"/>
  <c r="R307" i="10" s="1"/>
  <c r="Y307" i="10" s="1"/>
  <c r="L329" i="6"/>
  <c r="R329" i="6"/>
  <c r="Y329" i="6" s="1"/>
  <c r="W305" i="7"/>
  <c r="X305" i="7" s="1"/>
  <c r="M305" i="7"/>
  <c r="S304" i="7"/>
  <c r="I305" i="3" s="1"/>
  <c r="H305" i="3"/>
  <c r="N306" i="9"/>
  <c r="L306" i="9"/>
  <c r="M307" i="4"/>
  <c r="AL309" i="15"/>
  <c r="AM308" i="15"/>
  <c r="AB306" i="10"/>
  <c r="AC306" i="10" s="1"/>
  <c r="X306" i="10"/>
  <c r="AD306" i="10"/>
  <c r="AE305" i="10"/>
  <c r="AF305" i="10" s="1"/>
  <c r="V326" i="6"/>
  <c r="F327" i="4"/>
  <c r="H327" i="4" s="1"/>
  <c r="Y305" i="7"/>
  <c r="Z304" i="7"/>
  <c r="AA304" i="7" s="1"/>
  <c r="T305" i="10"/>
  <c r="O306" i="3" s="1"/>
  <c r="P306" i="3" s="1"/>
  <c r="N306" i="3"/>
  <c r="AA326" i="6" l="1"/>
  <c r="J308" i="8"/>
  <c r="O308" i="8"/>
  <c r="N307" i="8"/>
  <c r="P307" i="8"/>
  <c r="W306" i="8"/>
  <c r="X305" i="8"/>
  <c r="Y305" i="8" s="1"/>
  <c r="Q304" i="8"/>
  <c r="K305" i="3" s="1"/>
  <c r="J305" i="3"/>
  <c r="K306" i="4"/>
  <c r="R305" i="8"/>
  <c r="L305" i="8"/>
  <c r="R310" i="15"/>
  <c r="F309" i="8"/>
  <c r="S309" i="15"/>
  <c r="G309" i="8" s="1"/>
  <c r="U306" i="8"/>
  <c r="V306" i="8" s="1"/>
  <c r="K306" i="8"/>
  <c r="M306" i="8" s="1"/>
  <c r="S304" i="8"/>
  <c r="L305" i="4"/>
  <c r="V304" i="7"/>
  <c r="AA305" i="10"/>
  <c r="T303" i="5"/>
  <c r="Y306" i="7"/>
  <c r="Z305" i="7"/>
  <c r="AA305" i="7" s="1"/>
  <c r="L305" i="5"/>
  <c r="R305" i="5"/>
  <c r="C306" i="4"/>
  <c r="V306" i="10"/>
  <c r="P307" i="4"/>
  <c r="R307" i="4" s="1"/>
  <c r="J308" i="5"/>
  <c r="O308" i="5"/>
  <c r="W310" i="15"/>
  <c r="G309" i="9"/>
  <c r="X309" i="15"/>
  <c r="H309" i="9" s="1"/>
  <c r="Z327" i="6"/>
  <c r="N327" i="6"/>
  <c r="W306" i="7"/>
  <c r="X306" i="7" s="1"/>
  <c r="M306" i="7"/>
  <c r="K308" i="7"/>
  <c r="Q308" i="7"/>
  <c r="D310" i="15"/>
  <c r="F309" i="5"/>
  <c r="E309" i="15"/>
  <c r="G309" i="5" s="1"/>
  <c r="T327" i="6"/>
  <c r="F328" i="3" s="1"/>
  <c r="G328" i="3" s="1"/>
  <c r="E328" i="3"/>
  <c r="S304" i="5"/>
  <c r="D305" i="4"/>
  <c r="N307" i="5"/>
  <c r="P307" i="5"/>
  <c r="T305" i="9"/>
  <c r="U305" i="9" s="1"/>
  <c r="S306" i="9"/>
  <c r="AB328" i="6"/>
  <c r="AC328" i="6" s="1"/>
  <c r="X328" i="6"/>
  <c r="O307" i="10"/>
  <c r="U307" i="10"/>
  <c r="O308" i="4"/>
  <c r="AD307" i="10"/>
  <c r="AE306" i="10"/>
  <c r="AF306" i="10" s="1"/>
  <c r="AL310" i="15"/>
  <c r="AM309" i="15"/>
  <c r="R307" i="7"/>
  <c r="P307" i="7"/>
  <c r="O307" i="7"/>
  <c r="P308" i="10"/>
  <c r="K308" i="10"/>
  <c r="R308" i="10" s="1"/>
  <c r="Y308" i="10" s="1"/>
  <c r="S308" i="10"/>
  <c r="Q308" i="10"/>
  <c r="U306" i="5"/>
  <c r="V306" i="5" s="1"/>
  <c r="K306" i="5"/>
  <c r="M306" i="5" s="1"/>
  <c r="N306" i="7"/>
  <c r="T306" i="7"/>
  <c r="I307" i="4"/>
  <c r="M310" i="15"/>
  <c r="G309" i="7"/>
  <c r="N309" i="15"/>
  <c r="H309" i="7" s="1"/>
  <c r="Q304" i="5"/>
  <c r="D305" i="3" s="1"/>
  <c r="C305" i="3"/>
  <c r="B305" i="3" s="1"/>
  <c r="L330" i="6"/>
  <c r="R330" i="6"/>
  <c r="Y330" i="6" s="1"/>
  <c r="V327" i="6"/>
  <c r="F328" i="4"/>
  <c r="H328" i="4" s="1"/>
  <c r="U305" i="7"/>
  <c r="J306" i="4"/>
  <c r="Q306" i="9"/>
  <c r="R306" i="9" s="1"/>
  <c r="O306" i="9"/>
  <c r="P306" i="9" s="1"/>
  <c r="N307" i="4"/>
  <c r="Z306" i="10"/>
  <c r="N306" i="10"/>
  <c r="Q329" i="6"/>
  <c r="P329" i="6"/>
  <c r="S329" i="6"/>
  <c r="AB307" i="10"/>
  <c r="AC307" i="10" s="1"/>
  <c r="X307" i="10"/>
  <c r="AB310" i="15"/>
  <c r="H309" i="10"/>
  <c r="L309" i="10" s="1"/>
  <c r="AC309" i="15"/>
  <c r="I309" i="10" s="1"/>
  <c r="L307" i="9"/>
  <c r="N307" i="9"/>
  <c r="M308" i="4"/>
  <c r="X305" i="5"/>
  <c r="Y305" i="5" s="1"/>
  <c r="W306" i="5"/>
  <c r="T306" i="10"/>
  <c r="O307" i="3" s="1"/>
  <c r="P307" i="3" s="1"/>
  <c r="N307" i="3"/>
  <c r="K308" i="9"/>
  <c r="M308" i="9"/>
  <c r="M307" i="3" s="1"/>
  <c r="U328" i="6"/>
  <c r="O328" i="6"/>
  <c r="E329" i="4"/>
  <c r="S305" i="7"/>
  <c r="I306" i="3" s="1"/>
  <c r="H306" i="3"/>
  <c r="H330" i="15"/>
  <c r="H331" i="6"/>
  <c r="I329" i="15"/>
  <c r="I331" i="6" s="1"/>
  <c r="AD328" i="6"/>
  <c r="AE327" i="6"/>
  <c r="AF327" i="6" s="1"/>
  <c r="T304" i="8" l="1"/>
  <c r="B306" i="4"/>
  <c r="L306" i="8"/>
  <c r="K307" i="4"/>
  <c r="R306" i="8"/>
  <c r="F310" i="8"/>
  <c r="S310" i="15"/>
  <c r="G310" i="8" s="1"/>
  <c r="R311" i="15"/>
  <c r="U307" i="8"/>
  <c r="V307" i="8" s="1"/>
  <c r="K307" i="8"/>
  <c r="M307" i="8" s="1"/>
  <c r="Q305" i="8"/>
  <c r="K306" i="3" s="1"/>
  <c r="J306" i="3"/>
  <c r="S305" i="8"/>
  <c r="L306" i="4"/>
  <c r="J309" i="8"/>
  <c r="O309" i="8"/>
  <c r="X306" i="8"/>
  <c r="Y306" i="8" s="1"/>
  <c r="W307" i="8"/>
  <c r="N308" i="8"/>
  <c r="P308" i="8"/>
  <c r="AA327" i="6"/>
  <c r="L331" i="6"/>
  <c r="R331" i="6"/>
  <c r="Y331" i="6" s="1"/>
  <c r="H331" i="15"/>
  <c r="H332" i="6"/>
  <c r="I330" i="15"/>
  <c r="I332" i="6" s="1"/>
  <c r="AE328" i="6"/>
  <c r="AF328" i="6" s="1"/>
  <c r="AD329" i="6"/>
  <c r="V328" i="6"/>
  <c r="F329" i="4"/>
  <c r="H329" i="4" s="1"/>
  <c r="N308" i="9"/>
  <c r="L308" i="9"/>
  <c r="M309" i="4"/>
  <c r="Q309" i="10"/>
  <c r="P309" i="10"/>
  <c r="K309" i="10"/>
  <c r="R309" i="10" s="1"/>
  <c r="Y309" i="10" s="1"/>
  <c r="S309" i="10"/>
  <c r="AB329" i="6"/>
  <c r="AC329" i="6" s="1"/>
  <c r="X329" i="6"/>
  <c r="AB308" i="10"/>
  <c r="AC308" i="10" s="1"/>
  <c r="X308" i="10"/>
  <c r="T307" i="10"/>
  <c r="O308" i="3" s="1"/>
  <c r="P308" i="3" s="1"/>
  <c r="N308" i="3"/>
  <c r="P308" i="7"/>
  <c r="O308" i="7"/>
  <c r="R308" i="7"/>
  <c r="P308" i="5"/>
  <c r="N308" i="5"/>
  <c r="S305" i="5"/>
  <c r="D306" i="4"/>
  <c r="O307" i="9"/>
  <c r="P307" i="9" s="1"/>
  <c r="Q307" i="9"/>
  <c r="R307" i="9" s="1"/>
  <c r="N308" i="4"/>
  <c r="AB311" i="15"/>
  <c r="H310" i="10"/>
  <c r="L310" i="10" s="1"/>
  <c r="AC310" i="15"/>
  <c r="I310" i="10" s="1"/>
  <c r="U329" i="6"/>
  <c r="O329" i="6"/>
  <c r="E330" i="4"/>
  <c r="V305" i="7"/>
  <c r="P330" i="6"/>
  <c r="S330" i="6"/>
  <c r="Q330" i="6"/>
  <c r="U306" i="7"/>
  <c r="J307" i="4"/>
  <c r="R306" i="5"/>
  <c r="L306" i="5"/>
  <c r="C307" i="4"/>
  <c r="B307" i="4" s="1"/>
  <c r="M307" i="7"/>
  <c r="W307" i="7"/>
  <c r="X307" i="7" s="1"/>
  <c r="AE307" i="10"/>
  <c r="AF307" i="10" s="1"/>
  <c r="AD308" i="10"/>
  <c r="Z328" i="6"/>
  <c r="N328" i="6"/>
  <c r="K307" i="5"/>
  <c r="M307" i="5" s="1"/>
  <c r="U307" i="5"/>
  <c r="V307" i="5" s="1"/>
  <c r="T304" i="5"/>
  <c r="J309" i="5"/>
  <c r="O309" i="5"/>
  <c r="K309" i="9"/>
  <c r="M309" i="9"/>
  <c r="M308" i="3" s="1"/>
  <c r="Q305" i="5"/>
  <c r="D306" i="3" s="1"/>
  <c r="C306" i="3"/>
  <c r="Z307" i="10"/>
  <c r="N307" i="10"/>
  <c r="K309" i="7"/>
  <c r="Q309" i="7"/>
  <c r="S306" i="7"/>
  <c r="I307" i="3" s="1"/>
  <c r="H307" i="3"/>
  <c r="O308" i="10"/>
  <c r="U308" i="10"/>
  <c r="O309" i="4"/>
  <c r="D311" i="15"/>
  <c r="F310" i="5"/>
  <c r="E310" i="15"/>
  <c r="G310" i="5" s="1"/>
  <c r="W311" i="15"/>
  <c r="G310" i="9"/>
  <c r="X310" i="15"/>
  <c r="H310" i="9" s="1"/>
  <c r="AA306" i="10"/>
  <c r="T328" i="6"/>
  <c r="F329" i="3" s="1"/>
  <c r="G329" i="3" s="1"/>
  <c r="E329" i="3"/>
  <c r="W307" i="5"/>
  <c r="X306" i="5"/>
  <c r="Y306" i="5" s="1"/>
  <c r="M311" i="15"/>
  <c r="G310" i="7"/>
  <c r="N310" i="15"/>
  <c r="H310" i="7" s="1"/>
  <c r="N307" i="7"/>
  <c r="T307" i="7"/>
  <c r="I308" i="4"/>
  <c r="AL311" i="15"/>
  <c r="AM310" i="15"/>
  <c r="V307" i="10"/>
  <c r="AA307" i="10" s="1"/>
  <c r="P308" i="4"/>
  <c r="R308" i="4" s="1"/>
  <c r="S307" i="9"/>
  <c r="T306" i="9"/>
  <c r="U306" i="9" s="1"/>
  <c r="Y307" i="7"/>
  <c r="Z306" i="7"/>
  <c r="AA306" i="7" s="1"/>
  <c r="T305" i="8" l="1"/>
  <c r="B306" i="3"/>
  <c r="X307" i="8"/>
  <c r="Y307" i="8" s="1"/>
  <c r="W308" i="8"/>
  <c r="R307" i="8"/>
  <c r="L307" i="8"/>
  <c r="K308" i="4"/>
  <c r="O310" i="8"/>
  <c r="J310" i="8"/>
  <c r="S306" i="8"/>
  <c r="L307" i="4"/>
  <c r="U308" i="8"/>
  <c r="V308" i="8" s="1"/>
  <c r="K308" i="8"/>
  <c r="M308" i="8" s="1"/>
  <c r="F311" i="8"/>
  <c r="S311" i="15"/>
  <c r="G311" i="8" s="1"/>
  <c r="R312" i="15"/>
  <c r="P309" i="8"/>
  <c r="N309" i="8"/>
  <c r="Q306" i="8"/>
  <c r="K307" i="3" s="1"/>
  <c r="J307" i="3"/>
  <c r="W308" i="5"/>
  <c r="X307" i="5"/>
  <c r="Y307" i="5" s="1"/>
  <c r="V308" i="10"/>
  <c r="P309" i="4"/>
  <c r="R309" i="4" s="1"/>
  <c r="O330" i="6"/>
  <c r="U330" i="6"/>
  <c r="E331" i="4"/>
  <c r="V329" i="6"/>
  <c r="F330" i="4"/>
  <c r="H330" i="4" s="1"/>
  <c r="T305" i="5"/>
  <c r="M308" i="7"/>
  <c r="W308" i="7"/>
  <c r="X308" i="7" s="1"/>
  <c r="AB309" i="10"/>
  <c r="AC309" i="10" s="1"/>
  <c r="X309" i="10"/>
  <c r="AA328" i="6"/>
  <c r="L332" i="6"/>
  <c r="R332" i="6"/>
  <c r="Y332" i="6" s="1"/>
  <c r="Y308" i="7"/>
  <c r="Z307" i="7"/>
  <c r="AA307" i="7" s="1"/>
  <c r="T307" i="9"/>
  <c r="U307" i="9" s="1"/>
  <c r="S308" i="9"/>
  <c r="AL312" i="15"/>
  <c r="AM311" i="15"/>
  <c r="K310" i="9"/>
  <c r="M310" i="9"/>
  <c r="M309" i="3" s="1"/>
  <c r="J310" i="5"/>
  <c r="O310" i="5"/>
  <c r="T308" i="10"/>
  <c r="O309" i="3" s="1"/>
  <c r="P309" i="3" s="1"/>
  <c r="N309" i="3"/>
  <c r="P309" i="7"/>
  <c r="O309" i="7"/>
  <c r="R309" i="7"/>
  <c r="AE308" i="10"/>
  <c r="AF308" i="10" s="1"/>
  <c r="AD309" i="10"/>
  <c r="V306" i="7"/>
  <c r="T308" i="7"/>
  <c r="N308" i="7"/>
  <c r="I309" i="4"/>
  <c r="Z308" i="10"/>
  <c r="N308" i="10"/>
  <c r="AD330" i="6"/>
  <c r="AE329" i="6"/>
  <c r="AF329" i="6" s="1"/>
  <c r="H332" i="15"/>
  <c r="H333" i="6"/>
  <c r="I331" i="15"/>
  <c r="I333" i="6" s="1"/>
  <c r="S307" i="7"/>
  <c r="I308" i="3" s="1"/>
  <c r="H308" i="3"/>
  <c r="K310" i="7"/>
  <c r="Q310" i="7"/>
  <c r="W312" i="15"/>
  <c r="G311" i="9"/>
  <c r="X311" i="15"/>
  <c r="H311" i="9" s="1"/>
  <c r="D312" i="15"/>
  <c r="F311" i="5"/>
  <c r="E311" i="15"/>
  <c r="G311" i="5" s="1"/>
  <c r="R307" i="5"/>
  <c r="L307" i="5"/>
  <c r="C308" i="4"/>
  <c r="Q306" i="5"/>
  <c r="D307" i="3" s="1"/>
  <c r="C307" i="3"/>
  <c r="B307" i="3" s="1"/>
  <c r="Q310" i="10"/>
  <c r="P310" i="10"/>
  <c r="K310" i="10"/>
  <c r="R310" i="10" s="1"/>
  <c r="Y310" i="10" s="1"/>
  <c r="S310" i="10"/>
  <c r="Z329" i="6"/>
  <c r="N329" i="6"/>
  <c r="U309" i="10"/>
  <c r="O309" i="10"/>
  <c r="O310" i="4"/>
  <c r="Q308" i="9"/>
  <c r="R308" i="9" s="1"/>
  <c r="O308" i="9"/>
  <c r="P308" i="9" s="1"/>
  <c r="N309" i="4"/>
  <c r="U307" i="7"/>
  <c r="J308" i="4"/>
  <c r="M312" i="15"/>
  <c r="G311" i="7"/>
  <c r="N311" i="15"/>
  <c r="H311" i="7" s="1"/>
  <c r="L309" i="9"/>
  <c r="N309" i="9"/>
  <c r="M310" i="4"/>
  <c r="P309" i="5"/>
  <c r="N309" i="5"/>
  <c r="S306" i="5"/>
  <c r="D307" i="4"/>
  <c r="AB330" i="6"/>
  <c r="AC330" i="6" s="1"/>
  <c r="X330" i="6"/>
  <c r="T329" i="6"/>
  <c r="F330" i="3" s="1"/>
  <c r="G330" i="3" s="1"/>
  <c r="E330" i="3"/>
  <c r="AB312" i="15"/>
  <c r="H311" i="10"/>
  <c r="L311" i="10" s="1"/>
  <c r="AC311" i="15"/>
  <c r="I311" i="10" s="1"/>
  <c r="K308" i="5"/>
  <c r="M308" i="5" s="1"/>
  <c r="U308" i="5"/>
  <c r="V308" i="5" s="1"/>
  <c r="S331" i="6"/>
  <c r="Q331" i="6"/>
  <c r="P331" i="6"/>
  <c r="B308" i="4" l="1"/>
  <c r="J311" i="8"/>
  <c r="O311" i="8"/>
  <c r="T306" i="8"/>
  <c r="Q307" i="8"/>
  <c r="K308" i="3" s="1"/>
  <c r="J308" i="3"/>
  <c r="U309" i="8"/>
  <c r="V309" i="8" s="1"/>
  <c r="K309" i="8"/>
  <c r="M309" i="8" s="1"/>
  <c r="L308" i="8"/>
  <c r="K309" i="4"/>
  <c r="R308" i="8"/>
  <c r="N310" i="8"/>
  <c r="P310" i="8"/>
  <c r="S307" i="8"/>
  <c r="L308" i="4"/>
  <c r="R313" i="15"/>
  <c r="F312" i="8"/>
  <c r="S312" i="15"/>
  <c r="G312" i="8" s="1"/>
  <c r="W309" i="8"/>
  <c r="X308" i="8"/>
  <c r="Y308" i="8" s="1"/>
  <c r="T306" i="5"/>
  <c r="O310" i="7"/>
  <c r="R310" i="7"/>
  <c r="P310" i="7"/>
  <c r="AD310" i="10"/>
  <c r="AE310" i="10" s="1"/>
  <c r="AE309" i="10"/>
  <c r="AF309" i="10" s="1"/>
  <c r="N310" i="5"/>
  <c r="P310" i="5"/>
  <c r="U309" i="5"/>
  <c r="V309" i="5" s="1"/>
  <c r="K309" i="5"/>
  <c r="M309" i="5" s="1"/>
  <c r="V307" i="7"/>
  <c r="Q307" i="5"/>
  <c r="D308" i="3" s="1"/>
  <c r="C308" i="3"/>
  <c r="AD331" i="6"/>
  <c r="AE331" i="6" s="1"/>
  <c r="AE330" i="6"/>
  <c r="AF330" i="6" s="1"/>
  <c r="S308" i="7"/>
  <c r="I309" i="3" s="1"/>
  <c r="H309" i="3"/>
  <c r="T330" i="6"/>
  <c r="F331" i="3" s="1"/>
  <c r="G331" i="3" s="1"/>
  <c r="E331" i="3"/>
  <c r="AA308" i="10"/>
  <c r="O331" i="6"/>
  <c r="U331" i="6"/>
  <c r="E332" i="4"/>
  <c r="S311" i="10"/>
  <c r="Q311" i="10"/>
  <c r="P311" i="10"/>
  <c r="K311" i="10"/>
  <c r="R311" i="10" s="1"/>
  <c r="Y311" i="10" s="1"/>
  <c r="N330" i="6"/>
  <c r="Z330" i="6"/>
  <c r="U310" i="10"/>
  <c r="O310" i="10"/>
  <c r="O311" i="4"/>
  <c r="D313" i="15"/>
  <c r="F312" i="5"/>
  <c r="E312" i="15"/>
  <c r="G312" i="5" s="1"/>
  <c r="Z309" i="10"/>
  <c r="N309" i="10"/>
  <c r="V330" i="6"/>
  <c r="AA330" i="6" s="1"/>
  <c r="F331" i="4"/>
  <c r="H331" i="4" s="1"/>
  <c r="AB331" i="6"/>
  <c r="AC331" i="6" s="1"/>
  <c r="X331" i="6"/>
  <c r="L308" i="5"/>
  <c r="R308" i="5"/>
  <c r="C309" i="4"/>
  <c r="K311" i="7"/>
  <c r="Q311" i="7"/>
  <c r="T309" i="10"/>
  <c r="O310" i="3" s="1"/>
  <c r="P310" i="3" s="1"/>
  <c r="N310" i="3"/>
  <c r="AB310" i="10"/>
  <c r="AC310" i="10" s="1"/>
  <c r="X310" i="10"/>
  <c r="S307" i="5"/>
  <c r="D308" i="4"/>
  <c r="K311" i="9"/>
  <c r="M311" i="9"/>
  <c r="M310" i="3" s="1"/>
  <c r="L333" i="6"/>
  <c r="R333" i="6"/>
  <c r="Y333" i="6" s="1"/>
  <c r="U308" i="7"/>
  <c r="J309" i="4"/>
  <c r="W309" i="7"/>
  <c r="X309" i="7" s="1"/>
  <c r="M309" i="7"/>
  <c r="N310" i="9"/>
  <c r="L310" i="9"/>
  <c r="M311" i="4"/>
  <c r="AL313" i="15"/>
  <c r="AM312" i="15"/>
  <c r="Y309" i="7"/>
  <c r="Z308" i="7"/>
  <c r="AA308" i="7" s="1"/>
  <c r="Q332" i="6"/>
  <c r="P332" i="6"/>
  <c r="S332" i="6"/>
  <c r="AA329" i="6"/>
  <c r="O309" i="9"/>
  <c r="P309" i="9" s="1"/>
  <c r="Q309" i="9"/>
  <c r="R309" i="9" s="1"/>
  <c r="N310" i="4"/>
  <c r="AB313" i="15"/>
  <c r="H312" i="10"/>
  <c r="L312" i="10" s="1"/>
  <c r="AC312" i="15"/>
  <c r="I312" i="10" s="1"/>
  <c r="M313" i="15"/>
  <c r="G312" i="7"/>
  <c r="N312" i="15"/>
  <c r="H312" i="7" s="1"/>
  <c r="V309" i="10"/>
  <c r="P310" i="4"/>
  <c r="R310" i="4" s="1"/>
  <c r="J311" i="5"/>
  <c r="O311" i="5"/>
  <c r="W313" i="15"/>
  <c r="G312" i="9"/>
  <c r="X312" i="15"/>
  <c r="H312" i="9" s="1"/>
  <c r="H333" i="15"/>
  <c r="H334" i="6"/>
  <c r="I332" i="15"/>
  <c r="I334" i="6" s="1"/>
  <c r="T309" i="7"/>
  <c r="N309" i="7"/>
  <c r="I310" i="4"/>
  <c r="S309" i="9"/>
  <c r="T308" i="9"/>
  <c r="U308" i="9" s="1"/>
  <c r="X308" i="5"/>
  <c r="Y308" i="5" s="1"/>
  <c r="W309" i="5"/>
  <c r="B308" i="3" l="1"/>
  <c r="AA309" i="10"/>
  <c r="B309" i="4"/>
  <c r="T307" i="8"/>
  <c r="J312" i="8"/>
  <c r="O312" i="8"/>
  <c r="U310" i="8"/>
  <c r="V310" i="8" s="1"/>
  <c r="K310" i="8"/>
  <c r="M310" i="8" s="1"/>
  <c r="Q308" i="8"/>
  <c r="K309" i="3" s="1"/>
  <c r="J309" i="3"/>
  <c r="S313" i="15"/>
  <c r="G313" i="8" s="1"/>
  <c r="R314" i="15"/>
  <c r="F313" i="8"/>
  <c r="R309" i="8"/>
  <c r="L309" i="8"/>
  <c r="K310" i="4"/>
  <c r="X309" i="8"/>
  <c r="Y309" i="8" s="1"/>
  <c r="W310" i="8"/>
  <c r="X310" i="8" s="1"/>
  <c r="S308" i="8"/>
  <c r="L309" i="4"/>
  <c r="N311" i="8"/>
  <c r="P311" i="8"/>
  <c r="AF310" i="10"/>
  <c r="P312" i="10"/>
  <c r="K312" i="10"/>
  <c r="R312" i="10" s="1"/>
  <c r="Y312" i="10" s="1"/>
  <c r="S312" i="10"/>
  <c r="Q312" i="10"/>
  <c r="AL314" i="15"/>
  <c r="AM313" i="15"/>
  <c r="S308" i="5"/>
  <c r="D309" i="4"/>
  <c r="J312" i="5"/>
  <c r="O312" i="5"/>
  <c r="U310" i="5"/>
  <c r="V310" i="5" s="1"/>
  <c r="K310" i="5"/>
  <c r="M310" i="5" s="1"/>
  <c r="S309" i="7"/>
  <c r="I310" i="3" s="1"/>
  <c r="H310" i="3"/>
  <c r="H334" i="15"/>
  <c r="H335" i="6"/>
  <c r="I333" i="15"/>
  <c r="I335" i="6" s="1"/>
  <c r="AB314" i="15"/>
  <c r="H313" i="10"/>
  <c r="L313" i="10" s="1"/>
  <c r="AC313" i="15"/>
  <c r="I313" i="10" s="1"/>
  <c r="Q333" i="6"/>
  <c r="P333" i="6"/>
  <c r="S333" i="6"/>
  <c r="T307" i="5"/>
  <c r="Q308" i="5"/>
  <c r="D309" i="3" s="1"/>
  <c r="C309" i="3"/>
  <c r="D314" i="15"/>
  <c r="F313" i="5"/>
  <c r="E313" i="15"/>
  <c r="G313" i="5" s="1"/>
  <c r="T310" i="10"/>
  <c r="O311" i="3" s="1"/>
  <c r="P311" i="3" s="1"/>
  <c r="N311" i="3"/>
  <c r="X309" i="5"/>
  <c r="Y309" i="5" s="1"/>
  <c r="W310" i="5"/>
  <c r="X310" i="5" s="1"/>
  <c r="W314" i="15"/>
  <c r="G313" i="9"/>
  <c r="X313" i="15"/>
  <c r="H313" i="9" s="1"/>
  <c r="AD311" i="10"/>
  <c r="AB311" i="10"/>
  <c r="AC311" i="10" s="1"/>
  <c r="X311" i="10"/>
  <c r="U309" i="7"/>
  <c r="J310" i="4"/>
  <c r="N311" i="5"/>
  <c r="P311" i="5"/>
  <c r="K312" i="7"/>
  <c r="Q312" i="7"/>
  <c r="AD332" i="6"/>
  <c r="X332" i="6"/>
  <c r="AB332" i="6"/>
  <c r="AC332" i="6" s="1"/>
  <c r="Y310" i="7"/>
  <c r="Z310" i="7" s="1"/>
  <c r="Z309" i="7"/>
  <c r="AA309" i="7" s="1"/>
  <c r="Z310" i="10"/>
  <c r="N310" i="10"/>
  <c r="Z331" i="6"/>
  <c r="N331" i="6"/>
  <c r="V310" i="10"/>
  <c r="P311" i="4"/>
  <c r="R311" i="4" s="1"/>
  <c r="O311" i="10"/>
  <c r="U311" i="10"/>
  <c r="O312" i="4"/>
  <c r="V331" i="6"/>
  <c r="F332" i="4"/>
  <c r="H332" i="4" s="1"/>
  <c r="AF331" i="6"/>
  <c r="L309" i="5"/>
  <c r="R309" i="5"/>
  <c r="C310" i="4"/>
  <c r="B310" i="4" s="1"/>
  <c r="W310" i="7"/>
  <c r="X310" i="7" s="1"/>
  <c r="M310" i="7"/>
  <c r="L334" i="6"/>
  <c r="R334" i="6"/>
  <c r="Y334" i="6" s="1"/>
  <c r="T309" i="9"/>
  <c r="U309" i="9" s="1"/>
  <c r="S310" i="9"/>
  <c r="T310" i="9" s="1"/>
  <c r="K312" i="9"/>
  <c r="M312" i="9"/>
  <c r="M311" i="3" s="1"/>
  <c r="M314" i="15"/>
  <c r="G313" i="7"/>
  <c r="N313" i="15"/>
  <c r="H313" i="7" s="1"/>
  <c r="U332" i="6"/>
  <c r="O332" i="6"/>
  <c r="E333" i="4"/>
  <c r="Q310" i="9"/>
  <c r="R310" i="9" s="1"/>
  <c r="O310" i="9"/>
  <c r="P310" i="9" s="1"/>
  <c r="N311" i="4"/>
  <c r="V308" i="7"/>
  <c r="L311" i="9"/>
  <c r="N311" i="9"/>
  <c r="M312" i="4"/>
  <c r="R311" i="7"/>
  <c r="P311" i="7"/>
  <c r="O311" i="7"/>
  <c r="T331" i="6"/>
  <c r="F332" i="3" s="1"/>
  <c r="G332" i="3" s="1"/>
  <c r="E332" i="3"/>
  <c r="N310" i="7"/>
  <c r="T310" i="7"/>
  <c r="I311" i="4"/>
  <c r="T308" i="8" l="1"/>
  <c r="B309" i="3"/>
  <c r="AA331" i="6"/>
  <c r="U310" i="9"/>
  <c r="Y310" i="5"/>
  <c r="Y310" i="8"/>
  <c r="R315" i="15"/>
  <c r="F314" i="8"/>
  <c r="S314" i="15"/>
  <c r="G314" i="8" s="1"/>
  <c r="L310" i="8"/>
  <c r="K311" i="4"/>
  <c r="R310" i="8"/>
  <c r="J310" i="3"/>
  <c r="Q309" i="8"/>
  <c r="K310" i="3" s="1"/>
  <c r="K311" i="8"/>
  <c r="M311" i="8" s="1"/>
  <c r="W311" i="8"/>
  <c r="U311" i="8"/>
  <c r="V311" i="8" s="1"/>
  <c r="S309" i="8"/>
  <c r="L310" i="4"/>
  <c r="J313" i="8"/>
  <c r="O313" i="8"/>
  <c r="N312" i="8"/>
  <c r="P312" i="8"/>
  <c r="AA310" i="10"/>
  <c r="Y311" i="7"/>
  <c r="M311" i="7"/>
  <c r="W311" i="7"/>
  <c r="X311" i="7" s="1"/>
  <c r="Q309" i="5"/>
  <c r="D310" i="3" s="1"/>
  <c r="C310" i="3"/>
  <c r="B310" i="3" s="1"/>
  <c r="AB333" i="6"/>
  <c r="AC333" i="6" s="1"/>
  <c r="X333" i="6"/>
  <c r="Q313" i="10"/>
  <c r="P313" i="10"/>
  <c r="K313" i="10"/>
  <c r="R313" i="10" s="1"/>
  <c r="Y313" i="10" s="1"/>
  <c r="S313" i="10"/>
  <c r="K313" i="7"/>
  <c r="Q313" i="7"/>
  <c r="T332" i="6"/>
  <c r="F333" i="3" s="1"/>
  <c r="G333" i="3" s="1"/>
  <c r="E333" i="3"/>
  <c r="M315" i="15"/>
  <c r="G314" i="7"/>
  <c r="N314" i="15"/>
  <c r="H314" i="7" s="1"/>
  <c r="Z332" i="6"/>
  <c r="N332" i="6"/>
  <c r="J313" i="5"/>
  <c r="O313" i="5"/>
  <c r="U333" i="6"/>
  <c r="O333" i="6"/>
  <c r="E334" i="4"/>
  <c r="AB315" i="15"/>
  <c r="H314" i="10"/>
  <c r="L314" i="10" s="1"/>
  <c r="AC314" i="15"/>
  <c r="I314" i="10" s="1"/>
  <c r="L335" i="6"/>
  <c r="R335" i="6"/>
  <c r="Y335" i="6" s="1"/>
  <c r="R310" i="5"/>
  <c r="L310" i="5"/>
  <c r="C311" i="4"/>
  <c r="T308" i="5"/>
  <c r="AB312" i="10"/>
  <c r="AC312" i="10" s="1"/>
  <c r="X312" i="10"/>
  <c r="U310" i="7"/>
  <c r="J311" i="4"/>
  <c r="S311" i="9"/>
  <c r="O311" i="9"/>
  <c r="P311" i="9" s="1"/>
  <c r="Q311" i="9"/>
  <c r="R311" i="9" s="1"/>
  <c r="N312" i="4"/>
  <c r="V332" i="6"/>
  <c r="F333" i="4"/>
  <c r="H333" i="4" s="1"/>
  <c r="V311" i="10"/>
  <c r="P312" i="4"/>
  <c r="R312" i="4" s="1"/>
  <c r="AD333" i="6"/>
  <c r="AE332" i="6"/>
  <c r="AF332" i="6" s="1"/>
  <c r="P312" i="7"/>
  <c r="O312" i="7"/>
  <c r="R312" i="7"/>
  <c r="AE311" i="10"/>
  <c r="AF311" i="10" s="1"/>
  <c r="AD312" i="10"/>
  <c r="K313" i="9"/>
  <c r="M313" i="9"/>
  <c r="M312" i="3" s="1"/>
  <c r="D315" i="15"/>
  <c r="F314" i="5"/>
  <c r="E314" i="15"/>
  <c r="G314" i="5" s="1"/>
  <c r="H335" i="15"/>
  <c r="H336" i="6"/>
  <c r="I334" i="15"/>
  <c r="I336" i="6" s="1"/>
  <c r="Z311" i="10"/>
  <c r="N311" i="10"/>
  <c r="N311" i="7"/>
  <c r="T311" i="7"/>
  <c r="I312" i="4"/>
  <c r="S310" i="7"/>
  <c r="I311" i="3" s="1"/>
  <c r="H311" i="3"/>
  <c r="N312" i="9"/>
  <c r="L312" i="9"/>
  <c r="M313" i="4"/>
  <c r="P334" i="6"/>
  <c r="S334" i="6"/>
  <c r="Q334" i="6"/>
  <c r="S309" i="5"/>
  <c r="D310" i="4"/>
  <c r="T311" i="10"/>
  <c r="O312" i="3" s="1"/>
  <c r="P312" i="3" s="1"/>
  <c r="N312" i="3"/>
  <c r="AA310" i="7"/>
  <c r="W311" i="5"/>
  <c r="K311" i="5"/>
  <c r="M311" i="5" s="1"/>
  <c r="U311" i="5"/>
  <c r="V311" i="5" s="1"/>
  <c r="V309" i="7"/>
  <c r="W315" i="15"/>
  <c r="G314" i="9"/>
  <c r="X314" i="15"/>
  <c r="H314" i="9" s="1"/>
  <c r="P312" i="5"/>
  <c r="N312" i="5"/>
  <c r="AL315" i="15"/>
  <c r="AM314" i="15"/>
  <c r="O312" i="10"/>
  <c r="U312" i="10"/>
  <c r="O313" i="4"/>
  <c r="T309" i="8" l="1"/>
  <c r="B311" i="4"/>
  <c r="Q310" i="8"/>
  <c r="K311" i="3" s="1"/>
  <c r="J311" i="3"/>
  <c r="N313" i="8"/>
  <c r="P313" i="8"/>
  <c r="W312" i="8"/>
  <c r="X311" i="8"/>
  <c r="Y311" i="8" s="1"/>
  <c r="L311" i="4"/>
  <c r="S310" i="8"/>
  <c r="J314" i="8"/>
  <c r="O314" i="8"/>
  <c r="U312" i="8"/>
  <c r="V312" i="8" s="1"/>
  <c r="K312" i="8"/>
  <c r="M312" i="8" s="1"/>
  <c r="K312" i="4"/>
  <c r="R311" i="8"/>
  <c r="L311" i="8"/>
  <c r="S315" i="15"/>
  <c r="G315" i="8" s="1"/>
  <c r="R316" i="15"/>
  <c r="F315" i="8"/>
  <c r="AA332" i="6"/>
  <c r="T309" i="5"/>
  <c r="V312" i="10"/>
  <c r="P313" i="4"/>
  <c r="R313" i="4" s="1"/>
  <c r="W316" i="15"/>
  <c r="G315" i="9"/>
  <c r="X315" i="15"/>
  <c r="H315" i="9" s="1"/>
  <c r="U311" i="7"/>
  <c r="J312" i="4"/>
  <c r="J314" i="5"/>
  <c r="O314" i="5"/>
  <c r="AE312" i="10"/>
  <c r="AF312" i="10" s="1"/>
  <c r="AD313" i="10"/>
  <c r="AA311" i="10"/>
  <c r="V310" i="7"/>
  <c r="S335" i="6"/>
  <c r="Q335" i="6"/>
  <c r="P335" i="6"/>
  <c r="P313" i="5"/>
  <c r="N313" i="5"/>
  <c r="M316" i="15"/>
  <c r="G315" i="7"/>
  <c r="N315" i="15"/>
  <c r="H315" i="7" s="1"/>
  <c r="P313" i="7"/>
  <c r="O313" i="7"/>
  <c r="R313" i="7"/>
  <c r="T312" i="10"/>
  <c r="O313" i="3" s="1"/>
  <c r="P313" i="3" s="1"/>
  <c r="N313" i="3"/>
  <c r="S311" i="7"/>
  <c r="I312" i="3" s="1"/>
  <c r="H312" i="3"/>
  <c r="L336" i="6"/>
  <c r="R336" i="6"/>
  <c r="Y336" i="6" s="1"/>
  <c r="D316" i="15"/>
  <c r="F315" i="5"/>
  <c r="E315" i="15"/>
  <c r="G315" i="5" s="1"/>
  <c r="Z312" i="10"/>
  <c r="N312" i="10"/>
  <c r="Q310" i="5"/>
  <c r="D311" i="3" s="1"/>
  <c r="C311" i="3"/>
  <c r="T333" i="6"/>
  <c r="F334" i="3" s="1"/>
  <c r="G334" i="3" s="1"/>
  <c r="E334" i="3"/>
  <c r="AB313" i="10"/>
  <c r="AC313" i="10" s="1"/>
  <c r="X313" i="10"/>
  <c r="N333" i="6"/>
  <c r="Z333" i="6"/>
  <c r="K312" i="5"/>
  <c r="M312" i="5" s="1"/>
  <c r="U312" i="5"/>
  <c r="V312" i="5" s="1"/>
  <c r="R311" i="5"/>
  <c r="L311" i="5"/>
  <c r="C312" i="4"/>
  <c r="H336" i="15"/>
  <c r="H337" i="6"/>
  <c r="I335" i="15"/>
  <c r="I337" i="6" s="1"/>
  <c r="AE333" i="6"/>
  <c r="AF333" i="6" s="1"/>
  <c r="AD334" i="6"/>
  <c r="T311" i="9"/>
  <c r="U311" i="9" s="1"/>
  <c r="S312" i="9"/>
  <c r="S310" i="5"/>
  <c r="T310" i="5" s="1"/>
  <c r="D311" i="4"/>
  <c r="Q314" i="10"/>
  <c r="P314" i="10"/>
  <c r="K314" i="10"/>
  <c r="R314" i="10" s="1"/>
  <c r="Y314" i="10" s="1"/>
  <c r="S314" i="10"/>
  <c r="V333" i="6"/>
  <c r="AA333" i="6" s="1"/>
  <c r="F334" i="4"/>
  <c r="H334" i="4" s="1"/>
  <c r="AB334" i="6"/>
  <c r="AC334" i="6" s="1"/>
  <c r="X334" i="6"/>
  <c r="Q312" i="9"/>
  <c r="R312" i="9" s="1"/>
  <c r="O312" i="9"/>
  <c r="P312" i="9" s="1"/>
  <c r="N313" i="4"/>
  <c r="M312" i="7"/>
  <c r="W312" i="7"/>
  <c r="X312" i="7" s="1"/>
  <c r="AL316" i="15"/>
  <c r="AM315" i="15"/>
  <c r="K314" i="9"/>
  <c r="M314" i="9"/>
  <c r="M313" i="3" s="1"/>
  <c r="W312" i="5"/>
  <c r="X311" i="5"/>
  <c r="Y311" i="5" s="1"/>
  <c r="O334" i="6"/>
  <c r="U334" i="6"/>
  <c r="E335" i="4"/>
  <c r="L313" i="9"/>
  <c r="N313" i="9"/>
  <c r="M314" i="4"/>
  <c r="T312" i="7"/>
  <c r="N312" i="7"/>
  <c r="I313" i="4"/>
  <c r="AB316" i="15"/>
  <c r="H315" i="10"/>
  <c r="L315" i="10" s="1"/>
  <c r="AC315" i="15"/>
  <c r="I315" i="10" s="1"/>
  <c r="K314" i="7"/>
  <c r="Q314" i="7"/>
  <c r="U313" i="10"/>
  <c r="O313" i="10"/>
  <c r="O314" i="4"/>
  <c r="Y312" i="7"/>
  <c r="Z311" i="7"/>
  <c r="AA311" i="7" s="1"/>
  <c r="T310" i="8" l="1"/>
  <c r="B311" i="3"/>
  <c r="B312" i="4"/>
  <c r="K313" i="4"/>
  <c r="R312" i="8"/>
  <c r="L312" i="8"/>
  <c r="U313" i="8"/>
  <c r="V313" i="8" s="1"/>
  <c r="K313" i="8"/>
  <c r="M313" i="8" s="1"/>
  <c r="Q311" i="8"/>
  <c r="K312" i="3" s="1"/>
  <c r="J312" i="3"/>
  <c r="J315" i="8"/>
  <c r="O315" i="8"/>
  <c r="L312" i="4"/>
  <c r="S311" i="8"/>
  <c r="R317" i="15"/>
  <c r="F316" i="8"/>
  <c r="S316" i="15"/>
  <c r="G316" i="8" s="1"/>
  <c r="N314" i="8"/>
  <c r="P314" i="8"/>
  <c r="X312" i="8"/>
  <c r="Y312" i="8" s="1"/>
  <c r="W313" i="8"/>
  <c r="Q311" i="5"/>
  <c r="D312" i="3" s="1"/>
  <c r="C312" i="3"/>
  <c r="D317" i="15"/>
  <c r="F316" i="5"/>
  <c r="E316" i="15"/>
  <c r="G316" i="5" s="1"/>
  <c r="Y313" i="7"/>
  <c r="Z312" i="7"/>
  <c r="AA312" i="7" s="1"/>
  <c r="L337" i="6"/>
  <c r="R337" i="6"/>
  <c r="Y337" i="6" s="1"/>
  <c r="S311" i="5"/>
  <c r="D312" i="4"/>
  <c r="U313" i="5"/>
  <c r="V313" i="5" s="1"/>
  <c r="K313" i="5"/>
  <c r="M313" i="5" s="1"/>
  <c r="X335" i="6"/>
  <c r="AB335" i="6"/>
  <c r="AC335" i="6" s="1"/>
  <c r="AA312" i="10"/>
  <c r="O313" i="9"/>
  <c r="P313" i="9" s="1"/>
  <c r="Q313" i="9"/>
  <c r="R313" i="9" s="1"/>
  <c r="N314" i="4"/>
  <c r="T334" i="6"/>
  <c r="F335" i="3" s="1"/>
  <c r="G335" i="3" s="1"/>
  <c r="E335" i="3"/>
  <c r="V311" i="7"/>
  <c r="O314" i="7"/>
  <c r="R314" i="7"/>
  <c r="P314" i="7"/>
  <c r="S315" i="10"/>
  <c r="Q315" i="10"/>
  <c r="P315" i="10"/>
  <c r="K315" i="10"/>
  <c r="R315" i="10" s="1"/>
  <c r="Y315" i="10" s="1"/>
  <c r="U312" i="7"/>
  <c r="J313" i="4"/>
  <c r="X312" i="5"/>
  <c r="Y312" i="5" s="1"/>
  <c r="W313" i="5"/>
  <c r="N314" i="9"/>
  <c r="L314" i="9"/>
  <c r="M315" i="4"/>
  <c r="AL317" i="15"/>
  <c r="AM316" i="15"/>
  <c r="AB314" i="10"/>
  <c r="AC314" i="10" s="1"/>
  <c r="X314" i="10"/>
  <c r="AD335" i="6"/>
  <c r="AE334" i="6"/>
  <c r="AF334" i="6" s="1"/>
  <c r="H337" i="15"/>
  <c r="H338" i="6"/>
  <c r="I336" i="15"/>
  <c r="I338" i="6" s="1"/>
  <c r="Z313" i="10"/>
  <c r="N313" i="10"/>
  <c r="Q336" i="6"/>
  <c r="S336" i="6"/>
  <c r="P336" i="6"/>
  <c r="W313" i="7"/>
  <c r="X313" i="7" s="1"/>
  <c r="M313" i="7"/>
  <c r="K315" i="7"/>
  <c r="Q315" i="7"/>
  <c r="K315" i="9"/>
  <c r="M315" i="9"/>
  <c r="M314" i="3" s="1"/>
  <c r="V313" i="10"/>
  <c r="P314" i="4"/>
  <c r="R314" i="4" s="1"/>
  <c r="Z334" i="6"/>
  <c r="N334" i="6"/>
  <c r="U314" i="10"/>
  <c r="O314" i="10"/>
  <c r="O315" i="4"/>
  <c r="S313" i="9"/>
  <c r="T312" i="9"/>
  <c r="U312" i="9" s="1"/>
  <c r="AD314" i="10"/>
  <c r="AE313" i="10"/>
  <c r="AF313" i="10" s="1"/>
  <c r="S312" i="7"/>
  <c r="I313" i="3" s="1"/>
  <c r="H313" i="3"/>
  <c r="T313" i="10"/>
  <c r="O314" i="3" s="1"/>
  <c r="P314" i="3" s="1"/>
  <c r="N314" i="3"/>
  <c r="AB317" i="15"/>
  <c r="H316" i="10"/>
  <c r="L316" i="10" s="1"/>
  <c r="AC316" i="15"/>
  <c r="I316" i="10" s="1"/>
  <c r="V334" i="6"/>
  <c r="F335" i="4"/>
  <c r="H335" i="4" s="1"/>
  <c r="L312" i="5"/>
  <c r="R312" i="5"/>
  <c r="C313" i="4"/>
  <c r="B313" i="4" s="1"/>
  <c r="J315" i="5"/>
  <c r="O315" i="5"/>
  <c r="T313" i="7"/>
  <c r="N313" i="7"/>
  <c r="I314" i="4"/>
  <c r="M317" i="15"/>
  <c r="G316" i="7"/>
  <c r="N316" i="15"/>
  <c r="H316" i="7" s="1"/>
  <c r="O335" i="6"/>
  <c r="U335" i="6"/>
  <c r="E336" i="4"/>
  <c r="N314" i="5"/>
  <c r="P314" i="5"/>
  <c r="W317" i="15"/>
  <c r="G316" i="9"/>
  <c r="X316" i="15"/>
  <c r="H316" i="9" s="1"/>
  <c r="T311" i="5" l="1"/>
  <c r="T311" i="8"/>
  <c r="B312" i="3"/>
  <c r="U314" i="8"/>
  <c r="V314" i="8" s="1"/>
  <c r="K314" i="8"/>
  <c r="M314" i="8" s="1"/>
  <c r="F317" i="8"/>
  <c r="S317" i="15"/>
  <c r="G317" i="8" s="1"/>
  <c r="R318" i="15"/>
  <c r="N315" i="8"/>
  <c r="P315" i="8"/>
  <c r="Q312" i="8"/>
  <c r="K313" i="3" s="1"/>
  <c r="J313" i="3"/>
  <c r="W314" i="8"/>
  <c r="X313" i="8"/>
  <c r="Y313" i="8" s="1"/>
  <c r="S312" i="8"/>
  <c r="L313" i="4"/>
  <c r="J316" i="8"/>
  <c r="O316" i="8"/>
  <c r="R313" i="8"/>
  <c r="L313" i="8"/>
  <c r="K314" i="4"/>
  <c r="AA334" i="6"/>
  <c r="K316" i="7"/>
  <c r="Q316" i="7"/>
  <c r="V335" i="6"/>
  <c r="F336" i="4"/>
  <c r="H336" i="4" s="1"/>
  <c r="M318" i="15"/>
  <c r="G317" i="7"/>
  <c r="N317" i="15"/>
  <c r="H317" i="7" s="1"/>
  <c r="Q312" i="5"/>
  <c r="D313" i="3" s="1"/>
  <c r="C313" i="3"/>
  <c r="U336" i="6"/>
  <c r="O336" i="6"/>
  <c r="E337" i="4"/>
  <c r="V312" i="7"/>
  <c r="Y314" i="7"/>
  <c r="Z313" i="7"/>
  <c r="AA313" i="7" s="1"/>
  <c r="J316" i="5"/>
  <c r="O316" i="5"/>
  <c r="W318" i="15"/>
  <c r="G317" i="9"/>
  <c r="X317" i="15"/>
  <c r="H317" i="9" s="1"/>
  <c r="T313" i="9"/>
  <c r="U313" i="9" s="1"/>
  <c r="S314" i="9"/>
  <c r="Q314" i="9"/>
  <c r="R314" i="9" s="1"/>
  <c r="O314" i="9"/>
  <c r="P314" i="9" s="1"/>
  <c r="N315" i="4"/>
  <c r="AB315" i="10"/>
  <c r="AC315" i="10" s="1"/>
  <c r="X315" i="10"/>
  <c r="P316" i="10"/>
  <c r="K316" i="10"/>
  <c r="R316" i="10" s="1"/>
  <c r="Y316" i="10" s="1"/>
  <c r="S316" i="10"/>
  <c r="Q316" i="10"/>
  <c r="AA313" i="10"/>
  <c r="R315" i="7"/>
  <c r="P315" i="7"/>
  <c r="O315" i="7"/>
  <c r="AB336" i="6"/>
  <c r="AC336" i="6" s="1"/>
  <c r="X336" i="6"/>
  <c r="AD336" i="6"/>
  <c r="AE335" i="6"/>
  <c r="AF335" i="6" s="1"/>
  <c r="AL318" i="15"/>
  <c r="AM317" i="15"/>
  <c r="X313" i="5"/>
  <c r="Y313" i="5" s="1"/>
  <c r="W314" i="5"/>
  <c r="D318" i="15"/>
  <c r="F317" i="5"/>
  <c r="E317" i="15"/>
  <c r="G317" i="5" s="1"/>
  <c r="U314" i="5"/>
  <c r="V314" i="5" s="1"/>
  <c r="K314" i="5"/>
  <c r="M314" i="5" s="1"/>
  <c r="T335" i="6"/>
  <c r="F336" i="3" s="1"/>
  <c r="G336" i="3" s="1"/>
  <c r="E336" i="3"/>
  <c r="N315" i="5"/>
  <c r="P315" i="5"/>
  <c r="K316" i="9"/>
  <c r="M316" i="9"/>
  <c r="M315" i="3" s="1"/>
  <c r="S313" i="7"/>
  <c r="I314" i="3" s="1"/>
  <c r="H314" i="3"/>
  <c r="AB318" i="15"/>
  <c r="H317" i="10"/>
  <c r="L317" i="10" s="1"/>
  <c r="AC317" i="15"/>
  <c r="I317" i="10" s="1"/>
  <c r="AD315" i="10"/>
  <c r="AE314" i="10"/>
  <c r="AF314" i="10" s="1"/>
  <c r="T314" i="10"/>
  <c r="O315" i="3" s="1"/>
  <c r="P315" i="3" s="1"/>
  <c r="N315" i="3"/>
  <c r="L338" i="6"/>
  <c r="R338" i="6"/>
  <c r="Y338" i="6" s="1"/>
  <c r="Z314" i="10"/>
  <c r="N314" i="10"/>
  <c r="O315" i="10"/>
  <c r="U315" i="10"/>
  <c r="O316" i="4"/>
  <c r="W314" i="7"/>
  <c r="X314" i="7" s="1"/>
  <c r="M314" i="7"/>
  <c r="Z335" i="6"/>
  <c r="N335" i="6"/>
  <c r="Q337" i="6"/>
  <c r="P337" i="6"/>
  <c r="S337" i="6"/>
  <c r="U313" i="7"/>
  <c r="J314" i="4"/>
  <c r="S312" i="5"/>
  <c r="T312" i="5" s="1"/>
  <c r="D313" i="4"/>
  <c r="V314" i="10"/>
  <c r="AA314" i="10" s="1"/>
  <c r="P315" i="4"/>
  <c r="R315" i="4" s="1"/>
  <c r="L315" i="9"/>
  <c r="N315" i="9"/>
  <c r="M316" i="4"/>
  <c r="H338" i="15"/>
  <c r="H339" i="6"/>
  <c r="I337" i="15"/>
  <c r="I339" i="6" s="1"/>
  <c r="N314" i="7"/>
  <c r="T314" i="7"/>
  <c r="I315" i="4"/>
  <c r="L313" i="5"/>
  <c r="R313" i="5"/>
  <c r="C314" i="4"/>
  <c r="B314" i="4" s="1"/>
  <c r="T312" i="8" l="1"/>
  <c r="B313" i="3"/>
  <c r="L314" i="4"/>
  <c r="S313" i="8"/>
  <c r="K315" i="8"/>
  <c r="M315" i="8" s="1"/>
  <c r="U315" i="8"/>
  <c r="V315" i="8" s="1"/>
  <c r="J317" i="8"/>
  <c r="O317" i="8"/>
  <c r="N316" i="8"/>
  <c r="P316" i="8"/>
  <c r="W315" i="8"/>
  <c r="X314" i="8"/>
  <c r="Y314" i="8" s="1"/>
  <c r="R314" i="8"/>
  <c r="K315" i="4"/>
  <c r="L314" i="8"/>
  <c r="Q313" i="8"/>
  <c r="K314" i="3" s="1"/>
  <c r="J314" i="3"/>
  <c r="S318" i="15"/>
  <c r="G318" i="8" s="1"/>
  <c r="R319" i="15"/>
  <c r="F318" i="8"/>
  <c r="Z315" i="10"/>
  <c r="N315" i="10"/>
  <c r="U314" i="7"/>
  <c r="J315" i="4"/>
  <c r="Q317" i="10"/>
  <c r="P317" i="10"/>
  <c r="K317" i="10"/>
  <c r="R317" i="10" s="1"/>
  <c r="Y317" i="10" s="1"/>
  <c r="S317" i="10"/>
  <c r="AL319" i="15"/>
  <c r="AM318" i="15"/>
  <c r="O316" i="10"/>
  <c r="U316" i="10"/>
  <c r="O317" i="4"/>
  <c r="S315" i="9"/>
  <c r="T314" i="9"/>
  <c r="U314" i="9" s="1"/>
  <c r="P316" i="5"/>
  <c r="N316" i="5"/>
  <c r="L339" i="6"/>
  <c r="R339" i="6"/>
  <c r="Y339" i="6" s="1"/>
  <c r="T315" i="10"/>
  <c r="O316" i="3" s="1"/>
  <c r="P316" i="3" s="1"/>
  <c r="N316" i="3"/>
  <c r="P338" i="6"/>
  <c r="S338" i="6"/>
  <c r="Q338" i="6"/>
  <c r="AE315" i="10"/>
  <c r="AF315" i="10" s="1"/>
  <c r="AD316" i="10"/>
  <c r="R314" i="5"/>
  <c r="L314" i="5"/>
  <c r="C315" i="4"/>
  <c r="D319" i="15"/>
  <c r="F318" i="5"/>
  <c r="E318" i="15"/>
  <c r="G318" i="5" s="1"/>
  <c r="Z336" i="6"/>
  <c r="N336" i="6"/>
  <c r="M315" i="7"/>
  <c r="W315" i="7"/>
  <c r="X315" i="7" s="1"/>
  <c r="H339" i="15"/>
  <c r="H340" i="6"/>
  <c r="I338" i="15"/>
  <c r="I340" i="6" s="1"/>
  <c r="V313" i="7"/>
  <c r="S313" i="5"/>
  <c r="D314" i="4"/>
  <c r="S314" i="7"/>
  <c r="I315" i="3" s="1"/>
  <c r="H315" i="3"/>
  <c r="AB337" i="6"/>
  <c r="AC337" i="6" s="1"/>
  <c r="X337" i="6"/>
  <c r="AB319" i="15"/>
  <c r="H318" i="10"/>
  <c r="L318" i="10" s="1"/>
  <c r="AC318" i="15"/>
  <c r="I318" i="10" s="1"/>
  <c r="N316" i="9"/>
  <c r="L316" i="9"/>
  <c r="M317" i="4"/>
  <c r="W315" i="5"/>
  <c r="X314" i="5"/>
  <c r="Y314" i="5" s="1"/>
  <c r="N315" i="7"/>
  <c r="T315" i="7"/>
  <c r="I316" i="4"/>
  <c r="K317" i="9"/>
  <c r="M317" i="9"/>
  <c r="M316" i="3" s="1"/>
  <c r="T336" i="6"/>
  <c r="F337" i="3" s="1"/>
  <c r="G337" i="3" s="1"/>
  <c r="E337" i="3"/>
  <c r="AA335" i="6"/>
  <c r="Q313" i="5"/>
  <c r="D314" i="3" s="1"/>
  <c r="C314" i="3"/>
  <c r="O315" i="9"/>
  <c r="P315" i="9" s="1"/>
  <c r="Q315" i="9"/>
  <c r="R315" i="9" s="1"/>
  <c r="N316" i="4"/>
  <c r="U337" i="6"/>
  <c r="O337" i="6"/>
  <c r="E338" i="4"/>
  <c r="V315" i="10"/>
  <c r="P316" i="4"/>
  <c r="R316" i="4" s="1"/>
  <c r="K315" i="5"/>
  <c r="M315" i="5" s="1"/>
  <c r="U315" i="5"/>
  <c r="V315" i="5" s="1"/>
  <c r="J317" i="5"/>
  <c r="O317" i="5"/>
  <c r="AE336" i="6"/>
  <c r="AF336" i="6" s="1"/>
  <c r="AD337" i="6"/>
  <c r="AB316" i="10"/>
  <c r="AC316" i="10" s="1"/>
  <c r="X316" i="10"/>
  <c r="W319" i="15"/>
  <c r="G318" i="9"/>
  <c r="X318" i="15"/>
  <c r="H318" i="9" s="1"/>
  <c r="Y315" i="7"/>
  <c r="Z314" i="7"/>
  <c r="AA314" i="7" s="1"/>
  <c r="V336" i="6"/>
  <c r="F337" i="4"/>
  <c r="H337" i="4" s="1"/>
  <c r="K317" i="7"/>
  <c r="Q317" i="7"/>
  <c r="M319" i="15"/>
  <c r="G318" i="7"/>
  <c r="N318" i="15"/>
  <c r="H318" i="7" s="1"/>
  <c r="P316" i="7"/>
  <c r="O316" i="7"/>
  <c r="R316" i="7"/>
  <c r="AA315" i="10" l="1"/>
  <c r="B314" i="3"/>
  <c r="B315" i="4"/>
  <c r="U316" i="8"/>
  <c r="V316" i="8" s="1"/>
  <c r="K316" i="8"/>
  <c r="M316" i="8" s="1"/>
  <c r="S314" i="8"/>
  <c r="L315" i="4"/>
  <c r="R315" i="8"/>
  <c r="L315" i="8"/>
  <c r="K316" i="4"/>
  <c r="J318" i="8"/>
  <c r="O318" i="8"/>
  <c r="T313" i="8"/>
  <c r="F319" i="8"/>
  <c r="S319" i="15"/>
  <c r="G319" i="8" s="1"/>
  <c r="R320" i="15"/>
  <c r="J315" i="3"/>
  <c r="Q314" i="8"/>
  <c r="K315" i="3" s="1"/>
  <c r="X315" i="8"/>
  <c r="Y315" i="8" s="1"/>
  <c r="W316" i="8"/>
  <c r="P317" i="8"/>
  <c r="N317" i="8"/>
  <c r="Y316" i="7"/>
  <c r="Z315" i="7"/>
  <c r="AA315" i="7" s="1"/>
  <c r="Z316" i="10"/>
  <c r="N316" i="10"/>
  <c r="M316" i="7"/>
  <c r="W316" i="7"/>
  <c r="X316" i="7" s="1"/>
  <c r="K318" i="7"/>
  <c r="Q318" i="7"/>
  <c r="Q314" i="5"/>
  <c r="D315" i="3" s="1"/>
  <c r="C315" i="3"/>
  <c r="U317" i="10"/>
  <c r="O317" i="10"/>
  <c r="O318" i="4"/>
  <c r="AA336" i="6"/>
  <c r="K318" i="9"/>
  <c r="M318" i="9"/>
  <c r="M317" i="3" s="1"/>
  <c r="P317" i="5"/>
  <c r="N317" i="5"/>
  <c r="L317" i="9"/>
  <c r="N317" i="9"/>
  <c r="M318" i="4"/>
  <c r="W316" i="5"/>
  <c r="X315" i="5"/>
  <c r="Y315" i="5" s="1"/>
  <c r="AB320" i="15"/>
  <c r="H319" i="10"/>
  <c r="L319" i="10" s="1"/>
  <c r="AC319" i="15"/>
  <c r="I319" i="10" s="1"/>
  <c r="T313" i="5"/>
  <c r="H340" i="15"/>
  <c r="H341" i="6"/>
  <c r="I339" i="15"/>
  <c r="I341" i="6" s="1"/>
  <c r="J318" i="5"/>
  <c r="O318" i="5"/>
  <c r="S314" i="5"/>
  <c r="T314" i="5" s="1"/>
  <c r="D315" i="4"/>
  <c r="AB338" i="6"/>
  <c r="AC338" i="6" s="1"/>
  <c r="X338" i="6"/>
  <c r="K316" i="5"/>
  <c r="M316" i="5" s="1"/>
  <c r="U316" i="5"/>
  <c r="V316" i="5" s="1"/>
  <c r="V316" i="10"/>
  <c r="P317" i="4"/>
  <c r="R317" i="4" s="1"/>
  <c r="AL320" i="15"/>
  <c r="AM319" i="15"/>
  <c r="V314" i="7"/>
  <c r="P317" i="7"/>
  <c r="O317" i="7"/>
  <c r="R317" i="7"/>
  <c r="AD338" i="6"/>
  <c r="AE338" i="6" s="1"/>
  <c r="AE337" i="6"/>
  <c r="AF337" i="6" s="1"/>
  <c r="Q318" i="10"/>
  <c r="P318" i="10"/>
  <c r="K318" i="10"/>
  <c r="R318" i="10" s="1"/>
  <c r="Y318" i="10" s="1"/>
  <c r="S318" i="10"/>
  <c r="Z337" i="6"/>
  <c r="N337" i="6"/>
  <c r="L340" i="6"/>
  <c r="R340" i="6"/>
  <c r="Y340" i="6" s="1"/>
  <c r="T316" i="7"/>
  <c r="N316" i="7"/>
  <c r="I317" i="4"/>
  <c r="M320" i="15"/>
  <c r="G319" i="7"/>
  <c r="N319" i="15"/>
  <c r="H319" i="7" s="1"/>
  <c r="W320" i="15"/>
  <c r="G319" i="9"/>
  <c r="X319" i="15"/>
  <c r="H319" i="9" s="1"/>
  <c r="T337" i="6"/>
  <c r="F338" i="3" s="1"/>
  <c r="G338" i="3" s="1"/>
  <c r="E338" i="3"/>
  <c r="U315" i="7"/>
  <c r="J316" i="4"/>
  <c r="Q316" i="9"/>
  <c r="R316" i="9" s="1"/>
  <c r="O316" i="9"/>
  <c r="P316" i="9" s="1"/>
  <c r="N317" i="4"/>
  <c r="D320" i="15"/>
  <c r="F319" i="5"/>
  <c r="E319" i="15"/>
  <c r="G319" i="5" s="1"/>
  <c r="AE316" i="10"/>
  <c r="AF316" i="10" s="1"/>
  <c r="AD317" i="10"/>
  <c r="AE317" i="10" s="1"/>
  <c r="O338" i="6"/>
  <c r="U338" i="6"/>
  <c r="E339" i="4"/>
  <c r="S339" i="6"/>
  <c r="Q339" i="6"/>
  <c r="P339" i="6"/>
  <c r="T316" i="10"/>
  <c r="O317" i="3" s="1"/>
  <c r="P317" i="3" s="1"/>
  <c r="N317" i="3"/>
  <c r="AB317" i="10"/>
  <c r="AC317" i="10" s="1"/>
  <c r="X317" i="10"/>
  <c r="R315" i="5"/>
  <c r="L315" i="5"/>
  <c r="C316" i="4"/>
  <c r="V337" i="6"/>
  <c r="F338" i="4"/>
  <c r="H338" i="4" s="1"/>
  <c r="S315" i="7"/>
  <c r="I316" i="3" s="1"/>
  <c r="H316" i="3"/>
  <c r="T315" i="9"/>
  <c r="U315" i="9" s="1"/>
  <c r="S316" i="9"/>
  <c r="B316" i="4" l="1"/>
  <c r="B315" i="3"/>
  <c r="N318" i="8"/>
  <c r="P318" i="8"/>
  <c r="J319" i="8"/>
  <c r="O319" i="8"/>
  <c r="T314" i="8"/>
  <c r="U317" i="8"/>
  <c r="V317" i="8" s="1"/>
  <c r="K317" i="8"/>
  <c r="M317" i="8" s="1"/>
  <c r="Q315" i="8"/>
  <c r="K316" i="3" s="1"/>
  <c r="J316" i="3"/>
  <c r="R316" i="8"/>
  <c r="L316" i="8"/>
  <c r="K317" i="4"/>
  <c r="X316" i="8"/>
  <c r="W317" i="8"/>
  <c r="X317" i="8" s="1"/>
  <c r="S320" i="15"/>
  <c r="G320" i="8" s="1"/>
  <c r="R321" i="15"/>
  <c r="F320" i="8"/>
  <c r="S315" i="8"/>
  <c r="L316" i="4"/>
  <c r="AF338" i="6"/>
  <c r="AA337" i="6"/>
  <c r="AF317" i="10"/>
  <c r="AD339" i="6"/>
  <c r="AB339" i="6"/>
  <c r="AC339" i="6" s="1"/>
  <c r="X339" i="6"/>
  <c r="D321" i="15"/>
  <c r="F320" i="5"/>
  <c r="E320" i="15"/>
  <c r="G320" i="5" s="1"/>
  <c r="S317" i="9"/>
  <c r="T317" i="9" s="1"/>
  <c r="T316" i="9"/>
  <c r="U316" i="9" s="1"/>
  <c r="Q315" i="5"/>
  <c r="D316" i="3" s="1"/>
  <c r="C316" i="3"/>
  <c r="K319" i="9"/>
  <c r="M319" i="9"/>
  <c r="M318" i="3" s="1"/>
  <c r="M321" i="15"/>
  <c r="G320" i="7"/>
  <c r="N320" i="15"/>
  <c r="H320" i="7" s="1"/>
  <c r="AD318" i="10"/>
  <c r="AB318" i="10"/>
  <c r="AC318" i="10" s="1"/>
  <c r="X318" i="10"/>
  <c r="N338" i="6"/>
  <c r="Z338" i="6"/>
  <c r="H341" i="15"/>
  <c r="H342" i="6"/>
  <c r="I340" i="15"/>
  <c r="I342" i="6" s="1"/>
  <c r="AB321" i="15"/>
  <c r="H320" i="10"/>
  <c r="L320" i="10" s="1"/>
  <c r="AC320" i="15"/>
  <c r="I320" i="10" s="1"/>
  <c r="O317" i="9"/>
  <c r="P317" i="9" s="1"/>
  <c r="Q317" i="9"/>
  <c r="R317" i="9" s="1"/>
  <c r="N318" i="4"/>
  <c r="T338" i="6"/>
  <c r="F339" i="3" s="1"/>
  <c r="G339" i="3" s="1"/>
  <c r="E339" i="3"/>
  <c r="S315" i="5"/>
  <c r="D316" i="4"/>
  <c r="Z317" i="10"/>
  <c r="N317" i="10"/>
  <c r="O339" i="6"/>
  <c r="U339" i="6"/>
  <c r="E340" i="4"/>
  <c r="V338" i="6"/>
  <c r="F339" i="4"/>
  <c r="H339" i="4" s="1"/>
  <c r="V315" i="7"/>
  <c r="W321" i="15"/>
  <c r="G320" i="9"/>
  <c r="X320" i="15"/>
  <c r="H320" i="9" s="1"/>
  <c r="Q340" i="6"/>
  <c r="P340" i="6"/>
  <c r="S340" i="6"/>
  <c r="AA316" i="10"/>
  <c r="N318" i="5"/>
  <c r="P318" i="5"/>
  <c r="U317" i="5"/>
  <c r="V317" i="5" s="1"/>
  <c r="K317" i="5"/>
  <c r="M317" i="5" s="1"/>
  <c r="O318" i="7"/>
  <c r="R318" i="7"/>
  <c r="P318" i="7"/>
  <c r="J319" i="5"/>
  <c r="O319" i="5"/>
  <c r="S316" i="7"/>
  <c r="I317" i="3" s="1"/>
  <c r="H317" i="3"/>
  <c r="U318" i="10"/>
  <c r="O318" i="10"/>
  <c r="O319" i="4"/>
  <c r="W317" i="7"/>
  <c r="X317" i="7" s="1"/>
  <c r="M317" i="7"/>
  <c r="X316" i="5"/>
  <c r="Y316" i="5" s="1"/>
  <c r="W317" i="5"/>
  <c r="X317" i="5" s="1"/>
  <c r="T317" i="10"/>
  <c r="O318" i="3" s="1"/>
  <c r="P318" i="3" s="1"/>
  <c r="N318" i="3"/>
  <c r="K319" i="7"/>
  <c r="Q319" i="7"/>
  <c r="U316" i="7"/>
  <c r="J317" i="4"/>
  <c r="T317" i="7"/>
  <c r="N317" i="7"/>
  <c r="I318" i="4"/>
  <c r="AL321" i="15"/>
  <c r="AM320" i="15"/>
  <c r="L316" i="5"/>
  <c r="R316" i="5"/>
  <c r="C317" i="4"/>
  <c r="L341" i="6"/>
  <c r="R341" i="6"/>
  <c r="Y341" i="6" s="1"/>
  <c r="S319" i="10"/>
  <c r="Q319" i="10"/>
  <c r="P319" i="10"/>
  <c r="K319" i="10"/>
  <c r="R319" i="10" s="1"/>
  <c r="Y319" i="10" s="1"/>
  <c r="N318" i="9"/>
  <c r="L318" i="9"/>
  <c r="M319" i="4"/>
  <c r="V317" i="10"/>
  <c r="P318" i="4"/>
  <c r="R318" i="4" s="1"/>
  <c r="Y317" i="7"/>
  <c r="Z317" i="7" s="1"/>
  <c r="Z316" i="7"/>
  <c r="AA316" i="7" s="1"/>
  <c r="T315" i="8" l="1"/>
  <c r="T315" i="5"/>
  <c r="B317" i="4"/>
  <c r="AA317" i="10"/>
  <c r="U317" i="9"/>
  <c r="B316" i="3"/>
  <c r="F321" i="8"/>
  <c r="S321" i="15"/>
  <c r="G321" i="8" s="1"/>
  <c r="R322" i="15"/>
  <c r="Q316" i="8"/>
  <c r="K317" i="3" s="1"/>
  <c r="J317" i="3"/>
  <c r="R317" i="8"/>
  <c r="L317" i="8"/>
  <c r="K318" i="4"/>
  <c r="N319" i="8"/>
  <c r="P319" i="8"/>
  <c r="L317" i="4"/>
  <c r="S316" i="8"/>
  <c r="T316" i="8" s="1"/>
  <c r="U318" i="8"/>
  <c r="V318" i="8" s="1"/>
  <c r="K318" i="8"/>
  <c r="M318" i="8" s="1"/>
  <c r="W318" i="8"/>
  <c r="J320" i="8"/>
  <c r="O320" i="8"/>
  <c r="Y316" i="8"/>
  <c r="Y317" i="8"/>
  <c r="V316" i="7"/>
  <c r="Z339" i="6"/>
  <c r="N339" i="6"/>
  <c r="V318" i="10"/>
  <c r="P319" i="4"/>
  <c r="R319" i="4" s="1"/>
  <c r="N319" i="5"/>
  <c r="P319" i="5"/>
  <c r="W318" i="7"/>
  <c r="X318" i="7" s="1"/>
  <c r="Y318" i="7"/>
  <c r="M318" i="7"/>
  <c r="U318" i="5"/>
  <c r="V318" i="5" s="1"/>
  <c r="K318" i="5"/>
  <c r="M318" i="5" s="1"/>
  <c r="W318" i="5"/>
  <c r="X340" i="6"/>
  <c r="AB340" i="6"/>
  <c r="AC340" i="6" s="1"/>
  <c r="K320" i="9"/>
  <c r="M320" i="9"/>
  <c r="M319" i="3" s="1"/>
  <c r="V339" i="6"/>
  <c r="F340" i="4"/>
  <c r="H340" i="4" s="1"/>
  <c r="AB322" i="15"/>
  <c r="H321" i="10"/>
  <c r="L321" i="10" s="1"/>
  <c r="AC321" i="15"/>
  <c r="I321" i="10" s="1"/>
  <c r="AD319" i="10"/>
  <c r="AE318" i="10"/>
  <c r="AF318" i="10" s="1"/>
  <c r="Q341" i="6"/>
  <c r="P341" i="6"/>
  <c r="S341" i="6"/>
  <c r="T318" i="10"/>
  <c r="O319" i="3" s="1"/>
  <c r="P319" i="3" s="1"/>
  <c r="N319" i="3"/>
  <c r="AB319" i="10"/>
  <c r="AC319" i="10" s="1"/>
  <c r="X319" i="10"/>
  <c r="S316" i="5"/>
  <c r="D317" i="4"/>
  <c r="N318" i="7"/>
  <c r="T318" i="7"/>
  <c r="I319" i="4"/>
  <c r="U340" i="6"/>
  <c r="O340" i="6"/>
  <c r="E341" i="4"/>
  <c r="W322" i="15"/>
  <c r="G321" i="9"/>
  <c r="X321" i="15"/>
  <c r="H321" i="9" s="1"/>
  <c r="T339" i="6"/>
  <c r="F340" i="3" s="1"/>
  <c r="G340" i="3" s="1"/>
  <c r="E340" i="3"/>
  <c r="L319" i="9"/>
  <c r="N319" i="9"/>
  <c r="M320" i="4"/>
  <c r="J320" i="5"/>
  <c r="O320" i="5"/>
  <c r="AD340" i="6"/>
  <c r="AE339" i="6"/>
  <c r="AF339" i="6" s="1"/>
  <c r="O319" i="10"/>
  <c r="U319" i="10"/>
  <c r="O320" i="4"/>
  <c r="U317" i="7"/>
  <c r="J318" i="4"/>
  <c r="R319" i="7"/>
  <c r="P319" i="7"/>
  <c r="O319" i="7"/>
  <c r="P320" i="10"/>
  <c r="K320" i="10"/>
  <c r="R320" i="10" s="1"/>
  <c r="Y320" i="10" s="1"/>
  <c r="S320" i="10"/>
  <c r="Q320" i="10"/>
  <c r="H342" i="15"/>
  <c r="H343" i="6"/>
  <c r="I341" i="15"/>
  <c r="I343" i="6" s="1"/>
  <c r="M322" i="15"/>
  <c r="G321" i="7"/>
  <c r="N321" i="15"/>
  <c r="H321" i="7" s="1"/>
  <c r="Q318" i="9"/>
  <c r="R318" i="9" s="1"/>
  <c r="O318" i="9"/>
  <c r="P318" i="9" s="1"/>
  <c r="S318" i="9"/>
  <c r="N319" i="4"/>
  <c r="AL322" i="15"/>
  <c r="AM321" i="15"/>
  <c r="AA317" i="7"/>
  <c r="Q316" i="5"/>
  <c r="D317" i="3" s="1"/>
  <c r="C317" i="3"/>
  <c r="B317" i="3" s="1"/>
  <c r="S317" i="7"/>
  <c r="I318" i="3" s="1"/>
  <c r="H318" i="3"/>
  <c r="Y317" i="5"/>
  <c r="L317" i="5"/>
  <c r="R317" i="5"/>
  <c r="C318" i="4"/>
  <c r="AA338" i="6"/>
  <c r="L342" i="6"/>
  <c r="R342" i="6"/>
  <c r="Y342" i="6" s="1"/>
  <c r="Z318" i="10"/>
  <c r="N318" i="10"/>
  <c r="K320" i="7"/>
  <c r="Q320" i="7"/>
  <c r="D322" i="15"/>
  <c r="F321" i="5"/>
  <c r="E321" i="15"/>
  <c r="G321" i="5" s="1"/>
  <c r="B318" i="4" l="1"/>
  <c r="N320" i="8"/>
  <c r="P320" i="8"/>
  <c r="X318" i="8"/>
  <c r="Y318" i="8" s="1"/>
  <c r="W319" i="8"/>
  <c r="Q317" i="8"/>
  <c r="K318" i="3" s="1"/>
  <c r="J318" i="3"/>
  <c r="S322" i="15"/>
  <c r="G322" i="8" s="1"/>
  <c r="R323" i="15"/>
  <c r="F322" i="8"/>
  <c r="K319" i="4"/>
  <c r="R318" i="8"/>
  <c r="L318" i="8"/>
  <c r="U319" i="8"/>
  <c r="V319" i="8" s="1"/>
  <c r="K319" i="8"/>
  <c r="M319" i="8" s="1"/>
  <c r="S317" i="8"/>
  <c r="T317" i="8" s="1"/>
  <c r="L318" i="4"/>
  <c r="J321" i="8"/>
  <c r="O321" i="8"/>
  <c r="AA318" i="10"/>
  <c r="D323" i="15"/>
  <c r="F322" i="5"/>
  <c r="E322" i="15"/>
  <c r="G322" i="5" s="1"/>
  <c r="Q317" i="5"/>
  <c r="D318" i="3" s="1"/>
  <c r="C318" i="3"/>
  <c r="AL323" i="15"/>
  <c r="AM322" i="15"/>
  <c r="AB320" i="10"/>
  <c r="AC320" i="10" s="1"/>
  <c r="X320" i="10"/>
  <c r="P320" i="5"/>
  <c r="N320" i="5"/>
  <c r="T340" i="6"/>
  <c r="F341" i="3" s="1"/>
  <c r="G341" i="3" s="1"/>
  <c r="E341" i="3"/>
  <c r="S318" i="7"/>
  <c r="I319" i="3" s="1"/>
  <c r="H319" i="3"/>
  <c r="U341" i="6"/>
  <c r="O341" i="6"/>
  <c r="E342" i="4"/>
  <c r="AB323" i="15"/>
  <c r="H322" i="10"/>
  <c r="L322" i="10" s="1"/>
  <c r="AC322" i="15"/>
  <c r="I322" i="10" s="1"/>
  <c r="N320" i="9"/>
  <c r="L320" i="9"/>
  <c r="M321" i="4"/>
  <c r="R318" i="5"/>
  <c r="L318" i="5"/>
  <c r="C319" i="4"/>
  <c r="B319" i="4" s="1"/>
  <c r="M319" i="7"/>
  <c r="W319" i="7"/>
  <c r="X319" i="7" s="1"/>
  <c r="V319" i="10"/>
  <c r="P320" i="4"/>
  <c r="R320" i="4" s="1"/>
  <c r="T316" i="5"/>
  <c r="AE319" i="10"/>
  <c r="AF319" i="10" s="1"/>
  <c r="AD320" i="10"/>
  <c r="K319" i="5"/>
  <c r="M319" i="5" s="1"/>
  <c r="U319" i="5"/>
  <c r="V319" i="5" s="1"/>
  <c r="L343" i="6"/>
  <c r="R343" i="6"/>
  <c r="Y343" i="6" s="1"/>
  <c r="K321" i="9"/>
  <c r="M321" i="9"/>
  <c r="M320" i="3" s="1"/>
  <c r="V340" i="6"/>
  <c r="F341" i="4"/>
  <c r="H341" i="4" s="1"/>
  <c r="P320" i="7"/>
  <c r="O320" i="7"/>
  <c r="R320" i="7"/>
  <c r="P342" i="6"/>
  <c r="S342" i="6"/>
  <c r="Q342" i="6"/>
  <c r="S319" i="9"/>
  <c r="T318" i="9"/>
  <c r="U318" i="9" s="1"/>
  <c r="K321" i="7"/>
  <c r="Q321" i="7"/>
  <c r="H343" i="15"/>
  <c r="H344" i="6"/>
  <c r="I342" i="15"/>
  <c r="I344" i="6" s="1"/>
  <c r="O320" i="10"/>
  <c r="U320" i="10"/>
  <c r="O321" i="4"/>
  <c r="T319" i="10"/>
  <c r="O320" i="3" s="1"/>
  <c r="P320" i="3" s="1"/>
  <c r="N320" i="3"/>
  <c r="AD341" i="6"/>
  <c r="AE340" i="6"/>
  <c r="AF340" i="6" s="1"/>
  <c r="O319" i="9"/>
  <c r="P319" i="9" s="1"/>
  <c r="Q319" i="9"/>
  <c r="R319" i="9" s="1"/>
  <c r="N320" i="4"/>
  <c r="W323" i="15"/>
  <c r="G322" i="9"/>
  <c r="X322" i="15"/>
  <c r="H322" i="9" s="1"/>
  <c r="Z319" i="10"/>
  <c r="N319" i="10"/>
  <c r="AA339" i="6"/>
  <c r="Z340" i="6"/>
  <c r="N340" i="6"/>
  <c r="J321" i="5"/>
  <c r="O321" i="5"/>
  <c r="S317" i="5"/>
  <c r="T317" i="5" s="1"/>
  <c r="D318" i="4"/>
  <c r="M323" i="15"/>
  <c r="G322" i="7"/>
  <c r="N322" i="15"/>
  <c r="H322" i="7" s="1"/>
  <c r="N319" i="7"/>
  <c r="T319" i="7"/>
  <c r="I320" i="4"/>
  <c r="V317" i="7"/>
  <c r="U318" i="7"/>
  <c r="J319" i="4"/>
  <c r="AB341" i="6"/>
  <c r="AC341" i="6" s="1"/>
  <c r="X341" i="6"/>
  <c r="Q321" i="10"/>
  <c r="P321" i="10"/>
  <c r="K321" i="10"/>
  <c r="R321" i="10" s="1"/>
  <c r="Y321" i="10" s="1"/>
  <c r="S321" i="10"/>
  <c r="W319" i="5"/>
  <c r="X318" i="5"/>
  <c r="Y319" i="7"/>
  <c r="Z318" i="7"/>
  <c r="AA318" i="7" s="1"/>
  <c r="V318" i="7" l="1"/>
  <c r="AA340" i="6"/>
  <c r="B318" i="3"/>
  <c r="Q318" i="8"/>
  <c r="K319" i="3" s="1"/>
  <c r="J319" i="3"/>
  <c r="F323" i="8"/>
  <c r="S323" i="15"/>
  <c r="G323" i="8" s="1"/>
  <c r="R324" i="15"/>
  <c r="X319" i="8"/>
  <c r="Y319" i="8" s="1"/>
  <c r="W320" i="8"/>
  <c r="L319" i="4"/>
  <c r="S318" i="8"/>
  <c r="T318" i="8" s="1"/>
  <c r="K320" i="4"/>
  <c r="R319" i="8"/>
  <c r="L319" i="8"/>
  <c r="K320" i="8"/>
  <c r="M320" i="8" s="1"/>
  <c r="U320" i="8"/>
  <c r="V320" i="8" s="1"/>
  <c r="N321" i="8"/>
  <c r="P321" i="8"/>
  <c r="J322" i="8"/>
  <c r="O322" i="8"/>
  <c r="L344" i="6"/>
  <c r="R344" i="6"/>
  <c r="Y344" i="6" s="1"/>
  <c r="O342" i="6"/>
  <c r="U342" i="6"/>
  <c r="E343" i="4"/>
  <c r="AB321" i="10"/>
  <c r="AC321" i="10" s="1"/>
  <c r="X321" i="10"/>
  <c r="N341" i="6"/>
  <c r="Z341" i="6"/>
  <c r="U319" i="7"/>
  <c r="J320" i="4"/>
  <c r="M324" i="15"/>
  <c r="G323" i="7"/>
  <c r="N323" i="15"/>
  <c r="H323" i="7" s="1"/>
  <c r="P321" i="5"/>
  <c r="N321" i="5"/>
  <c r="AE341" i="6"/>
  <c r="AF341" i="6" s="1"/>
  <c r="AD342" i="6"/>
  <c r="V320" i="10"/>
  <c r="P321" i="4"/>
  <c r="R321" i="4" s="1"/>
  <c r="H344" i="15"/>
  <c r="H345" i="6"/>
  <c r="I343" i="15"/>
  <c r="I345" i="6" s="1"/>
  <c r="T319" i="9"/>
  <c r="U319" i="9" s="1"/>
  <c r="S320" i="9"/>
  <c r="M320" i="7"/>
  <c r="W320" i="7"/>
  <c r="X320" i="7" s="1"/>
  <c r="S343" i="6"/>
  <c r="Q343" i="6"/>
  <c r="P343" i="6"/>
  <c r="Q322" i="10"/>
  <c r="P322" i="10"/>
  <c r="K322" i="10"/>
  <c r="R322" i="10" s="1"/>
  <c r="Y322" i="10" s="1"/>
  <c r="S322" i="10"/>
  <c r="V341" i="6"/>
  <c r="F342" i="4"/>
  <c r="H342" i="4" s="1"/>
  <c r="AL324" i="15"/>
  <c r="AM323" i="15"/>
  <c r="J322" i="5"/>
  <c r="O322" i="5"/>
  <c r="W320" i="5"/>
  <c r="X319" i="5"/>
  <c r="Y318" i="5" s="1"/>
  <c r="K322" i="7"/>
  <c r="Q322" i="7"/>
  <c r="W324" i="15"/>
  <c r="G323" i="9"/>
  <c r="X323" i="15"/>
  <c r="H323" i="9" s="1"/>
  <c r="Y320" i="7"/>
  <c r="Z319" i="7"/>
  <c r="AA319" i="7" s="1"/>
  <c r="S319" i="7"/>
  <c r="I320" i="3" s="1"/>
  <c r="H320" i="3"/>
  <c r="T320" i="10"/>
  <c r="O321" i="3" s="1"/>
  <c r="P321" i="3" s="1"/>
  <c r="N321" i="3"/>
  <c r="T320" i="7"/>
  <c r="N320" i="7"/>
  <c r="I321" i="4"/>
  <c r="AB324" i="15"/>
  <c r="H323" i="10"/>
  <c r="L323" i="10" s="1"/>
  <c r="AC323" i="15"/>
  <c r="I323" i="10" s="1"/>
  <c r="K320" i="5"/>
  <c r="M320" i="5" s="1"/>
  <c r="U320" i="5"/>
  <c r="V320" i="5" s="1"/>
  <c r="Z320" i="10"/>
  <c r="N320" i="10"/>
  <c r="D324" i="15"/>
  <c r="F323" i="5"/>
  <c r="E323" i="15"/>
  <c r="G323" i="5" s="1"/>
  <c r="U321" i="10"/>
  <c r="O321" i="10"/>
  <c r="O322" i="4"/>
  <c r="K322" i="9"/>
  <c r="M322" i="9"/>
  <c r="M321" i="3" s="1"/>
  <c r="P321" i="7"/>
  <c r="O321" i="7"/>
  <c r="R321" i="7"/>
  <c r="AB342" i="6"/>
  <c r="AC342" i="6" s="1"/>
  <c r="X342" i="6"/>
  <c r="L321" i="9"/>
  <c r="N321" i="9"/>
  <c r="M322" i="4"/>
  <c r="R319" i="5"/>
  <c r="L319" i="5"/>
  <c r="C320" i="4"/>
  <c r="Q318" i="5"/>
  <c r="D319" i="3" s="1"/>
  <c r="C319" i="3"/>
  <c r="B319" i="3" s="1"/>
  <c r="Q320" i="9"/>
  <c r="R320" i="9" s="1"/>
  <c r="O320" i="9"/>
  <c r="P320" i="9" s="1"/>
  <c r="N321" i="4"/>
  <c r="AE320" i="10"/>
  <c r="AF320" i="10" s="1"/>
  <c r="AD321" i="10"/>
  <c r="AA319" i="10"/>
  <c r="S318" i="5"/>
  <c r="D319" i="4"/>
  <c r="T341" i="6"/>
  <c r="F342" i="3" s="1"/>
  <c r="G342" i="3" s="1"/>
  <c r="E342" i="3"/>
  <c r="T318" i="5" l="1"/>
  <c r="B320" i="4"/>
  <c r="U321" i="8"/>
  <c r="V321" i="8" s="1"/>
  <c r="K321" i="8"/>
  <c r="M321" i="8" s="1"/>
  <c r="Q319" i="8"/>
  <c r="K320" i="3" s="1"/>
  <c r="J320" i="3"/>
  <c r="S319" i="8"/>
  <c r="L320" i="4"/>
  <c r="X320" i="8"/>
  <c r="Y320" i="8" s="1"/>
  <c r="W321" i="8"/>
  <c r="O323" i="8"/>
  <c r="J323" i="8"/>
  <c r="N322" i="8"/>
  <c r="P322" i="8"/>
  <c r="K321" i="4"/>
  <c r="R320" i="8"/>
  <c r="L320" i="8"/>
  <c r="R325" i="15"/>
  <c r="F324" i="8"/>
  <c r="S324" i="15"/>
  <c r="G324" i="8" s="1"/>
  <c r="AA320" i="10"/>
  <c r="U322" i="10"/>
  <c r="O322" i="10"/>
  <c r="O323" i="4"/>
  <c r="O321" i="9"/>
  <c r="P321" i="9" s="1"/>
  <c r="Q321" i="9"/>
  <c r="R321" i="9" s="1"/>
  <c r="N322" i="4"/>
  <c r="W321" i="7"/>
  <c r="X321" i="7" s="1"/>
  <c r="M321" i="7"/>
  <c r="N322" i="9"/>
  <c r="L322" i="9"/>
  <c r="M323" i="4"/>
  <c r="T321" i="10"/>
  <c r="O322" i="3" s="1"/>
  <c r="P322" i="3" s="1"/>
  <c r="N322" i="3"/>
  <c r="D325" i="15"/>
  <c r="F324" i="5"/>
  <c r="E324" i="15"/>
  <c r="G324" i="5" s="1"/>
  <c r="L320" i="5"/>
  <c r="R320" i="5"/>
  <c r="C321" i="4"/>
  <c r="S323" i="10"/>
  <c r="Q323" i="10"/>
  <c r="P323" i="10"/>
  <c r="K323" i="10"/>
  <c r="R323" i="10" s="1"/>
  <c r="Y323" i="10" s="1"/>
  <c r="U320" i="7"/>
  <c r="J321" i="4"/>
  <c r="Y321" i="7"/>
  <c r="Z320" i="7"/>
  <c r="AA320" i="7" s="1"/>
  <c r="O322" i="7"/>
  <c r="R322" i="7"/>
  <c r="P322" i="7"/>
  <c r="N322" i="5"/>
  <c r="P322" i="5"/>
  <c r="AA341" i="6"/>
  <c r="O343" i="6"/>
  <c r="U343" i="6"/>
  <c r="E344" i="4"/>
  <c r="L345" i="6"/>
  <c r="R345" i="6"/>
  <c r="Y345" i="6" s="1"/>
  <c r="AD343" i="6"/>
  <c r="AE342" i="6"/>
  <c r="AF342" i="6" s="1"/>
  <c r="Z321" i="10"/>
  <c r="N321" i="10"/>
  <c r="T342" i="6"/>
  <c r="F343" i="3" s="1"/>
  <c r="G343" i="3" s="1"/>
  <c r="E343" i="3"/>
  <c r="W325" i="15"/>
  <c r="G324" i="9"/>
  <c r="X324" i="15"/>
  <c r="H324" i="9" s="1"/>
  <c r="M325" i="15"/>
  <c r="G324" i="7"/>
  <c r="N324" i="15"/>
  <c r="H324" i="7" s="1"/>
  <c r="AB322" i="10"/>
  <c r="AC322" i="10" s="1"/>
  <c r="X322" i="10"/>
  <c r="S321" i="9"/>
  <c r="T320" i="9"/>
  <c r="U320" i="9" s="1"/>
  <c r="H345" i="15"/>
  <c r="H346" i="6"/>
  <c r="I344" i="15"/>
  <c r="I346" i="6" s="1"/>
  <c r="V319" i="7"/>
  <c r="AD322" i="10"/>
  <c r="AE321" i="10"/>
  <c r="AF321" i="10" s="1"/>
  <c r="J323" i="5"/>
  <c r="O323" i="5"/>
  <c r="S320" i="7"/>
  <c r="I321" i="3" s="1"/>
  <c r="H321" i="3"/>
  <c r="U321" i="5"/>
  <c r="V321" i="5" s="1"/>
  <c r="K321" i="5"/>
  <c r="M321" i="5" s="1"/>
  <c r="V342" i="6"/>
  <c r="F343" i="4"/>
  <c r="H343" i="4" s="1"/>
  <c r="Q319" i="5"/>
  <c r="D320" i="3" s="1"/>
  <c r="C320" i="3"/>
  <c r="T321" i="7"/>
  <c r="N321" i="7"/>
  <c r="I322" i="4"/>
  <c r="V321" i="10"/>
  <c r="P322" i="4"/>
  <c r="R322" i="4" s="1"/>
  <c r="AB325" i="15"/>
  <c r="H324" i="10"/>
  <c r="L324" i="10" s="1"/>
  <c r="AC324" i="15"/>
  <c r="I324" i="10" s="1"/>
  <c r="S319" i="5"/>
  <c r="D320" i="4"/>
  <c r="Z342" i="6"/>
  <c r="N342" i="6"/>
  <c r="K323" i="9"/>
  <c r="M323" i="9"/>
  <c r="M322" i="3" s="1"/>
  <c r="X320" i="5"/>
  <c r="Y319" i="5" s="1"/>
  <c r="W321" i="5"/>
  <c r="AL325" i="15"/>
  <c r="AM324" i="15"/>
  <c r="X343" i="6"/>
  <c r="AB343" i="6"/>
  <c r="AC343" i="6" s="1"/>
  <c r="K323" i="7"/>
  <c r="Q323" i="7"/>
  <c r="Q344" i="6"/>
  <c r="S344" i="6"/>
  <c r="P344" i="6"/>
  <c r="AA321" i="10" l="1"/>
  <c r="B320" i="3"/>
  <c r="T319" i="8"/>
  <c r="T319" i="5"/>
  <c r="B321" i="4"/>
  <c r="R326" i="15"/>
  <c r="F325" i="8"/>
  <c r="S325" i="15"/>
  <c r="G325" i="8" s="1"/>
  <c r="U322" i="8"/>
  <c r="V322" i="8" s="1"/>
  <c r="K322" i="8"/>
  <c r="M322" i="8" s="1"/>
  <c r="X321" i="8"/>
  <c r="Y321" i="8" s="1"/>
  <c r="W322" i="8"/>
  <c r="Q320" i="8"/>
  <c r="K321" i="3" s="1"/>
  <c r="J321" i="3"/>
  <c r="S320" i="8"/>
  <c r="L321" i="4"/>
  <c r="P323" i="8"/>
  <c r="N323" i="8"/>
  <c r="R321" i="8"/>
  <c r="L321" i="8"/>
  <c r="K322" i="4"/>
  <c r="J324" i="8"/>
  <c r="O324" i="8"/>
  <c r="V320" i="7"/>
  <c r="S321" i="7"/>
  <c r="I322" i="3" s="1"/>
  <c r="H322" i="3"/>
  <c r="X321" i="5"/>
  <c r="Y320" i="5" s="1"/>
  <c r="W322" i="5"/>
  <c r="AB326" i="15"/>
  <c r="H325" i="10"/>
  <c r="L325" i="10" s="1"/>
  <c r="AC325" i="15"/>
  <c r="I325" i="10" s="1"/>
  <c r="L321" i="5"/>
  <c r="C322" i="4"/>
  <c r="B322" i="4" s="1"/>
  <c r="R321" i="5"/>
  <c r="M326" i="15"/>
  <c r="G325" i="7"/>
  <c r="N325" i="15"/>
  <c r="H325" i="7" s="1"/>
  <c r="U322" i="5"/>
  <c r="V322" i="5" s="1"/>
  <c r="K322" i="5"/>
  <c r="M322" i="5" s="1"/>
  <c r="W322" i="7"/>
  <c r="X322" i="7" s="1"/>
  <c r="M322" i="7"/>
  <c r="Q320" i="5"/>
  <c r="D321" i="3" s="1"/>
  <c r="C321" i="3"/>
  <c r="Q322" i="9"/>
  <c r="R322" i="9" s="1"/>
  <c r="O322" i="9"/>
  <c r="P322" i="9" s="1"/>
  <c r="N323" i="4"/>
  <c r="U344" i="6"/>
  <c r="O344" i="6"/>
  <c r="E345" i="4"/>
  <c r="R323" i="7"/>
  <c r="P323" i="7"/>
  <c r="O323" i="7"/>
  <c r="L323" i="9"/>
  <c r="N323" i="9"/>
  <c r="M324" i="4"/>
  <c r="N323" i="5"/>
  <c r="P323" i="5"/>
  <c r="T321" i="9"/>
  <c r="U321" i="9" s="1"/>
  <c r="S322" i="9"/>
  <c r="AD344" i="6"/>
  <c r="AE343" i="6"/>
  <c r="AF343" i="6" s="1"/>
  <c r="V343" i="6"/>
  <c r="F344" i="4"/>
  <c r="H344" i="4" s="1"/>
  <c r="N322" i="7"/>
  <c r="T322" i="7"/>
  <c r="I323" i="4"/>
  <c r="AB323" i="10"/>
  <c r="AC323" i="10" s="1"/>
  <c r="X323" i="10"/>
  <c r="AB344" i="6"/>
  <c r="AC344" i="6" s="1"/>
  <c r="X344" i="6"/>
  <c r="L346" i="6"/>
  <c r="R346" i="6"/>
  <c r="Y346" i="6" s="1"/>
  <c r="Z322" i="10"/>
  <c r="N322" i="10"/>
  <c r="K324" i="9"/>
  <c r="M324" i="9"/>
  <c r="M323" i="3" s="1"/>
  <c r="T343" i="6"/>
  <c r="F344" i="3" s="1"/>
  <c r="G344" i="3" s="1"/>
  <c r="E344" i="3"/>
  <c r="J324" i="5"/>
  <c r="O324" i="5"/>
  <c r="T322" i="10"/>
  <c r="O323" i="3" s="1"/>
  <c r="P323" i="3" s="1"/>
  <c r="N323" i="3"/>
  <c r="Z343" i="6"/>
  <c r="N343" i="6"/>
  <c r="AL326" i="15"/>
  <c r="AM325" i="15"/>
  <c r="P324" i="10"/>
  <c r="K324" i="10"/>
  <c r="R324" i="10" s="1"/>
  <c r="Y324" i="10" s="1"/>
  <c r="S324" i="10"/>
  <c r="Q324" i="10"/>
  <c r="U321" i="7"/>
  <c r="J322" i="4"/>
  <c r="AA342" i="6"/>
  <c r="AD323" i="10"/>
  <c r="AE322" i="10"/>
  <c r="AF322" i="10" s="1"/>
  <c r="H346" i="15"/>
  <c r="H347" i="6"/>
  <c r="I345" i="15"/>
  <c r="I347" i="6" s="1"/>
  <c r="K324" i="7"/>
  <c r="Q324" i="7"/>
  <c r="W326" i="15"/>
  <c r="G325" i="9"/>
  <c r="X325" i="15"/>
  <c r="H325" i="9" s="1"/>
  <c r="Q345" i="6"/>
  <c r="P345" i="6"/>
  <c r="S345" i="6"/>
  <c r="Y322" i="7"/>
  <c r="Z321" i="7"/>
  <c r="AA321" i="7" s="1"/>
  <c r="O323" i="10"/>
  <c r="U323" i="10"/>
  <c r="O324" i="4"/>
  <c r="S320" i="5"/>
  <c r="D321" i="4"/>
  <c r="D326" i="15"/>
  <c r="F325" i="5"/>
  <c r="E325" i="15"/>
  <c r="G325" i="5" s="1"/>
  <c r="V322" i="10"/>
  <c r="P323" i="4"/>
  <c r="R323" i="4" s="1"/>
  <c r="B321" i="3" l="1"/>
  <c r="T320" i="8"/>
  <c r="K323" i="8"/>
  <c r="M323" i="8" s="1"/>
  <c r="U323" i="8"/>
  <c r="V323" i="8" s="1"/>
  <c r="Q321" i="8"/>
  <c r="K322" i="3" s="1"/>
  <c r="J322" i="3"/>
  <c r="X322" i="8"/>
  <c r="Y322" i="8" s="1"/>
  <c r="W323" i="8"/>
  <c r="S321" i="8"/>
  <c r="L322" i="4"/>
  <c r="J325" i="8"/>
  <c r="O325" i="8"/>
  <c r="N324" i="8"/>
  <c r="P324" i="8"/>
  <c r="R322" i="8"/>
  <c r="L322" i="8"/>
  <c r="K323" i="4"/>
  <c r="S326" i="15"/>
  <c r="G326" i="8" s="1"/>
  <c r="R327" i="15"/>
  <c r="F326" i="8"/>
  <c r="T320" i="5"/>
  <c r="AA322" i="10"/>
  <c r="V321" i="7"/>
  <c r="AA343" i="6"/>
  <c r="Z344" i="6"/>
  <c r="N344" i="6"/>
  <c r="H347" i="15"/>
  <c r="H348" i="6"/>
  <c r="I346" i="15"/>
  <c r="I348" i="6" s="1"/>
  <c r="U322" i="7"/>
  <c r="J323" i="4"/>
  <c r="K323" i="5"/>
  <c r="M323" i="5" s="1"/>
  <c r="U323" i="5"/>
  <c r="V323" i="5" s="1"/>
  <c r="O323" i="9"/>
  <c r="P323" i="9" s="1"/>
  <c r="Q323" i="9"/>
  <c r="R323" i="9" s="1"/>
  <c r="N324" i="4"/>
  <c r="K325" i="7"/>
  <c r="Q325" i="7"/>
  <c r="Q321" i="5"/>
  <c r="D322" i="3" s="1"/>
  <c r="C322" i="3"/>
  <c r="AB327" i="15"/>
  <c r="H326" i="10"/>
  <c r="L326" i="10" s="1"/>
  <c r="AC326" i="15"/>
  <c r="I326" i="10" s="1"/>
  <c r="U345" i="6"/>
  <c r="O345" i="6"/>
  <c r="E346" i="4"/>
  <c r="W327" i="15"/>
  <c r="G326" i="9"/>
  <c r="X326" i="15"/>
  <c r="H326" i="9" s="1"/>
  <c r="O324" i="10"/>
  <c r="U324" i="10"/>
  <c r="O325" i="4"/>
  <c r="Q325" i="10"/>
  <c r="P325" i="10"/>
  <c r="K325" i="10"/>
  <c r="R325" i="10" s="1"/>
  <c r="Y325" i="10" s="1"/>
  <c r="S325" i="10"/>
  <c r="J325" i="5"/>
  <c r="O325" i="5"/>
  <c r="Y323" i="7"/>
  <c r="Z322" i="7"/>
  <c r="AA322" i="7" s="1"/>
  <c r="AD345" i="6"/>
  <c r="AE345" i="6" s="1"/>
  <c r="AE344" i="6"/>
  <c r="AF344" i="6" s="1"/>
  <c r="N323" i="7"/>
  <c r="T323" i="7"/>
  <c r="I324" i="4"/>
  <c r="M327" i="15"/>
  <c r="G326" i="7"/>
  <c r="N326" i="15"/>
  <c r="H326" i="7" s="1"/>
  <c r="W323" i="5"/>
  <c r="X322" i="5"/>
  <c r="Y321" i="5" s="1"/>
  <c r="T323" i="10"/>
  <c r="O324" i="3" s="1"/>
  <c r="P324" i="3" s="1"/>
  <c r="N324" i="3"/>
  <c r="L347" i="6"/>
  <c r="R347" i="6"/>
  <c r="Y347" i="6" s="1"/>
  <c r="M323" i="7"/>
  <c r="W323" i="7"/>
  <c r="X323" i="7" s="1"/>
  <c r="P324" i="7"/>
  <c r="O324" i="7"/>
  <c r="R324" i="7"/>
  <c r="AB324" i="10"/>
  <c r="AC324" i="10" s="1"/>
  <c r="X324" i="10"/>
  <c r="Z323" i="10"/>
  <c r="N323" i="10"/>
  <c r="S322" i="7"/>
  <c r="I323" i="3" s="1"/>
  <c r="H323" i="3"/>
  <c r="T344" i="6"/>
  <c r="F345" i="3" s="1"/>
  <c r="G345" i="3" s="1"/>
  <c r="E345" i="3"/>
  <c r="R322" i="5"/>
  <c r="L322" i="5"/>
  <c r="C323" i="4"/>
  <c r="D327" i="15"/>
  <c r="F326" i="5"/>
  <c r="E326" i="15"/>
  <c r="G326" i="5" s="1"/>
  <c r="V323" i="10"/>
  <c r="P324" i="4"/>
  <c r="R324" i="4" s="1"/>
  <c r="AB345" i="6"/>
  <c r="AC345" i="6" s="1"/>
  <c r="X345" i="6"/>
  <c r="K325" i="9"/>
  <c r="M325" i="9"/>
  <c r="M324" i="3" s="1"/>
  <c r="AE323" i="10"/>
  <c r="AF323" i="10" s="1"/>
  <c r="AD324" i="10"/>
  <c r="AE324" i="10" s="1"/>
  <c r="AL327" i="15"/>
  <c r="AM326" i="15"/>
  <c r="P324" i="5"/>
  <c r="N324" i="5"/>
  <c r="N324" i="9"/>
  <c r="L324" i="9"/>
  <c r="M325" i="4"/>
  <c r="P346" i="6"/>
  <c r="S346" i="6"/>
  <c r="Q346" i="6"/>
  <c r="S323" i="9"/>
  <c r="T322" i="9"/>
  <c r="U322" i="9" s="1"/>
  <c r="V344" i="6"/>
  <c r="F345" i="4"/>
  <c r="H345" i="4" s="1"/>
  <c r="S321" i="5"/>
  <c r="D322" i="4"/>
  <c r="T321" i="8" l="1"/>
  <c r="T321" i="5"/>
  <c r="B323" i="4"/>
  <c r="B322" i="3"/>
  <c r="U324" i="8"/>
  <c r="V324" i="8" s="1"/>
  <c r="K324" i="8"/>
  <c r="M324" i="8" s="1"/>
  <c r="J326" i="8"/>
  <c r="O326" i="8"/>
  <c r="Q322" i="8"/>
  <c r="K323" i="3" s="1"/>
  <c r="J323" i="3"/>
  <c r="W324" i="8"/>
  <c r="X324" i="8" s="1"/>
  <c r="X323" i="8"/>
  <c r="Y323" i="8" s="1"/>
  <c r="R328" i="15"/>
  <c r="F327" i="8"/>
  <c r="S327" i="15"/>
  <c r="G327" i="8" s="1"/>
  <c r="S322" i="8"/>
  <c r="L323" i="4"/>
  <c r="N325" i="8"/>
  <c r="P325" i="8"/>
  <c r="K324" i="4"/>
  <c r="R323" i="8"/>
  <c r="L323" i="8"/>
  <c r="AA323" i="10"/>
  <c r="AF324" i="10"/>
  <c r="AF345" i="6"/>
  <c r="AA344" i="6"/>
  <c r="AB346" i="6"/>
  <c r="AC346" i="6" s="1"/>
  <c r="X346" i="6"/>
  <c r="AD346" i="6"/>
  <c r="Q324" i="9"/>
  <c r="R324" i="9" s="1"/>
  <c r="O324" i="9"/>
  <c r="P324" i="9" s="1"/>
  <c r="N325" i="4"/>
  <c r="L325" i="9"/>
  <c r="N325" i="9"/>
  <c r="M326" i="4"/>
  <c r="Z324" i="10"/>
  <c r="N324" i="10"/>
  <c r="S347" i="6"/>
  <c r="Q347" i="6"/>
  <c r="P347" i="6"/>
  <c r="AB325" i="10"/>
  <c r="AC325" i="10" s="1"/>
  <c r="X325" i="10"/>
  <c r="AD325" i="10"/>
  <c r="T324" i="10"/>
  <c r="O325" i="3" s="1"/>
  <c r="P325" i="3" s="1"/>
  <c r="N325" i="3"/>
  <c r="L348" i="6"/>
  <c r="R348" i="6"/>
  <c r="Y348" i="6" s="1"/>
  <c r="Q322" i="5"/>
  <c r="D323" i="3" s="1"/>
  <c r="C323" i="3"/>
  <c r="U323" i="7"/>
  <c r="J324" i="4"/>
  <c r="Y324" i="7"/>
  <c r="Z324" i="7" s="1"/>
  <c r="Z323" i="7"/>
  <c r="AA323" i="7" s="1"/>
  <c r="T345" i="6"/>
  <c r="F346" i="3" s="1"/>
  <c r="G346" i="3" s="1"/>
  <c r="E346" i="3"/>
  <c r="AB328" i="15"/>
  <c r="H327" i="10"/>
  <c r="L327" i="10" s="1"/>
  <c r="AC327" i="15"/>
  <c r="I327" i="10" s="1"/>
  <c r="P325" i="7"/>
  <c r="O325" i="7"/>
  <c r="R325" i="7"/>
  <c r="H348" i="15"/>
  <c r="H349" i="6"/>
  <c r="I347" i="15"/>
  <c r="I349" i="6" s="1"/>
  <c r="O346" i="6"/>
  <c r="U346" i="6"/>
  <c r="E347" i="4"/>
  <c r="AL328" i="15"/>
  <c r="AM327" i="15"/>
  <c r="Q326" i="10"/>
  <c r="P326" i="10"/>
  <c r="K326" i="10"/>
  <c r="R326" i="10" s="1"/>
  <c r="Y326" i="10" s="1"/>
  <c r="S326" i="10"/>
  <c r="R323" i="5"/>
  <c r="L323" i="5"/>
  <c r="C324" i="4"/>
  <c r="B324" i="4" s="1"/>
  <c r="T323" i="9"/>
  <c r="U323" i="9" s="1"/>
  <c r="S324" i="9"/>
  <c r="T324" i="9" s="1"/>
  <c r="Z345" i="6"/>
  <c r="N345" i="6"/>
  <c r="K324" i="5"/>
  <c r="M324" i="5" s="1"/>
  <c r="U324" i="5"/>
  <c r="V324" i="5" s="1"/>
  <c r="J326" i="5"/>
  <c r="O326" i="5"/>
  <c r="D323" i="4"/>
  <c r="S322" i="5"/>
  <c r="M324" i="7"/>
  <c r="W324" i="7"/>
  <c r="X324" i="7" s="1"/>
  <c r="K326" i="7"/>
  <c r="Q326" i="7"/>
  <c r="S323" i="7"/>
  <c r="I324" i="3" s="1"/>
  <c r="H324" i="3"/>
  <c r="U325" i="10"/>
  <c r="O325" i="10"/>
  <c r="O326" i="4"/>
  <c r="K326" i="9"/>
  <c r="M326" i="9"/>
  <c r="M325" i="3" s="1"/>
  <c r="V345" i="6"/>
  <c r="F346" i="4"/>
  <c r="H346" i="4" s="1"/>
  <c r="V322" i="7"/>
  <c r="D328" i="15"/>
  <c r="F327" i="5"/>
  <c r="E327" i="15"/>
  <c r="G327" i="5" s="1"/>
  <c r="T324" i="7"/>
  <c r="N324" i="7"/>
  <c r="I325" i="4"/>
  <c r="W324" i="5"/>
  <c r="X324" i="5" s="1"/>
  <c r="X323" i="5"/>
  <c r="Y322" i="5" s="1"/>
  <c r="M328" i="15"/>
  <c r="G327" i="7"/>
  <c r="N327" i="15"/>
  <c r="H327" i="7" s="1"/>
  <c r="P325" i="5"/>
  <c r="N325" i="5"/>
  <c r="V324" i="10"/>
  <c r="P325" i="4"/>
  <c r="R325" i="4" s="1"/>
  <c r="W328" i="15"/>
  <c r="G327" i="9"/>
  <c r="X327" i="15"/>
  <c r="H327" i="9" s="1"/>
  <c r="T322" i="5" l="1"/>
  <c r="AA324" i="10"/>
  <c r="T322" i="8"/>
  <c r="B323" i="3"/>
  <c r="Y324" i="8"/>
  <c r="U325" i="8"/>
  <c r="V325" i="8" s="1"/>
  <c r="W325" i="8"/>
  <c r="K325" i="8"/>
  <c r="M325" i="8" s="1"/>
  <c r="N326" i="8"/>
  <c r="P326" i="8"/>
  <c r="J324" i="3"/>
  <c r="Q323" i="8"/>
  <c r="K324" i="3" s="1"/>
  <c r="J327" i="8"/>
  <c r="O327" i="8"/>
  <c r="K325" i="4"/>
  <c r="R324" i="8"/>
  <c r="L324" i="8"/>
  <c r="S323" i="8"/>
  <c r="L324" i="4"/>
  <c r="F328" i="8"/>
  <c r="S328" i="15"/>
  <c r="G328" i="8" s="1"/>
  <c r="R329" i="15"/>
  <c r="U324" i="9"/>
  <c r="AA345" i="6"/>
  <c r="AA324" i="7"/>
  <c r="K327" i="9"/>
  <c r="M327" i="9"/>
  <c r="M326" i="3" s="1"/>
  <c r="U325" i="5"/>
  <c r="V325" i="5" s="1"/>
  <c r="W325" i="5"/>
  <c r="K325" i="5"/>
  <c r="M325" i="5" s="1"/>
  <c r="Y323" i="5"/>
  <c r="S324" i="7"/>
  <c r="I325" i="3" s="1"/>
  <c r="H325" i="3"/>
  <c r="D329" i="15"/>
  <c r="F328" i="5"/>
  <c r="E328" i="15"/>
  <c r="G328" i="5" s="1"/>
  <c r="V325" i="10"/>
  <c r="P326" i="4"/>
  <c r="R326" i="4" s="1"/>
  <c r="N326" i="5"/>
  <c r="P326" i="5"/>
  <c r="S323" i="5"/>
  <c r="D324" i="4"/>
  <c r="V346" i="6"/>
  <c r="F347" i="4"/>
  <c r="H347" i="4" s="1"/>
  <c r="H349" i="15"/>
  <c r="H350" i="6"/>
  <c r="I348" i="15"/>
  <c r="I350" i="6" s="1"/>
  <c r="O347" i="6"/>
  <c r="U347" i="6"/>
  <c r="E348" i="4"/>
  <c r="S325" i="9"/>
  <c r="O325" i="9"/>
  <c r="P325" i="9" s="1"/>
  <c r="Q325" i="9"/>
  <c r="R325" i="9" s="1"/>
  <c r="N326" i="4"/>
  <c r="W329" i="15"/>
  <c r="G328" i="9"/>
  <c r="X328" i="15"/>
  <c r="H328" i="9" s="1"/>
  <c r="K327" i="7"/>
  <c r="Q327" i="7"/>
  <c r="U324" i="7"/>
  <c r="V324" i="7" s="1"/>
  <c r="J325" i="4"/>
  <c r="N326" i="9"/>
  <c r="L326" i="9"/>
  <c r="M327" i="4"/>
  <c r="AB326" i="10"/>
  <c r="AC326" i="10" s="1"/>
  <c r="X326" i="10"/>
  <c r="T346" i="6"/>
  <c r="F347" i="3" s="1"/>
  <c r="G347" i="3" s="1"/>
  <c r="E347" i="3"/>
  <c r="W325" i="7"/>
  <c r="X325" i="7" s="1"/>
  <c r="M325" i="7"/>
  <c r="Y325" i="7"/>
  <c r="S327" i="10"/>
  <c r="Q327" i="10"/>
  <c r="P327" i="10"/>
  <c r="K327" i="10"/>
  <c r="R327" i="10" s="1"/>
  <c r="Y327" i="10" s="1"/>
  <c r="V323" i="7"/>
  <c r="AD326" i="10"/>
  <c r="AE325" i="10"/>
  <c r="AF325" i="10" s="1"/>
  <c r="AD347" i="6"/>
  <c r="AE346" i="6"/>
  <c r="AF346" i="6" s="1"/>
  <c r="M329" i="15"/>
  <c r="G328" i="7"/>
  <c r="N328" i="15"/>
  <c r="H328" i="7" s="1"/>
  <c r="O326" i="7"/>
  <c r="R326" i="7"/>
  <c r="P326" i="7"/>
  <c r="L324" i="5"/>
  <c r="R324" i="5"/>
  <c r="C325" i="4"/>
  <c r="AL329" i="15"/>
  <c r="AM328" i="15"/>
  <c r="T325" i="7"/>
  <c r="N325" i="7"/>
  <c r="I326" i="4"/>
  <c r="AB329" i="15"/>
  <c r="H328" i="10"/>
  <c r="L328" i="10" s="1"/>
  <c r="AC328" i="15"/>
  <c r="I328" i="10" s="1"/>
  <c r="Q348" i="6"/>
  <c r="P348" i="6"/>
  <c r="S348" i="6"/>
  <c r="Z325" i="10"/>
  <c r="N325" i="10"/>
  <c r="AB347" i="6"/>
  <c r="AC347" i="6" s="1"/>
  <c r="X347" i="6"/>
  <c r="N346" i="6"/>
  <c r="Z346" i="6"/>
  <c r="J327" i="5"/>
  <c r="O327" i="5"/>
  <c r="T325" i="10"/>
  <c r="O326" i="3" s="1"/>
  <c r="P326" i="3" s="1"/>
  <c r="N326" i="3"/>
  <c r="Q323" i="5"/>
  <c r="D324" i="3" s="1"/>
  <c r="C324" i="3"/>
  <c r="U326" i="10"/>
  <c r="O326" i="10"/>
  <c r="O327" i="4"/>
  <c r="L349" i="6"/>
  <c r="R349" i="6"/>
  <c r="Y349" i="6" s="1"/>
  <c r="T323" i="8" l="1"/>
  <c r="B325" i="4"/>
  <c r="B324" i="3"/>
  <c r="J325" i="3"/>
  <c r="Q324" i="8"/>
  <c r="K325" i="3" s="1"/>
  <c r="P327" i="8"/>
  <c r="N327" i="8"/>
  <c r="O328" i="8"/>
  <c r="J328" i="8"/>
  <c r="S324" i="8"/>
  <c r="L325" i="4"/>
  <c r="R325" i="8"/>
  <c r="L325" i="8"/>
  <c r="K326" i="4"/>
  <c r="X325" i="8"/>
  <c r="Y325" i="8" s="1"/>
  <c r="W326" i="8"/>
  <c r="R330" i="15"/>
  <c r="F329" i="8"/>
  <c r="S329" i="15"/>
  <c r="G329" i="8" s="1"/>
  <c r="U326" i="8"/>
  <c r="V326" i="8" s="1"/>
  <c r="K326" i="8"/>
  <c r="M326" i="8" s="1"/>
  <c r="Z347" i="6"/>
  <c r="N347" i="6"/>
  <c r="P328" i="10"/>
  <c r="K328" i="10"/>
  <c r="R328" i="10" s="1"/>
  <c r="Y328" i="10" s="1"/>
  <c r="S328" i="10"/>
  <c r="Q328" i="10"/>
  <c r="U325" i="7"/>
  <c r="J326" i="4"/>
  <c r="N326" i="7"/>
  <c r="T326" i="7"/>
  <c r="I327" i="4"/>
  <c r="Q326" i="9"/>
  <c r="R326" i="9" s="1"/>
  <c r="O326" i="9"/>
  <c r="P326" i="9" s="1"/>
  <c r="N327" i="4"/>
  <c r="Q324" i="5"/>
  <c r="D325" i="3" s="1"/>
  <c r="C325" i="3"/>
  <c r="Y326" i="7"/>
  <c r="Z325" i="7"/>
  <c r="AA325" i="7" s="1"/>
  <c r="K328" i="9"/>
  <c r="M328" i="9"/>
  <c r="M327" i="3" s="1"/>
  <c r="T347" i="6"/>
  <c r="F348" i="3" s="1"/>
  <c r="G348" i="3" s="1"/>
  <c r="E348" i="3"/>
  <c r="AA346" i="6"/>
  <c r="D330" i="15"/>
  <c r="F329" i="5"/>
  <c r="E329" i="15"/>
  <c r="G329" i="5" s="1"/>
  <c r="L325" i="5"/>
  <c r="C326" i="4"/>
  <c r="R325" i="5"/>
  <c r="L327" i="9"/>
  <c r="N327" i="9"/>
  <c r="M328" i="4"/>
  <c r="X348" i="6"/>
  <c r="AB348" i="6"/>
  <c r="AC348" i="6" s="1"/>
  <c r="S324" i="5"/>
  <c r="D325" i="4"/>
  <c r="Q349" i="6"/>
  <c r="P349" i="6"/>
  <c r="S349" i="6"/>
  <c r="U348" i="6"/>
  <c r="O348" i="6"/>
  <c r="E349" i="4"/>
  <c r="AB330" i="15"/>
  <c r="H329" i="10"/>
  <c r="L329" i="10" s="1"/>
  <c r="AC329" i="15"/>
  <c r="I329" i="10" s="1"/>
  <c r="AD348" i="6"/>
  <c r="AE347" i="6"/>
  <c r="AF347" i="6" s="1"/>
  <c r="N327" i="5"/>
  <c r="P327" i="5"/>
  <c r="AL330" i="15"/>
  <c r="AM329" i="15"/>
  <c r="K328" i="7"/>
  <c r="Q328" i="7"/>
  <c r="O327" i="10"/>
  <c r="U327" i="10"/>
  <c r="O328" i="4"/>
  <c r="Z326" i="10"/>
  <c r="N326" i="10"/>
  <c r="W330" i="15"/>
  <c r="G329" i="9"/>
  <c r="X329" i="15"/>
  <c r="H329" i="9" s="1"/>
  <c r="T325" i="9"/>
  <c r="U325" i="9" s="1"/>
  <c r="S326" i="9"/>
  <c r="L350" i="6"/>
  <c r="R350" i="6"/>
  <c r="Y350" i="6" s="1"/>
  <c r="U326" i="5"/>
  <c r="V326" i="5" s="1"/>
  <c r="K326" i="5"/>
  <c r="M326" i="5" s="1"/>
  <c r="AA325" i="10"/>
  <c r="X325" i="5"/>
  <c r="Y324" i="5" s="1"/>
  <c r="W326" i="5"/>
  <c r="V326" i="10"/>
  <c r="P327" i="4"/>
  <c r="R327" i="4" s="1"/>
  <c r="AB327" i="10"/>
  <c r="AC327" i="10" s="1"/>
  <c r="X327" i="10"/>
  <c r="V347" i="6"/>
  <c r="F348" i="4"/>
  <c r="H348" i="4" s="1"/>
  <c r="J328" i="5"/>
  <c r="O328" i="5"/>
  <c r="T326" i="10"/>
  <c r="O327" i="3" s="1"/>
  <c r="P327" i="3" s="1"/>
  <c r="N327" i="3"/>
  <c r="S325" i="7"/>
  <c r="I326" i="3" s="1"/>
  <c r="H326" i="3"/>
  <c r="W326" i="7"/>
  <c r="X326" i="7" s="1"/>
  <c r="M326" i="7"/>
  <c r="M330" i="15"/>
  <c r="G329" i="7"/>
  <c r="N329" i="15"/>
  <c r="H329" i="7" s="1"/>
  <c r="AD327" i="10"/>
  <c r="AE326" i="10"/>
  <c r="AF326" i="10" s="1"/>
  <c r="R327" i="7"/>
  <c r="P327" i="7"/>
  <c r="O327" i="7"/>
  <c r="H350" i="15"/>
  <c r="H351" i="6"/>
  <c r="I349" i="15"/>
  <c r="I351" i="6" s="1"/>
  <c r="T323" i="5"/>
  <c r="T324" i="8" l="1"/>
  <c r="B326" i="4"/>
  <c r="B325" i="3"/>
  <c r="O329" i="8"/>
  <c r="J329" i="8"/>
  <c r="U327" i="8"/>
  <c r="V327" i="8" s="1"/>
  <c r="K327" i="8"/>
  <c r="M327" i="8" s="1"/>
  <c r="K327" i="4"/>
  <c r="R326" i="8"/>
  <c r="L326" i="8"/>
  <c r="F330" i="8"/>
  <c r="S330" i="15"/>
  <c r="G330" i="8" s="1"/>
  <c r="R331" i="15"/>
  <c r="Q325" i="8"/>
  <c r="K326" i="3" s="1"/>
  <c r="J326" i="3"/>
  <c r="N328" i="8"/>
  <c r="P328" i="8"/>
  <c r="W327" i="8"/>
  <c r="X326" i="8"/>
  <c r="Y326" i="8" s="1"/>
  <c r="S325" i="8"/>
  <c r="L326" i="4"/>
  <c r="M327" i="7"/>
  <c r="W327" i="7"/>
  <c r="X327" i="7" s="1"/>
  <c r="P328" i="5"/>
  <c r="N328" i="5"/>
  <c r="AB331" i="15"/>
  <c r="H330" i="10"/>
  <c r="L330" i="10" s="1"/>
  <c r="AC330" i="15"/>
  <c r="I330" i="10" s="1"/>
  <c r="M331" i="15"/>
  <c r="G330" i="7"/>
  <c r="N330" i="15"/>
  <c r="H330" i="7" s="1"/>
  <c r="K327" i="5"/>
  <c r="M327" i="5" s="1"/>
  <c r="U327" i="5"/>
  <c r="V327" i="5" s="1"/>
  <c r="S325" i="5"/>
  <c r="D326" i="4"/>
  <c r="V325" i="7"/>
  <c r="O328" i="10"/>
  <c r="U328" i="10"/>
  <c r="O329" i="4"/>
  <c r="K329" i="7"/>
  <c r="Q329" i="7"/>
  <c r="W327" i="5"/>
  <c r="X326" i="5"/>
  <c r="Y325" i="5" s="1"/>
  <c r="T327" i="10"/>
  <c r="O328" i="3" s="1"/>
  <c r="P328" i="3" s="1"/>
  <c r="N328" i="3"/>
  <c r="AB349" i="6"/>
  <c r="AC349" i="6" s="1"/>
  <c r="X349" i="6"/>
  <c r="AD349" i="6"/>
  <c r="AE348" i="6"/>
  <c r="AF348" i="6" s="1"/>
  <c r="U349" i="6"/>
  <c r="O349" i="6"/>
  <c r="E350" i="4"/>
  <c r="Z348" i="6"/>
  <c r="N348" i="6"/>
  <c r="J329" i="5"/>
  <c r="O329" i="5"/>
  <c r="L351" i="6"/>
  <c r="R351" i="6"/>
  <c r="Y351" i="6" s="1"/>
  <c r="N327" i="7"/>
  <c r="T327" i="7"/>
  <c r="I328" i="4"/>
  <c r="AE327" i="10"/>
  <c r="AF327" i="10" s="1"/>
  <c r="AD328" i="10"/>
  <c r="AA347" i="6"/>
  <c r="AA326" i="10"/>
  <c r="P350" i="6"/>
  <c r="S350" i="6"/>
  <c r="Q350" i="6"/>
  <c r="K329" i="9"/>
  <c r="M329" i="9"/>
  <c r="M328" i="3" s="1"/>
  <c r="P328" i="7"/>
  <c r="O328" i="7"/>
  <c r="R328" i="7"/>
  <c r="T348" i="6"/>
  <c r="F349" i="3" s="1"/>
  <c r="G349" i="3" s="1"/>
  <c r="E349" i="3"/>
  <c r="D331" i="15"/>
  <c r="F330" i="5"/>
  <c r="E330" i="15"/>
  <c r="G330" i="5" s="1"/>
  <c r="U326" i="7"/>
  <c r="J327" i="4"/>
  <c r="AL331" i="15"/>
  <c r="AM330" i="15"/>
  <c r="H351" i="15"/>
  <c r="H352" i="6"/>
  <c r="I350" i="15"/>
  <c r="I352" i="6" s="1"/>
  <c r="Z327" i="10"/>
  <c r="N327" i="10"/>
  <c r="R326" i="5"/>
  <c r="L326" i="5"/>
  <c r="C327" i="4"/>
  <c r="S327" i="9"/>
  <c r="T326" i="9"/>
  <c r="U326" i="9" s="1"/>
  <c r="W331" i="15"/>
  <c r="G330" i="9"/>
  <c r="X330" i="15"/>
  <c r="H330" i="9" s="1"/>
  <c r="V327" i="10"/>
  <c r="P328" i="4"/>
  <c r="R328" i="4" s="1"/>
  <c r="Q329" i="10"/>
  <c r="P329" i="10"/>
  <c r="K329" i="10"/>
  <c r="R329" i="10" s="1"/>
  <c r="Y329" i="10" s="1"/>
  <c r="S329" i="10"/>
  <c r="V348" i="6"/>
  <c r="F349" i="4"/>
  <c r="H349" i="4" s="1"/>
  <c r="T324" i="5"/>
  <c r="O327" i="9"/>
  <c r="P327" i="9" s="1"/>
  <c r="Q327" i="9"/>
  <c r="R327" i="9" s="1"/>
  <c r="N328" i="4"/>
  <c r="Q325" i="5"/>
  <c r="D326" i="3" s="1"/>
  <c r="C326" i="3"/>
  <c r="N328" i="9"/>
  <c r="L328" i="9"/>
  <c r="M329" i="4"/>
  <c r="Y327" i="7"/>
  <c r="Z326" i="7"/>
  <c r="AA326" i="7" s="1"/>
  <c r="S326" i="7"/>
  <c r="I327" i="3" s="1"/>
  <c r="H327" i="3"/>
  <c r="AB328" i="10"/>
  <c r="AC328" i="10" s="1"/>
  <c r="X328" i="10"/>
  <c r="B327" i="4" l="1"/>
  <c r="B326" i="3"/>
  <c r="T325" i="8"/>
  <c r="AA327" i="10"/>
  <c r="O330" i="8"/>
  <c r="J330" i="8"/>
  <c r="R327" i="8"/>
  <c r="K328" i="4"/>
  <c r="L327" i="8"/>
  <c r="X327" i="8"/>
  <c r="Y327" i="8" s="1"/>
  <c r="W328" i="8"/>
  <c r="Q326" i="8"/>
  <c r="K327" i="3" s="1"/>
  <c r="J327" i="3"/>
  <c r="U328" i="8"/>
  <c r="V328" i="8" s="1"/>
  <c r="K328" i="8"/>
  <c r="M328" i="8" s="1"/>
  <c r="R332" i="15"/>
  <c r="F331" i="8"/>
  <c r="S331" i="15"/>
  <c r="G331" i="8" s="1"/>
  <c r="S326" i="8"/>
  <c r="L327" i="4"/>
  <c r="P329" i="8"/>
  <c r="N329" i="8"/>
  <c r="AA348" i="6"/>
  <c r="Q328" i="9"/>
  <c r="R328" i="9" s="1"/>
  <c r="O328" i="9"/>
  <c r="P328" i="9" s="1"/>
  <c r="N329" i="4"/>
  <c r="J330" i="5"/>
  <c r="O330" i="5"/>
  <c r="L329" i="9"/>
  <c r="N329" i="9"/>
  <c r="M330" i="4"/>
  <c r="AE328" i="10"/>
  <c r="AF328" i="10" s="1"/>
  <c r="AD329" i="10"/>
  <c r="S327" i="7"/>
  <c r="I328" i="3" s="1"/>
  <c r="H328" i="3"/>
  <c r="P329" i="5"/>
  <c r="N329" i="5"/>
  <c r="Y328" i="7"/>
  <c r="Z327" i="7"/>
  <c r="AA327" i="7" s="1"/>
  <c r="AB329" i="10"/>
  <c r="AC329" i="10" s="1"/>
  <c r="X329" i="10"/>
  <c r="W332" i="15"/>
  <c r="G331" i="9"/>
  <c r="X331" i="15"/>
  <c r="H331" i="9" s="1"/>
  <c r="Q326" i="5"/>
  <c r="D327" i="3" s="1"/>
  <c r="C327" i="3"/>
  <c r="AL332" i="15"/>
  <c r="AM331" i="15"/>
  <c r="D332" i="15"/>
  <c r="F331" i="5"/>
  <c r="E331" i="15"/>
  <c r="G331" i="5" s="1"/>
  <c r="T328" i="7"/>
  <c r="N328" i="7"/>
  <c r="I329" i="4"/>
  <c r="T328" i="10"/>
  <c r="O329" i="3" s="1"/>
  <c r="P329" i="3" s="1"/>
  <c r="N329" i="3"/>
  <c r="M332" i="15"/>
  <c r="G331" i="7"/>
  <c r="N331" i="15"/>
  <c r="H331" i="7" s="1"/>
  <c r="AB332" i="15"/>
  <c r="H331" i="10"/>
  <c r="L331" i="10" s="1"/>
  <c r="AC331" i="15"/>
  <c r="I331" i="10" s="1"/>
  <c r="U329" i="10"/>
  <c r="O329" i="10"/>
  <c r="O330" i="4"/>
  <c r="T327" i="9"/>
  <c r="U327" i="9" s="1"/>
  <c r="S328" i="9"/>
  <c r="H352" i="15"/>
  <c r="H353" i="6"/>
  <c r="I351" i="15"/>
  <c r="I353" i="6" s="1"/>
  <c r="Z328" i="10"/>
  <c r="N328" i="10"/>
  <c r="K330" i="9"/>
  <c r="M330" i="9"/>
  <c r="M329" i="3" s="1"/>
  <c r="M328" i="7"/>
  <c r="W328" i="7"/>
  <c r="X328" i="7" s="1"/>
  <c r="D327" i="4"/>
  <c r="S326" i="5"/>
  <c r="L352" i="6"/>
  <c r="R352" i="6"/>
  <c r="Y352" i="6" s="1"/>
  <c r="AB350" i="6"/>
  <c r="AC350" i="6" s="1"/>
  <c r="X350" i="6"/>
  <c r="S351" i="6"/>
  <c r="Q351" i="6"/>
  <c r="P351" i="6"/>
  <c r="AE349" i="6"/>
  <c r="AF349" i="6" s="1"/>
  <c r="AD350" i="6"/>
  <c r="P329" i="7"/>
  <c r="O329" i="7"/>
  <c r="R329" i="7"/>
  <c r="R327" i="5"/>
  <c r="L327" i="5"/>
  <c r="C328" i="4"/>
  <c r="V326" i="7"/>
  <c r="O350" i="6"/>
  <c r="U350" i="6"/>
  <c r="E351" i="4"/>
  <c r="U327" i="7"/>
  <c r="V327" i="7" s="1"/>
  <c r="J328" i="4"/>
  <c r="T349" i="6"/>
  <c r="F350" i="3" s="1"/>
  <c r="G350" i="3" s="1"/>
  <c r="E350" i="3"/>
  <c r="N349" i="6"/>
  <c r="Z349" i="6"/>
  <c r="V349" i="6"/>
  <c r="AA349" i="6" s="1"/>
  <c r="F350" i="4"/>
  <c r="H350" i="4" s="1"/>
  <c r="W328" i="5"/>
  <c r="X327" i="5"/>
  <c r="Y326" i="5" s="1"/>
  <c r="V328" i="10"/>
  <c r="P329" i="4"/>
  <c r="R329" i="4" s="1"/>
  <c r="T325" i="5"/>
  <c r="K330" i="7"/>
  <c r="Q330" i="7"/>
  <c r="Q330" i="10"/>
  <c r="P330" i="10"/>
  <c r="K330" i="10"/>
  <c r="R330" i="10" s="1"/>
  <c r="Y330" i="10" s="1"/>
  <c r="S330" i="10"/>
  <c r="K328" i="5"/>
  <c r="M328" i="5" s="1"/>
  <c r="U328" i="5"/>
  <c r="V328" i="5" s="1"/>
  <c r="B328" i="4" l="1"/>
  <c r="T326" i="5"/>
  <c r="B327" i="3"/>
  <c r="AA328" i="10"/>
  <c r="T326" i="8"/>
  <c r="F332" i="8"/>
  <c r="S332" i="15"/>
  <c r="G332" i="8" s="1"/>
  <c r="R333" i="15"/>
  <c r="K329" i="4"/>
  <c r="R328" i="8"/>
  <c r="L328" i="8"/>
  <c r="X328" i="8"/>
  <c r="Y328" i="8" s="1"/>
  <c r="W329" i="8"/>
  <c r="S327" i="8"/>
  <c r="L328" i="4"/>
  <c r="N330" i="8"/>
  <c r="P330" i="8"/>
  <c r="U329" i="8"/>
  <c r="V329" i="8" s="1"/>
  <c r="K329" i="8"/>
  <c r="M329" i="8" s="1"/>
  <c r="O331" i="8"/>
  <c r="J331" i="8"/>
  <c r="J328" i="3"/>
  <c r="Q327" i="8"/>
  <c r="K328" i="3" s="1"/>
  <c r="O330" i="7"/>
  <c r="R330" i="7"/>
  <c r="P330" i="7"/>
  <c r="S331" i="10"/>
  <c r="Q331" i="10"/>
  <c r="P331" i="10"/>
  <c r="K331" i="10"/>
  <c r="R331" i="10" s="1"/>
  <c r="Y331" i="10" s="1"/>
  <c r="M333" i="15"/>
  <c r="G332" i="7"/>
  <c r="N332" i="15"/>
  <c r="H332" i="7" s="1"/>
  <c r="U328" i="7"/>
  <c r="J329" i="4"/>
  <c r="N330" i="5"/>
  <c r="P330" i="5"/>
  <c r="Q327" i="5"/>
  <c r="D328" i="3" s="1"/>
  <c r="C328" i="3"/>
  <c r="X328" i="5"/>
  <c r="Y327" i="5" s="1"/>
  <c r="W329" i="5"/>
  <c r="X351" i="6"/>
  <c r="AB351" i="6"/>
  <c r="AC351" i="6" s="1"/>
  <c r="L353" i="6"/>
  <c r="R353" i="6"/>
  <c r="Y353" i="6" s="1"/>
  <c r="AB333" i="15"/>
  <c r="H332" i="10"/>
  <c r="L332" i="10" s="1"/>
  <c r="AC332" i="15"/>
  <c r="I332" i="10" s="1"/>
  <c r="K331" i="9"/>
  <c r="M331" i="9"/>
  <c r="M330" i="3" s="1"/>
  <c r="O329" i="9"/>
  <c r="P329" i="9" s="1"/>
  <c r="Q329" i="9"/>
  <c r="R329" i="9" s="1"/>
  <c r="N330" i="4"/>
  <c r="T350" i="6"/>
  <c r="F351" i="3" s="1"/>
  <c r="G351" i="3" s="1"/>
  <c r="E351" i="3"/>
  <c r="U330" i="10"/>
  <c r="O330" i="10"/>
  <c r="O331" i="4"/>
  <c r="L328" i="5"/>
  <c r="R328" i="5"/>
  <c r="C329" i="4"/>
  <c r="B329" i="4" s="1"/>
  <c r="W329" i="7"/>
  <c r="X329" i="7" s="1"/>
  <c r="M329" i="7"/>
  <c r="Z350" i="6"/>
  <c r="N350" i="6"/>
  <c r="H353" i="15"/>
  <c r="H354" i="6"/>
  <c r="I352" i="15"/>
  <c r="I354" i="6" s="1"/>
  <c r="T329" i="10"/>
  <c r="O330" i="3" s="1"/>
  <c r="P330" i="3" s="1"/>
  <c r="N330" i="3"/>
  <c r="J331" i="5"/>
  <c r="O331" i="5"/>
  <c r="W333" i="15"/>
  <c r="G332" i="9"/>
  <c r="X332" i="15"/>
  <c r="H332" i="9" s="1"/>
  <c r="Y329" i="7"/>
  <c r="Z328" i="7"/>
  <c r="AA328" i="7" s="1"/>
  <c r="U329" i="5"/>
  <c r="V329" i="5" s="1"/>
  <c r="K329" i="5"/>
  <c r="M329" i="5" s="1"/>
  <c r="AD330" i="10"/>
  <c r="AE329" i="10"/>
  <c r="AF329" i="10" s="1"/>
  <c r="S327" i="5"/>
  <c r="T327" i="5" s="1"/>
  <c r="D328" i="4"/>
  <c r="AD351" i="6"/>
  <c r="AE350" i="6"/>
  <c r="AF350" i="6" s="1"/>
  <c r="N330" i="9"/>
  <c r="L330" i="9"/>
  <c r="M331" i="4"/>
  <c r="AB330" i="10"/>
  <c r="AC330" i="10" s="1"/>
  <c r="X330" i="10"/>
  <c r="V350" i="6"/>
  <c r="F351" i="4"/>
  <c r="H351" i="4" s="1"/>
  <c r="T329" i="7"/>
  <c r="N329" i="7"/>
  <c r="I330" i="4"/>
  <c r="O351" i="6"/>
  <c r="U351" i="6"/>
  <c r="E352" i="4"/>
  <c r="Q352" i="6"/>
  <c r="S352" i="6"/>
  <c r="P352" i="6"/>
  <c r="S329" i="9"/>
  <c r="T328" i="9"/>
  <c r="U328" i="9" s="1"/>
  <c r="V329" i="10"/>
  <c r="P330" i="4"/>
  <c r="R330" i="4" s="1"/>
  <c r="K331" i="7"/>
  <c r="Q331" i="7"/>
  <c r="S328" i="7"/>
  <c r="I329" i="3" s="1"/>
  <c r="H329" i="3"/>
  <c r="D333" i="15"/>
  <c r="F332" i="5"/>
  <c r="E332" i="15"/>
  <c r="G332" i="5" s="1"/>
  <c r="AL333" i="15"/>
  <c r="AM332" i="15"/>
  <c r="Z329" i="10"/>
  <c r="N329" i="10"/>
  <c r="AA329" i="10" l="1"/>
  <c r="B328" i="3"/>
  <c r="N331" i="8"/>
  <c r="P331" i="8"/>
  <c r="K330" i="8"/>
  <c r="M330" i="8" s="1"/>
  <c r="U330" i="8"/>
  <c r="V330" i="8" s="1"/>
  <c r="X329" i="8"/>
  <c r="Y329" i="8" s="1"/>
  <c r="W330" i="8"/>
  <c r="R334" i="15"/>
  <c r="F333" i="8"/>
  <c r="S333" i="15"/>
  <c r="G333" i="8" s="1"/>
  <c r="R329" i="8"/>
  <c r="L329" i="8"/>
  <c r="K330" i="4"/>
  <c r="Q328" i="8"/>
  <c r="K329" i="3" s="1"/>
  <c r="J329" i="3"/>
  <c r="T327" i="8"/>
  <c r="S328" i="8"/>
  <c r="L329" i="4"/>
  <c r="J332" i="8"/>
  <c r="O332" i="8"/>
  <c r="AA350" i="6"/>
  <c r="AB352" i="6"/>
  <c r="AC352" i="6" s="1"/>
  <c r="X352" i="6"/>
  <c r="AD331" i="10"/>
  <c r="AE331" i="10" s="1"/>
  <c r="AE330" i="10"/>
  <c r="AF330" i="10" s="1"/>
  <c r="H354" i="15"/>
  <c r="H355" i="6"/>
  <c r="I353" i="15"/>
  <c r="I355" i="6" s="1"/>
  <c r="S328" i="5"/>
  <c r="D329" i="4"/>
  <c r="V330" i="10"/>
  <c r="P331" i="4"/>
  <c r="R331" i="4" s="1"/>
  <c r="P332" i="10"/>
  <c r="K332" i="10"/>
  <c r="R332" i="10" s="1"/>
  <c r="Y332" i="10" s="1"/>
  <c r="S332" i="10"/>
  <c r="Q332" i="10"/>
  <c r="J332" i="5"/>
  <c r="O332" i="5"/>
  <c r="L329" i="5"/>
  <c r="R329" i="5"/>
  <c r="C330" i="4"/>
  <c r="B330" i="4" s="1"/>
  <c r="N331" i="5"/>
  <c r="P331" i="5"/>
  <c r="Q328" i="5"/>
  <c r="D329" i="3" s="1"/>
  <c r="C329" i="3"/>
  <c r="AB334" i="15"/>
  <c r="H333" i="10"/>
  <c r="L333" i="10" s="1"/>
  <c r="AC333" i="15"/>
  <c r="I333" i="10" s="1"/>
  <c r="Q353" i="6"/>
  <c r="P353" i="6"/>
  <c r="S353" i="6"/>
  <c r="M334" i="15"/>
  <c r="G333" i="7"/>
  <c r="N333" i="15"/>
  <c r="H333" i="7" s="1"/>
  <c r="AB331" i="10"/>
  <c r="AC331" i="10" s="1"/>
  <c r="X331" i="10"/>
  <c r="T351" i="6"/>
  <c r="F352" i="3" s="1"/>
  <c r="G352" i="3" s="1"/>
  <c r="E352" i="3"/>
  <c r="R331" i="7"/>
  <c r="P331" i="7"/>
  <c r="O331" i="7"/>
  <c r="Q330" i="9"/>
  <c r="R330" i="9" s="1"/>
  <c r="O330" i="9"/>
  <c r="P330" i="9" s="1"/>
  <c r="N331" i="4"/>
  <c r="K332" i="9"/>
  <c r="M332" i="9"/>
  <c r="M331" i="3" s="1"/>
  <c r="AD352" i="6"/>
  <c r="AE352" i="6" s="1"/>
  <c r="AE351" i="6"/>
  <c r="AF351" i="6" s="1"/>
  <c r="Y330" i="7"/>
  <c r="Z329" i="7"/>
  <c r="AA329" i="7" s="1"/>
  <c r="D334" i="15"/>
  <c r="F333" i="5"/>
  <c r="E333" i="15"/>
  <c r="G333" i="5" s="1"/>
  <c r="T329" i="9"/>
  <c r="U329" i="9" s="1"/>
  <c r="S330" i="9"/>
  <c r="S329" i="7"/>
  <c r="I330" i="3" s="1"/>
  <c r="H330" i="3"/>
  <c r="Z330" i="10"/>
  <c r="N330" i="10"/>
  <c r="AL334" i="15"/>
  <c r="AM333" i="15"/>
  <c r="U352" i="6"/>
  <c r="O352" i="6"/>
  <c r="E353" i="4"/>
  <c r="V351" i="6"/>
  <c r="F352" i="4"/>
  <c r="H352" i="4" s="1"/>
  <c r="U329" i="7"/>
  <c r="J330" i="4"/>
  <c r="W334" i="15"/>
  <c r="G333" i="9"/>
  <c r="X333" i="15"/>
  <c r="H333" i="9" s="1"/>
  <c r="L354" i="6"/>
  <c r="R354" i="6"/>
  <c r="Y354" i="6" s="1"/>
  <c r="T330" i="10"/>
  <c r="O331" i="3" s="1"/>
  <c r="P331" i="3" s="1"/>
  <c r="N331" i="3"/>
  <c r="L331" i="9"/>
  <c r="N331" i="9"/>
  <c r="M332" i="4"/>
  <c r="Z351" i="6"/>
  <c r="N351" i="6"/>
  <c r="X329" i="5"/>
  <c r="Y328" i="5" s="1"/>
  <c r="W330" i="5"/>
  <c r="U330" i="5"/>
  <c r="V330" i="5" s="1"/>
  <c r="K330" i="5"/>
  <c r="M330" i="5" s="1"/>
  <c r="O331" i="10"/>
  <c r="U331" i="10"/>
  <c r="O332" i="4"/>
  <c r="W330" i="7"/>
  <c r="X330" i="7" s="1"/>
  <c r="M330" i="7"/>
  <c r="V328" i="7"/>
  <c r="K332" i="7"/>
  <c r="Q332" i="7"/>
  <c r="N330" i="7"/>
  <c r="T330" i="7"/>
  <c r="I331" i="4"/>
  <c r="B329" i="3" l="1"/>
  <c r="T328" i="8"/>
  <c r="J333" i="8"/>
  <c r="O333" i="8"/>
  <c r="V329" i="7"/>
  <c r="Q329" i="8"/>
  <c r="K330" i="3" s="1"/>
  <c r="J330" i="3"/>
  <c r="S334" i="15"/>
  <c r="G334" i="8" s="1"/>
  <c r="R335" i="15"/>
  <c r="F334" i="8"/>
  <c r="K331" i="4"/>
  <c r="R330" i="8"/>
  <c r="L330" i="8"/>
  <c r="N332" i="8"/>
  <c r="P332" i="8"/>
  <c r="S329" i="8"/>
  <c r="L330" i="4"/>
  <c r="X330" i="8"/>
  <c r="W331" i="8"/>
  <c r="X331" i="8" s="1"/>
  <c r="U331" i="8"/>
  <c r="V331" i="8" s="1"/>
  <c r="K331" i="8"/>
  <c r="M331" i="8" s="1"/>
  <c r="AF352" i="6"/>
  <c r="T328" i="5"/>
  <c r="N332" i="9"/>
  <c r="L332" i="9"/>
  <c r="M333" i="4"/>
  <c r="N331" i="7"/>
  <c r="T331" i="7"/>
  <c r="I332" i="4"/>
  <c r="K333" i="7"/>
  <c r="Q333" i="7"/>
  <c r="AB353" i="6"/>
  <c r="AC353" i="6" s="1"/>
  <c r="X353" i="6"/>
  <c r="AD353" i="6"/>
  <c r="Q333" i="10"/>
  <c r="P333" i="10"/>
  <c r="K333" i="10"/>
  <c r="R333" i="10" s="1"/>
  <c r="Y333" i="10" s="1"/>
  <c r="S333" i="10"/>
  <c r="P332" i="5"/>
  <c r="N332" i="5"/>
  <c r="O332" i="10"/>
  <c r="U332" i="10"/>
  <c r="O333" i="4"/>
  <c r="V331" i="10"/>
  <c r="P332" i="4"/>
  <c r="R332" i="4" s="1"/>
  <c r="K333" i="9"/>
  <c r="M333" i="9"/>
  <c r="M332" i="3" s="1"/>
  <c r="AA351" i="6"/>
  <c r="Y331" i="7"/>
  <c r="Z331" i="7" s="1"/>
  <c r="Z330" i="7"/>
  <c r="AA330" i="7" s="1"/>
  <c r="M335" i="15"/>
  <c r="G334" i="7"/>
  <c r="N334" i="15"/>
  <c r="H334" i="7" s="1"/>
  <c r="U353" i="6"/>
  <c r="O353" i="6"/>
  <c r="E354" i="4"/>
  <c r="AB335" i="15"/>
  <c r="H334" i="10"/>
  <c r="L334" i="10" s="1"/>
  <c r="AC334" i="15"/>
  <c r="I334" i="10" s="1"/>
  <c r="S329" i="5"/>
  <c r="D330" i="4"/>
  <c r="AF331" i="10"/>
  <c r="U330" i="7"/>
  <c r="J331" i="4"/>
  <c r="W331" i="5"/>
  <c r="X331" i="5" s="1"/>
  <c r="X330" i="5"/>
  <c r="Y329" i="5" s="1"/>
  <c r="S330" i="7"/>
  <c r="I331" i="3" s="1"/>
  <c r="H331" i="3"/>
  <c r="T331" i="10"/>
  <c r="O332" i="3" s="1"/>
  <c r="P332" i="3" s="1"/>
  <c r="N332" i="3"/>
  <c r="O331" i="9"/>
  <c r="P331" i="9" s="1"/>
  <c r="Q331" i="9"/>
  <c r="R331" i="9" s="1"/>
  <c r="N332" i="4"/>
  <c r="W335" i="15"/>
  <c r="G334" i="9"/>
  <c r="X334" i="15"/>
  <c r="H334" i="9" s="1"/>
  <c r="Z331" i="10"/>
  <c r="N331" i="10"/>
  <c r="K331" i="5"/>
  <c r="M331" i="5" s="1"/>
  <c r="U331" i="5"/>
  <c r="V331" i="5" s="1"/>
  <c r="R330" i="5"/>
  <c r="L330" i="5"/>
  <c r="C331" i="4"/>
  <c r="B331" i="4" s="1"/>
  <c r="P354" i="6"/>
  <c r="S354" i="6"/>
  <c r="Q354" i="6"/>
  <c r="AL335" i="15"/>
  <c r="AM334" i="15"/>
  <c r="J333" i="5"/>
  <c r="O333" i="5"/>
  <c r="M331" i="7"/>
  <c r="W331" i="7"/>
  <c r="X331" i="7" s="1"/>
  <c r="Q329" i="5"/>
  <c r="D330" i="3" s="1"/>
  <c r="C330" i="3"/>
  <c r="AB332" i="10"/>
  <c r="AC332" i="10" s="1"/>
  <c r="X332" i="10"/>
  <c r="AD332" i="10"/>
  <c r="AA330" i="10"/>
  <c r="L355" i="6"/>
  <c r="R355" i="6"/>
  <c r="Y355" i="6" s="1"/>
  <c r="Z352" i="6"/>
  <c r="N352" i="6"/>
  <c r="V352" i="6"/>
  <c r="F353" i="4"/>
  <c r="H353" i="4" s="1"/>
  <c r="P332" i="7"/>
  <c r="O332" i="7"/>
  <c r="R332" i="7"/>
  <c r="T352" i="6"/>
  <c r="F353" i="3" s="1"/>
  <c r="G353" i="3" s="1"/>
  <c r="E353" i="3"/>
  <c r="S331" i="9"/>
  <c r="T331" i="9" s="1"/>
  <c r="T330" i="9"/>
  <c r="U330" i="9" s="1"/>
  <c r="D335" i="15"/>
  <c r="F334" i="5"/>
  <c r="E334" i="15"/>
  <c r="G334" i="5" s="1"/>
  <c r="H355" i="15"/>
  <c r="H356" i="6"/>
  <c r="I354" i="15"/>
  <c r="I356" i="6" s="1"/>
  <c r="B330" i="3" l="1"/>
  <c r="T329" i="8"/>
  <c r="U331" i="9"/>
  <c r="L331" i="8"/>
  <c r="K332" i="4"/>
  <c r="R331" i="8"/>
  <c r="Q330" i="8"/>
  <c r="K331" i="3" s="1"/>
  <c r="J331" i="3"/>
  <c r="R336" i="15"/>
  <c r="F335" i="8"/>
  <c r="S335" i="15"/>
  <c r="G335" i="8" s="1"/>
  <c r="S330" i="8"/>
  <c r="L331" i="4"/>
  <c r="W332" i="8"/>
  <c r="U332" i="8"/>
  <c r="V332" i="8" s="1"/>
  <c r="K332" i="8"/>
  <c r="M332" i="8" s="1"/>
  <c r="N333" i="8"/>
  <c r="P333" i="8"/>
  <c r="Y330" i="8"/>
  <c r="Y331" i="8"/>
  <c r="J334" i="8"/>
  <c r="O334" i="8"/>
  <c r="AA331" i="7"/>
  <c r="Z332" i="10"/>
  <c r="N332" i="10"/>
  <c r="AL336" i="15"/>
  <c r="AM335" i="15"/>
  <c r="K334" i="9"/>
  <c r="M334" i="9"/>
  <c r="M333" i="3" s="1"/>
  <c r="T332" i="7"/>
  <c r="N332" i="7"/>
  <c r="I333" i="4"/>
  <c r="P333" i="5"/>
  <c r="N333" i="5"/>
  <c r="AB354" i="6"/>
  <c r="AC354" i="6" s="1"/>
  <c r="X354" i="6"/>
  <c r="S330" i="5"/>
  <c r="D331" i="4"/>
  <c r="Q334" i="10"/>
  <c r="P334" i="10"/>
  <c r="K334" i="10"/>
  <c r="R334" i="10" s="1"/>
  <c r="Y334" i="10" s="1"/>
  <c r="S334" i="10"/>
  <c r="V353" i="6"/>
  <c r="F354" i="4"/>
  <c r="H354" i="4" s="1"/>
  <c r="AA331" i="10"/>
  <c r="S331" i="7"/>
  <c r="I332" i="3" s="1"/>
  <c r="H332" i="3"/>
  <c r="R331" i="5"/>
  <c r="L331" i="5"/>
  <c r="C332" i="4"/>
  <c r="H356" i="15"/>
  <c r="H357" i="6"/>
  <c r="I355" i="15"/>
  <c r="I357" i="6" s="1"/>
  <c r="J334" i="5"/>
  <c r="O334" i="5"/>
  <c r="AE332" i="10"/>
  <c r="AF332" i="10" s="1"/>
  <c r="AD333" i="10"/>
  <c r="O354" i="6"/>
  <c r="U354" i="6"/>
  <c r="E355" i="4"/>
  <c r="Y330" i="5"/>
  <c r="AB336" i="15"/>
  <c r="H335" i="10"/>
  <c r="L335" i="10" s="1"/>
  <c r="AC335" i="15"/>
  <c r="I335" i="10" s="1"/>
  <c r="AB333" i="10"/>
  <c r="AC333" i="10" s="1"/>
  <c r="X333" i="10"/>
  <c r="AD354" i="6"/>
  <c r="AE353" i="6"/>
  <c r="AF353" i="6" s="1"/>
  <c r="P333" i="7"/>
  <c r="O333" i="7"/>
  <c r="R333" i="7"/>
  <c r="T329" i="5"/>
  <c r="K334" i="7"/>
  <c r="Q334" i="7"/>
  <c r="L333" i="9"/>
  <c r="N333" i="9"/>
  <c r="M334" i="4"/>
  <c r="V332" i="10"/>
  <c r="P333" i="4"/>
  <c r="R333" i="4" s="1"/>
  <c r="W332" i="5"/>
  <c r="K332" i="5"/>
  <c r="M332" i="5" s="1"/>
  <c r="U332" i="5"/>
  <c r="V332" i="5" s="1"/>
  <c r="Z353" i="6"/>
  <c r="N353" i="6"/>
  <c r="D336" i="15"/>
  <c r="F335" i="5"/>
  <c r="E335" i="15"/>
  <c r="G335" i="5" s="1"/>
  <c r="L356" i="6"/>
  <c r="R356" i="6"/>
  <c r="Y356" i="6" s="1"/>
  <c r="Y332" i="7"/>
  <c r="M332" i="7"/>
  <c r="W332" i="7"/>
  <c r="X332" i="7" s="1"/>
  <c r="AA352" i="6"/>
  <c r="S355" i="6"/>
  <c r="Q355" i="6"/>
  <c r="P355" i="6"/>
  <c r="Q330" i="5"/>
  <c r="D331" i="3" s="1"/>
  <c r="C331" i="3"/>
  <c r="W336" i="15"/>
  <c r="G335" i="9"/>
  <c r="X335" i="15"/>
  <c r="H335" i="9" s="1"/>
  <c r="V330" i="7"/>
  <c r="T353" i="6"/>
  <c r="F354" i="3" s="1"/>
  <c r="G354" i="3" s="1"/>
  <c r="E354" i="3"/>
  <c r="M336" i="15"/>
  <c r="G335" i="7"/>
  <c r="N335" i="15"/>
  <c r="H335" i="7" s="1"/>
  <c r="T332" i="10"/>
  <c r="O333" i="3" s="1"/>
  <c r="P333" i="3" s="1"/>
  <c r="N333" i="3"/>
  <c r="U333" i="10"/>
  <c r="O333" i="10"/>
  <c r="O334" i="4"/>
  <c r="U331" i="7"/>
  <c r="J332" i="4"/>
  <c r="Q332" i="9"/>
  <c r="R332" i="9" s="1"/>
  <c r="S332" i="9"/>
  <c r="O332" i="9"/>
  <c r="P332" i="9" s="1"/>
  <c r="N333" i="4"/>
  <c r="B331" i="3" l="1"/>
  <c r="V331" i="7"/>
  <c r="B332" i="4"/>
  <c r="T330" i="8"/>
  <c r="U333" i="8"/>
  <c r="V333" i="8" s="1"/>
  <c r="K333" i="8"/>
  <c r="M333" i="8" s="1"/>
  <c r="X332" i="8"/>
  <c r="Y332" i="8" s="1"/>
  <c r="W333" i="8"/>
  <c r="O335" i="8"/>
  <c r="J335" i="8"/>
  <c r="S331" i="8"/>
  <c r="L332" i="4"/>
  <c r="P334" i="8"/>
  <c r="N334" i="8"/>
  <c r="S336" i="15"/>
  <c r="G336" i="8" s="1"/>
  <c r="R337" i="15"/>
  <c r="F336" i="8"/>
  <c r="L332" i="8"/>
  <c r="K333" i="4"/>
  <c r="R332" i="8"/>
  <c r="Q331" i="8"/>
  <c r="K332" i="3" s="1"/>
  <c r="J332" i="3"/>
  <c r="S335" i="10"/>
  <c r="Q335" i="10"/>
  <c r="P335" i="10"/>
  <c r="K335" i="10"/>
  <c r="R335" i="10" s="1"/>
  <c r="Y335" i="10" s="1"/>
  <c r="H357" i="15"/>
  <c r="H358" i="6"/>
  <c r="I356" i="15"/>
  <c r="I358" i="6" s="1"/>
  <c r="V333" i="10"/>
  <c r="P334" i="4"/>
  <c r="R334" i="4" s="1"/>
  <c r="AB355" i="6"/>
  <c r="AC355" i="6" s="1"/>
  <c r="X355" i="6"/>
  <c r="Y333" i="7"/>
  <c r="Z332" i="7"/>
  <c r="AA332" i="7" s="1"/>
  <c r="Q356" i="6"/>
  <c r="P356" i="6"/>
  <c r="S356" i="6"/>
  <c r="X332" i="5"/>
  <c r="Y331" i="5" s="1"/>
  <c r="W333" i="5"/>
  <c r="AB337" i="15"/>
  <c r="H336" i="10"/>
  <c r="L336" i="10" s="1"/>
  <c r="AC336" i="15"/>
  <c r="I336" i="10" s="1"/>
  <c r="N334" i="5"/>
  <c r="P334" i="5"/>
  <c r="AA353" i="6"/>
  <c r="T330" i="5"/>
  <c r="U333" i="5"/>
  <c r="V333" i="5" s="1"/>
  <c r="K333" i="5"/>
  <c r="M333" i="5" s="1"/>
  <c r="U332" i="7"/>
  <c r="J333" i="4"/>
  <c r="AL337" i="15"/>
  <c r="AM336" i="15"/>
  <c r="L332" i="5"/>
  <c r="R332" i="5"/>
  <c r="C333" i="4"/>
  <c r="O334" i="7"/>
  <c r="R334" i="7"/>
  <c r="P334" i="7"/>
  <c r="S332" i="7"/>
  <c r="I333" i="3" s="1"/>
  <c r="H333" i="3"/>
  <c r="J335" i="5"/>
  <c r="O335" i="5"/>
  <c r="O333" i="9"/>
  <c r="P333" i="9" s="1"/>
  <c r="Q333" i="9"/>
  <c r="R333" i="9" s="1"/>
  <c r="N334" i="4"/>
  <c r="W333" i="7"/>
  <c r="X333" i="7" s="1"/>
  <c r="M333" i="7"/>
  <c r="AD355" i="6"/>
  <c r="AE354" i="6"/>
  <c r="AF354" i="6" s="1"/>
  <c r="S333" i="9"/>
  <c r="T332" i="9"/>
  <c r="U332" i="9" s="1"/>
  <c r="K335" i="9"/>
  <c r="M335" i="9"/>
  <c r="M334" i="3" s="1"/>
  <c r="O355" i="6"/>
  <c r="U355" i="6"/>
  <c r="E356" i="4"/>
  <c r="D337" i="15"/>
  <c r="F336" i="5"/>
  <c r="E336" i="15"/>
  <c r="G336" i="5" s="1"/>
  <c r="T333" i="7"/>
  <c r="N333" i="7"/>
  <c r="I334" i="4"/>
  <c r="Z333" i="10"/>
  <c r="N333" i="10"/>
  <c r="V354" i="6"/>
  <c r="F355" i="4"/>
  <c r="H355" i="4" s="1"/>
  <c r="AD334" i="10"/>
  <c r="AE333" i="10"/>
  <c r="AF333" i="10" s="1"/>
  <c r="Q331" i="5"/>
  <c r="D332" i="3" s="1"/>
  <c r="C332" i="3"/>
  <c r="AB334" i="10"/>
  <c r="AC334" i="10" s="1"/>
  <c r="X334" i="10"/>
  <c r="N354" i="6"/>
  <c r="Z354" i="6"/>
  <c r="K335" i="7"/>
  <c r="Q335" i="7"/>
  <c r="U334" i="10"/>
  <c r="O334" i="10"/>
  <c r="O335" i="4"/>
  <c r="M337" i="15"/>
  <c r="G336" i="7"/>
  <c r="N336" i="15"/>
  <c r="H336" i="7" s="1"/>
  <c r="T333" i="10"/>
  <c r="O334" i="3" s="1"/>
  <c r="P334" i="3" s="1"/>
  <c r="N334" i="3"/>
  <c r="W337" i="15"/>
  <c r="G336" i="9"/>
  <c r="X336" i="15"/>
  <c r="H336" i="9" s="1"/>
  <c r="AA332" i="10"/>
  <c r="T354" i="6"/>
  <c r="F355" i="3" s="1"/>
  <c r="G355" i="3" s="1"/>
  <c r="E355" i="3"/>
  <c r="L357" i="6"/>
  <c r="R357" i="6"/>
  <c r="Y357" i="6" s="1"/>
  <c r="S331" i="5"/>
  <c r="T331" i="5" s="1"/>
  <c r="D332" i="4"/>
  <c r="N334" i="9"/>
  <c r="L334" i="9"/>
  <c r="M335" i="4"/>
  <c r="B332" i="3" l="1"/>
  <c r="B333" i="4"/>
  <c r="S332" i="8"/>
  <c r="L333" i="4"/>
  <c r="S337" i="15"/>
  <c r="G337" i="8" s="1"/>
  <c r="R338" i="15"/>
  <c r="F337" i="8"/>
  <c r="X333" i="8"/>
  <c r="Y333" i="8" s="1"/>
  <c r="W334" i="8"/>
  <c r="T331" i="8"/>
  <c r="J333" i="3"/>
  <c r="Q332" i="8"/>
  <c r="K333" i="3" s="1"/>
  <c r="N335" i="8"/>
  <c r="P335" i="8"/>
  <c r="R333" i="8"/>
  <c r="K334" i="4"/>
  <c r="L333" i="8"/>
  <c r="J336" i="8"/>
  <c r="O336" i="8"/>
  <c r="K334" i="8"/>
  <c r="M334" i="8" s="1"/>
  <c r="U334" i="8"/>
  <c r="V334" i="8" s="1"/>
  <c r="J336" i="5"/>
  <c r="O336" i="5"/>
  <c r="AD356" i="6"/>
  <c r="AE355" i="6"/>
  <c r="AF355" i="6" s="1"/>
  <c r="S332" i="5"/>
  <c r="D333" i="4"/>
  <c r="M338" i="15"/>
  <c r="G337" i="7"/>
  <c r="N337" i="15"/>
  <c r="H337" i="7" s="1"/>
  <c r="Z334" i="10"/>
  <c r="N334" i="10"/>
  <c r="U333" i="7"/>
  <c r="J334" i="4"/>
  <c r="T355" i="6"/>
  <c r="F356" i="3" s="1"/>
  <c r="G356" i="3" s="1"/>
  <c r="E356" i="3"/>
  <c r="T333" i="9"/>
  <c r="U333" i="9" s="1"/>
  <c r="S334" i="9"/>
  <c r="N334" i="7"/>
  <c r="T334" i="7"/>
  <c r="I335" i="4"/>
  <c r="L333" i="5"/>
  <c r="R333" i="5"/>
  <c r="C334" i="4"/>
  <c r="B334" i="4" s="1"/>
  <c r="U334" i="5"/>
  <c r="V334" i="5" s="1"/>
  <c r="K334" i="5"/>
  <c r="M334" i="5" s="1"/>
  <c r="AB338" i="15"/>
  <c r="H337" i="10"/>
  <c r="L337" i="10" s="1"/>
  <c r="AC337" i="15"/>
  <c r="I337" i="10" s="1"/>
  <c r="L358" i="6"/>
  <c r="R358" i="6"/>
  <c r="Y358" i="6" s="1"/>
  <c r="K336" i="9"/>
  <c r="M336" i="9"/>
  <c r="M335" i="3" s="1"/>
  <c r="T334" i="10"/>
  <c r="O335" i="3" s="1"/>
  <c r="P335" i="3" s="1"/>
  <c r="N335" i="3"/>
  <c r="R335" i="7"/>
  <c r="P335" i="7"/>
  <c r="O335" i="7"/>
  <c r="AD335" i="10"/>
  <c r="AE334" i="10"/>
  <c r="AF334" i="10" s="1"/>
  <c r="N335" i="5"/>
  <c r="P335" i="5"/>
  <c r="AL338" i="15"/>
  <c r="AM337" i="15"/>
  <c r="X333" i="5"/>
  <c r="Y332" i="5" s="1"/>
  <c r="W334" i="5"/>
  <c r="H358" i="15"/>
  <c r="H359" i="6"/>
  <c r="I357" i="15"/>
  <c r="I359" i="6" s="1"/>
  <c r="AB335" i="10"/>
  <c r="AC335" i="10" s="1"/>
  <c r="X335" i="10"/>
  <c r="X356" i="6"/>
  <c r="AB356" i="6"/>
  <c r="AC356" i="6" s="1"/>
  <c r="Y334" i="7"/>
  <c r="Z333" i="7"/>
  <c r="AA333" i="7" s="1"/>
  <c r="AA333" i="10"/>
  <c r="Q334" i="9"/>
  <c r="R334" i="9" s="1"/>
  <c r="O334" i="9"/>
  <c r="P334" i="9" s="1"/>
  <c r="N335" i="4"/>
  <c r="Q357" i="6"/>
  <c r="P357" i="6"/>
  <c r="S357" i="6"/>
  <c r="L335" i="9"/>
  <c r="N335" i="9"/>
  <c r="M336" i="4"/>
  <c r="W338" i="15"/>
  <c r="G337" i="9"/>
  <c r="X337" i="15"/>
  <c r="H337" i="9" s="1"/>
  <c r="K336" i="7"/>
  <c r="Q336" i="7"/>
  <c r="V334" i="10"/>
  <c r="P335" i="4"/>
  <c r="R335" i="4" s="1"/>
  <c r="AA354" i="6"/>
  <c r="S333" i="7"/>
  <c r="I334" i="3" s="1"/>
  <c r="H334" i="3"/>
  <c r="D338" i="15"/>
  <c r="F337" i="5"/>
  <c r="E337" i="15"/>
  <c r="G337" i="5" s="1"/>
  <c r="V355" i="6"/>
  <c r="AA355" i="6" s="1"/>
  <c r="F356" i="4"/>
  <c r="H356" i="4" s="1"/>
  <c r="W334" i="7"/>
  <c r="X334" i="7" s="1"/>
  <c r="M334" i="7"/>
  <c r="Q332" i="5"/>
  <c r="D333" i="3" s="1"/>
  <c r="C333" i="3"/>
  <c r="V332" i="7"/>
  <c r="P336" i="10"/>
  <c r="K336" i="10"/>
  <c r="R336" i="10" s="1"/>
  <c r="Y336" i="10" s="1"/>
  <c r="S336" i="10"/>
  <c r="Q336" i="10"/>
  <c r="U356" i="6"/>
  <c r="O356" i="6"/>
  <c r="E357" i="4"/>
  <c r="Z355" i="6"/>
  <c r="N355" i="6"/>
  <c r="O335" i="10"/>
  <c r="U335" i="10"/>
  <c r="O336" i="4"/>
  <c r="B333" i="3" l="1"/>
  <c r="N336" i="8"/>
  <c r="P336" i="8"/>
  <c r="K335" i="8"/>
  <c r="M335" i="8" s="1"/>
  <c r="U335" i="8"/>
  <c r="V335" i="8" s="1"/>
  <c r="F338" i="8"/>
  <c r="S338" i="15"/>
  <c r="G338" i="8" s="1"/>
  <c r="R339" i="15"/>
  <c r="J334" i="3"/>
  <c r="Q333" i="8"/>
  <c r="K334" i="3" s="1"/>
  <c r="W335" i="8"/>
  <c r="X334" i="8"/>
  <c r="Y334" i="8" s="1"/>
  <c r="R334" i="8"/>
  <c r="L334" i="8"/>
  <c r="K335" i="4"/>
  <c r="L334" i="4"/>
  <c r="S333" i="8"/>
  <c r="O337" i="8"/>
  <c r="J337" i="8"/>
  <c r="P337" i="8" s="1"/>
  <c r="T332" i="8"/>
  <c r="W339" i="15"/>
  <c r="G338" i="9"/>
  <c r="X338" i="15"/>
  <c r="H338" i="9" s="1"/>
  <c r="P358" i="6"/>
  <c r="S358" i="6"/>
  <c r="Q358" i="6"/>
  <c r="Q337" i="10"/>
  <c r="P337" i="10"/>
  <c r="K337" i="10"/>
  <c r="R337" i="10" s="1"/>
  <c r="Y337" i="10" s="1"/>
  <c r="S337" i="10"/>
  <c r="U334" i="7"/>
  <c r="J335" i="4"/>
  <c r="M339" i="15"/>
  <c r="G338" i="7"/>
  <c r="N338" i="15"/>
  <c r="H338" i="7" s="1"/>
  <c r="AB336" i="10"/>
  <c r="AC336" i="10" s="1"/>
  <c r="X336" i="10"/>
  <c r="N335" i="7"/>
  <c r="T335" i="7"/>
  <c r="I336" i="4"/>
  <c r="T335" i="10"/>
  <c r="O336" i="3" s="1"/>
  <c r="P336" i="3" s="1"/>
  <c r="N336" i="3"/>
  <c r="T356" i="6"/>
  <c r="F357" i="3" s="1"/>
  <c r="G357" i="3" s="1"/>
  <c r="E357" i="3"/>
  <c r="J337" i="5"/>
  <c r="O337" i="5"/>
  <c r="AB339" i="15"/>
  <c r="H338" i="10"/>
  <c r="L338" i="10" s="1"/>
  <c r="AC338" i="15"/>
  <c r="I338" i="10" s="1"/>
  <c r="S333" i="5"/>
  <c r="D334" i="4"/>
  <c r="S334" i="7"/>
  <c r="I335" i="3" s="1"/>
  <c r="H335" i="3"/>
  <c r="AD357" i="6"/>
  <c r="AE356" i="6"/>
  <c r="AF356" i="6" s="1"/>
  <c r="Z335" i="10"/>
  <c r="N335" i="10"/>
  <c r="H359" i="15"/>
  <c r="H360" i="6"/>
  <c r="I358" i="15"/>
  <c r="I360" i="6" s="1"/>
  <c r="P336" i="7"/>
  <c r="O336" i="7"/>
  <c r="R336" i="7"/>
  <c r="Y335" i="7"/>
  <c r="Z334" i="7"/>
  <c r="AA334" i="7" s="1"/>
  <c r="V356" i="6"/>
  <c r="F357" i="4"/>
  <c r="H357" i="4" s="1"/>
  <c r="D339" i="15"/>
  <c r="F338" i="5"/>
  <c r="E338" i="15"/>
  <c r="G338" i="5" s="1"/>
  <c r="AB357" i="6"/>
  <c r="AC357" i="6" s="1"/>
  <c r="X357" i="6"/>
  <c r="AL339" i="15"/>
  <c r="AM338" i="15"/>
  <c r="M335" i="7"/>
  <c r="W335" i="7"/>
  <c r="X335" i="7" s="1"/>
  <c r="N336" i="9"/>
  <c r="L336" i="9"/>
  <c r="M337" i="4"/>
  <c r="R334" i="5"/>
  <c r="L334" i="5"/>
  <c r="C335" i="4"/>
  <c r="Q333" i="5"/>
  <c r="D334" i="3" s="1"/>
  <c r="C334" i="3"/>
  <c r="S335" i="9"/>
  <c r="T334" i="9"/>
  <c r="U334" i="9" s="1"/>
  <c r="V335" i="10"/>
  <c r="P336" i="4"/>
  <c r="R336" i="4" s="1"/>
  <c r="O335" i="9"/>
  <c r="P335" i="9" s="1"/>
  <c r="Q335" i="9"/>
  <c r="R335" i="9" s="1"/>
  <c r="N336" i="4"/>
  <c r="K335" i="5"/>
  <c r="M335" i="5" s="1"/>
  <c r="U335" i="5"/>
  <c r="V335" i="5" s="1"/>
  <c r="O336" i="10"/>
  <c r="U336" i="10"/>
  <c r="O337" i="4"/>
  <c r="AA334" i="10"/>
  <c r="K337" i="9"/>
  <c r="M337" i="9"/>
  <c r="M336" i="3" s="1"/>
  <c r="U357" i="6"/>
  <c r="O357" i="6"/>
  <c r="E358" i="4"/>
  <c r="Z356" i="6"/>
  <c r="N356" i="6"/>
  <c r="L359" i="6"/>
  <c r="R359" i="6"/>
  <c r="Y359" i="6" s="1"/>
  <c r="W335" i="5"/>
  <c r="X334" i="5"/>
  <c r="Y333" i="5" s="1"/>
  <c r="AE335" i="10"/>
  <c r="AF335" i="10" s="1"/>
  <c r="AD336" i="10"/>
  <c r="V333" i="7"/>
  <c r="K337" i="7"/>
  <c r="Q337" i="7"/>
  <c r="T332" i="5"/>
  <c r="P336" i="5"/>
  <c r="N336" i="5"/>
  <c r="T333" i="8" l="1"/>
  <c r="B335" i="4"/>
  <c r="V334" i="7"/>
  <c r="AA335" i="10"/>
  <c r="B334" i="3"/>
  <c r="S334" i="8"/>
  <c r="L335" i="4"/>
  <c r="F339" i="8"/>
  <c r="S339" i="15"/>
  <c r="G339" i="8" s="1"/>
  <c r="R340" i="15"/>
  <c r="K336" i="4"/>
  <c r="R335" i="8"/>
  <c r="L335" i="8"/>
  <c r="N337" i="8"/>
  <c r="X335" i="8"/>
  <c r="Y335" i="8" s="1"/>
  <c r="W336" i="8"/>
  <c r="U336" i="8"/>
  <c r="V336" i="8" s="1"/>
  <c r="K336" i="8"/>
  <c r="M336" i="8" s="1"/>
  <c r="Q334" i="8"/>
  <c r="K335" i="3" s="1"/>
  <c r="J335" i="3"/>
  <c r="J338" i="8"/>
  <c r="P338" i="8" s="1"/>
  <c r="O338" i="8"/>
  <c r="AA356" i="6"/>
  <c r="AE336" i="10"/>
  <c r="AF336" i="10" s="1"/>
  <c r="AD337" i="10"/>
  <c r="Q336" i="9"/>
  <c r="R336" i="9" s="1"/>
  <c r="O336" i="9"/>
  <c r="P336" i="9" s="1"/>
  <c r="N337" i="4"/>
  <c r="AL340" i="15"/>
  <c r="AM339" i="15"/>
  <c r="P337" i="7"/>
  <c r="O337" i="7"/>
  <c r="R337" i="7"/>
  <c r="L337" i="9"/>
  <c r="N337" i="9"/>
  <c r="M338" i="4"/>
  <c r="D340" i="15"/>
  <c r="F339" i="5"/>
  <c r="E339" i="15"/>
  <c r="G339" i="5" s="1"/>
  <c r="Y336" i="7"/>
  <c r="Z335" i="7"/>
  <c r="AA335" i="7" s="1"/>
  <c r="T336" i="7"/>
  <c r="N336" i="7"/>
  <c r="I337" i="4"/>
  <c r="H360" i="15"/>
  <c r="H361" i="6"/>
  <c r="I359" i="15"/>
  <c r="I361" i="6" s="1"/>
  <c r="AE357" i="6"/>
  <c r="AF357" i="6" s="1"/>
  <c r="AD358" i="6"/>
  <c r="T333" i="5"/>
  <c r="S335" i="7"/>
  <c r="I336" i="3" s="1"/>
  <c r="H336" i="3"/>
  <c r="U337" i="10"/>
  <c r="O337" i="10"/>
  <c r="O338" i="4"/>
  <c r="O358" i="6"/>
  <c r="U358" i="6"/>
  <c r="E359" i="4"/>
  <c r="K336" i="5"/>
  <c r="M336" i="5" s="1"/>
  <c r="U336" i="5"/>
  <c r="V336" i="5" s="1"/>
  <c r="V357" i="6"/>
  <c r="F358" i="4"/>
  <c r="H358" i="4" s="1"/>
  <c r="T335" i="9"/>
  <c r="U335" i="9" s="1"/>
  <c r="S336" i="9"/>
  <c r="Q334" i="5"/>
  <c r="D335" i="3" s="1"/>
  <c r="C335" i="3"/>
  <c r="S359" i="6"/>
  <c r="Q359" i="6"/>
  <c r="P359" i="6"/>
  <c r="T357" i="6"/>
  <c r="F358" i="3" s="1"/>
  <c r="G358" i="3" s="1"/>
  <c r="E358" i="3"/>
  <c r="R335" i="5"/>
  <c r="L335" i="5"/>
  <c r="C336" i="4"/>
  <c r="N357" i="6"/>
  <c r="Z357" i="6"/>
  <c r="P337" i="5"/>
  <c r="N337" i="5"/>
  <c r="Z336" i="10"/>
  <c r="N336" i="10"/>
  <c r="Q338" i="10"/>
  <c r="P338" i="10"/>
  <c r="K338" i="10"/>
  <c r="R338" i="10" s="1"/>
  <c r="Y338" i="10" s="1"/>
  <c r="S338" i="10"/>
  <c r="K338" i="7"/>
  <c r="Q338" i="7"/>
  <c r="AB337" i="10"/>
  <c r="AC337" i="10" s="1"/>
  <c r="X337" i="10"/>
  <c r="K338" i="9"/>
  <c r="M338" i="9"/>
  <c r="M337" i="3" s="1"/>
  <c r="V336" i="10"/>
  <c r="P337" i="4"/>
  <c r="R337" i="4" s="1"/>
  <c r="W336" i="5"/>
  <c r="X335" i="5"/>
  <c r="Y334" i="5" s="1"/>
  <c r="T336" i="10"/>
  <c r="O337" i="3" s="1"/>
  <c r="P337" i="3" s="1"/>
  <c r="N337" i="3"/>
  <c r="S334" i="5"/>
  <c r="T334" i="5" s="1"/>
  <c r="D335" i="4"/>
  <c r="J338" i="5"/>
  <c r="O338" i="5"/>
  <c r="M336" i="7"/>
  <c r="W336" i="7"/>
  <c r="X336" i="7" s="1"/>
  <c r="L360" i="6"/>
  <c r="R360" i="6"/>
  <c r="Y360" i="6" s="1"/>
  <c r="AB340" i="15"/>
  <c r="H339" i="10"/>
  <c r="L339" i="10" s="1"/>
  <c r="AC339" i="15"/>
  <c r="I339" i="10" s="1"/>
  <c r="U335" i="7"/>
  <c r="J336" i="4"/>
  <c r="M340" i="15"/>
  <c r="G339" i="7"/>
  <c r="N339" i="15"/>
  <c r="H339" i="7" s="1"/>
  <c r="AB358" i="6"/>
  <c r="AC358" i="6" s="1"/>
  <c r="X358" i="6"/>
  <c r="W340" i="15"/>
  <c r="G339" i="9"/>
  <c r="X339" i="15"/>
  <c r="H339" i="9" s="1"/>
  <c r="B335" i="3" l="1"/>
  <c r="B336" i="4"/>
  <c r="X336" i="8"/>
  <c r="Y336" i="8" s="1"/>
  <c r="W337" i="8"/>
  <c r="Q335" i="8"/>
  <c r="K336" i="3" s="1"/>
  <c r="J336" i="3"/>
  <c r="S335" i="8"/>
  <c r="L336" i="4"/>
  <c r="J339" i="8"/>
  <c r="P339" i="8" s="1"/>
  <c r="O339" i="8"/>
  <c r="R336" i="8"/>
  <c r="L336" i="8"/>
  <c r="K337" i="4"/>
  <c r="U337" i="8"/>
  <c r="V337" i="8" s="1"/>
  <c r="K337" i="8"/>
  <c r="M337" i="8" s="1"/>
  <c r="N338" i="8"/>
  <c r="F340" i="8"/>
  <c r="R341" i="15"/>
  <c r="S340" i="15"/>
  <c r="G340" i="8" s="1"/>
  <c r="T334" i="8"/>
  <c r="V335" i="7"/>
  <c r="W341" i="15"/>
  <c r="G340" i="9"/>
  <c r="X340" i="15"/>
  <c r="H340" i="9" s="1"/>
  <c r="T337" i="7"/>
  <c r="N337" i="7"/>
  <c r="I338" i="4"/>
  <c r="K339" i="7"/>
  <c r="Q339" i="7"/>
  <c r="AB341" i="15"/>
  <c r="H340" i="10"/>
  <c r="L340" i="10" s="1"/>
  <c r="AC340" i="15"/>
  <c r="I340" i="10" s="1"/>
  <c r="Y337" i="7"/>
  <c r="Z336" i="7"/>
  <c r="AA336" i="7" s="1"/>
  <c r="M341" i="15"/>
  <c r="G340" i="7"/>
  <c r="N340" i="15"/>
  <c r="H340" i="7" s="1"/>
  <c r="AB338" i="10"/>
  <c r="AC338" i="10" s="1"/>
  <c r="X338" i="10"/>
  <c r="Q335" i="5"/>
  <c r="D336" i="3" s="1"/>
  <c r="C336" i="3"/>
  <c r="O359" i="6"/>
  <c r="U359" i="6"/>
  <c r="E360" i="4"/>
  <c r="L336" i="5"/>
  <c r="R336" i="5"/>
  <c r="C337" i="4"/>
  <c r="S336" i="7"/>
  <c r="I337" i="3" s="1"/>
  <c r="H337" i="3"/>
  <c r="N338" i="9"/>
  <c r="L338" i="9"/>
  <c r="M339" i="4"/>
  <c r="O338" i="7"/>
  <c r="R338" i="7"/>
  <c r="P338" i="7"/>
  <c r="S337" i="9"/>
  <c r="T336" i="9"/>
  <c r="U336" i="9" s="1"/>
  <c r="Z358" i="6"/>
  <c r="N358" i="6"/>
  <c r="Z337" i="10"/>
  <c r="N337" i="10"/>
  <c r="Q360" i="6"/>
  <c r="S360" i="6"/>
  <c r="P360" i="6"/>
  <c r="N338" i="5"/>
  <c r="P338" i="5"/>
  <c r="AA336" i="10"/>
  <c r="S335" i="5"/>
  <c r="D336" i="4"/>
  <c r="T337" i="10"/>
  <c r="O338" i="3" s="1"/>
  <c r="P338" i="3" s="1"/>
  <c r="N338" i="3"/>
  <c r="L361" i="6"/>
  <c r="R361" i="6"/>
  <c r="Y361" i="6" s="1"/>
  <c r="U336" i="7"/>
  <c r="J337" i="4"/>
  <c r="J339" i="5"/>
  <c r="O339" i="5"/>
  <c r="O337" i="9"/>
  <c r="P337" i="9" s="1"/>
  <c r="Q337" i="9"/>
  <c r="R337" i="9" s="1"/>
  <c r="N338" i="4"/>
  <c r="X336" i="5"/>
  <c r="Y335" i="5" s="1"/>
  <c r="W337" i="5"/>
  <c r="U337" i="5"/>
  <c r="V337" i="5" s="1"/>
  <c r="K337" i="5"/>
  <c r="M337" i="5" s="1"/>
  <c r="T358" i="6"/>
  <c r="F359" i="3" s="1"/>
  <c r="G359" i="3" s="1"/>
  <c r="E359" i="3"/>
  <c r="K339" i="9"/>
  <c r="M339" i="9"/>
  <c r="M338" i="3" s="1"/>
  <c r="S339" i="10"/>
  <c r="Q339" i="10"/>
  <c r="P339" i="10"/>
  <c r="K339" i="10"/>
  <c r="R339" i="10" s="1"/>
  <c r="Y339" i="10" s="1"/>
  <c r="U338" i="10"/>
  <c r="O338" i="10"/>
  <c r="O339" i="4"/>
  <c r="X359" i="6"/>
  <c r="AB359" i="6"/>
  <c r="AC359" i="6" s="1"/>
  <c r="AA357" i="6"/>
  <c r="V358" i="6"/>
  <c r="F359" i="4"/>
  <c r="H359" i="4" s="1"/>
  <c r="V337" i="10"/>
  <c r="P338" i="4"/>
  <c r="R338" i="4" s="1"/>
  <c r="AD359" i="6"/>
  <c r="AE359" i="6" s="1"/>
  <c r="AE358" i="6"/>
  <c r="AF358" i="6" s="1"/>
  <c r="H361" i="15"/>
  <c r="H362" i="6"/>
  <c r="I360" i="15"/>
  <c r="I362" i="6" s="1"/>
  <c r="D341" i="15"/>
  <c r="F340" i="5"/>
  <c r="E340" i="15"/>
  <c r="G340" i="5" s="1"/>
  <c r="W337" i="7"/>
  <c r="X337" i="7" s="1"/>
  <c r="M337" i="7"/>
  <c r="AL341" i="15"/>
  <c r="AM340" i="15"/>
  <c r="AD338" i="10"/>
  <c r="AE338" i="10" s="1"/>
  <c r="AE337" i="10"/>
  <c r="AF337" i="10" s="1"/>
  <c r="T335" i="8" l="1"/>
  <c r="AA337" i="10"/>
  <c r="B336" i="3"/>
  <c r="B337" i="4"/>
  <c r="O340" i="8"/>
  <c r="J340" i="8"/>
  <c r="P340" i="8" s="1"/>
  <c r="U338" i="8"/>
  <c r="V338" i="8" s="1"/>
  <c r="K338" i="8"/>
  <c r="M338" i="8" s="1"/>
  <c r="N339" i="8"/>
  <c r="Q336" i="8"/>
  <c r="K337" i="3" s="1"/>
  <c r="J337" i="3"/>
  <c r="W338" i="8"/>
  <c r="X338" i="8" s="1"/>
  <c r="X337" i="8"/>
  <c r="Y337" i="8" s="1"/>
  <c r="F341" i="8"/>
  <c r="S341" i="15"/>
  <c r="G341" i="8" s="1"/>
  <c r="R342" i="15"/>
  <c r="R337" i="8"/>
  <c r="L337" i="8"/>
  <c r="K338" i="4"/>
  <c r="S336" i="8"/>
  <c r="L337" i="4"/>
  <c r="AF359" i="6"/>
  <c r="V336" i="7"/>
  <c r="AF338" i="10"/>
  <c r="T335" i="5"/>
  <c r="AA358" i="6"/>
  <c r="AL342" i="15"/>
  <c r="AM341" i="15"/>
  <c r="J340" i="5"/>
  <c r="O340" i="5"/>
  <c r="H362" i="15"/>
  <c r="H363" i="6"/>
  <c r="I361" i="15"/>
  <c r="I363" i="6" s="1"/>
  <c r="V338" i="10"/>
  <c r="P339" i="4"/>
  <c r="R339" i="4" s="1"/>
  <c r="L337" i="5"/>
  <c r="C338" i="4"/>
  <c r="R337" i="5"/>
  <c r="N339" i="5"/>
  <c r="P339" i="5"/>
  <c r="Q361" i="6"/>
  <c r="P361" i="6"/>
  <c r="S361" i="6"/>
  <c r="T337" i="9"/>
  <c r="U337" i="9" s="1"/>
  <c r="S338" i="9"/>
  <c r="T338" i="9" s="1"/>
  <c r="S336" i="5"/>
  <c r="D337" i="4"/>
  <c r="Y338" i="7"/>
  <c r="Z338" i="7" s="1"/>
  <c r="Z337" i="7"/>
  <c r="AA337" i="7" s="1"/>
  <c r="U337" i="7"/>
  <c r="J338" i="4"/>
  <c r="X337" i="5"/>
  <c r="Y336" i="5" s="1"/>
  <c r="W338" i="5"/>
  <c r="X338" i="5" s="1"/>
  <c r="D342" i="15"/>
  <c r="F341" i="5"/>
  <c r="E341" i="15"/>
  <c r="G341" i="5" s="1"/>
  <c r="Z359" i="6"/>
  <c r="N359" i="6"/>
  <c r="O339" i="10"/>
  <c r="U339" i="10"/>
  <c r="O340" i="4"/>
  <c r="L339" i="9"/>
  <c r="N339" i="9"/>
  <c r="M340" i="4"/>
  <c r="U360" i="6"/>
  <c r="O360" i="6"/>
  <c r="E361" i="4"/>
  <c r="Q336" i="5"/>
  <c r="D337" i="3" s="1"/>
  <c r="C337" i="3"/>
  <c r="K340" i="7"/>
  <c r="Q340" i="7"/>
  <c r="R339" i="7"/>
  <c r="P339" i="7"/>
  <c r="O339" i="7"/>
  <c r="U338" i="5"/>
  <c r="V338" i="5" s="1"/>
  <c r="K338" i="5"/>
  <c r="M338" i="5" s="1"/>
  <c r="AD360" i="6"/>
  <c r="AB360" i="6"/>
  <c r="AC360" i="6" s="1"/>
  <c r="X360" i="6"/>
  <c r="W338" i="7"/>
  <c r="X338" i="7" s="1"/>
  <c r="M338" i="7"/>
  <c r="Q338" i="9"/>
  <c r="R338" i="9" s="1"/>
  <c r="O338" i="9"/>
  <c r="P338" i="9" s="1"/>
  <c r="N339" i="4"/>
  <c r="V359" i="6"/>
  <c r="F360" i="4"/>
  <c r="H360" i="4" s="1"/>
  <c r="Z338" i="10"/>
  <c r="N338" i="10"/>
  <c r="M342" i="15"/>
  <c r="G341" i="7"/>
  <c r="N341" i="15"/>
  <c r="H341" i="7" s="1"/>
  <c r="P340" i="10"/>
  <c r="K340" i="10"/>
  <c r="R340" i="10" s="1"/>
  <c r="Y340" i="10" s="1"/>
  <c r="S340" i="10"/>
  <c r="Q340" i="10"/>
  <c r="K340" i="9"/>
  <c r="M340" i="9"/>
  <c r="M339" i="3" s="1"/>
  <c r="L362" i="6"/>
  <c r="R362" i="6"/>
  <c r="Y362" i="6" s="1"/>
  <c r="T338" i="10"/>
  <c r="O339" i="3" s="1"/>
  <c r="P339" i="3" s="1"/>
  <c r="N339" i="3"/>
  <c r="AD339" i="10"/>
  <c r="AB339" i="10"/>
  <c r="AC339" i="10" s="1"/>
  <c r="X339" i="10"/>
  <c r="N338" i="7"/>
  <c r="T338" i="7"/>
  <c r="I339" i="4"/>
  <c r="T359" i="6"/>
  <c r="F360" i="3" s="1"/>
  <c r="G360" i="3" s="1"/>
  <c r="E360" i="3"/>
  <c r="AB342" i="15"/>
  <c r="H341" i="10"/>
  <c r="L341" i="10" s="1"/>
  <c r="AC341" i="15"/>
  <c r="I341" i="10" s="1"/>
  <c r="S337" i="7"/>
  <c r="I338" i="3" s="1"/>
  <c r="H338" i="3"/>
  <c r="W342" i="15"/>
  <c r="G341" i="9"/>
  <c r="X341" i="15"/>
  <c r="H341" i="9" s="1"/>
  <c r="B338" i="4" l="1"/>
  <c r="B337" i="3"/>
  <c r="Y338" i="8"/>
  <c r="T336" i="8"/>
  <c r="L338" i="8"/>
  <c r="K339" i="4"/>
  <c r="R338" i="8"/>
  <c r="J338" i="3"/>
  <c r="Q337" i="8"/>
  <c r="K338" i="3" s="1"/>
  <c r="J341" i="8"/>
  <c r="P341" i="8" s="1"/>
  <c r="O341" i="8"/>
  <c r="L338" i="4"/>
  <c r="S337" i="8"/>
  <c r="T337" i="8" s="1"/>
  <c r="U339" i="8"/>
  <c r="V339" i="8" s="1"/>
  <c r="K339" i="8"/>
  <c r="M339" i="8" s="1"/>
  <c r="W339" i="8"/>
  <c r="N340" i="8"/>
  <c r="F342" i="8"/>
  <c r="R343" i="15"/>
  <c r="S342" i="15"/>
  <c r="G342" i="8" s="1"/>
  <c r="U338" i="9"/>
  <c r="AA359" i="6"/>
  <c r="Y337" i="5"/>
  <c r="AB343" i="15"/>
  <c r="H342" i="10"/>
  <c r="L342" i="10" s="1"/>
  <c r="AC342" i="15"/>
  <c r="I342" i="10" s="1"/>
  <c r="AE339" i="10"/>
  <c r="AF339" i="10" s="1"/>
  <c r="AD340" i="10"/>
  <c r="Y339" i="7"/>
  <c r="M339" i="7"/>
  <c r="W339" i="7"/>
  <c r="X339" i="7" s="1"/>
  <c r="S338" i="7"/>
  <c r="I339" i="3" s="1"/>
  <c r="H339" i="3"/>
  <c r="M343" i="15"/>
  <c r="G342" i="7"/>
  <c r="N342" i="15"/>
  <c r="H342" i="7" s="1"/>
  <c r="T360" i="6"/>
  <c r="F361" i="3" s="1"/>
  <c r="G361" i="3" s="1"/>
  <c r="E361" i="3"/>
  <c r="V337" i="7"/>
  <c r="T336" i="5"/>
  <c r="W339" i="5"/>
  <c r="K339" i="5"/>
  <c r="M339" i="5" s="1"/>
  <c r="U339" i="5"/>
  <c r="V339" i="5" s="1"/>
  <c r="P340" i="5"/>
  <c r="N340" i="5"/>
  <c r="U338" i="7"/>
  <c r="J339" i="4"/>
  <c r="AB340" i="10"/>
  <c r="AC340" i="10" s="1"/>
  <c r="X340" i="10"/>
  <c r="K341" i="7"/>
  <c r="Q341" i="7"/>
  <c r="AA338" i="10"/>
  <c r="Q362" i="6"/>
  <c r="P362" i="6"/>
  <c r="S362" i="6"/>
  <c r="N340" i="9"/>
  <c r="L340" i="9"/>
  <c r="M341" i="4"/>
  <c r="O340" i="10"/>
  <c r="U340" i="10"/>
  <c r="O341" i="4"/>
  <c r="N339" i="7"/>
  <c r="T339" i="7"/>
  <c r="I340" i="4"/>
  <c r="P340" i="7"/>
  <c r="O340" i="7"/>
  <c r="R340" i="7"/>
  <c r="V360" i="6"/>
  <c r="F361" i="4"/>
  <c r="H361" i="4" s="1"/>
  <c r="V339" i="10"/>
  <c r="P340" i="4"/>
  <c r="R340" i="4" s="1"/>
  <c r="AB361" i="6"/>
  <c r="AC361" i="6" s="1"/>
  <c r="X361" i="6"/>
  <c r="Q337" i="5"/>
  <c r="D338" i="3" s="1"/>
  <c r="C338" i="3"/>
  <c r="L363" i="6"/>
  <c r="R363" i="6"/>
  <c r="Y363" i="6" s="1"/>
  <c r="R338" i="5"/>
  <c r="L338" i="5"/>
  <c r="C339" i="4"/>
  <c r="D343" i="15"/>
  <c r="F342" i="5"/>
  <c r="E342" i="15"/>
  <c r="G342" i="5" s="1"/>
  <c r="S337" i="5"/>
  <c r="D338" i="4"/>
  <c r="Z360" i="6"/>
  <c r="N360" i="6"/>
  <c r="K341" i="9"/>
  <c r="M341" i="9"/>
  <c r="M340" i="3" s="1"/>
  <c r="Z339" i="10"/>
  <c r="N339" i="10"/>
  <c r="W343" i="15"/>
  <c r="G342" i="9"/>
  <c r="X342" i="15"/>
  <c r="H342" i="9" s="1"/>
  <c r="Q341" i="10"/>
  <c r="P341" i="10"/>
  <c r="K341" i="10"/>
  <c r="R341" i="10" s="1"/>
  <c r="Y341" i="10" s="1"/>
  <c r="S341" i="10"/>
  <c r="AE360" i="6"/>
  <c r="AF360" i="6" s="1"/>
  <c r="AD361" i="6"/>
  <c r="S339" i="9"/>
  <c r="O339" i="9"/>
  <c r="P339" i="9" s="1"/>
  <c r="Q339" i="9"/>
  <c r="R339" i="9" s="1"/>
  <c r="N340" i="4"/>
  <c r="T339" i="10"/>
  <c r="O340" i="3" s="1"/>
  <c r="P340" i="3" s="1"/>
  <c r="N340" i="3"/>
  <c r="J341" i="5"/>
  <c r="O341" i="5"/>
  <c r="AA338" i="7"/>
  <c r="U361" i="6"/>
  <c r="O361" i="6"/>
  <c r="E362" i="4"/>
  <c r="H363" i="15"/>
  <c r="H364" i="6"/>
  <c r="I362" i="15"/>
  <c r="I364" i="6" s="1"/>
  <c r="AL343" i="15"/>
  <c r="AM342" i="15"/>
  <c r="B338" i="3" l="1"/>
  <c r="V338" i="7"/>
  <c r="B339" i="4"/>
  <c r="S343" i="15"/>
  <c r="G343" i="8" s="1"/>
  <c r="R344" i="15"/>
  <c r="F343" i="8"/>
  <c r="X339" i="8"/>
  <c r="Y339" i="8" s="1"/>
  <c r="W340" i="8"/>
  <c r="J342" i="8"/>
  <c r="O342" i="8"/>
  <c r="R339" i="8"/>
  <c r="L339" i="8"/>
  <c r="K340" i="4"/>
  <c r="L339" i="4"/>
  <c r="S338" i="8"/>
  <c r="U340" i="8"/>
  <c r="V340" i="8" s="1"/>
  <c r="K340" i="8"/>
  <c r="M340" i="8" s="1"/>
  <c r="N341" i="8"/>
  <c r="Q338" i="8"/>
  <c r="K339" i="3" s="1"/>
  <c r="J339" i="3"/>
  <c r="AA360" i="6"/>
  <c r="T337" i="5"/>
  <c r="T361" i="6"/>
  <c r="F362" i="3" s="1"/>
  <c r="G362" i="3" s="1"/>
  <c r="E362" i="3"/>
  <c r="L364" i="6"/>
  <c r="R364" i="6"/>
  <c r="Y364" i="6" s="1"/>
  <c r="V361" i="6"/>
  <c r="F362" i="4"/>
  <c r="H362" i="4" s="1"/>
  <c r="T339" i="9"/>
  <c r="U339" i="9" s="1"/>
  <c r="S340" i="9"/>
  <c r="K342" i="9"/>
  <c r="M342" i="9"/>
  <c r="M341" i="3" s="1"/>
  <c r="D344" i="15"/>
  <c r="F343" i="5"/>
  <c r="E343" i="15"/>
  <c r="G343" i="5" s="1"/>
  <c r="Z361" i="6"/>
  <c r="N361" i="6"/>
  <c r="V340" i="10"/>
  <c r="P341" i="4"/>
  <c r="R341" i="4" s="1"/>
  <c r="Q340" i="9"/>
  <c r="R340" i="9" s="1"/>
  <c r="O340" i="9"/>
  <c r="P340" i="9" s="1"/>
  <c r="N341" i="4"/>
  <c r="K340" i="5"/>
  <c r="M340" i="5" s="1"/>
  <c r="U340" i="5"/>
  <c r="V340" i="5" s="1"/>
  <c r="K342" i="7"/>
  <c r="Q342" i="7"/>
  <c r="H364" i="15"/>
  <c r="H365" i="6"/>
  <c r="I363" i="15"/>
  <c r="I365" i="6" s="1"/>
  <c r="AD362" i="6"/>
  <c r="AE361" i="6"/>
  <c r="AF361" i="6" s="1"/>
  <c r="U341" i="10"/>
  <c r="O341" i="10"/>
  <c r="O342" i="4"/>
  <c r="W344" i="15"/>
  <c r="G343" i="9"/>
  <c r="X343" i="15"/>
  <c r="H343" i="9" s="1"/>
  <c r="L341" i="9"/>
  <c r="N341" i="9"/>
  <c r="M342" i="4"/>
  <c r="P363" i="6"/>
  <c r="S363" i="6"/>
  <c r="Q363" i="6"/>
  <c r="AA339" i="10"/>
  <c r="T340" i="10"/>
  <c r="O341" i="3" s="1"/>
  <c r="P341" i="3" s="1"/>
  <c r="N341" i="3"/>
  <c r="AB362" i="6"/>
  <c r="AC362" i="6" s="1"/>
  <c r="X362" i="6"/>
  <c r="P341" i="7"/>
  <c r="O341" i="7"/>
  <c r="R341" i="7"/>
  <c r="M344" i="15"/>
  <c r="G343" i="7"/>
  <c r="N343" i="15"/>
  <c r="H343" i="7" s="1"/>
  <c r="AL344" i="15"/>
  <c r="AM343" i="15"/>
  <c r="P341" i="5"/>
  <c r="N341" i="5"/>
  <c r="Q338" i="5"/>
  <c r="D339" i="3" s="1"/>
  <c r="C339" i="3"/>
  <c r="B339" i="3" s="1"/>
  <c r="M340" i="7"/>
  <c r="W340" i="7"/>
  <c r="X340" i="7" s="1"/>
  <c r="U339" i="7"/>
  <c r="J340" i="4"/>
  <c r="U362" i="6"/>
  <c r="O362" i="6"/>
  <c r="E363" i="4"/>
  <c r="Z340" i="10"/>
  <c r="N340" i="10"/>
  <c r="R339" i="5"/>
  <c r="L339" i="5"/>
  <c r="C340" i="4"/>
  <c r="Y340" i="7"/>
  <c r="Z339" i="7"/>
  <c r="AA339" i="7" s="1"/>
  <c r="Q342" i="10"/>
  <c r="P342" i="10"/>
  <c r="K342" i="10"/>
  <c r="R342" i="10" s="1"/>
  <c r="Y342" i="10" s="1"/>
  <c r="S342" i="10"/>
  <c r="AB341" i="10"/>
  <c r="AC341" i="10" s="1"/>
  <c r="X341" i="10"/>
  <c r="J342" i="5"/>
  <c r="O342" i="5"/>
  <c r="D339" i="4"/>
  <c r="S338" i="5"/>
  <c r="T340" i="7"/>
  <c r="N340" i="7"/>
  <c r="I341" i="4"/>
  <c r="S339" i="7"/>
  <c r="I340" i="3" s="1"/>
  <c r="H340" i="3"/>
  <c r="W340" i="5"/>
  <c r="X339" i="5"/>
  <c r="Y338" i="5" s="1"/>
  <c r="AE340" i="10"/>
  <c r="AF340" i="10" s="1"/>
  <c r="AD341" i="10"/>
  <c r="AB344" i="15"/>
  <c r="H343" i="10"/>
  <c r="L343" i="10" s="1"/>
  <c r="AC343" i="15"/>
  <c r="I343" i="10" s="1"/>
  <c r="B340" i="4" l="1"/>
  <c r="K341" i="8"/>
  <c r="M341" i="8" s="1"/>
  <c r="U341" i="8"/>
  <c r="V341" i="8" s="1"/>
  <c r="T338" i="8"/>
  <c r="S339" i="8"/>
  <c r="L340" i="4"/>
  <c r="J343" i="8"/>
  <c r="O343" i="8"/>
  <c r="L340" i="8"/>
  <c r="K341" i="4"/>
  <c r="R340" i="8"/>
  <c r="P342" i="8"/>
  <c r="N342" i="8"/>
  <c r="R345" i="15"/>
  <c r="F344" i="8"/>
  <c r="S344" i="15"/>
  <c r="G344" i="8" s="1"/>
  <c r="Q339" i="8"/>
  <c r="K340" i="3" s="1"/>
  <c r="J340" i="3"/>
  <c r="X340" i="8"/>
  <c r="Y340" i="8" s="1"/>
  <c r="W341" i="8"/>
  <c r="AA361" i="6"/>
  <c r="V339" i="7"/>
  <c r="M345" i="15"/>
  <c r="G344" i="7"/>
  <c r="N344" i="15"/>
  <c r="H344" i="7" s="1"/>
  <c r="N362" i="6"/>
  <c r="Z362" i="6"/>
  <c r="T338" i="5"/>
  <c r="U342" i="10"/>
  <c r="O342" i="10"/>
  <c r="O343" i="4"/>
  <c r="AL345" i="15"/>
  <c r="AM344" i="15"/>
  <c r="W341" i="7"/>
  <c r="X341" i="7" s="1"/>
  <c r="M341" i="7"/>
  <c r="O363" i="6"/>
  <c r="U363" i="6"/>
  <c r="E364" i="4"/>
  <c r="T341" i="10"/>
  <c r="O342" i="3" s="1"/>
  <c r="P342" i="3" s="1"/>
  <c r="N342" i="3"/>
  <c r="L365" i="6"/>
  <c r="R365" i="6"/>
  <c r="Y365" i="6" s="1"/>
  <c r="X340" i="5"/>
  <c r="Y339" i="5" s="1"/>
  <c r="W341" i="5"/>
  <c r="S340" i="7"/>
  <c r="I341" i="3" s="1"/>
  <c r="H341" i="3"/>
  <c r="N342" i="5"/>
  <c r="P342" i="5"/>
  <c r="Y341" i="7"/>
  <c r="Z340" i="7"/>
  <c r="AA340" i="7" s="1"/>
  <c r="Q339" i="5"/>
  <c r="D340" i="3" s="1"/>
  <c r="C340" i="3"/>
  <c r="V362" i="6"/>
  <c r="F363" i="4"/>
  <c r="H363" i="4" s="1"/>
  <c r="AB363" i="6"/>
  <c r="AC363" i="6" s="1"/>
  <c r="X363" i="6"/>
  <c r="AD363" i="6"/>
  <c r="AE362" i="6"/>
  <c r="AF362" i="6" s="1"/>
  <c r="D345" i="15"/>
  <c r="F344" i="5"/>
  <c r="E344" i="15"/>
  <c r="G344" i="5" s="1"/>
  <c r="U341" i="5"/>
  <c r="V341" i="5" s="1"/>
  <c r="K341" i="5"/>
  <c r="M341" i="5" s="1"/>
  <c r="T341" i="7"/>
  <c r="N341" i="7"/>
  <c r="I342" i="4"/>
  <c r="K343" i="9"/>
  <c r="M343" i="9"/>
  <c r="M342" i="3" s="1"/>
  <c r="V341" i="10"/>
  <c r="P342" i="4"/>
  <c r="R342" i="4" s="1"/>
  <c r="H365" i="15"/>
  <c r="H366" i="6"/>
  <c r="I364" i="15"/>
  <c r="I366" i="6" s="1"/>
  <c r="L340" i="5"/>
  <c r="R340" i="5"/>
  <c r="C341" i="4"/>
  <c r="N342" i="9"/>
  <c r="L342" i="9"/>
  <c r="M343" i="4"/>
  <c r="AB345" i="15"/>
  <c r="H344" i="10"/>
  <c r="L344" i="10" s="1"/>
  <c r="AC344" i="15"/>
  <c r="I344" i="10" s="1"/>
  <c r="O342" i="7"/>
  <c r="R342" i="7"/>
  <c r="P342" i="7"/>
  <c r="AD342" i="10"/>
  <c r="AE341" i="10"/>
  <c r="AF341" i="10" s="1"/>
  <c r="U340" i="7"/>
  <c r="J341" i="4"/>
  <c r="Z341" i="10"/>
  <c r="N341" i="10"/>
  <c r="S339" i="5"/>
  <c r="D340" i="4"/>
  <c r="S343" i="10"/>
  <c r="Q343" i="10"/>
  <c r="P343" i="10"/>
  <c r="K343" i="10"/>
  <c r="R343" i="10" s="1"/>
  <c r="Y343" i="10" s="1"/>
  <c r="AB342" i="10"/>
  <c r="AC342" i="10" s="1"/>
  <c r="X342" i="10"/>
  <c r="T362" i="6"/>
  <c r="F363" i="3" s="1"/>
  <c r="G363" i="3" s="1"/>
  <c r="E363" i="3"/>
  <c r="K343" i="7"/>
  <c r="Q343" i="7"/>
  <c r="O341" i="9"/>
  <c r="P341" i="9" s="1"/>
  <c r="Q341" i="9"/>
  <c r="R341" i="9" s="1"/>
  <c r="N342" i="4"/>
  <c r="W345" i="15"/>
  <c r="G344" i="9"/>
  <c r="X344" i="15"/>
  <c r="H344" i="9" s="1"/>
  <c r="AA340" i="10"/>
  <c r="J343" i="5"/>
  <c r="O343" i="5"/>
  <c r="S341" i="9"/>
  <c r="T340" i="9"/>
  <c r="U340" i="9" s="1"/>
  <c r="S364" i="6"/>
  <c r="Q364" i="6"/>
  <c r="P364" i="6"/>
  <c r="AA341" i="10" l="1"/>
  <c r="B341" i="4"/>
  <c r="V340" i="7"/>
  <c r="B340" i="3"/>
  <c r="J341" i="3"/>
  <c r="Q340" i="8"/>
  <c r="K341" i="3" s="1"/>
  <c r="T339" i="8"/>
  <c r="X341" i="8"/>
  <c r="Y341" i="8" s="1"/>
  <c r="W342" i="8"/>
  <c r="U342" i="8"/>
  <c r="V342" i="8" s="1"/>
  <c r="K342" i="8"/>
  <c r="M342" i="8" s="1"/>
  <c r="O344" i="8"/>
  <c r="J344" i="8"/>
  <c r="S340" i="8"/>
  <c r="T340" i="8" s="1"/>
  <c r="L341" i="4"/>
  <c r="N343" i="8"/>
  <c r="P343" i="8"/>
  <c r="R346" i="15"/>
  <c r="F345" i="8"/>
  <c r="S345" i="15"/>
  <c r="G345" i="8" s="1"/>
  <c r="R341" i="8"/>
  <c r="L341" i="8"/>
  <c r="K342" i="4"/>
  <c r="T339" i="5"/>
  <c r="Q342" i="9"/>
  <c r="R342" i="9" s="1"/>
  <c r="O342" i="9"/>
  <c r="P342" i="9" s="1"/>
  <c r="N343" i="4"/>
  <c r="AD364" i="6"/>
  <c r="AE363" i="6"/>
  <c r="AF363" i="6" s="1"/>
  <c r="K344" i="7"/>
  <c r="Q344" i="7"/>
  <c r="R343" i="7"/>
  <c r="P343" i="7"/>
  <c r="O343" i="7"/>
  <c r="AD343" i="10"/>
  <c r="AE342" i="10"/>
  <c r="AF342" i="10" s="1"/>
  <c r="L366" i="6"/>
  <c r="R366" i="6"/>
  <c r="Y366" i="6" s="1"/>
  <c r="J344" i="5"/>
  <c r="O344" i="5"/>
  <c r="Z363" i="6"/>
  <c r="N363" i="6"/>
  <c r="U342" i="5"/>
  <c r="V342" i="5" s="1"/>
  <c r="K342" i="5"/>
  <c r="M342" i="5" s="1"/>
  <c r="T363" i="6"/>
  <c r="F364" i="3" s="1"/>
  <c r="G364" i="3" s="1"/>
  <c r="E364" i="3"/>
  <c r="AL346" i="15"/>
  <c r="AM345" i="15"/>
  <c r="M346" i="15"/>
  <c r="G345" i="7"/>
  <c r="N345" i="15"/>
  <c r="H345" i="7" s="1"/>
  <c r="Z342" i="10"/>
  <c r="N342" i="10"/>
  <c r="N342" i="7"/>
  <c r="T342" i="7"/>
  <c r="I343" i="4"/>
  <c r="L343" i="9"/>
  <c r="N343" i="9"/>
  <c r="M344" i="4"/>
  <c r="L341" i="5"/>
  <c r="C342" i="4"/>
  <c r="R341" i="5"/>
  <c r="AA362" i="6"/>
  <c r="Y342" i="7"/>
  <c r="Z341" i="7"/>
  <c r="AA341" i="7" s="1"/>
  <c r="Q365" i="6"/>
  <c r="P365" i="6"/>
  <c r="S365" i="6"/>
  <c r="V363" i="6"/>
  <c r="F364" i="4"/>
  <c r="H364" i="4" s="1"/>
  <c r="O364" i="6"/>
  <c r="U364" i="6"/>
  <c r="E365" i="4"/>
  <c r="AB343" i="10"/>
  <c r="AC343" i="10" s="1"/>
  <c r="X343" i="10"/>
  <c r="N343" i="5"/>
  <c r="P343" i="5"/>
  <c r="P344" i="10"/>
  <c r="K344" i="10"/>
  <c r="R344" i="10" s="1"/>
  <c r="Y344" i="10" s="1"/>
  <c r="S344" i="10"/>
  <c r="Q344" i="10"/>
  <c r="S340" i="5"/>
  <c r="D341" i="4"/>
  <c r="H366" i="15"/>
  <c r="H367" i="6"/>
  <c r="I365" i="15"/>
  <c r="I367" i="6" s="1"/>
  <c r="S341" i="7"/>
  <c r="I342" i="3" s="1"/>
  <c r="H342" i="3"/>
  <c r="D346" i="15"/>
  <c r="F345" i="5"/>
  <c r="E345" i="15"/>
  <c r="G345" i="5" s="1"/>
  <c r="X341" i="5"/>
  <c r="Y340" i="5" s="1"/>
  <c r="W342" i="5"/>
  <c r="T342" i="10"/>
  <c r="O343" i="3" s="1"/>
  <c r="P343" i="3" s="1"/>
  <c r="N343" i="3"/>
  <c r="T341" i="9"/>
  <c r="U341" i="9" s="1"/>
  <c r="S342" i="9"/>
  <c r="W346" i="15"/>
  <c r="G345" i="9"/>
  <c r="X345" i="15"/>
  <c r="H345" i="9" s="1"/>
  <c r="AB364" i="6"/>
  <c r="AC364" i="6" s="1"/>
  <c r="X364" i="6"/>
  <c r="K344" i="9"/>
  <c r="M344" i="9"/>
  <c r="M343" i="3" s="1"/>
  <c r="O343" i="10"/>
  <c r="U343" i="10"/>
  <c r="O344" i="4"/>
  <c r="W342" i="7"/>
  <c r="X342" i="7" s="1"/>
  <c r="M342" i="7"/>
  <c r="AB346" i="15"/>
  <c r="H345" i="10"/>
  <c r="L345" i="10" s="1"/>
  <c r="AC345" i="15"/>
  <c r="I345" i="10" s="1"/>
  <c r="Q340" i="5"/>
  <c r="D341" i="3" s="1"/>
  <c r="C341" i="3"/>
  <c r="U341" i="7"/>
  <c r="J342" i="4"/>
  <c r="V342" i="10"/>
  <c r="P343" i="4"/>
  <c r="R343" i="4" s="1"/>
  <c r="B341" i="3" l="1"/>
  <c r="B342" i="4"/>
  <c r="J345" i="8"/>
  <c r="O345" i="8"/>
  <c r="R342" i="8"/>
  <c r="L342" i="8"/>
  <c r="K343" i="4"/>
  <c r="J342" i="3"/>
  <c r="Q341" i="8"/>
  <c r="K342" i="3" s="1"/>
  <c r="F346" i="8"/>
  <c r="S346" i="15"/>
  <c r="G346" i="8" s="1"/>
  <c r="R347" i="15"/>
  <c r="L342" i="4"/>
  <c r="S341" i="8"/>
  <c r="U343" i="8"/>
  <c r="V343" i="8" s="1"/>
  <c r="K343" i="8"/>
  <c r="M343" i="8" s="1"/>
  <c r="P344" i="8"/>
  <c r="N344" i="8"/>
  <c r="X342" i="8"/>
  <c r="Y342" i="8" s="1"/>
  <c r="W343" i="8"/>
  <c r="AA342" i="10"/>
  <c r="AA363" i="6"/>
  <c r="T340" i="5"/>
  <c r="O344" i="10"/>
  <c r="U344" i="10"/>
  <c r="O345" i="4"/>
  <c r="V364" i="6"/>
  <c r="F365" i="4"/>
  <c r="H365" i="4" s="1"/>
  <c r="AB365" i="6"/>
  <c r="AC365" i="6" s="1"/>
  <c r="X365" i="6"/>
  <c r="S341" i="5"/>
  <c r="D342" i="4"/>
  <c r="O343" i="9"/>
  <c r="P343" i="9" s="1"/>
  <c r="Q343" i="9"/>
  <c r="R343" i="9" s="1"/>
  <c r="N344" i="4"/>
  <c r="S342" i="7"/>
  <c r="I343" i="3" s="1"/>
  <c r="H343" i="3"/>
  <c r="K345" i="7"/>
  <c r="Q345" i="7"/>
  <c r="P344" i="7"/>
  <c r="O344" i="7"/>
  <c r="R344" i="7"/>
  <c r="AD365" i="6"/>
  <c r="AE364" i="6"/>
  <c r="AF364" i="6" s="1"/>
  <c r="S343" i="9"/>
  <c r="T342" i="9"/>
  <c r="U342" i="9" s="1"/>
  <c r="J345" i="5"/>
  <c r="O345" i="5"/>
  <c r="L367" i="6"/>
  <c r="R367" i="6"/>
  <c r="Y367" i="6" s="1"/>
  <c r="B21" i="17" s="1"/>
  <c r="K343" i="5"/>
  <c r="M343" i="5" s="1"/>
  <c r="U343" i="5"/>
  <c r="V343" i="5" s="1"/>
  <c r="T364" i="6"/>
  <c r="F365" i="3" s="1"/>
  <c r="G365" i="3" s="1"/>
  <c r="E365" i="3"/>
  <c r="U365" i="6"/>
  <c r="O365" i="6"/>
  <c r="E366" i="4"/>
  <c r="M347" i="15"/>
  <c r="G346" i="7"/>
  <c r="N346" i="15"/>
  <c r="H346" i="7" s="1"/>
  <c r="Q366" i="6"/>
  <c r="P366" i="6"/>
  <c r="S366" i="6"/>
  <c r="M343" i="7"/>
  <c r="W343" i="7"/>
  <c r="X343" i="7" s="1"/>
  <c r="AB347" i="15"/>
  <c r="H346" i="10"/>
  <c r="L346" i="10" s="1"/>
  <c r="AC346" i="15"/>
  <c r="I346" i="10" s="1"/>
  <c r="T343" i="10"/>
  <c r="O344" i="3" s="1"/>
  <c r="P344" i="3" s="1"/>
  <c r="N344" i="3"/>
  <c r="V341" i="7"/>
  <c r="Q345" i="10"/>
  <c r="P345" i="10"/>
  <c r="K345" i="10"/>
  <c r="R345" i="10" s="1"/>
  <c r="Y345" i="10" s="1"/>
  <c r="S345" i="10"/>
  <c r="N344" i="9"/>
  <c r="L344" i="9"/>
  <c r="M345" i="4"/>
  <c r="K345" i="9"/>
  <c r="M345" i="9"/>
  <c r="M344" i="3" s="1"/>
  <c r="W343" i="5"/>
  <c r="X342" i="5"/>
  <c r="Y341" i="5" s="1"/>
  <c r="D347" i="15"/>
  <c r="F346" i="5"/>
  <c r="E346" i="15"/>
  <c r="G346" i="5" s="1"/>
  <c r="H367" i="15"/>
  <c r="H368" i="6"/>
  <c r="I366" i="15"/>
  <c r="I368" i="6" s="1"/>
  <c r="AB344" i="10"/>
  <c r="AC344" i="10" s="1"/>
  <c r="X344" i="10"/>
  <c r="Y343" i="7"/>
  <c r="Z342" i="7"/>
  <c r="AA342" i="7" s="1"/>
  <c r="Q341" i="5"/>
  <c r="D342" i="3" s="1"/>
  <c r="C342" i="3"/>
  <c r="R342" i="5"/>
  <c r="L342" i="5"/>
  <c r="C343" i="4"/>
  <c r="AE343" i="10"/>
  <c r="AF343" i="10" s="1"/>
  <c r="AD344" i="10"/>
  <c r="V343" i="10"/>
  <c r="P344" i="4"/>
  <c r="R344" i="4" s="1"/>
  <c r="Z364" i="6"/>
  <c r="N364" i="6"/>
  <c r="W347" i="15"/>
  <c r="G346" i="9"/>
  <c r="X346" i="15"/>
  <c r="H346" i="9" s="1"/>
  <c r="Z343" i="10"/>
  <c r="N343" i="10"/>
  <c r="U342" i="7"/>
  <c r="J343" i="4"/>
  <c r="AL347" i="15"/>
  <c r="AM346" i="15"/>
  <c r="P344" i="5"/>
  <c r="N344" i="5"/>
  <c r="N343" i="7"/>
  <c r="T343" i="7"/>
  <c r="I344" i="4"/>
  <c r="V342" i="7" l="1"/>
  <c r="T341" i="8"/>
  <c r="B342" i="3"/>
  <c r="B343" i="4"/>
  <c r="AA343" i="10"/>
  <c r="J346" i="8"/>
  <c r="O346" i="8"/>
  <c r="J343" i="3"/>
  <c r="Q342" i="8"/>
  <c r="K343" i="3" s="1"/>
  <c r="U344" i="8"/>
  <c r="V344" i="8" s="1"/>
  <c r="K344" i="8"/>
  <c r="M344" i="8" s="1"/>
  <c r="S342" i="8"/>
  <c r="L343" i="4"/>
  <c r="X343" i="8"/>
  <c r="Y343" i="8" s="1"/>
  <c r="W344" i="8"/>
  <c r="R343" i="8"/>
  <c r="L343" i="8"/>
  <c r="K344" i="4"/>
  <c r="R348" i="15"/>
  <c r="F347" i="8"/>
  <c r="S347" i="15"/>
  <c r="G347" i="8" s="1"/>
  <c r="P345" i="8"/>
  <c r="N345" i="8"/>
  <c r="Z344" i="10"/>
  <c r="N344" i="10"/>
  <c r="H368" i="15"/>
  <c r="H369" i="6"/>
  <c r="L369" i="6" s="1"/>
  <c r="I367" i="15"/>
  <c r="I369" i="6" s="1"/>
  <c r="Q344" i="9"/>
  <c r="R344" i="9" s="1"/>
  <c r="O344" i="9"/>
  <c r="P344" i="9" s="1"/>
  <c r="N345" i="4"/>
  <c r="T365" i="6"/>
  <c r="F366" i="3" s="1"/>
  <c r="G366" i="3" s="1"/>
  <c r="E366" i="3"/>
  <c r="T344" i="10"/>
  <c r="O345" i="3" s="1"/>
  <c r="P345" i="3" s="1"/>
  <c r="N345" i="3"/>
  <c r="Q342" i="5"/>
  <c r="D343" i="3" s="1"/>
  <c r="C343" i="3"/>
  <c r="K344" i="5"/>
  <c r="M344" i="5" s="1"/>
  <c r="U344" i="5"/>
  <c r="V344" i="5" s="1"/>
  <c r="D343" i="4"/>
  <c r="S342" i="5"/>
  <c r="W344" i="5"/>
  <c r="X343" i="5"/>
  <c r="Y342" i="5" s="1"/>
  <c r="L345" i="9"/>
  <c r="N345" i="9"/>
  <c r="M346" i="4"/>
  <c r="AB345" i="10"/>
  <c r="AC345" i="10" s="1"/>
  <c r="X345" i="10"/>
  <c r="Q346" i="10"/>
  <c r="P346" i="10"/>
  <c r="K346" i="10"/>
  <c r="R346" i="10" s="1"/>
  <c r="Y346" i="10" s="1"/>
  <c r="S346" i="10"/>
  <c r="AB366" i="6"/>
  <c r="AC366" i="6" s="1"/>
  <c r="X366" i="6"/>
  <c r="K346" i="7"/>
  <c r="Q346" i="7"/>
  <c r="V365" i="6"/>
  <c r="F366" i="4"/>
  <c r="H366" i="4" s="1"/>
  <c r="P367" i="6"/>
  <c r="S367" i="6"/>
  <c r="Q367" i="6"/>
  <c r="P345" i="5"/>
  <c r="N345" i="5"/>
  <c r="AE365" i="6"/>
  <c r="AF365" i="6" s="1"/>
  <c r="AD366" i="6"/>
  <c r="AE366" i="6" s="1"/>
  <c r="T341" i="5"/>
  <c r="AA364" i="6"/>
  <c r="K346" i="9"/>
  <c r="M346" i="9"/>
  <c r="M345" i="3" s="1"/>
  <c r="U343" i="7"/>
  <c r="J344" i="4"/>
  <c r="Y344" i="7"/>
  <c r="Z343" i="7"/>
  <c r="AA343" i="7" s="1"/>
  <c r="S343" i="7"/>
  <c r="I344" i="3" s="1"/>
  <c r="H344" i="3"/>
  <c r="J346" i="5"/>
  <c r="O346" i="5"/>
  <c r="AB348" i="15"/>
  <c r="H347" i="10"/>
  <c r="L347" i="10" s="1"/>
  <c r="AC347" i="15"/>
  <c r="I347" i="10" s="1"/>
  <c r="U366" i="6"/>
  <c r="O366" i="6"/>
  <c r="E367" i="4"/>
  <c r="M348" i="15"/>
  <c r="G347" i="7"/>
  <c r="N347" i="15"/>
  <c r="H347" i="7" s="1"/>
  <c r="M344" i="7"/>
  <c r="W344" i="7"/>
  <c r="X344" i="7" s="1"/>
  <c r="P345" i="7"/>
  <c r="O345" i="7"/>
  <c r="R345" i="7"/>
  <c r="Z365" i="6"/>
  <c r="N365" i="6"/>
  <c r="W348" i="15"/>
  <c r="G347" i="9"/>
  <c r="X347" i="15"/>
  <c r="H347" i="9" s="1"/>
  <c r="AL348" i="15"/>
  <c r="AM347" i="15"/>
  <c r="AE344" i="10"/>
  <c r="AF344" i="10" s="1"/>
  <c r="AD345" i="10"/>
  <c r="AE345" i="10" s="1"/>
  <c r="L368" i="6"/>
  <c r="R368" i="6"/>
  <c r="Y368" i="6" s="1"/>
  <c r="D348" i="15"/>
  <c r="F347" i="5"/>
  <c r="E347" i="15"/>
  <c r="G347" i="5" s="1"/>
  <c r="U345" i="10"/>
  <c r="O345" i="10"/>
  <c r="O346" i="4"/>
  <c r="R343" i="5"/>
  <c r="L343" i="5"/>
  <c r="C344" i="4"/>
  <c r="T343" i="9"/>
  <c r="U343" i="9" s="1"/>
  <c r="S344" i="9"/>
  <c r="T344" i="7"/>
  <c r="N344" i="7"/>
  <c r="I345" i="4"/>
  <c r="V344" i="10"/>
  <c r="P345" i="4"/>
  <c r="R345" i="4" s="1"/>
  <c r="AA365" i="6" l="1"/>
  <c r="AF366" i="6"/>
  <c r="R369" i="6"/>
  <c r="Y369" i="6" s="1"/>
  <c r="B343" i="3"/>
  <c r="B344" i="4"/>
  <c r="T342" i="8"/>
  <c r="Q343" i="8"/>
  <c r="K344" i="3" s="1"/>
  <c r="J344" i="3"/>
  <c r="J347" i="8"/>
  <c r="O347" i="8"/>
  <c r="S343" i="8"/>
  <c r="T343" i="8" s="1"/>
  <c r="L344" i="4"/>
  <c r="R349" i="15"/>
  <c r="F348" i="8"/>
  <c r="S348" i="15"/>
  <c r="G348" i="8" s="1"/>
  <c r="X344" i="8"/>
  <c r="W345" i="8"/>
  <c r="X345" i="8" s="1"/>
  <c r="K345" i="4"/>
  <c r="L344" i="8"/>
  <c r="R344" i="8"/>
  <c r="U345" i="8"/>
  <c r="V345" i="8" s="1"/>
  <c r="K345" i="8"/>
  <c r="M345" i="8" s="1"/>
  <c r="P346" i="8"/>
  <c r="N346" i="8"/>
  <c r="V343" i="7"/>
  <c r="U344" i="7"/>
  <c r="J345" i="4"/>
  <c r="V345" i="10"/>
  <c r="P346" i="4"/>
  <c r="R346" i="4" s="1"/>
  <c r="AL349" i="15"/>
  <c r="AM348" i="15"/>
  <c r="V366" i="6"/>
  <c r="F367" i="4"/>
  <c r="H367" i="4" s="1"/>
  <c r="O367" i="6"/>
  <c r="U367" i="6"/>
  <c r="E368" i="4"/>
  <c r="U346" i="10"/>
  <c r="O346" i="10"/>
  <c r="O347" i="4"/>
  <c r="X344" i="5"/>
  <c r="Y343" i="5" s="1"/>
  <c r="W345" i="5"/>
  <c r="X345" i="5" s="1"/>
  <c r="M349" i="15"/>
  <c r="G348" i="7"/>
  <c r="N348" i="15"/>
  <c r="H348" i="7" s="1"/>
  <c r="O345" i="9"/>
  <c r="P345" i="9" s="1"/>
  <c r="Q345" i="9"/>
  <c r="R345" i="9" s="1"/>
  <c r="N346" i="4"/>
  <c r="T342" i="5"/>
  <c r="Q343" i="5"/>
  <c r="D344" i="3" s="1"/>
  <c r="C344" i="3"/>
  <c r="K347" i="7"/>
  <c r="Q347" i="7"/>
  <c r="U345" i="5"/>
  <c r="V345" i="5" s="1"/>
  <c r="K345" i="5"/>
  <c r="M345" i="5" s="1"/>
  <c r="N366" i="6"/>
  <c r="Z366" i="6"/>
  <c r="L344" i="5"/>
  <c r="R344" i="5"/>
  <c r="C345" i="4"/>
  <c r="I368" i="15"/>
  <c r="I370" i="6" s="1"/>
  <c r="H369" i="15"/>
  <c r="I369" i="15" s="1"/>
  <c r="I371" i="6" s="1"/>
  <c r="H370" i="6"/>
  <c r="AA344" i="10"/>
  <c r="S345" i="9"/>
  <c r="T345" i="9" s="1"/>
  <c r="T344" i="9"/>
  <c r="U344" i="9" s="1"/>
  <c r="S343" i="5"/>
  <c r="D344" i="4"/>
  <c r="J347" i="5"/>
  <c r="O347" i="5"/>
  <c r="K347" i="9"/>
  <c r="M347" i="9"/>
  <c r="M346" i="3" s="1"/>
  <c r="W345" i="7"/>
  <c r="X345" i="7" s="1"/>
  <c r="M345" i="7"/>
  <c r="S347" i="10"/>
  <c r="Q347" i="10"/>
  <c r="P347" i="10"/>
  <c r="K347" i="10"/>
  <c r="R347" i="10" s="1"/>
  <c r="Y347" i="10" s="1"/>
  <c r="N346" i="5"/>
  <c r="P346" i="5"/>
  <c r="N346" i="9"/>
  <c r="L346" i="9"/>
  <c r="M347" i="4"/>
  <c r="AD346" i="10"/>
  <c r="AB346" i="10"/>
  <c r="AC346" i="10" s="1"/>
  <c r="X346" i="10"/>
  <c r="Z345" i="10"/>
  <c r="N345" i="10"/>
  <c r="S344" i="7"/>
  <c r="I345" i="3" s="1"/>
  <c r="H345" i="3"/>
  <c r="T345" i="10"/>
  <c r="O346" i="3" s="1"/>
  <c r="P346" i="3" s="1"/>
  <c r="N346" i="3"/>
  <c r="D349" i="15"/>
  <c r="F348" i="5"/>
  <c r="E348" i="15"/>
  <c r="G348" i="5" s="1"/>
  <c r="S368" i="6"/>
  <c r="Q368" i="6"/>
  <c r="P368" i="6"/>
  <c r="AF345" i="10"/>
  <c r="W349" i="15"/>
  <c r="G348" i="9"/>
  <c r="X348" i="15"/>
  <c r="H348" i="9" s="1"/>
  <c r="T345" i="7"/>
  <c r="N345" i="7"/>
  <c r="I346" i="4"/>
  <c r="T366" i="6"/>
  <c r="F367" i="3" s="1"/>
  <c r="G367" i="3" s="1"/>
  <c r="E367" i="3"/>
  <c r="AB349" i="15"/>
  <c r="H348" i="10"/>
  <c r="L348" i="10" s="1"/>
  <c r="AC348" i="15"/>
  <c r="I348" i="10" s="1"/>
  <c r="Y345" i="7"/>
  <c r="Z345" i="7" s="1"/>
  <c r="Z344" i="7"/>
  <c r="AA344" i="7" s="1"/>
  <c r="AB367" i="6"/>
  <c r="AC367" i="6" s="1"/>
  <c r="X367" i="6"/>
  <c r="AD367" i="6"/>
  <c r="AE367" i="6" s="1"/>
  <c r="AF367" i="6" s="1"/>
  <c r="O346" i="7"/>
  <c r="R346" i="7"/>
  <c r="P346" i="7"/>
  <c r="P369" i="6"/>
  <c r="S369" i="6"/>
  <c r="Q369" i="6"/>
  <c r="B345" i="4" l="1"/>
  <c r="B344" i="3"/>
  <c r="K346" i="4"/>
  <c r="R345" i="8"/>
  <c r="L345" i="8"/>
  <c r="J348" i="8"/>
  <c r="O348" i="8"/>
  <c r="S349" i="15"/>
  <c r="G349" i="8" s="1"/>
  <c r="R350" i="15"/>
  <c r="F349" i="8"/>
  <c r="P347" i="8"/>
  <c r="N347" i="8"/>
  <c r="S344" i="8"/>
  <c r="L345" i="4"/>
  <c r="Y344" i="8"/>
  <c r="Y345" i="8"/>
  <c r="U346" i="8"/>
  <c r="V346" i="8" s="1"/>
  <c r="K346" i="8"/>
  <c r="M346" i="8" s="1"/>
  <c r="W346" i="8"/>
  <c r="Q344" i="8"/>
  <c r="K345" i="3" s="1"/>
  <c r="J345" i="3"/>
  <c r="U345" i="9"/>
  <c r="Y344" i="5"/>
  <c r="AB369" i="6"/>
  <c r="X369" i="6"/>
  <c r="N346" i="7"/>
  <c r="T346" i="7"/>
  <c r="I347" i="4"/>
  <c r="W350" i="15"/>
  <c r="G349" i="9"/>
  <c r="X349" i="15"/>
  <c r="H349" i="9" s="1"/>
  <c r="S344" i="5"/>
  <c r="D345" i="4"/>
  <c r="L345" i="5"/>
  <c r="R345" i="5"/>
  <c r="C346" i="4"/>
  <c r="K348" i="7"/>
  <c r="Q348" i="7"/>
  <c r="V346" i="10"/>
  <c r="P347" i="4"/>
  <c r="R347" i="4" s="1"/>
  <c r="S345" i="7"/>
  <c r="I346" i="3" s="1"/>
  <c r="H346" i="3"/>
  <c r="AB368" i="6"/>
  <c r="X368" i="6"/>
  <c r="AD347" i="10"/>
  <c r="AE346" i="10"/>
  <c r="AF346" i="10" s="1"/>
  <c r="N347" i="5"/>
  <c r="P347" i="5"/>
  <c r="U345" i="7"/>
  <c r="V345" i="7" s="1"/>
  <c r="J346" i="4"/>
  <c r="U346" i="5"/>
  <c r="V346" i="5" s="1"/>
  <c r="W346" i="5"/>
  <c r="K346" i="5"/>
  <c r="M346" i="5" s="1"/>
  <c r="O347" i="10"/>
  <c r="U347" i="10"/>
  <c r="O348" i="4"/>
  <c r="M350" i="15"/>
  <c r="G349" i="7"/>
  <c r="N349" i="15"/>
  <c r="H349" i="7" s="1"/>
  <c r="AA366" i="6"/>
  <c r="AA345" i="10"/>
  <c r="AB350" i="15"/>
  <c r="H349" i="10"/>
  <c r="L349" i="10" s="1"/>
  <c r="AC349" i="15"/>
  <c r="I349" i="10" s="1"/>
  <c r="AA345" i="7"/>
  <c r="O368" i="6"/>
  <c r="U368" i="6"/>
  <c r="E369" i="4"/>
  <c r="J348" i="5"/>
  <c r="O348" i="5"/>
  <c r="Z346" i="10"/>
  <c r="N346" i="10"/>
  <c r="T343" i="5"/>
  <c r="L370" i="6"/>
  <c r="R370" i="6"/>
  <c r="Y370" i="6" s="1"/>
  <c r="R347" i="7"/>
  <c r="P347" i="7"/>
  <c r="O347" i="7"/>
  <c r="B18" i="17"/>
  <c r="B17" i="17"/>
  <c r="V367" i="6"/>
  <c r="F368" i="4"/>
  <c r="H368" i="4" s="1"/>
  <c r="O369" i="6"/>
  <c r="U369" i="6"/>
  <c r="E370" i="4"/>
  <c r="Q344" i="5"/>
  <c r="D345" i="3" s="1"/>
  <c r="C345" i="3"/>
  <c r="Z367" i="6"/>
  <c r="N367" i="6"/>
  <c r="W346" i="7"/>
  <c r="X346" i="7" s="1"/>
  <c r="Y346" i="7"/>
  <c r="M346" i="7"/>
  <c r="P348" i="10"/>
  <c r="K348" i="10"/>
  <c r="R348" i="10" s="1"/>
  <c r="Y348" i="10" s="1"/>
  <c r="S348" i="10"/>
  <c r="Q348" i="10"/>
  <c r="K348" i="9"/>
  <c r="M348" i="9"/>
  <c r="M347" i="3" s="1"/>
  <c r="D350" i="15"/>
  <c r="F349" i="5"/>
  <c r="E349" i="15"/>
  <c r="G349" i="5" s="1"/>
  <c r="Q346" i="9"/>
  <c r="R346" i="9" s="1"/>
  <c r="S346" i="9"/>
  <c r="O346" i="9"/>
  <c r="P346" i="9" s="1"/>
  <c r="N347" i="4"/>
  <c r="AB347" i="10"/>
  <c r="AC347" i="10" s="1"/>
  <c r="X347" i="10"/>
  <c r="L347" i="9"/>
  <c r="N347" i="9"/>
  <c r="M348" i="4"/>
  <c r="H370" i="15"/>
  <c r="H371" i="6"/>
  <c r="T346" i="10"/>
  <c r="O347" i="3" s="1"/>
  <c r="P347" i="3" s="1"/>
  <c r="N347" i="3"/>
  <c r="T367" i="6"/>
  <c r="F368" i="3" s="1"/>
  <c r="G368" i="3" s="1"/>
  <c r="E368" i="3"/>
  <c r="AL350" i="15"/>
  <c r="AM349" i="15"/>
  <c r="V344" i="7"/>
  <c r="B346" i="4" l="1"/>
  <c r="B345" i="3"/>
  <c r="K347" i="4"/>
  <c r="R346" i="8"/>
  <c r="L346" i="8"/>
  <c r="J349" i="8"/>
  <c r="O349" i="8"/>
  <c r="P348" i="8"/>
  <c r="N348" i="8"/>
  <c r="T344" i="8"/>
  <c r="S350" i="15"/>
  <c r="G350" i="8" s="1"/>
  <c r="R351" i="15"/>
  <c r="F350" i="8"/>
  <c r="J346" i="3"/>
  <c r="Q345" i="8"/>
  <c r="K346" i="3" s="1"/>
  <c r="S345" i="8"/>
  <c r="L346" i="4"/>
  <c r="X346" i="8"/>
  <c r="Y346" i="8" s="1"/>
  <c r="W347" i="8"/>
  <c r="U347" i="8"/>
  <c r="V347" i="8" s="1"/>
  <c r="K347" i="8"/>
  <c r="M347" i="8" s="1"/>
  <c r="L371" i="6"/>
  <c r="P371" i="6" s="1"/>
  <c r="R371" i="6"/>
  <c r="Y371" i="6" s="1"/>
  <c r="T344" i="5"/>
  <c r="H371" i="15"/>
  <c r="I371" i="15" s="1"/>
  <c r="I373" i="6" s="1"/>
  <c r="H372" i="6"/>
  <c r="I370" i="15"/>
  <c r="I372" i="6" s="1"/>
  <c r="Z347" i="10"/>
  <c r="N347" i="10"/>
  <c r="N348" i="9"/>
  <c r="L348" i="9"/>
  <c r="M349" i="4"/>
  <c r="O348" i="10"/>
  <c r="U348" i="10"/>
  <c r="O349" i="4"/>
  <c r="R346" i="5"/>
  <c r="L346" i="5"/>
  <c r="C347" i="4"/>
  <c r="J349" i="5"/>
  <c r="O349" i="5"/>
  <c r="V369" i="6"/>
  <c r="F370" i="4"/>
  <c r="H370" i="4" s="1"/>
  <c r="S370" i="6"/>
  <c r="Q370" i="6"/>
  <c r="P370" i="6"/>
  <c r="O347" i="9"/>
  <c r="P347" i="9" s="1"/>
  <c r="Q347" i="9"/>
  <c r="R347" i="9" s="1"/>
  <c r="N348" i="4"/>
  <c r="S347" i="9"/>
  <c r="T346" i="9"/>
  <c r="U346" i="9" s="1"/>
  <c r="D351" i="15"/>
  <c r="F350" i="5"/>
  <c r="E350" i="15"/>
  <c r="G350" i="5" s="1"/>
  <c r="AB348" i="10"/>
  <c r="AC348" i="10" s="1"/>
  <c r="X348" i="10"/>
  <c r="Y347" i="7"/>
  <c r="Z346" i="7"/>
  <c r="AA346" i="7" s="1"/>
  <c r="T369" i="6"/>
  <c r="F370" i="3" s="1"/>
  <c r="G370" i="3" s="1"/>
  <c r="E370" i="3"/>
  <c r="AB351" i="15"/>
  <c r="H350" i="10"/>
  <c r="L350" i="10" s="1"/>
  <c r="AC350" i="15"/>
  <c r="I350" i="10" s="1"/>
  <c r="K349" i="7"/>
  <c r="Q349" i="7"/>
  <c r="V347" i="10"/>
  <c r="P348" i="4"/>
  <c r="R348" i="4" s="1"/>
  <c r="Q345" i="5"/>
  <c r="D346" i="3" s="1"/>
  <c r="C346" i="3"/>
  <c r="K349" i="9"/>
  <c r="M349" i="9"/>
  <c r="M348" i="3" s="1"/>
  <c r="S346" i="7"/>
  <c r="I347" i="3" s="1"/>
  <c r="H347" i="3"/>
  <c r="N347" i="7"/>
  <c r="T347" i="7"/>
  <c r="I348" i="4"/>
  <c r="V368" i="6"/>
  <c r="F369" i="4"/>
  <c r="H369" i="4" s="1"/>
  <c r="M351" i="15"/>
  <c r="G350" i="7"/>
  <c r="N350" i="15"/>
  <c r="H350" i="7" s="1"/>
  <c r="T347" i="10"/>
  <c r="O348" i="3" s="1"/>
  <c r="P348" i="3" s="1"/>
  <c r="N348" i="3"/>
  <c r="AE347" i="10"/>
  <c r="AF347" i="10" s="1"/>
  <c r="AD348" i="10"/>
  <c r="P348" i="7"/>
  <c r="O348" i="7"/>
  <c r="R348" i="7"/>
  <c r="W351" i="15"/>
  <c r="G350" i="9"/>
  <c r="X350" i="15"/>
  <c r="H350" i="9" s="1"/>
  <c r="Z369" i="6"/>
  <c r="N369" i="6"/>
  <c r="B19" i="17"/>
  <c r="AA367" i="6"/>
  <c r="T368" i="6"/>
  <c r="F369" i="3" s="1"/>
  <c r="G369" i="3" s="1"/>
  <c r="E369" i="3"/>
  <c r="Z368" i="6"/>
  <c r="N368" i="6"/>
  <c r="AL351" i="15"/>
  <c r="AM350" i="15"/>
  <c r="M347" i="7"/>
  <c r="W347" i="7"/>
  <c r="X347" i="7" s="1"/>
  <c r="P348" i="5"/>
  <c r="N348" i="5"/>
  <c r="Q349" i="10"/>
  <c r="P349" i="10"/>
  <c r="K349" i="10"/>
  <c r="R349" i="10" s="1"/>
  <c r="Y349" i="10" s="1"/>
  <c r="S349" i="10"/>
  <c r="W347" i="5"/>
  <c r="X346" i="5"/>
  <c r="Y345" i="5" s="1"/>
  <c r="K347" i="5"/>
  <c r="M347" i="5" s="1"/>
  <c r="U347" i="5"/>
  <c r="V347" i="5" s="1"/>
  <c r="AC368" i="6"/>
  <c r="AC369" i="6"/>
  <c r="AA346" i="10"/>
  <c r="S345" i="5"/>
  <c r="D346" i="4"/>
  <c r="U346" i="7"/>
  <c r="J347" i="4"/>
  <c r="B347" i="4" l="1"/>
  <c r="S371" i="6"/>
  <c r="X371" i="6" s="1"/>
  <c r="T345" i="8"/>
  <c r="R347" i="8"/>
  <c r="L347" i="8"/>
  <c r="K348" i="4"/>
  <c r="O350" i="8"/>
  <c r="J350" i="8"/>
  <c r="Q346" i="8"/>
  <c r="K347" i="3" s="1"/>
  <c r="J347" i="3"/>
  <c r="N349" i="8"/>
  <c r="P349" i="8"/>
  <c r="Q371" i="6"/>
  <c r="R352" i="15"/>
  <c r="F351" i="8"/>
  <c r="S351" i="15"/>
  <c r="G351" i="8" s="1"/>
  <c r="U348" i="8"/>
  <c r="V348" i="8" s="1"/>
  <c r="K348" i="8"/>
  <c r="M348" i="8" s="1"/>
  <c r="S346" i="8"/>
  <c r="L347" i="4"/>
  <c r="B346" i="3"/>
  <c r="X347" i="8"/>
  <c r="Y347" i="8" s="1"/>
  <c r="W348" i="8"/>
  <c r="T345" i="5"/>
  <c r="AA368" i="6"/>
  <c r="AB371" i="6"/>
  <c r="P349" i="7"/>
  <c r="O349" i="7"/>
  <c r="R349" i="7"/>
  <c r="Z348" i="10"/>
  <c r="N348" i="10"/>
  <c r="D352" i="15"/>
  <c r="F351" i="5"/>
  <c r="E351" i="15"/>
  <c r="G351" i="5" s="1"/>
  <c r="Q346" i="5"/>
  <c r="D347" i="3" s="1"/>
  <c r="C347" i="3"/>
  <c r="R347" i="5"/>
  <c r="L347" i="5"/>
  <c r="C348" i="4"/>
  <c r="K348" i="5"/>
  <c r="M348" i="5" s="1"/>
  <c r="U348" i="5"/>
  <c r="V348" i="5" s="1"/>
  <c r="O370" i="6"/>
  <c r="U370" i="6"/>
  <c r="E371" i="4"/>
  <c r="P349" i="5"/>
  <c r="N349" i="5"/>
  <c r="S346" i="5"/>
  <c r="T346" i="5" s="1"/>
  <c r="D347" i="4"/>
  <c r="V348" i="10"/>
  <c r="P349" i="4"/>
  <c r="R349" i="4" s="1"/>
  <c r="Q348" i="9"/>
  <c r="R348" i="9" s="1"/>
  <c r="O348" i="9"/>
  <c r="P348" i="9" s="1"/>
  <c r="N349" i="4"/>
  <c r="U349" i="10"/>
  <c r="O349" i="10"/>
  <c r="O350" i="4"/>
  <c r="K350" i="7"/>
  <c r="Q350" i="7"/>
  <c r="U371" i="6"/>
  <c r="O371" i="6"/>
  <c r="E372" i="4"/>
  <c r="W348" i="5"/>
  <c r="X347" i="5"/>
  <c r="Y346" i="5" s="1"/>
  <c r="W352" i="15"/>
  <c r="G351" i="9"/>
  <c r="X351" i="15"/>
  <c r="H351" i="9" s="1"/>
  <c r="AE348" i="10"/>
  <c r="AF348" i="10" s="1"/>
  <c r="AD349" i="10"/>
  <c r="M352" i="15"/>
  <c r="G351" i="7"/>
  <c r="N351" i="15"/>
  <c r="H351" i="7" s="1"/>
  <c r="U347" i="7"/>
  <c r="J348" i="4"/>
  <c r="L349" i="9"/>
  <c r="N349" i="9"/>
  <c r="M350" i="4"/>
  <c r="AA347" i="10"/>
  <c r="Q350" i="10"/>
  <c r="P350" i="10"/>
  <c r="K350" i="10"/>
  <c r="R350" i="10" s="1"/>
  <c r="Y350" i="10" s="1"/>
  <c r="S350" i="10"/>
  <c r="T347" i="9"/>
  <c r="U347" i="9" s="1"/>
  <c r="S348" i="9"/>
  <c r="T348" i="10"/>
  <c r="O349" i="3" s="1"/>
  <c r="P349" i="3" s="1"/>
  <c r="N349" i="3"/>
  <c r="L372" i="6"/>
  <c r="R372" i="6"/>
  <c r="Y372" i="6" s="1"/>
  <c r="T348" i="7"/>
  <c r="N348" i="7"/>
  <c r="I349" i="4"/>
  <c r="K350" i="9"/>
  <c r="M350" i="9"/>
  <c r="M349" i="3" s="1"/>
  <c r="V346" i="7"/>
  <c r="AB349" i="10"/>
  <c r="AC349" i="10" s="1"/>
  <c r="X349" i="10"/>
  <c r="AL352" i="15"/>
  <c r="AM351" i="15"/>
  <c r="M348" i="7"/>
  <c r="W348" i="7"/>
  <c r="X348" i="7" s="1"/>
  <c r="S347" i="7"/>
  <c r="I348" i="3" s="1"/>
  <c r="H348" i="3"/>
  <c r="AB352" i="15"/>
  <c r="H351" i="10"/>
  <c r="L351" i="10" s="1"/>
  <c r="AC351" i="15"/>
  <c r="I351" i="10" s="1"/>
  <c r="Y348" i="7"/>
  <c r="Z347" i="7"/>
  <c r="AA347" i="7" s="1"/>
  <c r="J350" i="5"/>
  <c r="O350" i="5"/>
  <c r="AB370" i="6"/>
  <c r="X370" i="6"/>
  <c r="AA369" i="6"/>
  <c r="H372" i="15"/>
  <c r="H373" i="6"/>
  <c r="T346" i="8" l="1"/>
  <c r="B347" i="3"/>
  <c r="B348" i="4"/>
  <c r="O351" i="8"/>
  <c r="J351" i="8"/>
  <c r="R348" i="8"/>
  <c r="L348" i="8"/>
  <c r="K349" i="4"/>
  <c r="S352" i="15"/>
  <c r="G352" i="8" s="1"/>
  <c r="R353" i="15"/>
  <c r="F352" i="8"/>
  <c r="W349" i="8"/>
  <c r="X348" i="8"/>
  <c r="Y348" i="8" s="1"/>
  <c r="Q347" i="8"/>
  <c r="K348" i="3" s="1"/>
  <c r="J348" i="3"/>
  <c r="U349" i="8"/>
  <c r="V349" i="8" s="1"/>
  <c r="K349" i="8"/>
  <c r="M349" i="8" s="1"/>
  <c r="N350" i="8"/>
  <c r="P350" i="8"/>
  <c r="S347" i="8"/>
  <c r="L348" i="4"/>
  <c r="U350" i="10"/>
  <c r="O350" i="10"/>
  <c r="O351" i="4"/>
  <c r="O349" i="9"/>
  <c r="P349" i="9" s="1"/>
  <c r="Q349" i="9"/>
  <c r="R349" i="9" s="1"/>
  <c r="N350" i="4"/>
  <c r="O350" i="7"/>
  <c r="R350" i="7"/>
  <c r="P350" i="7"/>
  <c r="AA348" i="10"/>
  <c r="U349" i="5"/>
  <c r="V349" i="5" s="1"/>
  <c r="K349" i="5"/>
  <c r="M349" i="5" s="1"/>
  <c r="T370" i="6"/>
  <c r="F371" i="3" s="1"/>
  <c r="G371" i="3" s="1"/>
  <c r="E371" i="3"/>
  <c r="T349" i="7"/>
  <c r="N349" i="7"/>
  <c r="I350" i="4"/>
  <c r="AC371" i="6"/>
  <c r="AC370" i="6"/>
  <c r="U348" i="7"/>
  <c r="J349" i="4"/>
  <c r="N350" i="5"/>
  <c r="P350" i="5"/>
  <c r="N350" i="9"/>
  <c r="L350" i="9"/>
  <c r="M351" i="4"/>
  <c r="T371" i="6"/>
  <c r="F372" i="3" s="1"/>
  <c r="G372" i="3" s="1"/>
  <c r="E372" i="3"/>
  <c r="Q347" i="5"/>
  <c r="D348" i="3" s="1"/>
  <c r="C348" i="3"/>
  <c r="N371" i="6"/>
  <c r="Z371" i="6"/>
  <c r="K351" i="7"/>
  <c r="Q351" i="7"/>
  <c r="AL353" i="15"/>
  <c r="AM352" i="15"/>
  <c r="S349" i="9"/>
  <c r="T348" i="9"/>
  <c r="U348" i="9" s="1"/>
  <c r="AB350" i="10"/>
  <c r="AC350" i="10" s="1"/>
  <c r="X350" i="10"/>
  <c r="M353" i="15"/>
  <c r="G352" i="7"/>
  <c r="N352" i="15"/>
  <c r="H352" i="7" s="1"/>
  <c r="K351" i="9"/>
  <c r="M351" i="9"/>
  <c r="M350" i="3" s="1"/>
  <c r="V371" i="6"/>
  <c r="F372" i="4"/>
  <c r="H372" i="4" s="1"/>
  <c r="T349" i="10"/>
  <c r="O350" i="3" s="1"/>
  <c r="P350" i="3" s="1"/>
  <c r="N350" i="3"/>
  <c r="L348" i="5"/>
  <c r="R348" i="5"/>
  <c r="C349" i="4"/>
  <c r="S347" i="5"/>
  <c r="T347" i="5" s="1"/>
  <c r="D348" i="4"/>
  <c r="J351" i="5"/>
  <c r="O351" i="5"/>
  <c r="H373" i="15"/>
  <c r="I373" i="15" s="1"/>
  <c r="I375" i="6" s="1"/>
  <c r="H374" i="6"/>
  <c r="I372" i="15"/>
  <c r="I374" i="6" s="1"/>
  <c r="AB353" i="15"/>
  <c r="H352" i="10"/>
  <c r="L352" i="10" s="1"/>
  <c r="AC352" i="15"/>
  <c r="I352" i="10" s="1"/>
  <c r="Z349" i="10"/>
  <c r="N349" i="10"/>
  <c r="L373" i="6"/>
  <c r="R373" i="6"/>
  <c r="Y373" i="6" s="1"/>
  <c r="Z370" i="6"/>
  <c r="N370" i="6"/>
  <c r="Y349" i="7"/>
  <c r="Z348" i="7"/>
  <c r="AA348" i="7" s="1"/>
  <c r="Q351" i="10"/>
  <c r="P351" i="10"/>
  <c r="K351" i="10"/>
  <c r="R351" i="10" s="1"/>
  <c r="Y351" i="10" s="1"/>
  <c r="S351" i="10"/>
  <c r="S348" i="7"/>
  <c r="I349" i="3" s="1"/>
  <c r="H349" i="3"/>
  <c r="S372" i="6"/>
  <c r="Q372" i="6"/>
  <c r="P372" i="6"/>
  <c r="V347" i="7"/>
  <c r="AD350" i="10"/>
  <c r="AE349" i="10"/>
  <c r="AF349" i="10" s="1"/>
  <c r="W353" i="15"/>
  <c r="G352" i="9"/>
  <c r="X352" i="15"/>
  <c r="H352" i="9" s="1"/>
  <c r="X348" i="5"/>
  <c r="Y347" i="5" s="1"/>
  <c r="W349" i="5"/>
  <c r="V349" i="10"/>
  <c r="P350" i="4"/>
  <c r="R350" i="4" s="1"/>
  <c r="V370" i="6"/>
  <c r="F371" i="4"/>
  <c r="H371" i="4" s="1"/>
  <c r="D353" i="15"/>
  <c r="F352" i="5"/>
  <c r="E352" i="15"/>
  <c r="G352" i="5" s="1"/>
  <c r="W349" i="7"/>
  <c r="X349" i="7" s="1"/>
  <c r="M349" i="7"/>
  <c r="T347" i="8" l="1"/>
  <c r="B349" i="4"/>
  <c r="F353" i="8"/>
  <c r="J353" i="8" s="1"/>
  <c r="P353" i="8" s="1"/>
  <c r="S353" i="15"/>
  <c r="G353" i="8" s="1"/>
  <c r="R354" i="15"/>
  <c r="L349" i="4"/>
  <c r="S348" i="8"/>
  <c r="U350" i="8"/>
  <c r="V350" i="8" s="1"/>
  <c r="K350" i="8"/>
  <c r="M350" i="8" s="1"/>
  <c r="J352" i="8"/>
  <c r="O352" i="8"/>
  <c r="Q348" i="8"/>
  <c r="K349" i="3" s="1"/>
  <c r="J349" i="3"/>
  <c r="K350" i="4"/>
  <c r="R349" i="8"/>
  <c r="L349" i="8"/>
  <c r="N351" i="8"/>
  <c r="P351" i="8"/>
  <c r="B348" i="3"/>
  <c r="X349" i="8"/>
  <c r="Y349" i="8" s="1"/>
  <c r="W350" i="8"/>
  <c r="AA370" i="6"/>
  <c r="V348" i="7"/>
  <c r="D354" i="15"/>
  <c r="F353" i="5"/>
  <c r="E353" i="15"/>
  <c r="G353" i="5" s="1"/>
  <c r="S352" i="10"/>
  <c r="Q352" i="10"/>
  <c r="K352" i="10"/>
  <c r="R352" i="10" s="1"/>
  <c r="Y352" i="10" s="1"/>
  <c r="P352" i="10"/>
  <c r="S348" i="5"/>
  <c r="D349" i="4"/>
  <c r="AD351" i="10"/>
  <c r="AE350" i="10"/>
  <c r="AF350" i="10" s="1"/>
  <c r="AB372" i="6"/>
  <c r="X372" i="6"/>
  <c r="Y350" i="7"/>
  <c r="Z349" i="7"/>
  <c r="AA349" i="7" s="1"/>
  <c r="AB354" i="15"/>
  <c r="H353" i="10"/>
  <c r="L353" i="10" s="1"/>
  <c r="AC353" i="15"/>
  <c r="I353" i="10" s="1"/>
  <c r="L374" i="6"/>
  <c r="R374" i="6"/>
  <c r="Y374" i="6" s="1"/>
  <c r="Q348" i="5"/>
  <c r="D349" i="3" s="1"/>
  <c r="C349" i="3"/>
  <c r="B349" i="3" s="1"/>
  <c r="AL354" i="15"/>
  <c r="AM353" i="15"/>
  <c r="Q373" i="6"/>
  <c r="P373" i="6"/>
  <c r="S373" i="6"/>
  <c r="L351" i="9"/>
  <c r="N351" i="9"/>
  <c r="M352" i="4"/>
  <c r="Z350" i="10"/>
  <c r="N350" i="10"/>
  <c r="U350" i="5"/>
  <c r="V350" i="5" s="1"/>
  <c r="K350" i="5"/>
  <c r="M350" i="5" s="1"/>
  <c r="AA349" i="10"/>
  <c r="K352" i="9"/>
  <c r="M352" i="9"/>
  <c r="M351" i="3" s="1"/>
  <c r="U351" i="10"/>
  <c r="O351" i="10"/>
  <c r="O352" i="4"/>
  <c r="H374" i="15"/>
  <c r="H375" i="6"/>
  <c r="L375" i="6" s="1"/>
  <c r="N351" i="5"/>
  <c r="P351" i="5"/>
  <c r="AA371" i="6"/>
  <c r="K352" i="7"/>
  <c r="Q352" i="7"/>
  <c r="R351" i="7"/>
  <c r="P351" i="7"/>
  <c r="O351" i="7"/>
  <c r="S349" i="7"/>
  <c r="I350" i="3" s="1"/>
  <c r="H350" i="3"/>
  <c r="L349" i="5"/>
  <c r="R349" i="5"/>
  <c r="C350" i="4"/>
  <c r="W350" i="7"/>
  <c r="X350" i="7" s="1"/>
  <c r="M350" i="7"/>
  <c r="T350" i="10"/>
  <c r="O351" i="3" s="1"/>
  <c r="P351" i="3" s="1"/>
  <c r="N351" i="3"/>
  <c r="AB351" i="10"/>
  <c r="AC351" i="10" s="1"/>
  <c r="X351" i="10"/>
  <c r="J352" i="5"/>
  <c r="O352" i="5"/>
  <c r="X349" i="5"/>
  <c r="Y348" i="5" s="1"/>
  <c r="W350" i="5"/>
  <c r="W354" i="15"/>
  <c r="G353" i="9"/>
  <c r="X353" i="15"/>
  <c r="H353" i="9" s="1"/>
  <c r="O372" i="6"/>
  <c r="U372" i="6"/>
  <c r="E373" i="4"/>
  <c r="M354" i="15"/>
  <c r="G353" i="7"/>
  <c r="N353" i="15"/>
  <c r="H353" i="7" s="1"/>
  <c r="T349" i="9"/>
  <c r="U349" i="9" s="1"/>
  <c r="S350" i="9"/>
  <c r="Q350" i="9"/>
  <c r="R350" i="9" s="1"/>
  <c r="O350" i="9"/>
  <c r="P350" i="9" s="1"/>
  <c r="N351" i="4"/>
  <c r="U349" i="7"/>
  <c r="J350" i="4"/>
  <c r="N350" i="7"/>
  <c r="T350" i="7"/>
  <c r="I351" i="4"/>
  <c r="V350" i="10"/>
  <c r="P351" i="4"/>
  <c r="R351" i="4" s="1"/>
  <c r="B350" i="4" l="1"/>
  <c r="N353" i="8"/>
  <c r="O353" i="8"/>
  <c r="X350" i="8"/>
  <c r="Y350" i="8" s="1"/>
  <c r="W351" i="8"/>
  <c r="K351" i="4"/>
  <c r="L350" i="8"/>
  <c r="R350" i="8"/>
  <c r="R355" i="15"/>
  <c r="S354" i="15"/>
  <c r="G354" i="8" s="1"/>
  <c r="F354" i="8"/>
  <c r="Q349" i="8"/>
  <c r="K350" i="3" s="1"/>
  <c r="J350" i="3"/>
  <c r="S349" i="8"/>
  <c r="L350" i="4"/>
  <c r="T348" i="8"/>
  <c r="K351" i="8"/>
  <c r="M351" i="8" s="1"/>
  <c r="U351" i="8"/>
  <c r="V351" i="8" s="1"/>
  <c r="N352" i="8"/>
  <c r="P352" i="8"/>
  <c r="U353" i="8" s="1"/>
  <c r="AA350" i="10"/>
  <c r="R375" i="6"/>
  <c r="Y375" i="6" s="1"/>
  <c r="V349" i="7"/>
  <c r="U350" i="7"/>
  <c r="J351" i="4"/>
  <c r="V372" i="6"/>
  <c r="F373" i="4"/>
  <c r="H373" i="4" s="1"/>
  <c r="W355" i="15"/>
  <c r="G354" i="9"/>
  <c r="X354" i="15"/>
  <c r="H354" i="9" s="1"/>
  <c r="Z351" i="10"/>
  <c r="N351" i="10"/>
  <c r="Q349" i="5"/>
  <c r="D350" i="3" s="1"/>
  <c r="C350" i="3"/>
  <c r="K351" i="5"/>
  <c r="M351" i="5" s="1"/>
  <c r="U351" i="5"/>
  <c r="V351" i="5" s="1"/>
  <c r="N352" i="9"/>
  <c r="L352" i="9"/>
  <c r="M353" i="4"/>
  <c r="S374" i="6"/>
  <c r="Q374" i="6"/>
  <c r="P374" i="6"/>
  <c r="T348" i="5"/>
  <c r="AB352" i="10"/>
  <c r="AC352" i="10" s="1"/>
  <c r="X352" i="10"/>
  <c r="S350" i="7"/>
  <c r="I351" i="3" s="1"/>
  <c r="H351" i="3"/>
  <c r="T372" i="6"/>
  <c r="F373" i="3" s="1"/>
  <c r="G373" i="3" s="1"/>
  <c r="E373" i="3"/>
  <c r="W351" i="5"/>
  <c r="X350" i="5"/>
  <c r="Y349" i="5" s="1"/>
  <c r="M351" i="7"/>
  <c r="W351" i="7"/>
  <c r="X351" i="7" s="1"/>
  <c r="K353" i="8"/>
  <c r="M353" i="8" s="1"/>
  <c r="W353" i="8"/>
  <c r="Q375" i="6"/>
  <c r="P375" i="6"/>
  <c r="S375" i="6"/>
  <c r="T351" i="10"/>
  <c r="O352" i="3" s="1"/>
  <c r="P352" i="3" s="1"/>
  <c r="N352" i="3"/>
  <c r="AB373" i="6"/>
  <c r="AC373" i="6" s="1"/>
  <c r="X373" i="6"/>
  <c r="Y351" i="7"/>
  <c r="Z350" i="7"/>
  <c r="AA350" i="7" s="1"/>
  <c r="AD352" i="10"/>
  <c r="AE352" i="10" s="1"/>
  <c r="AE351" i="10"/>
  <c r="AF351" i="10" s="1"/>
  <c r="O352" i="10"/>
  <c r="U352" i="10"/>
  <c r="O353" i="4"/>
  <c r="K353" i="7"/>
  <c r="Q353" i="7"/>
  <c r="H375" i="15"/>
  <c r="I375" i="15" s="1"/>
  <c r="I377" i="6" s="1"/>
  <c r="H376" i="6"/>
  <c r="I374" i="15"/>
  <c r="I376" i="6" s="1"/>
  <c r="V351" i="10"/>
  <c r="AA351" i="10" s="1"/>
  <c r="P352" i="4"/>
  <c r="R352" i="4" s="1"/>
  <c r="R350" i="5"/>
  <c r="L350" i="5"/>
  <c r="C351" i="4"/>
  <c r="U373" i="6"/>
  <c r="O373" i="6"/>
  <c r="E374" i="4"/>
  <c r="P353" i="10"/>
  <c r="K353" i="10"/>
  <c r="R353" i="10" s="1"/>
  <c r="Y353" i="10" s="1"/>
  <c r="S353" i="10"/>
  <c r="Q353" i="10"/>
  <c r="Z372" i="6"/>
  <c r="N372" i="6"/>
  <c r="J353" i="5"/>
  <c r="O353" i="5"/>
  <c r="S351" i="9"/>
  <c r="T350" i="9"/>
  <c r="U350" i="9" s="1"/>
  <c r="M355" i="15"/>
  <c r="G354" i="7"/>
  <c r="N354" i="15"/>
  <c r="H354" i="7" s="1"/>
  <c r="K353" i="9"/>
  <c r="M353" i="9"/>
  <c r="M352" i="3" s="1"/>
  <c r="P352" i="5"/>
  <c r="N352" i="5"/>
  <c r="S349" i="5"/>
  <c r="D350" i="4"/>
  <c r="N351" i="7"/>
  <c r="T351" i="7"/>
  <c r="I352" i="4"/>
  <c r="P352" i="7"/>
  <c r="O352" i="7"/>
  <c r="R352" i="7"/>
  <c r="O351" i="9"/>
  <c r="P351" i="9" s="1"/>
  <c r="Q351" i="9"/>
  <c r="R351" i="9" s="1"/>
  <c r="N352" i="4"/>
  <c r="AL355" i="15"/>
  <c r="AM354" i="15"/>
  <c r="AB355" i="15"/>
  <c r="H354" i="10"/>
  <c r="L354" i="10" s="1"/>
  <c r="AC354" i="15"/>
  <c r="I354" i="10" s="1"/>
  <c r="AC372" i="6"/>
  <c r="D355" i="15"/>
  <c r="F354" i="5"/>
  <c r="E354" i="15"/>
  <c r="G354" i="5" s="1"/>
  <c r="B351" i="4" l="1"/>
  <c r="T349" i="5"/>
  <c r="T349" i="8"/>
  <c r="B350" i="3"/>
  <c r="J354" i="8"/>
  <c r="O354" i="8"/>
  <c r="Q350" i="8"/>
  <c r="K351" i="3" s="1"/>
  <c r="J351" i="3"/>
  <c r="R351" i="8"/>
  <c r="L351" i="8"/>
  <c r="K352" i="4"/>
  <c r="R356" i="15"/>
  <c r="F355" i="8"/>
  <c r="S355" i="15"/>
  <c r="G355" i="8" s="1"/>
  <c r="X351" i="8"/>
  <c r="W352" i="8"/>
  <c r="X352" i="8" s="1"/>
  <c r="U352" i="8"/>
  <c r="V352" i="8" s="1"/>
  <c r="K352" i="8"/>
  <c r="M352" i="8" s="1"/>
  <c r="L353" i="8" s="1"/>
  <c r="S350" i="8"/>
  <c r="T350" i="8" s="1"/>
  <c r="L351" i="4"/>
  <c r="R351" i="5"/>
  <c r="L351" i="5"/>
  <c r="C352" i="4"/>
  <c r="B352" i="4" s="1"/>
  <c r="K354" i="9"/>
  <c r="M354" i="9"/>
  <c r="M353" i="3" s="1"/>
  <c r="D356" i="15"/>
  <c r="F355" i="5"/>
  <c r="E355" i="15"/>
  <c r="G355" i="5" s="1"/>
  <c r="U351" i="7"/>
  <c r="J352" i="4"/>
  <c r="L353" i="9"/>
  <c r="N353" i="9"/>
  <c r="M354" i="4"/>
  <c r="H376" i="15"/>
  <c r="H377" i="6"/>
  <c r="P353" i="7"/>
  <c r="O353" i="7"/>
  <c r="R353" i="7"/>
  <c r="Z373" i="6"/>
  <c r="N373" i="6"/>
  <c r="U375" i="6"/>
  <c r="O375" i="6"/>
  <c r="E376" i="4"/>
  <c r="AB356" i="15"/>
  <c r="H355" i="10"/>
  <c r="L355" i="10" s="1"/>
  <c r="AC355" i="15"/>
  <c r="I355" i="10" s="1"/>
  <c r="T352" i="7"/>
  <c r="N352" i="7"/>
  <c r="I353" i="4"/>
  <c r="S351" i="7"/>
  <c r="I352" i="3" s="1"/>
  <c r="H352" i="3"/>
  <c r="T351" i="9"/>
  <c r="U351" i="9" s="1"/>
  <c r="S352" i="9"/>
  <c r="T352" i="9" s="1"/>
  <c r="O353" i="10"/>
  <c r="U353" i="10"/>
  <c r="O354" i="4"/>
  <c r="AF352" i="10"/>
  <c r="O374" i="6"/>
  <c r="U374" i="6"/>
  <c r="E375" i="4"/>
  <c r="W356" i="15"/>
  <c r="G355" i="9"/>
  <c r="X355" i="15"/>
  <c r="H355" i="9" s="1"/>
  <c r="V350" i="7"/>
  <c r="Q354" i="10"/>
  <c r="P354" i="10"/>
  <c r="K354" i="10"/>
  <c r="R354" i="10" s="1"/>
  <c r="Y354" i="10" s="1"/>
  <c r="S354" i="10"/>
  <c r="M352" i="7"/>
  <c r="W352" i="7"/>
  <c r="X352" i="7" s="1"/>
  <c r="V373" i="6"/>
  <c r="F374" i="4"/>
  <c r="H374" i="4" s="1"/>
  <c r="J354" i="5"/>
  <c r="O354" i="5"/>
  <c r="K352" i="5"/>
  <c r="M352" i="5" s="1"/>
  <c r="U352" i="5"/>
  <c r="V352" i="5" s="1"/>
  <c r="K354" i="7"/>
  <c r="Q354" i="7"/>
  <c r="Q350" i="5"/>
  <c r="D351" i="3" s="1"/>
  <c r="C351" i="3"/>
  <c r="B351" i="3" s="1"/>
  <c r="V352" i="10"/>
  <c r="P353" i="4"/>
  <c r="R353" i="4" s="1"/>
  <c r="W354" i="8"/>
  <c r="Z352" i="10"/>
  <c r="N352" i="10"/>
  <c r="Q352" i="9"/>
  <c r="R352" i="9" s="1"/>
  <c r="O352" i="9"/>
  <c r="P352" i="9" s="1"/>
  <c r="N353" i="4"/>
  <c r="AL356" i="15"/>
  <c r="AM355" i="15"/>
  <c r="M356" i="15"/>
  <c r="G355" i="7"/>
  <c r="N355" i="15"/>
  <c r="H355" i="7" s="1"/>
  <c r="P353" i="5"/>
  <c r="N353" i="5"/>
  <c r="AB353" i="10"/>
  <c r="AC353" i="10" s="1"/>
  <c r="X353" i="10"/>
  <c r="AD353" i="10"/>
  <c r="T373" i="6"/>
  <c r="F374" i="3" s="1"/>
  <c r="G374" i="3" s="1"/>
  <c r="E374" i="3"/>
  <c r="S350" i="5"/>
  <c r="D351" i="4"/>
  <c r="L376" i="6"/>
  <c r="R376" i="6"/>
  <c r="Y376" i="6" s="1"/>
  <c r="T352" i="10"/>
  <c r="O353" i="3" s="1"/>
  <c r="P353" i="3" s="1"/>
  <c r="N353" i="3"/>
  <c r="Y352" i="7"/>
  <c r="Z352" i="7" s="1"/>
  <c r="Z351" i="7"/>
  <c r="AA351" i="7" s="1"/>
  <c r="AB375" i="6"/>
  <c r="X375" i="6"/>
  <c r="R353" i="8"/>
  <c r="K354" i="4"/>
  <c r="W352" i="5"/>
  <c r="X352" i="5" s="1"/>
  <c r="X351" i="5"/>
  <c r="Y350" i="5" s="1"/>
  <c r="AD374" i="6"/>
  <c r="AE374" i="6" s="1"/>
  <c r="X374" i="6"/>
  <c r="AB374" i="6"/>
  <c r="AA372" i="6"/>
  <c r="T350" i="5" l="1"/>
  <c r="X353" i="8"/>
  <c r="Y353" i="8" s="1"/>
  <c r="Y351" i="5"/>
  <c r="Y351" i="8"/>
  <c r="Y352" i="8"/>
  <c r="L352" i="8"/>
  <c r="K353" i="4"/>
  <c r="R352" i="8"/>
  <c r="S353" i="8" s="1"/>
  <c r="Q351" i="8"/>
  <c r="K352" i="3" s="1"/>
  <c r="J352" i="3"/>
  <c r="O355" i="8"/>
  <c r="J355" i="8"/>
  <c r="S351" i="8"/>
  <c r="T351" i="8" s="1"/>
  <c r="L352" i="4"/>
  <c r="R357" i="15"/>
  <c r="F356" i="8"/>
  <c r="S356" i="15"/>
  <c r="G356" i="8" s="1"/>
  <c r="V353" i="8"/>
  <c r="N354" i="8"/>
  <c r="P354" i="8"/>
  <c r="U352" i="9"/>
  <c r="Z374" i="6"/>
  <c r="N374" i="6"/>
  <c r="AB354" i="10"/>
  <c r="AC354" i="10" s="1"/>
  <c r="X354" i="10"/>
  <c r="T374" i="6"/>
  <c r="F375" i="3" s="1"/>
  <c r="G375" i="3" s="1"/>
  <c r="E375" i="3"/>
  <c r="T353" i="10"/>
  <c r="O354" i="3" s="1"/>
  <c r="P354" i="3" s="1"/>
  <c r="N354" i="3"/>
  <c r="T375" i="6"/>
  <c r="F376" i="3" s="1"/>
  <c r="G376" i="3" s="1"/>
  <c r="E376" i="3"/>
  <c r="W353" i="7"/>
  <c r="X353" i="7" s="1"/>
  <c r="Y353" i="7"/>
  <c r="M353" i="7"/>
  <c r="H377" i="15"/>
  <c r="H379" i="6" s="1"/>
  <c r="H378" i="6"/>
  <c r="I376" i="15"/>
  <c r="I378" i="6" s="1"/>
  <c r="D357" i="15"/>
  <c r="F356" i="5"/>
  <c r="E356" i="15"/>
  <c r="G356" i="5" s="1"/>
  <c r="Q351" i="5"/>
  <c r="D352" i="3" s="1"/>
  <c r="C352" i="3"/>
  <c r="B352" i="3" s="1"/>
  <c r="K355" i="7"/>
  <c r="Q355" i="7"/>
  <c r="L352" i="5"/>
  <c r="R352" i="5"/>
  <c r="C353" i="4"/>
  <c r="B353" i="4" s="1"/>
  <c r="AA373" i="6"/>
  <c r="Q355" i="10"/>
  <c r="P355" i="10"/>
  <c r="K355" i="10"/>
  <c r="R355" i="10" s="1"/>
  <c r="Y355" i="10" s="1"/>
  <c r="S355" i="10"/>
  <c r="V375" i="6"/>
  <c r="F376" i="4"/>
  <c r="H376" i="4" s="1"/>
  <c r="T353" i="7"/>
  <c r="N353" i="7"/>
  <c r="I354" i="4"/>
  <c r="V351" i="7"/>
  <c r="S351" i="5"/>
  <c r="D352" i="4"/>
  <c r="AL357" i="15"/>
  <c r="AM356" i="15"/>
  <c r="AA352" i="10"/>
  <c r="AD375" i="6"/>
  <c r="AE375" i="6" s="1"/>
  <c r="Q353" i="8"/>
  <c r="K354" i="3" s="1"/>
  <c r="J354" i="3"/>
  <c r="L354" i="4"/>
  <c r="AA352" i="7"/>
  <c r="S376" i="6"/>
  <c r="Q376" i="6"/>
  <c r="P376" i="6"/>
  <c r="AE353" i="10"/>
  <c r="AF353" i="10" s="1"/>
  <c r="AD354" i="10"/>
  <c r="U353" i="5"/>
  <c r="V353" i="5" s="1"/>
  <c r="W353" i="5"/>
  <c r="K353" i="5"/>
  <c r="M353" i="5" s="1"/>
  <c r="M357" i="15"/>
  <c r="G356" i="7"/>
  <c r="N356" i="15"/>
  <c r="H356" i="7" s="1"/>
  <c r="U354" i="10"/>
  <c r="O354" i="10"/>
  <c r="O355" i="4"/>
  <c r="K355" i="9"/>
  <c r="M355" i="9"/>
  <c r="M354" i="3" s="1"/>
  <c r="S352" i="7"/>
  <c r="I353" i="3" s="1"/>
  <c r="H353" i="3"/>
  <c r="AB357" i="15"/>
  <c r="H356" i="10"/>
  <c r="L356" i="10" s="1"/>
  <c r="AC356" i="15"/>
  <c r="I356" i="10" s="1"/>
  <c r="S353" i="9"/>
  <c r="O353" i="9"/>
  <c r="P353" i="9" s="1"/>
  <c r="Q353" i="9"/>
  <c r="R353" i="9" s="1"/>
  <c r="N354" i="4"/>
  <c r="N354" i="9"/>
  <c r="L354" i="9"/>
  <c r="M355" i="4"/>
  <c r="AC374" i="6"/>
  <c r="AC375" i="6"/>
  <c r="N375" i="6"/>
  <c r="Z375" i="6"/>
  <c r="Z353" i="10"/>
  <c r="N353" i="10"/>
  <c r="X354" i="8"/>
  <c r="W355" i="8"/>
  <c r="O354" i="7"/>
  <c r="R354" i="7"/>
  <c r="P354" i="7"/>
  <c r="N354" i="5"/>
  <c r="P354" i="5"/>
  <c r="W357" i="15"/>
  <c r="G356" i="9"/>
  <c r="X356" i="15"/>
  <c r="H356" i="9" s="1"/>
  <c r="V374" i="6"/>
  <c r="F375" i="4"/>
  <c r="H375" i="4" s="1"/>
  <c r="V353" i="10"/>
  <c r="P354" i="4"/>
  <c r="R354" i="4" s="1"/>
  <c r="U352" i="7"/>
  <c r="V352" i="7" s="1"/>
  <c r="J353" i="4"/>
  <c r="L377" i="6"/>
  <c r="R377" i="6"/>
  <c r="Y377" i="6" s="1"/>
  <c r="J355" i="5"/>
  <c r="O355" i="5"/>
  <c r="Y354" i="8" l="1"/>
  <c r="L379" i="6"/>
  <c r="S379" i="6" s="1"/>
  <c r="T351" i="5"/>
  <c r="R358" i="15"/>
  <c r="F357" i="8"/>
  <c r="S357" i="15"/>
  <c r="G357" i="8" s="1"/>
  <c r="Q352" i="8"/>
  <c r="K353" i="3" s="1"/>
  <c r="J353" i="3"/>
  <c r="U354" i="8"/>
  <c r="V354" i="8" s="1"/>
  <c r="K354" i="8"/>
  <c r="M354" i="8" s="1"/>
  <c r="J356" i="8"/>
  <c r="O356" i="8"/>
  <c r="N355" i="8"/>
  <c r="P355" i="8"/>
  <c r="S352" i="8"/>
  <c r="T352" i="8" s="1"/>
  <c r="L353" i="4"/>
  <c r="AA353" i="10"/>
  <c r="R379" i="6"/>
  <c r="Y379" i="6" s="1"/>
  <c r="AB358" i="15"/>
  <c r="H357" i="10"/>
  <c r="L357" i="10" s="1"/>
  <c r="AC357" i="15"/>
  <c r="I357" i="10" s="1"/>
  <c r="M358" i="15"/>
  <c r="G357" i="7"/>
  <c r="N357" i="15"/>
  <c r="H357" i="7" s="1"/>
  <c r="AB376" i="6"/>
  <c r="X376" i="6"/>
  <c r="Q377" i="6"/>
  <c r="P377" i="6"/>
  <c r="S377" i="6"/>
  <c r="W358" i="15"/>
  <c r="G357" i="9"/>
  <c r="X357" i="15"/>
  <c r="H357" i="9" s="1"/>
  <c r="Q354" i="9"/>
  <c r="R354" i="9" s="1"/>
  <c r="O354" i="9"/>
  <c r="P354" i="9" s="1"/>
  <c r="N355" i="4"/>
  <c r="T353" i="9"/>
  <c r="U353" i="9" s="1"/>
  <c r="S354" i="9"/>
  <c r="V354" i="10"/>
  <c r="P355" i="4"/>
  <c r="R355" i="4" s="1"/>
  <c r="L353" i="5"/>
  <c r="C354" i="4"/>
  <c r="B354" i="4" s="1"/>
  <c r="R353" i="5"/>
  <c r="U355" i="10"/>
  <c r="O355" i="10"/>
  <c r="O356" i="4"/>
  <c r="S352" i="5"/>
  <c r="D353" i="4"/>
  <c r="R355" i="7"/>
  <c r="P355" i="7"/>
  <c r="O355" i="7"/>
  <c r="J356" i="5"/>
  <c r="O356" i="5"/>
  <c r="Y354" i="7"/>
  <c r="Z353" i="7"/>
  <c r="AA353" i="7" s="1"/>
  <c r="N354" i="10"/>
  <c r="Z354" i="10"/>
  <c r="K356" i="9"/>
  <c r="M356" i="9"/>
  <c r="M355" i="3" s="1"/>
  <c r="X355" i="8"/>
  <c r="Y355" i="8" s="1"/>
  <c r="W356" i="8"/>
  <c r="AA374" i="6"/>
  <c r="U354" i="5"/>
  <c r="V354" i="5" s="1"/>
  <c r="K354" i="5"/>
  <c r="M354" i="5" s="1"/>
  <c r="W354" i="7"/>
  <c r="X354" i="7" s="1"/>
  <c r="M354" i="7"/>
  <c r="L355" i="9"/>
  <c r="N355" i="9"/>
  <c r="M356" i="4"/>
  <c r="X353" i="5"/>
  <c r="Y352" i="5" s="1"/>
  <c r="W354" i="5"/>
  <c r="O376" i="6"/>
  <c r="U376" i="6"/>
  <c r="E377" i="4"/>
  <c r="AD376" i="6"/>
  <c r="AE376" i="6" s="1"/>
  <c r="AF375" i="6"/>
  <c r="AL358" i="15"/>
  <c r="AM357" i="15"/>
  <c r="AA375" i="6"/>
  <c r="Q352" i="5"/>
  <c r="D353" i="3" s="1"/>
  <c r="C353" i="3"/>
  <c r="D358" i="15"/>
  <c r="F357" i="5"/>
  <c r="E357" i="15"/>
  <c r="G357" i="5" s="1"/>
  <c r="L378" i="6"/>
  <c r="R378" i="6"/>
  <c r="Y378" i="6" s="1"/>
  <c r="T354" i="10"/>
  <c r="O355" i="3" s="1"/>
  <c r="P355" i="3" s="1"/>
  <c r="N355" i="3"/>
  <c r="AD355" i="10"/>
  <c r="AE354" i="10"/>
  <c r="AF354" i="10" s="1"/>
  <c r="U353" i="7"/>
  <c r="J354" i="4"/>
  <c r="N355" i="5"/>
  <c r="P355" i="5"/>
  <c r="N354" i="7"/>
  <c r="T354" i="7"/>
  <c r="I355" i="4"/>
  <c r="S356" i="10"/>
  <c r="Q356" i="10"/>
  <c r="K356" i="10"/>
  <c r="R356" i="10" s="1"/>
  <c r="Y356" i="10" s="1"/>
  <c r="P356" i="10"/>
  <c r="K356" i="7"/>
  <c r="Q356" i="7"/>
  <c r="AF374" i="6"/>
  <c r="S353" i="7"/>
  <c r="I354" i="3" s="1"/>
  <c r="H354" i="3"/>
  <c r="AB355" i="10"/>
  <c r="AC355" i="10" s="1"/>
  <c r="X355" i="10"/>
  <c r="H378" i="15"/>
  <c r="H380" i="6" s="1"/>
  <c r="I377" i="15"/>
  <c r="I379" i="6" s="1"/>
  <c r="Q379" i="6" s="1"/>
  <c r="P379" i="6" l="1"/>
  <c r="L380" i="6"/>
  <c r="S380" i="6" s="1"/>
  <c r="X380" i="6" s="1"/>
  <c r="T353" i="8"/>
  <c r="R380" i="6"/>
  <c r="Y380" i="6" s="1"/>
  <c r="E380" i="4"/>
  <c r="B353" i="3"/>
  <c r="N356" i="8"/>
  <c r="P356" i="8"/>
  <c r="U355" i="8"/>
  <c r="V355" i="8" s="1"/>
  <c r="K355" i="8"/>
  <c r="M355" i="8" s="1"/>
  <c r="L354" i="8"/>
  <c r="K355" i="4"/>
  <c r="R354" i="8"/>
  <c r="O357" i="8"/>
  <c r="J357" i="8"/>
  <c r="S358" i="15"/>
  <c r="G358" i="8" s="1"/>
  <c r="R359" i="15"/>
  <c r="F358" i="8"/>
  <c r="U379" i="6"/>
  <c r="F380" i="4" s="1"/>
  <c r="H380" i="4" s="1"/>
  <c r="X379" i="6"/>
  <c r="O356" i="10"/>
  <c r="U356" i="10"/>
  <c r="O357" i="4"/>
  <c r="N355" i="7"/>
  <c r="T355" i="7"/>
  <c r="I356" i="4"/>
  <c r="T355" i="10"/>
  <c r="O356" i="3" s="1"/>
  <c r="P356" i="3" s="1"/>
  <c r="N356" i="3"/>
  <c r="Q353" i="5"/>
  <c r="D354" i="3" s="1"/>
  <c r="C354" i="3"/>
  <c r="B354" i="3" s="1"/>
  <c r="U377" i="6"/>
  <c r="O377" i="6"/>
  <c r="E378" i="4"/>
  <c r="AB359" i="15"/>
  <c r="H358" i="10"/>
  <c r="L358" i="10" s="1"/>
  <c r="AC358" i="15"/>
  <c r="I358" i="10" s="1"/>
  <c r="AD377" i="6"/>
  <c r="AE377" i="6" s="1"/>
  <c r="U354" i="7"/>
  <c r="J355" i="4"/>
  <c r="K355" i="5"/>
  <c r="M355" i="5" s="1"/>
  <c r="U355" i="5"/>
  <c r="V355" i="5" s="1"/>
  <c r="V353" i="7"/>
  <c r="J357" i="5"/>
  <c r="O357" i="5"/>
  <c r="N356" i="9"/>
  <c r="L356" i="9"/>
  <c r="M357" i="4"/>
  <c r="Y355" i="7"/>
  <c r="Z354" i="7"/>
  <c r="AA354" i="7" s="1"/>
  <c r="V355" i="10"/>
  <c r="P356" i="4"/>
  <c r="R356" i="4" s="1"/>
  <c r="K357" i="9"/>
  <c r="M357" i="9"/>
  <c r="M356" i="3" s="1"/>
  <c r="K357" i="7"/>
  <c r="Q357" i="7"/>
  <c r="S354" i="7"/>
  <c r="I355" i="3" s="1"/>
  <c r="H355" i="3"/>
  <c r="D359" i="15"/>
  <c r="F358" i="5"/>
  <c r="E358" i="15"/>
  <c r="G358" i="5" s="1"/>
  <c r="AL359" i="15"/>
  <c r="AM358" i="15"/>
  <c r="V376" i="6"/>
  <c r="F377" i="4"/>
  <c r="H377" i="4" s="1"/>
  <c r="X356" i="8"/>
  <c r="Y356" i="8" s="1"/>
  <c r="W357" i="8"/>
  <c r="M355" i="7"/>
  <c r="W355" i="7"/>
  <c r="X355" i="7" s="1"/>
  <c r="T352" i="5"/>
  <c r="S353" i="5"/>
  <c r="D354" i="4"/>
  <c r="AA354" i="10"/>
  <c r="W359" i="15"/>
  <c r="G358" i="9"/>
  <c r="X358" i="15"/>
  <c r="H358" i="9" s="1"/>
  <c r="Z376" i="6"/>
  <c r="N376" i="6"/>
  <c r="M359" i="15"/>
  <c r="G358" i="7"/>
  <c r="N358" i="15"/>
  <c r="H358" i="7" s="1"/>
  <c r="Z355" i="10"/>
  <c r="N355" i="10"/>
  <c r="W355" i="5"/>
  <c r="X354" i="5"/>
  <c r="Y353" i="5" s="1"/>
  <c r="H379" i="15"/>
  <c r="H381" i="6" s="1"/>
  <c r="I378" i="15"/>
  <c r="I380" i="6" s="1"/>
  <c r="Q380" i="6" s="1"/>
  <c r="P356" i="7"/>
  <c r="O356" i="7"/>
  <c r="R356" i="7"/>
  <c r="AB356" i="10"/>
  <c r="AC356" i="10" s="1"/>
  <c r="X356" i="10"/>
  <c r="AD356" i="10"/>
  <c r="AE355" i="10"/>
  <c r="AF355" i="10" s="1"/>
  <c r="S378" i="6"/>
  <c r="Q378" i="6"/>
  <c r="P378" i="6"/>
  <c r="O379" i="6" s="1"/>
  <c r="T376" i="6"/>
  <c r="F377" i="3" s="1"/>
  <c r="G377" i="3" s="1"/>
  <c r="E377" i="3"/>
  <c r="O355" i="9"/>
  <c r="P355" i="9" s="1"/>
  <c r="Q355" i="9"/>
  <c r="R355" i="9" s="1"/>
  <c r="N356" i="4"/>
  <c r="R354" i="5"/>
  <c r="L354" i="5"/>
  <c r="C355" i="4"/>
  <c r="P356" i="5"/>
  <c r="N356" i="5"/>
  <c r="S355" i="9"/>
  <c r="T354" i="9"/>
  <c r="U354" i="9" s="1"/>
  <c r="AB377" i="6"/>
  <c r="AC377" i="6" s="1"/>
  <c r="X377" i="6"/>
  <c r="AC376" i="6"/>
  <c r="P357" i="10"/>
  <c r="K357" i="10"/>
  <c r="R357" i="10" s="1"/>
  <c r="Y357" i="10" s="1"/>
  <c r="S357" i="10"/>
  <c r="Q357" i="10"/>
  <c r="V379" i="6" l="1"/>
  <c r="P380" i="6"/>
  <c r="E381" i="4" s="1"/>
  <c r="L381" i="6"/>
  <c r="S381" i="6" s="1"/>
  <c r="AB381" i="6" s="1"/>
  <c r="R381" i="6"/>
  <c r="Y381" i="6" s="1"/>
  <c r="N380" i="6"/>
  <c r="B355" i="4"/>
  <c r="T353" i="5"/>
  <c r="AB380" i="6"/>
  <c r="N379" i="6"/>
  <c r="O358" i="8"/>
  <c r="J358" i="8"/>
  <c r="K356" i="4"/>
  <c r="R355" i="8"/>
  <c r="L355" i="8"/>
  <c r="R360" i="15"/>
  <c r="F359" i="8"/>
  <c r="S359" i="15"/>
  <c r="G359" i="8" s="1"/>
  <c r="L355" i="4"/>
  <c r="S354" i="8"/>
  <c r="K356" i="8"/>
  <c r="M356" i="8" s="1"/>
  <c r="U356" i="8"/>
  <c r="V356" i="8" s="1"/>
  <c r="P357" i="8"/>
  <c r="N357" i="8"/>
  <c r="Q354" i="8"/>
  <c r="K355" i="3" s="1"/>
  <c r="J355" i="3"/>
  <c r="AA355" i="10"/>
  <c r="AB379" i="6"/>
  <c r="T379" i="6"/>
  <c r="F380" i="3" s="1"/>
  <c r="G380" i="3" s="1"/>
  <c r="E380" i="3"/>
  <c r="AA376" i="6"/>
  <c r="K358" i="7"/>
  <c r="Q358" i="7"/>
  <c r="N377" i="6"/>
  <c r="Z377" i="6"/>
  <c r="Q354" i="5"/>
  <c r="D355" i="3" s="1"/>
  <c r="C355" i="3"/>
  <c r="Z356" i="10"/>
  <c r="N356" i="10"/>
  <c r="W356" i="5"/>
  <c r="X355" i="5"/>
  <c r="Y354" i="5" s="1"/>
  <c r="M360" i="15"/>
  <c r="G359" i="7"/>
  <c r="N359" i="15"/>
  <c r="H359" i="7" s="1"/>
  <c r="K358" i="9"/>
  <c r="M358" i="9"/>
  <c r="M357" i="3" s="1"/>
  <c r="X357" i="8"/>
  <c r="Y357" i="8" s="1"/>
  <c r="W358" i="8"/>
  <c r="D360" i="15"/>
  <c r="F359" i="5"/>
  <c r="E359" i="15"/>
  <c r="G359" i="5" s="1"/>
  <c r="P357" i="7"/>
  <c r="O357" i="7"/>
  <c r="R357" i="7"/>
  <c r="R355" i="5"/>
  <c r="L355" i="5"/>
  <c r="C356" i="4"/>
  <c r="B356" i="4" s="1"/>
  <c r="AF376" i="6"/>
  <c r="U355" i="7"/>
  <c r="J356" i="4"/>
  <c r="J358" i="5"/>
  <c r="O358" i="5"/>
  <c r="AB357" i="10"/>
  <c r="AC357" i="10" s="1"/>
  <c r="X357" i="10"/>
  <c r="D355" i="4"/>
  <c r="S354" i="5"/>
  <c r="AB378" i="6"/>
  <c r="AC378" i="6" s="1"/>
  <c r="X378" i="6"/>
  <c r="Z379" i="6" s="1"/>
  <c r="W360" i="15"/>
  <c r="G359" i="9"/>
  <c r="X359" i="15"/>
  <c r="H359" i="9" s="1"/>
  <c r="AL360" i="15"/>
  <c r="AM359" i="15"/>
  <c r="Q356" i="9"/>
  <c r="R356" i="9" s="1"/>
  <c r="O356" i="9"/>
  <c r="P356" i="9" s="1"/>
  <c r="N357" i="4"/>
  <c r="P357" i="5"/>
  <c r="N357" i="5"/>
  <c r="T377" i="6"/>
  <c r="F378" i="3" s="1"/>
  <c r="G378" i="3" s="1"/>
  <c r="E378" i="3"/>
  <c r="S355" i="7"/>
  <c r="I356" i="3" s="1"/>
  <c r="H356" i="3"/>
  <c r="T355" i="9"/>
  <c r="U355" i="9" s="1"/>
  <c r="S356" i="9"/>
  <c r="O378" i="6"/>
  <c r="U378" i="6"/>
  <c r="E379" i="4"/>
  <c r="AE356" i="10"/>
  <c r="AF356" i="10" s="1"/>
  <c r="AD357" i="10"/>
  <c r="T356" i="7"/>
  <c r="N356" i="7"/>
  <c r="I357" i="4"/>
  <c r="O357" i="10"/>
  <c r="U357" i="10"/>
  <c r="O358" i="4"/>
  <c r="K356" i="5"/>
  <c r="M356" i="5" s="1"/>
  <c r="U356" i="5"/>
  <c r="V356" i="5" s="1"/>
  <c r="M356" i="7"/>
  <c r="W356" i="7"/>
  <c r="X356" i="7" s="1"/>
  <c r="H380" i="15"/>
  <c r="H382" i="6" s="1"/>
  <c r="L382" i="6" s="1"/>
  <c r="I379" i="15"/>
  <c r="I381" i="6" s="1"/>
  <c r="L357" i="9"/>
  <c r="N357" i="9"/>
  <c r="M358" i="4"/>
  <c r="Y356" i="7"/>
  <c r="Z355" i="7"/>
  <c r="AA355" i="7" s="1"/>
  <c r="V354" i="7"/>
  <c r="Q358" i="10"/>
  <c r="P358" i="10"/>
  <c r="K358" i="10"/>
  <c r="R358" i="10" s="1"/>
  <c r="Y358" i="10" s="1"/>
  <c r="S358" i="10"/>
  <c r="F378" i="4"/>
  <c r="H378" i="4" s="1"/>
  <c r="V377" i="6"/>
  <c r="V356" i="10"/>
  <c r="P357" i="4"/>
  <c r="R357" i="4" s="1"/>
  <c r="AD378" i="6"/>
  <c r="AE378" i="6" s="1"/>
  <c r="AB360" i="15"/>
  <c r="H359" i="10"/>
  <c r="L359" i="10" s="1"/>
  <c r="AC359" i="15"/>
  <c r="I359" i="10" s="1"/>
  <c r="T356" i="10"/>
  <c r="O357" i="3" s="1"/>
  <c r="P357" i="3" s="1"/>
  <c r="N357" i="3"/>
  <c r="T354" i="5" l="1"/>
  <c r="Q381" i="6"/>
  <c r="U380" i="6"/>
  <c r="F381" i="4" s="1"/>
  <c r="H381" i="4" s="1"/>
  <c r="O380" i="6"/>
  <c r="T380" i="6" s="1"/>
  <c r="F381" i="3" s="1"/>
  <c r="G381" i="3" s="1"/>
  <c r="X381" i="6"/>
  <c r="N381" i="6" s="1"/>
  <c r="P381" i="6"/>
  <c r="E382" i="4" s="1"/>
  <c r="P382" i="6"/>
  <c r="S382" i="6"/>
  <c r="X382" i="6" s="1"/>
  <c r="R382" i="6"/>
  <c r="Y382" i="6" s="1"/>
  <c r="U381" i="6"/>
  <c r="AC381" i="6"/>
  <c r="T354" i="8"/>
  <c r="AC380" i="6"/>
  <c r="Z380" i="6"/>
  <c r="B355" i="3"/>
  <c r="S355" i="8"/>
  <c r="L356" i="4"/>
  <c r="R356" i="8"/>
  <c r="L356" i="8"/>
  <c r="K357" i="4"/>
  <c r="J359" i="8"/>
  <c r="O359" i="8"/>
  <c r="R361" i="15"/>
  <c r="S360" i="15"/>
  <c r="G360" i="8" s="1"/>
  <c r="F360" i="8"/>
  <c r="N358" i="8"/>
  <c r="P358" i="8"/>
  <c r="U357" i="8"/>
  <c r="V357" i="8" s="1"/>
  <c r="K357" i="8"/>
  <c r="M357" i="8" s="1"/>
  <c r="J356" i="3"/>
  <c r="Q355" i="8"/>
  <c r="K356" i="3" s="1"/>
  <c r="AA377" i="6"/>
  <c r="AC379" i="6"/>
  <c r="AF378" i="6"/>
  <c r="AD379" i="6"/>
  <c r="AE379" i="6" s="1"/>
  <c r="V355" i="7"/>
  <c r="S357" i="9"/>
  <c r="T356" i="9"/>
  <c r="U356" i="9" s="1"/>
  <c r="W361" i="15"/>
  <c r="G360" i="9"/>
  <c r="X360" i="15"/>
  <c r="H360" i="9" s="1"/>
  <c r="T357" i="7"/>
  <c r="N357" i="7"/>
  <c r="I358" i="4"/>
  <c r="Z357" i="10"/>
  <c r="N357" i="10"/>
  <c r="D361" i="15"/>
  <c r="F360" i="5"/>
  <c r="E360" i="15"/>
  <c r="G360" i="5" s="1"/>
  <c r="N358" i="9"/>
  <c r="L358" i="9"/>
  <c r="M359" i="4"/>
  <c r="AB361" i="15"/>
  <c r="H360" i="10"/>
  <c r="L360" i="10" s="1"/>
  <c r="AC360" i="15"/>
  <c r="I360" i="10" s="1"/>
  <c r="AA356" i="10"/>
  <c r="H381" i="15"/>
  <c r="H383" i="6" s="1"/>
  <c r="L383" i="6" s="1"/>
  <c r="I380" i="15"/>
  <c r="I382" i="6" s="1"/>
  <c r="Q382" i="6" s="1"/>
  <c r="L356" i="5"/>
  <c r="R356" i="5"/>
  <c r="C357" i="4"/>
  <c r="S356" i="7"/>
  <c r="I357" i="3" s="1"/>
  <c r="H357" i="3"/>
  <c r="AL361" i="15"/>
  <c r="AM360" i="15"/>
  <c r="AF377" i="6"/>
  <c r="Q355" i="5"/>
  <c r="D356" i="3" s="1"/>
  <c r="C356" i="3"/>
  <c r="X358" i="8"/>
  <c r="Y358" i="8" s="1"/>
  <c r="W359" i="8"/>
  <c r="X359" i="8" s="1"/>
  <c r="Q359" i="10"/>
  <c r="P359" i="10"/>
  <c r="K359" i="10"/>
  <c r="R359" i="10" s="1"/>
  <c r="Y359" i="10" s="1"/>
  <c r="S359" i="10"/>
  <c r="U358" i="10"/>
  <c r="O358" i="10"/>
  <c r="O359" i="4"/>
  <c r="Y357" i="7"/>
  <c r="Z356" i="7"/>
  <c r="AA356" i="7" s="1"/>
  <c r="T357" i="10"/>
  <c r="O358" i="3" s="1"/>
  <c r="P358" i="3" s="1"/>
  <c r="N358" i="3"/>
  <c r="AB358" i="10"/>
  <c r="AC358" i="10" s="1"/>
  <c r="X358" i="10"/>
  <c r="O357" i="9"/>
  <c r="P357" i="9" s="1"/>
  <c r="Q357" i="9"/>
  <c r="R357" i="9" s="1"/>
  <c r="N358" i="4"/>
  <c r="U356" i="7"/>
  <c r="J357" i="4"/>
  <c r="V378" i="6"/>
  <c r="F379" i="4"/>
  <c r="H379" i="4" s="1"/>
  <c r="Z378" i="6"/>
  <c r="N378" i="6"/>
  <c r="S355" i="5"/>
  <c r="D356" i="4"/>
  <c r="K359" i="7"/>
  <c r="Q359" i="7"/>
  <c r="V357" i="10"/>
  <c r="P358" i="4"/>
  <c r="R358" i="4" s="1"/>
  <c r="AE357" i="10"/>
  <c r="AF357" i="10" s="1"/>
  <c r="AD358" i="10"/>
  <c r="T378" i="6"/>
  <c r="F379" i="3" s="1"/>
  <c r="G379" i="3" s="1"/>
  <c r="E379" i="3"/>
  <c r="U357" i="5"/>
  <c r="V357" i="5" s="1"/>
  <c r="K357" i="5"/>
  <c r="M357" i="5" s="1"/>
  <c r="K359" i="9"/>
  <c r="M359" i="9"/>
  <c r="M358" i="3" s="1"/>
  <c r="N358" i="5"/>
  <c r="P358" i="5"/>
  <c r="W357" i="7"/>
  <c r="X357" i="7" s="1"/>
  <c r="M357" i="7"/>
  <c r="J359" i="5"/>
  <c r="O359" i="5"/>
  <c r="M361" i="15"/>
  <c r="G360" i="7"/>
  <c r="N360" i="15"/>
  <c r="H360" i="7" s="1"/>
  <c r="X356" i="5"/>
  <c r="Y355" i="5" s="1"/>
  <c r="W357" i="5"/>
  <c r="O358" i="7"/>
  <c r="R358" i="7"/>
  <c r="P358" i="7"/>
  <c r="V380" i="6" l="1"/>
  <c r="AA380" i="6" s="1"/>
  <c r="E381" i="3"/>
  <c r="Z381" i="6"/>
  <c r="O381" i="6"/>
  <c r="T381" i="6" s="1"/>
  <c r="F382" i="3" s="1"/>
  <c r="G382" i="3" s="1"/>
  <c r="O382" i="6"/>
  <c r="T382" i="6" s="1"/>
  <c r="F383" i="3" s="1"/>
  <c r="G383" i="3" s="1"/>
  <c r="AB382" i="6"/>
  <c r="AC382" i="6" s="1"/>
  <c r="N382" i="6"/>
  <c r="Z382" i="6"/>
  <c r="E383" i="4"/>
  <c r="U382" i="6"/>
  <c r="P383" i="6"/>
  <c r="S383" i="6"/>
  <c r="R383" i="6"/>
  <c r="Y383" i="6" s="1"/>
  <c r="F382" i="4"/>
  <c r="H382" i="4" s="1"/>
  <c r="V381" i="6"/>
  <c r="AF379" i="6"/>
  <c r="AD380" i="6"/>
  <c r="AE380" i="6" s="1"/>
  <c r="B357" i="4"/>
  <c r="B356" i="3"/>
  <c r="U358" i="8"/>
  <c r="V358" i="8" s="1"/>
  <c r="K358" i="8"/>
  <c r="M358" i="8" s="1"/>
  <c r="S361" i="15"/>
  <c r="G361" i="8" s="1"/>
  <c r="R362" i="15"/>
  <c r="F361" i="8"/>
  <c r="Q356" i="8"/>
  <c r="K357" i="3" s="1"/>
  <c r="J357" i="3"/>
  <c r="S356" i="8"/>
  <c r="L357" i="4"/>
  <c r="R357" i="8"/>
  <c r="L357" i="8"/>
  <c r="K358" i="4"/>
  <c r="J360" i="8"/>
  <c r="O360" i="8"/>
  <c r="N359" i="8"/>
  <c r="P359" i="8"/>
  <c r="T355" i="8"/>
  <c r="V356" i="7"/>
  <c r="T355" i="5"/>
  <c r="AA357" i="10"/>
  <c r="AA379" i="6"/>
  <c r="W358" i="7"/>
  <c r="X358" i="7" s="1"/>
  <c r="M358" i="7"/>
  <c r="X357" i="5"/>
  <c r="Y356" i="5" s="1"/>
  <c r="W358" i="5"/>
  <c r="M362" i="15"/>
  <c r="G361" i="7"/>
  <c r="N361" i="15"/>
  <c r="H361" i="7" s="1"/>
  <c r="U358" i="5"/>
  <c r="V358" i="5" s="1"/>
  <c r="K358" i="5"/>
  <c r="M358" i="5" s="1"/>
  <c r="L357" i="5"/>
  <c r="C358" i="4"/>
  <c r="B358" i="4" s="1"/>
  <c r="R357" i="5"/>
  <c r="AD359" i="10"/>
  <c r="AE359" i="10" s="1"/>
  <c r="AE358" i="10"/>
  <c r="AF358" i="10" s="1"/>
  <c r="R359" i="7"/>
  <c r="P359" i="7"/>
  <c r="O359" i="7"/>
  <c r="T358" i="10"/>
  <c r="O359" i="3" s="1"/>
  <c r="P359" i="3" s="1"/>
  <c r="N359" i="3"/>
  <c r="U359" i="10"/>
  <c r="O359" i="10"/>
  <c r="O360" i="4"/>
  <c r="AL362" i="15"/>
  <c r="AM361" i="15"/>
  <c r="S356" i="5"/>
  <c r="D357" i="4"/>
  <c r="J360" i="5"/>
  <c r="O360" i="5"/>
  <c r="K360" i="9"/>
  <c r="M360" i="9"/>
  <c r="M359" i="3" s="1"/>
  <c r="AA378" i="6"/>
  <c r="V358" i="10"/>
  <c r="P359" i="4"/>
  <c r="R359" i="4" s="1"/>
  <c r="Q356" i="5"/>
  <c r="D357" i="3" s="1"/>
  <c r="C357" i="3"/>
  <c r="D362" i="15"/>
  <c r="F361" i="5"/>
  <c r="E361" i="15"/>
  <c r="G361" i="5" s="1"/>
  <c r="S357" i="7"/>
  <c r="I358" i="3" s="1"/>
  <c r="H358" i="3"/>
  <c r="W362" i="15"/>
  <c r="G361" i="9"/>
  <c r="X361" i="15"/>
  <c r="H361" i="9" s="1"/>
  <c r="N359" i="5"/>
  <c r="P359" i="5"/>
  <c r="N358" i="7"/>
  <c r="T358" i="7"/>
  <c r="I359" i="4"/>
  <c r="K360" i="7"/>
  <c r="Q360" i="7"/>
  <c r="N358" i="10"/>
  <c r="Z358" i="10"/>
  <c r="Y358" i="7"/>
  <c r="Z357" i="7"/>
  <c r="AA357" i="7" s="1"/>
  <c r="AB359" i="10"/>
  <c r="AC359" i="10" s="1"/>
  <c r="X359" i="10"/>
  <c r="Y359" i="8"/>
  <c r="S360" i="10"/>
  <c r="Q360" i="10"/>
  <c r="K360" i="10"/>
  <c r="R360" i="10" s="1"/>
  <c r="Y360" i="10" s="1"/>
  <c r="P360" i="10"/>
  <c r="Q358" i="9"/>
  <c r="R358" i="9" s="1"/>
  <c r="O358" i="9"/>
  <c r="P358" i="9" s="1"/>
  <c r="N359" i="4"/>
  <c r="U357" i="7"/>
  <c r="J358" i="4"/>
  <c r="L359" i="9"/>
  <c r="N359" i="9"/>
  <c r="M360" i="4"/>
  <c r="H382" i="15"/>
  <c r="H384" i="6" s="1"/>
  <c r="I381" i="15"/>
  <c r="I383" i="6" s="1"/>
  <c r="Q383" i="6" s="1"/>
  <c r="AB362" i="15"/>
  <c r="H361" i="10"/>
  <c r="L361" i="10" s="1"/>
  <c r="AC361" i="15"/>
  <c r="I361" i="10" s="1"/>
  <c r="T357" i="9"/>
  <c r="U357" i="9" s="1"/>
  <c r="S358" i="9"/>
  <c r="E382" i="3" l="1"/>
  <c r="E383" i="3"/>
  <c r="L384" i="6"/>
  <c r="S384" i="6" s="1"/>
  <c r="B357" i="3"/>
  <c r="V382" i="6"/>
  <c r="AA382" i="6" s="1"/>
  <c r="F383" i="4"/>
  <c r="H383" i="4" s="1"/>
  <c r="X383" i="6"/>
  <c r="AB383" i="6"/>
  <c r="O383" i="6"/>
  <c r="E384" i="4"/>
  <c r="U383" i="6"/>
  <c r="R384" i="6"/>
  <c r="Y384" i="6" s="1"/>
  <c r="AA381" i="6"/>
  <c r="AF380" i="6"/>
  <c r="AD381" i="6"/>
  <c r="T356" i="5"/>
  <c r="T356" i="8"/>
  <c r="U359" i="8"/>
  <c r="V359" i="8" s="1"/>
  <c r="K359" i="8"/>
  <c r="M359" i="8" s="1"/>
  <c r="R363" i="15"/>
  <c r="F362" i="8"/>
  <c r="S362" i="15"/>
  <c r="G362" i="8" s="1"/>
  <c r="Q357" i="8"/>
  <c r="K358" i="3" s="1"/>
  <c r="J358" i="3"/>
  <c r="S357" i="8"/>
  <c r="L358" i="4"/>
  <c r="K359" i="4"/>
  <c r="R358" i="8"/>
  <c r="L358" i="8"/>
  <c r="P360" i="8"/>
  <c r="N360" i="8"/>
  <c r="J361" i="8"/>
  <c r="P361" i="8" s="1"/>
  <c r="O361" i="8"/>
  <c r="AF359" i="10"/>
  <c r="V357" i="7"/>
  <c r="O360" i="10"/>
  <c r="U360" i="10"/>
  <c r="O361" i="4"/>
  <c r="Y359" i="7"/>
  <c r="Z359" i="7" s="1"/>
  <c r="Z358" i="7"/>
  <c r="AA358" i="7" s="1"/>
  <c r="S358" i="7"/>
  <c r="I359" i="3" s="1"/>
  <c r="H359" i="3"/>
  <c r="N360" i="9"/>
  <c r="L360" i="9"/>
  <c r="M361" i="4"/>
  <c r="T359" i="10"/>
  <c r="O360" i="3" s="1"/>
  <c r="P360" i="3" s="1"/>
  <c r="N360" i="3"/>
  <c r="N359" i="7"/>
  <c r="T359" i="7"/>
  <c r="I360" i="4"/>
  <c r="S357" i="5"/>
  <c r="D358" i="4"/>
  <c r="R358" i="5"/>
  <c r="L358" i="5"/>
  <c r="C359" i="4"/>
  <c r="B359" i="4" s="1"/>
  <c r="W359" i="5"/>
  <c r="X359" i="5" s="1"/>
  <c r="X358" i="5"/>
  <c r="Y357" i="5" s="1"/>
  <c r="O359" i="9"/>
  <c r="P359" i="9" s="1"/>
  <c r="Q359" i="9"/>
  <c r="R359" i="9" s="1"/>
  <c r="N360" i="4"/>
  <c r="Z359" i="10"/>
  <c r="N359" i="10"/>
  <c r="P360" i="7"/>
  <c r="O360" i="7"/>
  <c r="R360" i="7"/>
  <c r="K359" i="5"/>
  <c r="M359" i="5" s="1"/>
  <c r="U359" i="5"/>
  <c r="V359" i="5" s="1"/>
  <c r="K361" i="9"/>
  <c r="M361" i="9"/>
  <c r="M360" i="3" s="1"/>
  <c r="V359" i="10"/>
  <c r="AA359" i="10" s="1"/>
  <c r="P360" i="4"/>
  <c r="R360" i="4" s="1"/>
  <c r="K361" i="7"/>
  <c r="Q361" i="7"/>
  <c r="S359" i="9"/>
  <c r="T359" i="9" s="1"/>
  <c r="T358" i="9"/>
  <c r="U358" i="9" s="1"/>
  <c r="AB363" i="15"/>
  <c r="H362" i="10"/>
  <c r="L362" i="10" s="1"/>
  <c r="AC362" i="15"/>
  <c r="I362" i="10" s="1"/>
  <c r="AD360" i="10"/>
  <c r="AB360" i="10"/>
  <c r="AC360" i="10" s="1"/>
  <c r="X360" i="10"/>
  <c r="U358" i="7"/>
  <c r="J359" i="4"/>
  <c r="D363" i="15"/>
  <c r="F362" i="5"/>
  <c r="E362" i="15"/>
  <c r="G362" i="5" s="1"/>
  <c r="H383" i="15"/>
  <c r="H385" i="6" s="1"/>
  <c r="I382" i="15"/>
  <c r="I384" i="6" s="1"/>
  <c r="P361" i="10"/>
  <c r="K361" i="10"/>
  <c r="R361" i="10" s="1"/>
  <c r="Y361" i="10" s="1"/>
  <c r="S361" i="10"/>
  <c r="Q361" i="10"/>
  <c r="W363" i="15"/>
  <c r="G362" i="9"/>
  <c r="X362" i="15"/>
  <c r="H362" i="9" s="1"/>
  <c r="J361" i="5"/>
  <c r="O361" i="5"/>
  <c r="AA358" i="10"/>
  <c r="P360" i="5"/>
  <c r="N360" i="5"/>
  <c r="AL363" i="15"/>
  <c r="AM362" i="15"/>
  <c r="M359" i="7"/>
  <c r="W359" i="7"/>
  <c r="X359" i="7" s="1"/>
  <c r="Q357" i="5"/>
  <c r="D358" i="3" s="1"/>
  <c r="C358" i="3"/>
  <c r="M363" i="15"/>
  <c r="G362" i="7"/>
  <c r="N362" i="15"/>
  <c r="H362" i="7" s="1"/>
  <c r="Q384" i="6" l="1"/>
  <c r="AD382" i="6"/>
  <c r="AE381" i="6"/>
  <c r="AF381" i="6" s="1"/>
  <c r="P384" i="6"/>
  <c r="O384" i="6" s="1"/>
  <c r="L385" i="6"/>
  <c r="P385" i="6" s="1"/>
  <c r="R385" i="6"/>
  <c r="Y385" i="6" s="1"/>
  <c r="E384" i="3"/>
  <c r="T383" i="6"/>
  <c r="F384" i="3" s="1"/>
  <c r="G384" i="3" s="1"/>
  <c r="AC383" i="6"/>
  <c r="X384" i="6"/>
  <c r="AB384" i="6"/>
  <c r="AC384" i="6" s="1"/>
  <c r="N383" i="6"/>
  <c r="Z383" i="6"/>
  <c r="F384" i="4"/>
  <c r="H384" i="4" s="1"/>
  <c r="V383" i="6"/>
  <c r="E385" i="4"/>
  <c r="B358" i="3"/>
  <c r="T357" i="8"/>
  <c r="U359" i="9"/>
  <c r="Q358" i="8"/>
  <c r="K359" i="3" s="1"/>
  <c r="J359" i="3"/>
  <c r="O362" i="8"/>
  <c r="J362" i="8"/>
  <c r="P362" i="8" s="1"/>
  <c r="N361" i="8"/>
  <c r="L359" i="4"/>
  <c r="S358" i="8"/>
  <c r="F363" i="8"/>
  <c r="S363" i="15"/>
  <c r="G363" i="8" s="1"/>
  <c r="R364" i="15"/>
  <c r="R359" i="8"/>
  <c r="L359" i="8"/>
  <c r="K360" i="4"/>
  <c r="U360" i="8"/>
  <c r="V360" i="8" s="1"/>
  <c r="K360" i="8"/>
  <c r="M360" i="8" s="1"/>
  <c r="W360" i="8"/>
  <c r="V358" i="7"/>
  <c r="AA359" i="7"/>
  <c r="Y358" i="5"/>
  <c r="K362" i="9"/>
  <c r="M362" i="9"/>
  <c r="M361" i="3" s="1"/>
  <c r="J362" i="5"/>
  <c r="O362" i="5"/>
  <c r="W364" i="15"/>
  <c r="G363" i="9"/>
  <c r="X363" i="15"/>
  <c r="H363" i="9" s="1"/>
  <c r="D364" i="15"/>
  <c r="F363" i="5"/>
  <c r="E363" i="15"/>
  <c r="G363" i="5" s="1"/>
  <c r="L361" i="9"/>
  <c r="N361" i="9"/>
  <c r="M362" i="4"/>
  <c r="T360" i="7"/>
  <c r="N360" i="7"/>
  <c r="I361" i="4"/>
  <c r="Q358" i="5"/>
  <c r="D359" i="3" s="1"/>
  <c r="C359" i="3"/>
  <c r="S359" i="7"/>
  <c r="I360" i="3" s="1"/>
  <c r="H360" i="3"/>
  <c r="M364" i="15"/>
  <c r="G363" i="7"/>
  <c r="N363" i="15"/>
  <c r="H363" i="7" s="1"/>
  <c r="AL364" i="15"/>
  <c r="AM363" i="15"/>
  <c r="AB361" i="10"/>
  <c r="AC361" i="10" s="1"/>
  <c r="X361" i="10"/>
  <c r="H384" i="15"/>
  <c r="H386" i="6" s="1"/>
  <c r="L386" i="6" s="1"/>
  <c r="S386" i="6" s="1"/>
  <c r="I383" i="15"/>
  <c r="I385" i="6" s="1"/>
  <c r="Z360" i="10"/>
  <c r="N360" i="10"/>
  <c r="AB364" i="15"/>
  <c r="H363" i="10"/>
  <c r="L363" i="10" s="1"/>
  <c r="AC363" i="15"/>
  <c r="I363" i="10" s="1"/>
  <c r="P361" i="7"/>
  <c r="O361" i="7"/>
  <c r="R361" i="7"/>
  <c r="Y360" i="7"/>
  <c r="M360" i="7"/>
  <c r="W360" i="7"/>
  <c r="X360" i="7" s="1"/>
  <c r="T357" i="5"/>
  <c r="U359" i="7"/>
  <c r="J360" i="4"/>
  <c r="K362" i="7"/>
  <c r="Q362" i="7"/>
  <c r="P361" i="5"/>
  <c r="N361" i="5"/>
  <c r="O361" i="10"/>
  <c r="U361" i="10"/>
  <c r="O362" i="4"/>
  <c r="AE360" i="10"/>
  <c r="AF360" i="10" s="1"/>
  <c r="AD361" i="10"/>
  <c r="D359" i="4"/>
  <c r="S358" i="5"/>
  <c r="Q360" i="9"/>
  <c r="R360" i="9" s="1"/>
  <c r="S360" i="9"/>
  <c r="O360" i="9"/>
  <c r="P360" i="9" s="1"/>
  <c r="N361" i="4"/>
  <c r="V360" i="10"/>
  <c r="P361" i="4"/>
  <c r="R361" i="4" s="1"/>
  <c r="W360" i="5"/>
  <c r="K360" i="5"/>
  <c r="M360" i="5" s="1"/>
  <c r="U360" i="5"/>
  <c r="V360" i="5" s="1"/>
  <c r="Q362" i="10"/>
  <c r="P362" i="10"/>
  <c r="K362" i="10"/>
  <c r="R362" i="10" s="1"/>
  <c r="Y362" i="10" s="1"/>
  <c r="S362" i="10"/>
  <c r="R359" i="5"/>
  <c r="L359" i="5"/>
  <c r="C360" i="4"/>
  <c r="B360" i="4" s="1"/>
  <c r="T360" i="10"/>
  <c r="O361" i="3" s="1"/>
  <c r="P361" i="3" s="1"/>
  <c r="N361" i="3"/>
  <c r="Q385" i="6" l="1"/>
  <c r="U384" i="6"/>
  <c r="V384" i="6" s="1"/>
  <c r="AD383" i="6"/>
  <c r="AE382" i="6"/>
  <c r="AF382" i="6" s="1"/>
  <c r="S385" i="6"/>
  <c r="X385" i="6" s="1"/>
  <c r="N385" i="6" s="1"/>
  <c r="P386" i="6"/>
  <c r="O386" i="6" s="1"/>
  <c r="R386" i="6"/>
  <c r="Y386" i="6" s="1"/>
  <c r="X386" i="6"/>
  <c r="O385" i="6"/>
  <c r="E386" i="3" s="1"/>
  <c r="E386" i="4"/>
  <c r="U385" i="6"/>
  <c r="B359" i="3"/>
  <c r="V359" i="7"/>
  <c r="AA383" i="6"/>
  <c r="E385" i="3"/>
  <c r="T384" i="6"/>
  <c r="F385" i="3" s="1"/>
  <c r="G385" i="3" s="1"/>
  <c r="N384" i="6"/>
  <c r="Z384" i="6"/>
  <c r="T358" i="8"/>
  <c r="R360" i="8"/>
  <c r="L360" i="8"/>
  <c r="K361" i="4"/>
  <c r="S359" i="8"/>
  <c r="L360" i="4"/>
  <c r="N362" i="8"/>
  <c r="R365" i="15"/>
  <c r="F364" i="8"/>
  <c r="S364" i="15"/>
  <c r="G364" i="8" s="1"/>
  <c r="U361" i="8"/>
  <c r="V361" i="8" s="1"/>
  <c r="K361" i="8"/>
  <c r="M361" i="8" s="1"/>
  <c r="W361" i="8"/>
  <c r="X360" i="8"/>
  <c r="Y360" i="8" s="1"/>
  <c r="Q359" i="8"/>
  <c r="K360" i="3" s="1"/>
  <c r="J360" i="3"/>
  <c r="O363" i="8"/>
  <c r="J363" i="8"/>
  <c r="P363" i="8" s="1"/>
  <c r="X360" i="5"/>
  <c r="Y359" i="5" s="1"/>
  <c r="W361" i="5"/>
  <c r="W361" i="7"/>
  <c r="X361" i="7" s="1"/>
  <c r="M361" i="7"/>
  <c r="Y361" i="7"/>
  <c r="Z360" i="7"/>
  <c r="AA360" i="7" s="1"/>
  <c r="T361" i="7"/>
  <c r="N361" i="7"/>
  <c r="I362" i="4"/>
  <c r="AB365" i="15"/>
  <c r="H364" i="10"/>
  <c r="L364" i="10" s="1"/>
  <c r="AC364" i="15"/>
  <c r="I364" i="10" s="1"/>
  <c r="H385" i="15"/>
  <c r="H387" i="6" s="1"/>
  <c r="I384" i="15"/>
  <c r="I386" i="6" s="1"/>
  <c r="Q386" i="6" s="1"/>
  <c r="AL365" i="15"/>
  <c r="AM364" i="15"/>
  <c r="O361" i="9"/>
  <c r="P361" i="9" s="1"/>
  <c r="Q361" i="9"/>
  <c r="R361" i="9" s="1"/>
  <c r="N362" i="4"/>
  <c r="J363" i="5"/>
  <c r="O363" i="5"/>
  <c r="W365" i="15"/>
  <c r="G364" i="9"/>
  <c r="X364" i="15"/>
  <c r="H364" i="9" s="1"/>
  <c r="N362" i="5"/>
  <c r="P362" i="5"/>
  <c r="AE361" i="10"/>
  <c r="AF361" i="10" s="1"/>
  <c r="AD362" i="10"/>
  <c r="T361" i="10"/>
  <c r="O362" i="3" s="1"/>
  <c r="P362" i="3" s="1"/>
  <c r="N362" i="3"/>
  <c r="Q363" i="10"/>
  <c r="P363" i="10"/>
  <c r="K363" i="10"/>
  <c r="R363" i="10" s="1"/>
  <c r="Y363" i="10" s="1"/>
  <c r="S363" i="10"/>
  <c r="S361" i="9"/>
  <c r="T360" i="9"/>
  <c r="U360" i="9" s="1"/>
  <c r="Q359" i="5"/>
  <c r="D360" i="3" s="1"/>
  <c r="C360" i="3"/>
  <c r="B360" i="3" s="1"/>
  <c r="U362" i="10"/>
  <c r="O362" i="10"/>
  <c r="O363" i="4"/>
  <c r="AA360" i="10"/>
  <c r="T358" i="5"/>
  <c r="U361" i="5"/>
  <c r="V361" i="5" s="1"/>
  <c r="K361" i="5"/>
  <c r="M361" i="5" s="1"/>
  <c r="Z361" i="10"/>
  <c r="N361" i="10"/>
  <c r="S360" i="7"/>
  <c r="I361" i="3" s="1"/>
  <c r="H361" i="3"/>
  <c r="D365" i="15"/>
  <c r="F364" i="5"/>
  <c r="E364" i="15"/>
  <c r="G364" i="5" s="1"/>
  <c r="AB362" i="10"/>
  <c r="AC362" i="10" s="1"/>
  <c r="X362" i="10"/>
  <c r="M365" i="15"/>
  <c r="G364" i="7"/>
  <c r="N364" i="15"/>
  <c r="H364" i="7" s="1"/>
  <c r="K363" i="9"/>
  <c r="M363" i="9"/>
  <c r="M362" i="3" s="1"/>
  <c r="S359" i="5"/>
  <c r="D360" i="4"/>
  <c r="L360" i="5"/>
  <c r="R360" i="5"/>
  <c r="C361" i="4"/>
  <c r="V361" i="10"/>
  <c r="AA361" i="10" s="1"/>
  <c r="P362" i="4"/>
  <c r="R362" i="4" s="1"/>
  <c r="O362" i="7"/>
  <c r="R362" i="7"/>
  <c r="P362" i="7"/>
  <c r="K363" i="7"/>
  <c r="Q363" i="7"/>
  <c r="U360" i="7"/>
  <c r="J361" i="4"/>
  <c r="N362" i="9"/>
  <c r="L362" i="9"/>
  <c r="M363" i="4"/>
  <c r="F385" i="4" l="1"/>
  <c r="H385" i="4" s="1"/>
  <c r="AB386" i="6"/>
  <c r="T385" i="6"/>
  <c r="F386" i="3" s="1"/>
  <c r="G386" i="3" s="1"/>
  <c r="AD384" i="6"/>
  <c r="AE383" i="6"/>
  <c r="AA384" i="6"/>
  <c r="L387" i="6"/>
  <c r="R387" i="6"/>
  <c r="Y387" i="6" s="1"/>
  <c r="Z385" i="6"/>
  <c r="AB385" i="6"/>
  <c r="AC385" i="6" s="1"/>
  <c r="E387" i="4"/>
  <c r="U386" i="6"/>
  <c r="E387" i="3"/>
  <c r="T386" i="6"/>
  <c r="F387" i="3" s="1"/>
  <c r="G387" i="3" s="1"/>
  <c r="N386" i="6"/>
  <c r="Z386" i="6"/>
  <c r="F386" i="4"/>
  <c r="H386" i="4" s="1"/>
  <c r="V385" i="6"/>
  <c r="B361" i="4"/>
  <c r="T359" i="5"/>
  <c r="K362" i="4"/>
  <c r="R361" i="8"/>
  <c r="L361" i="8"/>
  <c r="F365" i="8"/>
  <c r="S365" i="15"/>
  <c r="G365" i="8" s="1"/>
  <c r="R366" i="15"/>
  <c r="T359" i="8"/>
  <c r="U362" i="8"/>
  <c r="V362" i="8" s="1"/>
  <c r="K362" i="8"/>
  <c r="M362" i="8" s="1"/>
  <c r="N363" i="8"/>
  <c r="Q360" i="8"/>
  <c r="K361" i="3" s="1"/>
  <c r="J361" i="3"/>
  <c r="X361" i="8"/>
  <c r="Y361" i="8" s="1"/>
  <c r="W362" i="8"/>
  <c r="J364" i="8"/>
  <c r="P364" i="8" s="1"/>
  <c r="O364" i="8"/>
  <c r="L361" i="4"/>
  <c r="S360" i="8"/>
  <c r="V360" i="7"/>
  <c r="V362" i="10"/>
  <c r="P363" i="4"/>
  <c r="R363" i="4" s="1"/>
  <c r="T361" i="9"/>
  <c r="U361" i="9" s="1"/>
  <c r="S362" i="9"/>
  <c r="N363" i="5"/>
  <c r="P363" i="5"/>
  <c r="AL366" i="15"/>
  <c r="AM365" i="15"/>
  <c r="S364" i="10"/>
  <c r="Q364" i="10"/>
  <c r="K364" i="10"/>
  <c r="R364" i="10" s="1"/>
  <c r="Y364" i="10" s="1"/>
  <c r="P364" i="10"/>
  <c r="U361" i="7"/>
  <c r="J362" i="4"/>
  <c r="AB363" i="10"/>
  <c r="AC363" i="10" s="1"/>
  <c r="X363" i="10"/>
  <c r="U362" i="5"/>
  <c r="V362" i="5" s="1"/>
  <c r="K362" i="5"/>
  <c r="M362" i="5" s="1"/>
  <c r="K364" i="9"/>
  <c r="M364" i="9"/>
  <c r="M363" i="3" s="1"/>
  <c r="AB366" i="15"/>
  <c r="H365" i="10"/>
  <c r="L365" i="10" s="1"/>
  <c r="AC365" i="15"/>
  <c r="I365" i="10" s="1"/>
  <c r="X361" i="5"/>
  <c r="Y360" i="5" s="1"/>
  <c r="W362" i="5"/>
  <c r="L363" i="9"/>
  <c r="N363" i="9"/>
  <c r="M364" i="4"/>
  <c r="K364" i="7"/>
  <c r="Q364" i="7"/>
  <c r="Q362" i="9"/>
  <c r="R362" i="9" s="1"/>
  <c r="O362" i="9"/>
  <c r="P362" i="9" s="1"/>
  <c r="N363" i="4"/>
  <c r="R363" i="7"/>
  <c r="P363" i="7"/>
  <c r="O363" i="7"/>
  <c r="S360" i="5"/>
  <c r="D361" i="4"/>
  <c r="M366" i="15"/>
  <c r="G365" i="7"/>
  <c r="N365" i="15"/>
  <c r="H365" i="7" s="1"/>
  <c r="J364" i="5"/>
  <c r="O364" i="5"/>
  <c r="L361" i="5"/>
  <c r="R361" i="5"/>
  <c r="C362" i="4"/>
  <c r="W366" i="15"/>
  <c r="G365" i="9"/>
  <c r="X365" i="15"/>
  <c r="H365" i="9" s="1"/>
  <c r="H386" i="15"/>
  <c r="H388" i="6" s="1"/>
  <c r="I385" i="15"/>
  <c r="I387" i="6" s="1"/>
  <c r="Y362" i="7"/>
  <c r="Z361" i="7"/>
  <c r="AA361" i="7" s="1"/>
  <c r="N362" i="7"/>
  <c r="T362" i="7"/>
  <c r="I363" i="4"/>
  <c r="W362" i="7"/>
  <c r="X362" i="7" s="1"/>
  <c r="M362" i="7"/>
  <c r="Q360" i="5"/>
  <c r="D361" i="3" s="1"/>
  <c r="C361" i="3"/>
  <c r="N362" i="10"/>
  <c r="Z362" i="10"/>
  <c r="D366" i="15"/>
  <c r="F365" i="5"/>
  <c r="E365" i="15"/>
  <c r="G365" i="5" s="1"/>
  <c r="T362" i="10"/>
  <c r="O363" i="3" s="1"/>
  <c r="P363" i="3" s="1"/>
  <c r="N363" i="3"/>
  <c r="U363" i="10"/>
  <c r="O363" i="10"/>
  <c r="O364" i="4"/>
  <c r="AD363" i="10"/>
  <c r="AE362" i="10"/>
  <c r="AF362" i="10" s="1"/>
  <c r="S361" i="7"/>
  <c r="I362" i="3" s="1"/>
  <c r="H362" i="3"/>
  <c r="B362" i="4" l="1"/>
  <c r="AA385" i="6"/>
  <c r="AF383" i="6"/>
  <c r="L388" i="6"/>
  <c r="S388" i="6" s="1"/>
  <c r="AD388" i="6" s="1"/>
  <c r="AD385" i="6"/>
  <c r="AE384" i="6"/>
  <c r="R388" i="6"/>
  <c r="Y388" i="6" s="1"/>
  <c r="Q387" i="6"/>
  <c r="S387" i="6"/>
  <c r="P387" i="6"/>
  <c r="AC386" i="6"/>
  <c r="F387" i="4"/>
  <c r="H387" i="4" s="1"/>
  <c r="V386" i="6"/>
  <c r="T360" i="8"/>
  <c r="B361" i="3"/>
  <c r="N364" i="8"/>
  <c r="J365" i="8"/>
  <c r="P365" i="8" s="1"/>
  <c r="O365" i="8"/>
  <c r="W363" i="8"/>
  <c r="X362" i="8"/>
  <c r="Y362" i="8" s="1"/>
  <c r="U363" i="8"/>
  <c r="V363" i="8" s="1"/>
  <c r="K363" i="8"/>
  <c r="M363" i="8" s="1"/>
  <c r="Q361" i="8"/>
  <c r="K362" i="3" s="1"/>
  <c r="J362" i="3"/>
  <c r="S366" i="15"/>
  <c r="G366" i="8" s="1"/>
  <c r="R367" i="15"/>
  <c r="F366" i="8"/>
  <c r="S361" i="8"/>
  <c r="L362" i="4"/>
  <c r="R362" i="8"/>
  <c r="L362" i="8"/>
  <c r="K363" i="4"/>
  <c r="D367" i="15"/>
  <c r="F366" i="5"/>
  <c r="E366" i="15"/>
  <c r="G366" i="5" s="1"/>
  <c r="T360" i="5"/>
  <c r="P364" i="7"/>
  <c r="O364" i="7"/>
  <c r="R364" i="7"/>
  <c r="N364" i="9"/>
  <c r="L364" i="9"/>
  <c r="M365" i="4"/>
  <c r="V361" i="7"/>
  <c r="AB364" i="10"/>
  <c r="AC364" i="10" s="1"/>
  <c r="X364" i="10"/>
  <c r="U362" i="7"/>
  <c r="J363" i="4"/>
  <c r="S361" i="5"/>
  <c r="D362" i="4"/>
  <c r="S362" i="7"/>
  <c r="I363" i="3" s="1"/>
  <c r="H363" i="3"/>
  <c r="H387" i="15"/>
  <c r="H389" i="6" s="1"/>
  <c r="L389" i="6" s="1"/>
  <c r="S389" i="6" s="1"/>
  <c r="I386" i="15"/>
  <c r="I388" i="6" s="1"/>
  <c r="K365" i="9"/>
  <c r="M365" i="9"/>
  <c r="M364" i="3" s="1"/>
  <c r="Q361" i="5"/>
  <c r="D362" i="3" s="1"/>
  <c r="C362" i="3"/>
  <c r="K365" i="7"/>
  <c r="Q365" i="7"/>
  <c r="N363" i="7"/>
  <c r="T363" i="7"/>
  <c r="I364" i="4"/>
  <c r="P365" i="10"/>
  <c r="K365" i="10"/>
  <c r="R365" i="10" s="1"/>
  <c r="Y365" i="10" s="1"/>
  <c r="S365" i="10"/>
  <c r="Q365" i="10"/>
  <c r="R362" i="5"/>
  <c r="L362" i="5"/>
  <c r="C363" i="4"/>
  <c r="O364" i="10"/>
  <c r="U364" i="10"/>
  <c r="O365" i="4"/>
  <c r="AA362" i="10"/>
  <c r="W367" i="15"/>
  <c r="G366" i="9"/>
  <c r="X366" i="15"/>
  <c r="H366" i="9" s="1"/>
  <c r="M367" i="15"/>
  <c r="G366" i="7"/>
  <c r="N366" i="15"/>
  <c r="H366" i="7" s="1"/>
  <c r="O363" i="9"/>
  <c r="P363" i="9" s="1"/>
  <c r="Q363" i="9"/>
  <c r="R363" i="9" s="1"/>
  <c r="N364" i="4"/>
  <c r="W363" i="5"/>
  <c r="X362" i="5"/>
  <c r="Y361" i="5" s="1"/>
  <c r="AB367" i="15"/>
  <c r="H366" i="10"/>
  <c r="L366" i="10" s="1"/>
  <c r="AC366" i="15"/>
  <c r="I366" i="10" s="1"/>
  <c r="AL367" i="15"/>
  <c r="AM367" i="15" s="1"/>
  <c r="AM366" i="15"/>
  <c r="S363" i="9"/>
  <c r="T362" i="9"/>
  <c r="U362" i="9" s="1"/>
  <c r="AD364" i="10"/>
  <c r="AE363" i="10"/>
  <c r="AF363" i="10" s="1"/>
  <c r="T363" i="10"/>
  <c r="O364" i="3" s="1"/>
  <c r="P364" i="3" s="1"/>
  <c r="N364" i="3"/>
  <c r="V363" i="10"/>
  <c r="P364" i="4"/>
  <c r="R364" i="4" s="1"/>
  <c r="J365" i="5"/>
  <c r="O365" i="5"/>
  <c r="Y363" i="7"/>
  <c r="Z362" i="7"/>
  <c r="AA362" i="7" s="1"/>
  <c r="P364" i="5"/>
  <c r="N364" i="5"/>
  <c r="M363" i="7"/>
  <c r="W363" i="7"/>
  <c r="X363" i="7" s="1"/>
  <c r="Z363" i="10"/>
  <c r="N363" i="10"/>
  <c r="K363" i="5"/>
  <c r="M363" i="5" s="1"/>
  <c r="U363" i="5"/>
  <c r="V363" i="5" s="1"/>
  <c r="Q388" i="6" l="1"/>
  <c r="AB388" i="6"/>
  <c r="X388" i="6"/>
  <c r="N388" i="6" s="1"/>
  <c r="P388" i="6"/>
  <c r="O388" i="6" s="1"/>
  <c r="R389" i="6"/>
  <c r="Y389" i="6" s="1"/>
  <c r="P389" i="6"/>
  <c r="AF384" i="6"/>
  <c r="AE385" i="6"/>
  <c r="AF385" i="6" s="1"/>
  <c r="AD386" i="6"/>
  <c r="X389" i="6"/>
  <c r="AB389" i="6"/>
  <c r="AD389" i="6"/>
  <c r="X387" i="6"/>
  <c r="AB387" i="6"/>
  <c r="AC387" i="6" s="1"/>
  <c r="E388" i="4"/>
  <c r="U387" i="6"/>
  <c r="O387" i="6"/>
  <c r="AA386" i="6"/>
  <c r="T361" i="8"/>
  <c r="B362" i="3"/>
  <c r="B363" i="4"/>
  <c r="S362" i="8"/>
  <c r="L363" i="4"/>
  <c r="S367" i="15"/>
  <c r="G367" i="8" s="1"/>
  <c r="R368" i="15"/>
  <c r="F367" i="8"/>
  <c r="R363" i="8"/>
  <c r="L363" i="8"/>
  <c r="K364" i="4"/>
  <c r="N365" i="8"/>
  <c r="U364" i="8"/>
  <c r="V364" i="8" s="1"/>
  <c r="K364" i="8"/>
  <c r="M364" i="8" s="1"/>
  <c r="Q362" i="8"/>
  <c r="K363" i="3" s="1"/>
  <c r="J363" i="3"/>
  <c r="O366" i="8"/>
  <c r="J366" i="8"/>
  <c r="P366" i="8" s="1"/>
  <c r="X363" i="8"/>
  <c r="Y363" i="8" s="1"/>
  <c r="W364" i="8"/>
  <c r="V362" i="7"/>
  <c r="AA363" i="10"/>
  <c r="W364" i="5"/>
  <c r="X363" i="5"/>
  <c r="Y362" i="5" s="1"/>
  <c r="K366" i="9"/>
  <c r="M366" i="9"/>
  <c r="M365" i="3" s="1"/>
  <c r="AB365" i="10"/>
  <c r="AC365" i="10" s="1"/>
  <c r="X365" i="10"/>
  <c r="U363" i="7"/>
  <c r="J364" i="4"/>
  <c r="T361" i="5"/>
  <c r="Q364" i="9"/>
  <c r="R364" i="9" s="1"/>
  <c r="O364" i="9"/>
  <c r="P364" i="9" s="1"/>
  <c r="N365" i="4"/>
  <c r="K364" i="5"/>
  <c r="M364" i="5" s="1"/>
  <c r="U364" i="5"/>
  <c r="V364" i="5" s="1"/>
  <c r="AE364" i="10"/>
  <c r="AF364" i="10" s="1"/>
  <c r="AD365" i="10"/>
  <c r="T363" i="9"/>
  <c r="U363" i="9" s="1"/>
  <c r="S364" i="9"/>
  <c r="Q366" i="10"/>
  <c r="P366" i="10"/>
  <c r="K366" i="10"/>
  <c r="R366" i="10" s="1"/>
  <c r="Y366" i="10" s="1"/>
  <c r="S366" i="10"/>
  <c r="K366" i="7"/>
  <c r="Q366" i="7"/>
  <c r="W368" i="15"/>
  <c r="G367" i="9"/>
  <c r="X367" i="15"/>
  <c r="H367" i="9" s="1"/>
  <c r="Q362" i="5"/>
  <c r="D363" i="3" s="1"/>
  <c r="C363" i="3"/>
  <c r="S363" i="7"/>
  <c r="I364" i="3" s="1"/>
  <c r="H364" i="3"/>
  <c r="H388" i="15"/>
  <c r="H390" i="6" s="1"/>
  <c r="L390" i="6" s="1"/>
  <c r="I387" i="15"/>
  <c r="I389" i="6" s="1"/>
  <c r="Q389" i="6" s="1"/>
  <c r="M364" i="7"/>
  <c r="W364" i="7"/>
  <c r="X364" i="7" s="1"/>
  <c r="R363" i="5"/>
  <c r="L363" i="5"/>
  <c r="C364" i="4"/>
  <c r="Y364" i="7"/>
  <c r="Z363" i="7"/>
  <c r="AA363" i="7" s="1"/>
  <c r="P365" i="5"/>
  <c r="N365" i="5"/>
  <c r="AB368" i="15"/>
  <c r="H367" i="10"/>
  <c r="L367" i="10" s="1"/>
  <c r="AC367" i="15"/>
  <c r="I367" i="10" s="1"/>
  <c r="M368" i="15"/>
  <c r="G367" i="7"/>
  <c r="N367" i="15"/>
  <c r="H367" i="7" s="1"/>
  <c r="V364" i="10"/>
  <c r="P365" i="4"/>
  <c r="R365" i="4" s="1"/>
  <c r="S362" i="5"/>
  <c r="D363" i="4"/>
  <c r="O365" i="10"/>
  <c r="U365" i="10"/>
  <c r="O366" i="4"/>
  <c r="T364" i="7"/>
  <c r="N364" i="7"/>
  <c r="I365" i="4"/>
  <c r="J366" i="5"/>
  <c r="O366" i="5"/>
  <c r="T364" i="10"/>
  <c r="O365" i="3" s="1"/>
  <c r="P365" i="3" s="1"/>
  <c r="N365" i="3"/>
  <c r="P365" i="7"/>
  <c r="O365" i="7"/>
  <c r="R365" i="7"/>
  <c r="L365" i="9"/>
  <c r="N365" i="9"/>
  <c r="M366" i="4"/>
  <c r="Z364" i="10"/>
  <c r="N364" i="10"/>
  <c r="D368" i="15"/>
  <c r="F367" i="5"/>
  <c r="E367" i="15"/>
  <c r="G367" i="5" s="1"/>
  <c r="U388" i="6" l="1"/>
  <c r="F389" i="4" s="1"/>
  <c r="H389" i="4" s="1"/>
  <c r="E389" i="4"/>
  <c r="Z388" i="6"/>
  <c r="T388" i="6"/>
  <c r="F389" i="3" s="1"/>
  <c r="G389" i="3" s="1"/>
  <c r="E389" i="3"/>
  <c r="U389" i="6"/>
  <c r="E390" i="4"/>
  <c r="P390" i="6"/>
  <c r="E391" i="4" s="1"/>
  <c r="S390" i="6"/>
  <c r="R390" i="6"/>
  <c r="Y390" i="6" s="1"/>
  <c r="O389" i="6"/>
  <c r="AD390" i="6"/>
  <c r="AC389" i="6"/>
  <c r="AE386" i="6"/>
  <c r="AF386" i="6" s="1"/>
  <c r="AD387" i="6"/>
  <c r="AE389" i="6" s="1"/>
  <c r="N389" i="6"/>
  <c r="Z389" i="6"/>
  <c r="AC388" i="6"/>
  <c r="V387" i="6"/>
  <c r="F388" i="4"/>
  <c r="H388" i="4" s="1"/>
  <c r="T387" i="6"/>
  <c r="E388" i="3"/>
  <c r="N387" i="6"/>
  <c r="Z387" i="6"/>
  <c r="B363" i="3"/>
  <c r="B364" i="4"/>
  <c r="N366" i="8"/>
  <c r="R364" i="8"/>
  <c r="L364" i="8"/>
  <c r="K365" i="4"/>
  <c r="R369" i="15"/>
  <c r="F368" i="8"/>
  <c r="S368" i="15"/>
  <c r="G368" i="8" s="1"/>
  <c r="Q363" i="8"/>
  <c r="K364" i="3" s="1"/>
  <c r="J364" i="3"/>
  <c r="W365" i="8"/>
  <c r="X364" i="8"/>
  <c r="Y364" i="8" s="1"/>
  <c r="U365" i="8"/>
  <c r="V365" i="8" s="1"/>
  <c r="K365" i="8"/>
  <c r="M365" i="8" s="1"/>
  <c r="L364" i="4"/>
  <c r="S363" i="8"/>
  <c r="J367" i="8"/>
  <c r="O367" i="8"/>
  <c r="T362" i="8"/>
  <c r="U365" i="5"/>
  <c r="V365" i="5" s="1"/>
  <c r="K365" i="5"/>
  <c r="M365" i="5" s="1"/>
  <c r="S365" i="9"/>
  <c r="T364" i="9"/>
  <c r="U364" i="9" s="1"/>
  <c r="W365" i="7"/>
  <c r="X365" i="7" s="1"/>
  <c r="M365" i="7"/>
  <c r="S364" i="7"/>
  <c r="I365" i="3" s="1"/>
  <c r="H365" i="3"/>
  <c r="T362" i="5"/>
  <c r="K367" i="7"/>
  <c r="Q367" i="7"/>
  <c r="AB369" i="15"/>
  <c r="H368" i="10"/>
  <c r="W369" i="15"/>
  <c r="X369" i="15" s="1"/>
  <c r="H369" i="9" s="1"/>
  <c r="X368" i="15"/>
  <c r="H368" i="9" s="1"/>
  <c r="G368" i="9"/>
  <c r="Z365" i="10"/>
  <c r="N365" i="10"/>
  <c r="Q367" i="10"/>
  <c r="P367" i="10"/>
  <c r="K367" i="10"/>
  <c r="R367" i="10" s="1"/>
  <c r="Y367" i="10" s="1"/>
  <c r="S367" i="10"/>
  <c r="S363" i="5"/>
  <c r="D364" i="4"/>
  <c r="K367" i="9"/>
  <c r="M367" i="9"/>
  <c r="M366" i="3" s="1"/>
  <c r="V363" i="7"/>
  <c r="N366" i="9"/>
  <c r="L366" i="9"/>
  <c r="M367" i="4"/>
  <c r="J367" i="5"/>
  <c r="O367" i="5"/>
  <c r="T365" i="7"/>
  <c r="N365" i="7"/>
  <c r="I366" i="4"/>
  <c r="V365" i="10"/>
  <c r="P366" i="4"/>
  <c r="R366" i="4" s="1"/>
  <c r="M369" i="15"/>
  <c r="N369" i="15" s="1"/>
  <c r="H369" i="7" s="1"/>
  <c r="N368" i="15"/>
  <c r="H368" i="7" s="1"/>
  <c r="G368" i="7"/>
  <c r="H389" i="15"/>
  <c r="H391" i="6" s="1"/>
  <c r="I388" i="15"/>
  <c r="I390" i="6" s="1"/>
  <c r="Q390" i="6" s="1"/>
  <c r="L364" i="5"/>
  <c r="R364" i="5"/>
  <c r="C365" i="4"/>
  <c r="X364" i="5"/>
  <c r="Y363" i="5" s="1"/>
  <c r="W365" i="5"/>
  <c r="AB366" i="10"/>
  <c r="AC366" i="10" s="1"/>
  <c r="X366" i="10"/>
  <c r="U364" i="7"/>
  <c r="J365" i="4"/>
  <c r="U366" i="10"/>
  <c r="O366" i="10"/>
  <c r="O367" i="4"/>
  <c r="AE365" i="10"/>
  <c r="AF365" i="10" s="1"/>
  <c r="AD366" i="10"/>
  <c r="AE366" i="10" s="1"/>
  <c r="D369" i="15"/>
  <c r="E368" i="15"/>
  <c r="G368" i="5" s="1"/>
  <c r="N368" i="5" s="1"/>
  <c r="F368" i="5"/>
  <c r="O365" i="9"/>
  <c r="P365" i="9" s="1"/>
  <c r="Q365" i="9"/>
  <c r="R365" i="9" s="1"/>
  <c r="N366" i="4"/>
  <c r="N366" i="5"/>
  <c r="P366" i="5"/>
  <c r="T365" i="10"/>
  <c r="O366" i="3" s="1"/>
  <c r="P366" i="3" s="1"/>
  <c r="N366" i="3"/>
  <c r="AA364" i="10"/>
  <c r="Y365" i="7"/>
  <c r="Z364" i="7"/>
  <c r="AA364" i="7" s="1"/>
  <c r="Q363" i="5"/>
  <c r="D364" i="3" s="1"/>
  <c r="C364" i="3"/>
  <c r="O366" i="7"/>
  <c r="R366" i="7"/>
  <c r="P366" i="7"/>
  <c r="V388" i="6" l="1"/>
  <c r="AA388" i="6" s="1"/>
  <c r="AC368" i="15"/>
  <c r="I368" i="10" s="1"/>
  <c r="Q368" i="10" s="1"/>
  <c r="L391" i="6"/>
  <c r="S391" i="6" s="1"/>
  <c r="T389" i="6"/>
  <c r="F390" i="3" s="1"/>
  <c r="G390" i="3" s="1"/>
  <c r="E390" i="3"/>
  <c r="V389" i="6"/>
  <c r="F390" i="4"/>
  <c r="H390" i="4" s="1"/>
  <c r="R391" i="6"/>
  <c r="Y391" i="6" s="1"/>
  <c r="X390" i="6"/>
  <c r="AB390" i="6"/>
  <c r="O390" i="6"/>
  <c r="U390" i="6"/>
  <c r="AE387" i="6"/>
  <c r="AE388" i="6"/>
  <c r="AD391" i="6"/>
  <c r="AE390" i="6"/>
  <c r="F388" i="3"/>
  <c r="G388" i="3" s="1"/>
  <c r="V364" i="7"/>
  <c r="B365" i="4"/>
  <c r="AA387" i="6"/>
  <c r="P367" i="8"/>
  <c r="T363" i="8"/>
  <c r="B364" i="3"/>
  <c r="Q364" i="8"/>
  <c r="K365" i="3" s="1"/>
  <c r="J365" i="3"/>
  <c r="X365" i="8"/>
  <c r="W366" i="8"/>
  <c r="X366" i="8" s="1"/>
  <c r="O368" i="8"/>
  <c r="J368" i="8"/>
  <c r="P368" i="8" s="1"/>
  <c r="S364" i="8"/>
  <c r="L365" i="4"/>
  <c r="K366" i="4"/>
  <c r="L365" i="8"/>
  <c r="R365" i="8"/>
  <c r="R370" i="15"/>
  <c r="F369" i="8"/>
  <c r="J369" i="8" s="1"/>
  <c r="P369" i="8" s="1"/>
  <c r="S369" i="15"/>
  <c r="G369" i="8" s="1"/>
  <c r="U366" i="8"/>
  <c r="V366" i="8" s="1"/>
  <c r="K366" i="8"/>
  <c r="M366" i="8" s="1"/>
  <c r="N367" i="8"/>
  <c r="M367" i="8"/>
  <c r="AF366" i="10"/>
  <c r="V366" i="10"/>
  <c r="P367" i="4"/>
  <c r="R367" i="4" s="1"/>
  <c r="H390" i="15"/>
  <c r="H392" i="6" s="1"/>
  <c r="L392" i="6" s="1"/>
  <c r="I389" i="15"/>
  <c r="I391" i="6" s="1"/>
  <c r="S365" i="7"/>
  <c r="I366" i="3" s="1"/>
  <c r="H366" i="3"/>
  <c r="K368" i="9"/>
  <c r="M368" i="9"/>
  <c r="M367" i="3" s="1"/>
  <c r="N366" i="7"/>
  <c r="T366" i="7"/>
  <c r="I367" i="4"/>
  <c r="D370" i="15"/>
  <c r="E370" i="15" s="1"/>
  <c r="G370" i="5" s="1"/>
  <c r="N370" i="5" s="1"/>
  <c r="F369" i="5"/>
  <c r="O369" i="5" s="1"/>
  <c r="S364" i="5"/>
  <c r="D365" i="4"/>
  <c r="AA365" i="10"/>
  <c r="U365" i="7"/>
  <c r="V365" i="7" s="1"/>
  <c r="J366" i="4"/>
  <c r="U367" i="10"/>
  <c r="O367" i="10"/>
  <c r="O368" i="4"/>
  <c r="T365" i="9"/>
  <c r="U365" i="9" s="1"/>
  <c r="S366" i="9"/>
  <c r="T366" i="9" s="1"/>
  <c r="L365" i="5"/>
  <c r="R365" i="5"/>
  <c r="C366" i="4"/>
  <c r="W366" i="7"/>
  <c r="X366" i="7" s="1"/>
  <c r="M366" i="7"/>
  <c r="P369" i="5"/>
  <c r="R368" i="5"/>
  <c r="P368" i="5"/>
  <c r="Q368" i="5"/>
  <c r="D369" i="3" s="1"/>
  <c r="O368" i="5"/>
  <c r="U366" i="5"/>
  <c r="V366" i="5" s="1"/>
  <c r="K366" i="5"/>
  <c r="M366" i="5" s="1"/>
  <c r="Y366" i="7"/>
  <c r="Z366" i="7" s="1"/>
  <c r="Z365" i="7"/>
  <c r="AA365" i="7" s="1"/>
  <c r="E369" i="15"/>
  <c r="G369" i="5" s="1"/>
  <c r="N369" i="5" s="1"/>
  <c r="X365" i="5"/>
  <c r="Y364" i="5" s="1"/>
  <c r="W366" i="5"/>
  <c r="X366" i="5" s="1"/>
  <c r="Q364" i="5"/>
  <c r="D365" i="3" s="1"/>
  <c r="C365" i="3"/>
  <c r="M370" i="15"/>
  <c r="G369" i="7"/>
  <c r="L367" i="9"/>
  <c r="N367" i="9"/>
  <c r="B61" i="17" s="1"/>
  <c r="M368" i="4"/>
  <c r="T363" i="5"/>
  <c r="S368" i="10"/>
  <c r="U368" i="10"/>
  <c r="T368" i="10"/>
  <c r="O369" i="3" s="1"/>
  <c r="P369" i="3" s="1"/>
  <c r="R368" i="10"/>
  <c r="Y368" i="10" s="1"/>
  <c r="R367" i="7"/>
  <c r="P367" i="7"/>
  <c r="O367" i="7"/>
  <c r="T366" i="10"/>
  <c r="O367" i="3" s="1"/>
  <c r="P367" i="3" s="1"/>
  <c r="N367" i="3"/>
  <c r="N366" i="10"/>
  <c r="Z366" i="10"/>
  <c r="K368" i="7"/>
  <c r="N367" i="5"/>
  <c r="P367" i="5"/>
  <c r="Q366" i="9"/>
  <c r="R366" i="9" s="1"/>
  <c r="O366" i="9"/>
  <c r="P366" i="9" s="1"/>
  <c r="N367" i="4"/>
  <c r="AB367" i="10"/>
  <c r="AC367" i="10" s="1"/>
  <c r="B77" i="17" s="1"/>
  <c r="X367" i="10"/>
  <c r="AD367" i="10"/>
  <c r="W370" i="15"/>
  <c r="G369" i="9"/>
  <c r="K369" i="9" s="1"/>
  <c r="AC369" i="15"/>
  <c r="I369" i="10" s="1"/>
  <c r="Q369" i="10" s="1"/>
  <c r="AB370" i="15"/>
  <c r="H369" i="10"/>
  <c r="S369" i="10" s="1"/>
  <c r="P391" i="6" l="1"/>
  <c r="E392" i="4" s="1"/>
  <c r="AA389" i="6"/>
  <c r="Q391" i="6"/>
  <c r="P392" i="6"/>
  <c r="S392" i="6"/>
  <c r="X392" i="6" s="1"/>
  <c r="N392" i="6" s="1"/>
  <c r="R392" i="6"/>
  <c r="Y392" i="6" s="1"/>
  <c r="AE391" i="6"/>
  <c r="AF391" i="6" s="1"/>
  <c r="AD392" i="6"/>
  <c r="T390" i="6"/>
  <c r="F391" i="3" s="1"/>
  <c r="G391" i="3" s="1"/>
  <c r="E391" i="3"/>
  <c r="V390" i="6"/>
  <c r="F391" i="4"/>
  <c r="H391" i="4" s="1"/>
  <c r="AF390" i="6"/>
  <c r="AC390" i="6"/>
  <c r="AB391" i="6"/>
  <c r="AC391" i="6" s="1"/>
  <c r="X391" i="6"/>
  <c r="N390" i="6"/>
  <c r="Z390" i="6"/>
  <c r="AF387" i="6"/>
  <c r="AF388" i="6"/>
  <c r="AF389" i="6"/>
  <c r="B365" i="3"/>
  <c r="Q369" i="5"/>
  <c r="D370" i="3" s="1"/>
  <c r="T364" i="8"/>
  <c r="B366" i="4"/>
  <c r="L367" i="8"/>
  <c r="K368" i="4"/>
  <c r="R367" i="8"/>
  <c r="B47" i="17" s="1"/>
  <c r="L366" i="4"/>
  <c r="S365" i="8"/>
  <c r="J366" i="3"/>
  <c r="Q365" i="8"/>
  <c r="K366" i="3" s="1"/>
  <c r="U368" i="8"/>
  <c r="N368" i="8"/>
  <c r="M368" i="8"/>
  <c r="Y365" i="8"/>
  <c r="Y366" i="8"/>
  <c r="W367" i="8"/>
  <c r="X367" i="8" s="1"/>
  <c r="Y367" i="8" s="1"/>
  <c r="U367" i="8"/>
  <c r="V367" i="8" s="1"/>
  <c r="B50" i="17" s="1"/>
  <c r="N369" i="8"/>
  <c r="M369" i="8"/>
  <c r="U369" i="8"/>
  <c r="O369" i="8"/>
  <c r="L366" i="8"/>
  <c r="K367" i="4"/>
  <c r="R366" i="8"/>
  <c r="R371" i="15"/>
  <c r="S370" i="15"/>
  <c r="G370" i="8" s="1"/>
  <c r="F370" i="8"/>
  <c r="U366" i="9"/>
  <c r="T369" i="10"/>
  <c r="O370" i="3" s="1"/>
  <c r="P370" i="3" s="1"/>
  <c r="R369" i="5"/>
  <c r="S369" i="5" s="1"/>
  <c r="T364" i="5"/>
  <c r="AA366" i="7"/>
  <c r="AB369" i="10"/>
  <c r="X369" i="10"/>
  <c r="N369" i="9"/>
  <c r="L369" i="9"/>
  <c r="M370" i="4"/>
  <c r="AE367" i="10"/>
  <c r="AF367" i="10" s="1"/>
  <c r="AE372" i="10"/>
  <c r="AE371" i="10"/>
  <c r="AE373" i="10"/>
  <c r="AE369" i="10"/>
  <c r="AE370" i="10"/>
  <c r="P368" i="7"/>
  <c r="O368" i="7"/>
  <c r="R368" i="7"/>
  <c r="U369" i="10"/>
  <c r="Q365" i="5"/>
  <c r="D366" i="3" s="1"/>
  <c r="C366" i="3"/>
  <c r="B366" i="3" s="1"/>
  <c r="B74" i="17"/>
  <c r="B73" i="17"/>
  <c r="V367" i="10"/>
  <c r="P368" i="4"/>
  <c r="R368" i="4" s="1"/>
  <c r="M369" i="9"/>
  <c r="M368" i="3" s="1"/>
  <c r="H391" i="15"/>
  <c r="H393" i="6" s="1"/>
  <c r="I390" i="15"/>
  <c r="I392" i="6" s="1"/>
  <c r="Q392" i="6" s="1"/>
  <c r="N367" i="7"/>
  <c r="T367" i="7"/>
  <c r="B32" i="17" s="1"/>
  <c r="I368" i="4"/>
  <c r="M371" i="15"/>
  <c r="N371" i="15" s="1"/>
  <c r="H371" i="7" s="1"/>
  <c r="G370" i="7"/>
  <c r="N370" i="15"/>
  <c r="H370" i="7" s="1"/>
  <c r="AB371" i="15"/>
  <c r="H370" i="10"/>
  <c r="U370" i="10" s="1"/>
  <c r="AC370" i="15"/>
  <c r="I370" i="10" s="1"/>
  <c r="Q370" i="10" s="1"/>
  <c r="W371" i="15"/>
  <c r="X371" i="15" s="1"/>
  <c r="H371" i="9" s="1"/>
  <c r="G370" i="9"/>
  <c r="X370" i="15"/>
  <c r="H370" i="9" s="1"/>
  <c r="Z367" i="10"/>
  <c r="N367" i="10"/>
  <c r="Y367" i="7"/>
  <c r="Z367" i="7" s="1"/>
  <c r="AA367" i="7" s="1"/>
  <c r="M367" i="7"/>
  <c r="W367" i="7"/>
  <c r="X367" i="7" s="1"/>
  <c r="B35" i="17" s="1"/>
  <c r="R369" i="10"/>
  <c r="Y369" i="10" s="1"/>
  <c r="AB368" i="10"/>
  <c r="X368" i="10"/>
  <c r="U366" i="7"/>
  <c r="J367" i="4"/>
  <c r="K369" i="5"/>
  <c r="U369" i="5"/>
  <c r="S365" i="5"/>
  <c r="D366" i="4"/>
  <c r="T367" i="10"/>
  <c r="O368" i="3" s="1"/>
  <c r="P368" i="3" s="1"/>
  <c r="N368" i="3"/>
  <c r="D371" i="15"/>
  <c r="E371" i="15" s="1"/>
  <c r="G371" i="5" s="1"/>
  <c r="F370" i="5"/>
  <c r="W367" i="5"/>
  <c r="X367" i="5" s="1"/>
  <c r="K367" i="5"/>
  <c r="M367" i="5" s="1"/>
  <c r="U367" i="5"/>
  <c r="V367" i="5" s="1"/>
  <c r="B9" i="17" s="1"/>
  <c r="V368" i="10"/>
  <c r="AA368" i="10" s="1"/>
  <c r="P369" i="4"/>
  <c r="R369" i="4" s="1"/>
  <c r="B60" i="17"/>
  <c r="S367" i="9"/>
  <c r="O367" i="9"/>
  <c r="B62" i="17" s="1"/>
  <c r="Q367" i="9"/>
  <c r="V368" i="4"/>
  <c r="N368" i="4"/>
  <c r="K369" i="7"/>
  <c r="Y365" i="5"/>
  <c r="R366" i="5"/>
  <c r="L366" i="5"/>
  <c r="C367" i="4"/>
  <c r="K368" i="5"/>
  <c r="U368" i="5"/>
  <c r="D369" i="4"/>
  <c r="S368" i="5"/>
  <c r="T368" i="5" s="1"/>
  <c r="S366" i="7"/>
  <c r="I367" i="3" s="1"/>
  <c r="H367" i="3"/>
  <c r="N368" i="9"/>
  <c r="L368" i="9"/>
  <c r="M369" i="4"/>
  <c r="AA366" i="10"/>
  <c r="U391" i="6" l="1"/>
  <c r="F392" i="4" s="1"/>
  <c r="H392" i="4" s="1"/>
  <c r="O392" i="6"/>
  <c r="E393" i="3" s="1"/>
  <c r="O391" i="6"/>
  <c r="T391" i="6" s="1"/>
  <c r="F392" i="3" s="1"/>
  <c r="G392" i="3" s="1"/>
  <c r="AF369" i="10"/>
  <c r="AA390" i="6"/>
  <c r="AB392" i="6"/>
  <c r="AC392" i="6" s="1"/>
  <c r="L393" i="6"/>
  <c r="R393" i="6"/>
  <c r="Y393" i="6" s="1"/>
  <c r="AE392" i="6"/>
  <c r="AF392" i="6" s="1"/>
  <c r="AD393" i="6"/>
  <c r="Z392" i="6"/>
  <c r="E393" i="4"/>
  <c r="U392" i="6"/>
  <c r="T392" i="6"/>
  <c r="F393" i="3" s="1"/>
  <c r="G393" i="3" s="1"/>
  <c r="E392" i="3"/>
  <c r="V391" i="6"/>
  <c r="Z391" i="6"/>
  <c r="N391" i="6"/>
  <c r="B367" i="4"/>
  <c r="D370" i="4"/>
  <c r="T369" i="5"/>
  <c r="J370" i="8"/>
  <c r="P370" i="8" s="1"/>
  <c r="O370" i="8"/>
  <c r="K370" i="4"/>
  <c r="L369" i="8"/>
  <c r="R369" i="8"/>
  <c r="V369" i="8"/>
  <c r="V368" i="8"/>
  <c r="Q366" i="8"/>
  <c r="K367" i="3" s="1"/>
  <c r="J367" i="3"/>
  <c r="B46" i="17"/>
  <c r="S367" i="8"/>
  <c r="B48" i="17" s="1"/>
  <c r="L368" i="4"/>
  <c r="S371" i="15"/>
  <c r="G371" i="8" s="1"/>
  <c r="F371" i="8"/>
  <c r="R372" i="15"/>
  <c r="K369" i="4"/>
  <c r="L368" i="8"/>
  <c r="R368" i="8"/>
  <c r="L367" i="4"/>
  <c r="S366" i="8"/>
  <c r="T365" i="8"/>
  <c r="J368" i="3"/>
  <c r="Q367" i="8"/>
  <c r="K368" i="3" s="1"/>
  <c r="T365" i="5"/>
  <c r="T370" i="10"/>
  <c r="O371" i="3" s="1"/>
  <c r="P371" i="3" s="1"/>
  <c r="S370" i="10"/>
  <c r="V370" i="10" s="1"/>
  <c r="AF370" i="10"/>
  <c r="R370" i="10"/>
  <c r="Y370" i="10" s="1"/>
  <c r="R367" i="9"/>
  <c r="B64" i="17" s="1"/>
  <c r="AF371" i="10"/>
  <c r="P371" i="4"/>
  <c r="R371" i="4" s="1"/>
  <c r="R367" i="5"/>
  <c r="B6" i="17" s="1"/>
  <c r="L367" i="5"/>
  <c r="C368" i="4"/>
  <c r="B368" i="4" s="1"/>
  <c r="V368" i="5"/>
  <c r="V369" i="5"/>
  <c r="Y366" i="5"/>
  <c r="Y367" i="5"/>
  <c r="K370" i="9"/>
  <c r="B31" i="17"/>
  <c r="U367" i="7"/>
  <c r="B33" i="17" s="1"/>
  <c r="J368" i="4"/>
  <c r="M370" i="9"/>
  <c r="M369" i="3" s="1"/>
  <c r="M368" i="7"/>
  <c r="W368" i="7"/>
  <c r="AF372" i="10"/>
  <c r="O369" i="9"/>
  <c r="P369" i="9" s="1"/>
  <c r="Q369" i="9"/>
  <c r="N370" i="4"/>
  <c r="H392" i="15"/>
  <c r="H394" i="6" s="1"/>
  <c r="I391" i="15"/>
  <c r="I393" i="6" s="1"/>
  <c r="S366" i="5"/>
  <c r="D367" i="4"/>
  <c r="O369" i="7"/>
  <c r="R369" i="7"/>
  <c r="P369" i="7"/>
  <c r="P367" i="9"/>
  <c r="B63" i="17" s="1"/>
  <c r="P370" i="5"/>
  <c r="Q370" i="5"/>
  <c r="D371" i="3" s="1"/>
  <c r="R370" i="5"/>
  <c r="O370" i="5"/>
  <c r="V366" i="7"/>
  <c r="N368" i="10"/>
  <c r="Z368" i="10"/>
  <c r="W372" i="15"/>
  <c r="G371" i="9"/>
  <c r="AB372" i="15"/>
  <c r="AC372" i="15" s="1"/>
  <c r="I372" i="10" s="1"/>
  <c r="H371" i="10"/>
  <c r="L371" i="10" s="1"/>
  <c r="AC371" i="15"/>
  <c r="I371" i="10" s="1"/>
  <c r="K370" i="7"/>
  <c r="S367" i="7"/>
  <c r="I368" i="3" s="1"/>
  <c r="H368" i="3"/>
  <c r="T368" i="7"/>
  <c r="N368" i="7"/>
  <c r="I369" i="4"/>
  <c r="N369" i="10"/>
  <c r="Z369" i="10"/>
  <c r="Q368" i="9"/>
  <c r="O368" i="9"/>
  <c r="P368" i="9" s="1"/>
  <c r="N369" i="4"/>
  <c r="Q366" i="5"/>
  <c r="D367" i="3" s="1"/>
  <c r="C367" i="3"/>
  <c r="X370" i="10"/>
  <c r="V369" i="10"/>
  <c r="AA369" i="10" s="1"/>
  <c r="P370" i="4"/>
  <c r="R370" i="4" s="1"/>
  <c r="T367" i="9"/>
  <c r="U367" i="9" s="1"/>
  <c r="D372" i="15"/>
  <c r="F371" i="5"/>
  <c r="AC368" i="10"/>
  <c r="AC369" i="10"/>
  <c r="M372" i="15"/>
  <c r="G371" i="7"/>
  <c r="AA367" i="10"/>
  <c r="B76" i="17" s="1"/>
  <c r="B75" i="17"/>
  <c r="AF373" i="10"/>
  <c r="AB370" i="10" l="1"/>
  <c r="L394" i="6"/>
  <c r="P394" i="6" s="1"/>
  <c r="R394" i="6"/>
  <c r="Y394" i="6" s="1"/>
  <c r="J371" i="5"/>
  <c r="P371" i="5" s="1"/>
  <c r="AE393" i="6"/>
  <c r="AF393" i="6" s="1"/>
  <c r="AD394" i="6"/>
  <c r="Q393" i="6"/>
  <c r="P393" i="6"/>
  <c r="S393" i="6"/>
  <c r="B369" i="4"/>
  <c r="F393" i="4"/>
  <c r="H393" i="4" s="1"/>
  <c r="V392" i="6"/>
  <c r="AA392" i="6" s="1"/>
  <c r="AA391" i="6"/>
  <c r="B367" i="3"/>
  <c r="T366" i="8"/>
  <c r="S372" i="15"/>
  <c r="G372" i="8" s="1"/>
  <c r="R373" i="15"/>
  <c r="F372" i="8"/>
  <c r="T367" i="8"/>
  <c r="B49" i="17" s="1"/>
  <c r="Q369" i="8"/>
  <c r="K370" i="3" s="1"/>
  <c r="J370" i="3"/>
  <c r="AA370" i="10"/>
  <c r="S368" i="8"/>
  <c r="L369" i="4"/>
  <c r="O371" i="8"/>
  <c r="J371" i="8"/>
  <c r="P371" i="8" s="1"/>
  <c r="Q368" i="8"/>
  <c r="K369" i="3" s="1"/>
  <c r="J369" i="3"/>
  <c r="S369" i="8"/>
  <c r="L370" i="4"/>
  <c r="M370" i="8"/>
  <c r="U370" i="8"/>
  <c r="N370" i="8"/>
  <c r="T366" i="5"/>
  <c r="K371" i="7"/>
  <c r="K371" i="9"/>
  <c r="M371" i="9"/>
  <c r="M370" i="3" s="1"/>
  <c r="L370" i="9"/>
  <c r="N370" i="9"/>
  <c r="M371" i="4"/>
  <c r="M373" i="15"/>
  <c r="G372" i="7"/>
  <c r="R368" i="9"/>
  <c r="R369" i="9"/>
  <c r="R370" i="7"/>
  <c r="P370" i="7"/>
  <c r="O370" i="7"/>
  <c r="Q371" i="10"/>
  <c r="P371" i="10"/>
  <c r="S371" i="10"/>
  <c r="K371" i="10"/>
  <c r="R371" i="10" s="1"/>
  <c r="Y371" i="10" s="1"/>
  <c r="W373" i="15"/>
  <c r="X373" i="15" s="1"/>
  <c r="H373" i="9" s="1"/>
  <c r="G372" i="9"/>
  <c r="K372" i="9" s="1"/>
  <c r="X372" i="15"/>
  <c r="H372" i="9" s="1"/>
  <c r="S368" i="7"/>
  <c r="I369" i="3" s="1"/>
  <c r="H369" i="3"/>
  <c r="AB373" i="15"/>
  <c r="H372" i="10"/>
  <c r="L372" i="10" s="1"/>
  <c r="W369" i="7"/>
  <c r="X369" i="7" s="1"/>
  <c r="M369" i="7"/>
  <c r="Q367" i="5"/>
  <c r="D368" i="3" s="1"/>
  <c r="C368" i="3"/>
  <c r="B368" i="3" s="1"/>
  <c r="O371" i="5"/>
  <c r="S370" i="5"/>
  <c r="T370" i="5" s="1"/>
  <c r="D371" i="4"/>
  <c r="D373" i="15"/>
  <c r="E373" i="15" s="1"/>
  <c r="G373" i="5" s="1"/>
  <c r="F372" i="5"/>
  <c r="E372" i="15"/>
  <c r="G372" i="5" s="1"/>
  <c r="N372" i="15"/>
  <c r="H372" i="7" s="1"/>
  <c r="AC370" i="10"/>
  <c r="Z370" i="10"/>
  <c r="N370" i="10"/>
  <c r="U368" i="7"/>
  <c r="J369" i="4"/>
  <c r="K370" i="5"/>
  <c r="U370" i="5"/>
  <c r="N369" i="7"/>
  <c r="T369" i="7"/>
  <c r="I370" i="4"/>
  <c r="B370" i="4" s="1"/>
  <c r="H393" i="15"/>
  <c r="H395" i="6" s="1"/>
  <c r="L395" i="6" s="1"/>
  <c r="S395" i="6" s="1"/>
  <c r="I392" i="15"/>
  <c r="I394" i="6" s="1"/>
  <c r="X368" i="7"/>
  <c r="V367" i="7"/>
  <c r="B34" i="17" s="1"/>
  <c r="B5" i="17"/>
  <c r="S367" i="5"/>
  <c r="B7" i="17" s="1"/>
  <c r="D368" i="4"/>
  <c r="Q394" i="6" l="1"/>
  <c r="O372" i="8"/>
  <c r="N371" i="5"/>
  <c r="O394" i="6"/>
  <c r="T394" i="6" s="1"/>
  <c r="F395" i="3" s="1"/>
  <c r="G395" i="3" s="1"/>
  <c r="S394" i="6"/>
  <c r="X394" i="6" s="1"/>
  <c r="N394" i="6" s="1"/>
  <c r="R395" i="6"/>
  <c r="Y395" i="6" s="1"/>
  <c r="P395" i="6"/>
  <c r="X395" i="6"/>
  <c r="AE394" i="6"/>
  <c r="AF394" i="6" s="1"/>
  <c r="AD395" i="6"/>
  <c r="AD396" i="6" s="1"/>
  <c r="E395" i="4"/>
  <c r="U394" i="6"/>
  <c r="F395" i="4" s="1"/>
  <c r="H395" i="4" s="1"/>
  <c r="O393" i="6"/>
  <c r="E394" i="4"/>
  <c r="U393" i="6"/>
  <c r="X393" i="6"/>
  <c r="AB393" i="6"/>
  <c r="AC393" i="6" s="1"/>
  <c r="V370" i="8"/>
  <c r="J372" i="5"/>
  <c r="N372" i="5" s="1"/>
  <c r="B369" i="3"/>
  <c r="J372" i="8"/>
  <c r="O372" i="5"/>
  <c r="N371" i="8"/>
  <c r="M371" i="8"/>
  <c r="U371" i="8"/>
  <c r="V371" i="8" s="1"/>
  <c r="T369" i="8"/>
  <c r="S373" i="15"/>
  <c r="G373" i="8" s="1"/>
  <c r="R374" i="15"/>
  <c r="F373" i="8"/>
  <c r="R370" i="8"/>
  <c r="K371" i="4"/>
  <c r="L370" i="8"/>
  <c r="T368" i="8"/>
  <c r="M372" i="9"/>
  <c r="M371" i="3" s="1"/>
  <c r="S372" i="10"/>
  <c r="K372" i="10"/>
  <c r="R372" i="10" s="1"/>
  <c r="Y372" i="10" s="1"/>
  <c r="Q372" i="10"/>
  <c r="P372" i="10"/>
  <c r="N370" i="7"/>
  <c r="T370" i="7"/>
  <c r="I371" i="4"/>
  <c r="M374" i="15"/>
  <c r="N374" i="15" s="1"/>
  <c r="H374" i="7" s="1"/>
  <c r="G373" i="7"/>
  <c r="Q370" i="9"/>
  <c r="O370" i="9"/>
  <c r="P370" i="9" s="1"/>
  <c r="N371" i="4"/>
  <c r="N371" i="9"/>
  <c r="L371" i="9"/>
  <c r="M372" i="4"/>
  <c r="T367" i="5"/>
  <c r="B8" i="17" s="1"/>
  <c r="U369" i="7"/>
  <c r="J370" i="4"/>
  <c r="K371" i="5"/>
  <c r="M371" i="5" s="1"/>
  <c r="U371" i="5"/>
  <c r="V371" i="5" s="1"/>
  <c r="AB374" i="15"/>
  <c r="H373" i="10"/>
  <c r="AC373" i="15"/>
  <c r="I373" i="10" s="1"/>
  <c r="AB371" i="10"/>
  <c r="X371" i="10"/>
  <c r="N373" i="15"/>
  <c r="H373" i="7" s="1"/>
  <c r="S369" i="7"/>
  <c r="I370" i="3" s="1"/>
  <c r="H370" i="3"/>
  <c r="B370" i="3" s="1"/>
  <c r="D374" i="15"/>
  <c r="E374" i="15" s="1"/>
  <c r="G374" i="5" s="1"/>
  <c r="F373" i="5"/>
  <c r="L372" i="9"/>
  <c r="N372" i="9"/>
  <c r="M373" i="4"/>
  <c r="U371" i="10"/>
  <c r="O371" i="10"/>
  <c r="O372" i="4"/>
  <c r="M370" i="7"/>
  <c r="W370" i="7"/>
  <c r="H394" i="15"/>
  <c r="H396" i="6" s="1"/>
  <c r="I393" i="15"/>
  <c r="I395" i="6" s="1"/>
  <c r="Q395" i="6" s="1"/>
  <c r="V370" i="5"/>
  <c r="W374" i="15"/>
  <c r="G373" i="9"/>
  <c r="K372" i="7"/>
  <c r="P371" i="7"/>
  <c r="O371" i="7"/>
  <c r="R371" i="7"/>
  <c r="M373" i="9" l="1"/>
  <c r="M372" i="3" s="1"/>
  <c r="E395" i="3"/>
  <c r="AB395" i="6"/>
  <c r="Z394" i="6"/>
  <c r="AB394" i="6"/>
  <c r="AC394" i="6" s="1"/>
  <c r="R396" i="6"/>
  <c r="Y396" i="6" s="1"/>
  <c r="L396" i="6"/>
  <c r="AE395" i="6"/>
  <c r="AF395" i="6" s="1"/>
  <c r="AE396" i="6"/>
  <c r="E396" i="4"/>
  <c r="U395" i="6"/>
  <c r="O395" i="6"/>
  <c r="N395" i="6"/>
  <c r="Z395" i="6"/>
  <c r="P372" i="5"/>
  <c r="K372" i="5" s="1"/>
  <c r="M372" i="5" s="1"/>
  <c r="V394" i="6"/>
  <c r="N393" i="6"/>
  <c r="Z393" i="6"/>
  <c r="V393" i="6"/>
  <c r="F394" i="4"/>
  <c r="H394" i="4" s="1"/>
  <c r="T393" i="6"/>
  <c r="F394" i="3" s="1"/>
  <c r="G394" i="3" s="1"/>
  <c r="E394" i="3"/>
  <c r="O373" i="8"/>
  <c r="M372" i="8"/>
  <c r="R372" i="8" s="1"/>
  <c r="P372" i="8"/>
  <c r="U372" i="8" s="1"/>
  <c r="V372" i="8" s="1"/>
  <c r="N372" i="8"/>
  <c r="J373" i="8"/>
  <c r="L373" i="10"/>
  <c r="K373" i="10" s="1"/>
  <c r="R373" i="10" s="1"/>
  <c r="Y373" i="10" s="1"/>
  <c r="B371" i="4"/>
  <c r="J371" i="3"/>
  <c r="Q370" i="8"/>
  <c r="K371" i="3" s="1"/>
  <c r="S374" i="15"/>
  <c r="G374" i="8" s="1"/>
  <c r="F374" i="8"/>
  <c r="R375" i="15"/>
  <c r="S370" i="8"/>
  <c r="L371" i="4"/>
  <c r="R371" i="8"/>
  <c r="K372" i="4"/>
  <c r="L371" i="8"/>
  <c r="R370" i="9"/>
  <c r="H395" i="15"/>
  <c r="H397" i="6" s="1"/>
  <c r="I394" i="15"/>
  <c r="I396" i="6" s="1"/>
  <c r="W375" i="15"/>
  <c r="G374" i="9"/>
  <c r="X374" i="15"/>
  <c r="H374" i="9" s="1"/>
  <c r="X370" i="7"/>
  <c r="V371" i="10"/>
  <c r="P372" i="4"/>
  <c r="R372" i="4" s="1"/>
  <c r="J373" i="5"/>
  <c r="O373" i="5"/>
  <c r="Z371" i="10"/>
  <c r="N371" i="10"/>
  <c r="M371" i="7"/>
  <c r="W371" i="7"/>
  <c r="D375" i="15"/>
  <c r="E375" i="15" s="1"/>
  <c r="G375" i="5" s="1"/>
  <c r="F374" i="5"/>
  <c r="AC371" i="10"/>
  <c r="L371" i="5"/>
  <c r="R371" i="5"/>
  <c r="C372" i="4"/>
  <c r="U370" i="7"/>
  <c r="J371" i="4"/>
  <c r="AB375" i="15"/>
  <c r="H374" i="10"/>
  <c r="L374" i="10" s="1"/>
  <c r="AC374" i="15"/>
  <c r="I374" i="10" s="1"/>
  <c r="K373" i="7"/>
  <c r="S370" i="7"/>
  <c r="I371" i="3" s="1"/>
  <c r="H371" i="3"/>
  <c r="AB372" i="10"/>
  <c r="X372" i="10"/>
  <c r="Q372" i="9"/>
  <c r="O372" i="9"/>
  <c r="P372" i="9" s="1"/>
  <c r="N373" i="4"/>
  <c r="T371" i="7"/>
  <c r="N371" i="7"/>
  <c r="I372" i="4"/>
  <c r="P372" i="7"/>
  <c r="O372" i="7"/>
  <c r="R372" i="7"/>
  <c r="K373" i="9"/>
  <c r="T371" i="10"/>
  <c r="O372" i="3" s="1"/>
  <c r="P372" i="3" s="1"/>
  <c r="N372" i="3"/>
  <c r="O371" i="9"/>
  <c r="P371" i="9" s="1"/>
  <c r="Q371" i="9"/>
  <c r="R371" i="9" s="1"/>
  <c r="N372" i="4"/>
  <c r="M375" i="15"/>
  <c r="G374" i="7"/>
  <c r="O372" i="10"/>
  <c r="U372" i="10"/>
  <c r="O373" i="4"/>
  <c r="AC395" i="6" l="1"/>
  <c r="U372" i="5"/>
  <c r="B371" i="3"/>
  <c r="Q373" i="10"/>
  <c r="S373" i="10"/>
  <c r="AB373" i="10" s="1"/>
  <c r="P373" i="10"/>
  <c r="O373" i="10" s="1"/>
  <c r="S396" i="6"/>
  <c r="Q396" i="6"/>
  <c r="P396" i="6"/>
  <c r="L397" i="6"/>
  <c r="R397" i="6"/>
  <c r="Y397" i="6" s="1"/>
  <c r="AF396" i="6"/>
  <c r="E396" i="3"/>
  <c r="T395" i="6"/>
  <c r="F396" i="3" s="1"/>
  <c r="G396" i="3" s="1"/>
  <c r="F396" i="4"/>
  <c r="H396" i="4" s="1"/>
  <c r="V395" i="6"/>
  <c r="K374" i="9"/>
  <c r="N374" i="9" s="1"/>
  <c r="AA394" i="6"/>
  <c r="AA393" i="6"/>
  <c r="X371" i="7"/>
  <c r="K373" i="4"/>
  <c r="L372" i="8"/>
  <c r="Q372" i="8" s="1"/>
  <c r="K373" i="3" s="1"/>
  <c r="J374" i="8"/>
  <c r="O374" i="8"/>
  <c r="P373" i="8"/>
  <c r="U373" i="8" s="1"/>
  <c r="V373" i="8" s="1"/>
  <c r="N373" i="8"/>
  <c r="M373" i="8"/>
  <c r="T370" i="8"/>
  <c r="S371" i="8"/>
  <c r="L372" i="4"/>
  <c r="Q371" i="8"/>
  <c r="K372" i="3" s="1"/>
  <c r="J372" i="3"/>
  <c r="S372" i="8"/>
  <c r="L373" i="4"/>
  <c r="R376" i="15"/>
  <c r="S375" i="15"/>
  <c r="G375" i="8" s="1"/>
  <c r="F375" i="8"/>
  <c r="M374" i="9"/>
  <c r="M373" i="3" s="1"/>
  <c r="R372" i="9"/>
  <c r="B372" i="4"/>
  <c r="C373" i="4"/>
  <c r="R372" i="5"/>
  <c r="L372" i="5"/>
  <c r="M376" i="15"/>
  <c r="G375" i="7"/>
  <c r="N375" i="15"/>
  <c r="H375" i="7" s="1"/>
  <c r="V372" i="5"/>
  <c r="D372" i="4"/>
  <c r="S371" i="5"/>
  <c r="AC372" i="10"/>
  <c r="J374" i="5"/>
  <c r="O374" i="5"/>
  <c r="Z372" i="10"/>
  <c r="N372" i="10"/>
  <c r="N373" i="5"/>
  <c r="P373" i="5"/>
  <c r="N373" i="9"/>
  <c r="L373" i="9"/>
  <c r="M374" i="4"/>
  <c r="V372" i="10"/>
  <c r="P373" i="4"/>
  <c r="R373" i="4" s="1"/>
  <c r="W372" i="7"/>
  <c r="M372" i="7"/>
  <c r="S371" i="7"/>
  <c r="H372" i="3"/>
  <c r="Q374" i="10"/>
  <c r="P374" i="10"/>
  <c r="K374" i="10"/>
  <c r="R374" i="10" s="1"/>
  <c r="Y374" i="10" s="1"/>
  <c r="S374" i="10"/>
  <c r="Q371" i="5"/>
  <c r="D372" i="3" s="1"/>
  <c r="C372" i="3"/>
  <c r="O374" i="4"/>
  <c r="D376" i="15"/>
  <c r="F375" i="5"/>
  <c r="AA371" i="10"/>
  <c r="H396" i="15"/>
  <c r="H398" i="6" s="1"/>
  <c r="I395" i="15"/>
  <c r="I397" i="6" s="1"/>
  <c r="K374" i="7"/>
  <c r="W376" i="15"/>
  <c r="X376" i="15" s="1"/>
  <c r="H376" i="9" s="1"/>
  <c r="G375" i="9"/>
  <c r="T372" i="10"/>
  <c r="O373" i="3" s="1"/>
  <c r="P373" i="3" s="1"/>
  <c r="N373" i="3"/>
  <c r="T372" i="7"/>
  <c r="N372" i="7"/>
  <c r="I373" i="4"/>
  <c r="U371" i="7"/>
  <c r="J372" i="4"/>
  <c r="O373" i="7"/>
  <c r="R373" i="7"/>
  <c r="P373" i="7"/>
  <c r="AB376" i="15"/>
  <c r="H375" i="10"/>
  <c r="L375" i="10" s="1"/>
  <c r="AC375" i="15"/>
  <c r="I375" i="10" s="1"/>
  <c r="X375" i="15"/>
  <c r="H375" i="9" s="1"/>
  <c r="X373" i="10" l="1"/>
  <c r="N373" i="10" s="1"/>
  <c r="L374" i="9"/>
  <c r="M375" i="4"/>
  <c r="U373" i="10"/>
  <c r="V373" i="10" s="1"/>
  <c r="O396" i="6"/>
  <c r="E397" i="4"/>
  <c r="U396" i="6"/>
  <c r="L398" i="6"/>
  <c r="R398" i="6"/>
  <c r="Y398" i="6" s="1"/>
  <c r="Q397" i="6"/>
  <c r="S397" i="6"/>
  <c r="P397" i="6"/>
  <c r="X396" i="6"/>
  <c r="AB396" i="6"/>
  <c r="AC396" i="6" s="1"/>
  <c r="AA395" i="6"/>
  <c r="J373" i="3"/>
  <c r="J375" i="8"/>
  <c r="M375" i="8" s="1"/>
  <c r="O375" i="8"/>
  <c r="T372" i="8"/>
  <c r="P374" i="8"/>
  <c r="N374" i="8"/>
  <c r="M374" i="8"/>
  <c r="R373" i="8"/>
  <c r="L373" i="8"/>
  <c r="K374" i="4"/>
  <c r="S376" i="15"/>
  <c r="G376" i="8" s="1"/>
  <c r="R377" i="15"/>
  <c r="F376" i="8"/>
  <c r="T371" i="8"/>
  <c r="AB377" i="15"/>
  <c r="H376" i="10"/>
  <c r="L376" i="10" s="1"/>
  <c r="D377" i="15"/>
  <c r="F376" i="5"/>
  <c r="E376" i="15"/>
  <c r="G376" i="5" s="1"/>
  <c r="AB374" i="10"/>
  <c r="AC374" i="10" s="1"/>
  <c r="X374" i="10"/>
  <c r="AD374" i="10"/>
  <c r="P374" i="5"/>
  <c r="N374" i="5"/>
  <c r="M377" i="15"/>
  <c r="G376" i="7"/>
  <c r="N376" i="15"/>
  <c r="H376" i="7" s="1"/>
  <c r="W373" i="7"/>
  <c r="M373" i="7"/>
  <c r="K375" i="9"/>
  <c r="M375" i="9"/>
  <c r="M374" i="3" s="1"/>
  <c r="T373" i="10"/>
  <c r="O374" i="3" s="1"/>
  <c r="P374" i="3" s="1"/>
  <c r="N374" i="3"/>
  <c r="I372" i="3"/>
  <c r="Q372" i="5"/>
  <c r="D373" i="3" s="1"/>
  <c r="C373" i="3"/>
  <c r="R374" i="7"/>
  <c r="P374" i="7"/>
  <c r="O374" i="7"/>
  <c r="I375" i="4" s="1"/>
  <c r="AA372" i="10"/>
  <c r="Q374" i="9"/>
  <c r="S374" i="9"/>
  <c r="O374" i="9"/>
  <c r="P374" i="9" s="1"/>
  <c r="N375" i="4"/>
  <c r="AC376" i="15"/>
  <c r="I376" i="10" s="1"/>
  <c r="Q375" i="10"/>
  <c r="K375" i="10"/>
  <c r="R375" i="10" s="1"/>
  <c r="Y375" i="10" s="1"/>
  <c r="S375" i="10"/>
  <c r="P375" i="10"/>
  <c r="N373" i="7"/>
  <c r="T373" i="7"/>
  <c r="I374" i="4"/>
  <c r="S372" i="7"/>
  <c r="H373" i="3"/>
  <c r="W377" i="15"/>
  <c r="G376" i="9"/>
  <c r="H397" i="15"/>
  <c r="H399" i="6" s="1"/>
  <c r="I396" i="15"/>
  <c r="I398" i="6" s="1"/>
  <c r="B372" i="3"/>
  <c r="U374" i="10"/>
  <c r="O374" i="10"/>
  <c r="O375" i="4"/>
  <c r="U373" i="5"/>
  <c r="K373" i="5"/>
  <c r="M373" i="5" s="1"/>
  <c r="S372" i="5"/>
  <c r="D373" i="4"/>
  <c r="U372" i="7"/>
  <c r="J373" i="4"/>
  <c r="J375" i="5"/>
  <c r="O375" i="5"/>
  <c r="X372" i="7"/>
  <c r="O373" i="9"/>
  <c r="P373" i="9" s="1"/>
  <c r="Q373" i="9"/>
  <c r="N374" i="4"/>
  <c r="T371" i="5"/>
  <c r="K375" i="7"/>
  <c r="B373" i="4"/>
  <c r="AC373" i="10"/>
  <c r="Z373" i="10" l="1"/>
  <c r="P374" i="4"/>
  <c r="R374" i="4" s="1"/>
  <c r="T372" i="5"/>
  <c r="L399" i="6"/>
  <c r="R399" i="6"/>
  <c r="Y399" i="6" s="1"/>
  <c r="E398" i="4"/>
  <c r="U397" i="6"/>
  <c r="O397" i="6"/>
  <c r="T396" i="6"/>
  <c r="F397" i="3" s="1"/>
  <c r="G397" i="3" s="1"/>
  <c r="E397" i="3"/>
  <c r="N396" i="6"/>
  <c r="Z396" i="6"/>
  <c r="AD397" i="6"/>
  <c r="AE397" i="6" s="1"/>
  <c r="X397" i="6"/>
  <c r="AB397" i="6"/>
  <c r="AC397" i="6" s="1"/>
  <c r="S398" i="6"/>
  <c r="Q398" i="6"/>
  <c r="P398" i="6"/>
  <c r="V396" i="6"/>
  <c r="F397" i="4"/>
  <c r="H397" i="4" s="1"/>
  <c r="X373" i="7"/>
  <c r="J376" i="8"/>
  <c r="M376" i="8" s="1"/>
  <c r="O376" i="8"/>
  <c r="R374" i="8"/>
  <c r="K375" i="4"/>
  <c r="L374" i="8"/>
  <c r="U374" i="8"/>
  <c r="W374" i="8"/>
  <c r="P375" i="8"/>
  <c r="U375" i="8" s="1"/>
  <c r="N375" i="8"/>
  <c r="Q373" i="8"/>
  <c r="K374" i="3" s="1"/>
  <c r="J374" i="3"/>
  <c r="S373" i="8"/>
  <c r="L374" i="4"/>
  <c r="F377" i="8"/>
  <c r="S377" i="15"/>
  <c r="G377" i="8" s="1"/>
  <c r="R378" i="15"/>
  <c r="R375" i="8"/>
  <c r="L375" i="8"/>
  <c r="K376" i="4"/>
  <c r="AA373" i="10"/>
  <c r="R373" i="9"/>
  <c r="R374" i="9"/>
  <c r="N374" i="7"/>
  <c r="S374" i="7" s="1"/>
  <c r="T374" i="7"/>
  <c r="B373" i="3"/>
  <c r="Z374" i="10"/>
  <c r="N374" i="10"/>
  <c r="P375" i="7"/>
  <c r="O375" i="7"/>
  <c r="R375" i="7"/>
  <c r="W378" i="15"/>
  <c r="G377" i="9"/>
  <c r="U373" i="7"/>
  <c r="J374" i="4"/>
  <c r="T374" i="10"/>
  <c r="O375" i="3" s="1"/>
  <c r="P375" i="3" s="1"/>
  <c r="N375" i="3"/>
  <c r="S376" i="10"/>
  <c r="K376" i="10"/>
  <c r="R376" i="10" s="1"/>
  <c r="Y376" i="10" s="1"/>
  <c r="Q376" i="10"/>
  <c r="P376" i="10"/>
  <c r="R373" i="5"/>
  <c r="L373" i="5"/>
  <c r="C374" i="4"/>
  <c r="B374" i="4" s="1"/>
  <c r="V374" i="10"/>
  <c r="P375" i="4"/>
  <c r="R375" i="4" s="1"/>
  <c r="H398" i="15"/>
  <c r="H400" i="6" s="1"/>
  <c r="I397" i="15"/>
  <c r="I399" i="6" s="1"/>
  <c r="I373" i="3"/>
  <c r="U375" i="10"/>
  <c r="O375" i="10"/>
  <c r="O376" i="4"/>
  <c r="Y374" i="7"/>
  <c r="M374" i="7"/>
  <c r="W374" i="7"/>
  <c r="N375" i="9"/>
  <c r="L375" i="9"/>
  <c r="M376" i="4"/>
  <c r="K376" i="7"/>
  <c r="W374" i="5"/>
  <c r="K374" i="5"/>
  <c r="M374" i="5" s="1"/>
  <c r="U374" i="5"/>
  <c r="V374" i="5" s="1"/>
  <c r="J376" i="5"/>
  <c r="O376" i="5"/>
  <c r="AB378" i="15"/>
  <c r="H377" i="10"/>
  <c r="L377" i="10" s="1"/>
  <c r="AC377" i="15"/>
  <c r="I377" i="10" s="1"/>
  <c r="P375" i="5"/>
  <c r="N375" i="5"/>
  <c r="S373" i="7"/>
  <c r="H374" i="3"/>
  <c r="V373" i="5"/>
  <c r="X377" i="15"/>
  <c r="H377" i="9" s="1"/>
  <c r="K376" i="9"/>
  <c r="M376" i="9"/>
  <c r="M375" i="3" s="1"/>
  <c r="AB375" i="10"/>
  <c r="AC375" i="10" s="1"/>
  <c r="X375" i="10"/>
  <c r="S375" i="9"/>
  <c r="T374" i="9"/>
  <c r="M378" i="15"/>
  <c r="G377" i="7"/>
  <c r="N377" i="15"/>
  <c r="H377" i="7" s="1"/>
  <c r="AD375" i="10"/>
  <c r="AE374" i="10"/>
  <c r="AF374" i="10" s="1"/>
  <c r="D378" i="15"/>
  <c r="F377" i="5"/>
  <c r="E377" i="15"/>
  <c r="G377" i="5" s="1"/>
  <c r="AA396" i="6" l="1"/>
  <c r="L400" i="6"/>
  <c r="R400" i="6"/>
  <c r="Y400" i="6" s="1"/>
  <c r="V397" i="6"/>
  <c r="F398" i="4"/>
  <c r="H398" i="4" s="1"/>
  <c r="O398" i="6"/>
  <c r="E399" i="4"/>
  <c r="U398" i="6"/>
  <c r="Z397" i="6"/>
  <c r="N397" i="6"/>
  <c r="AF397" i="6"/>
  <c r="X398" i="6"/>
  <c r="AB398" i="6"/>
  <c r="AC398" i="6" s="1"/>
  <c r="AD398" i="6"/>
  <c r="AE398" i="6" s="1"/>
  <c r="T397" i="6"/>
  <c r="F398" i="3" s="1"/>
  <c r="G398" i="3" s="1"/>
  <c r="E398" i="3"/>
  <c r="Q399" i="6"/>
  <c r="S399" i="6"/>
  <c r="P399" i="6"/>
  <c r="V374" i="8"/>
  <c r="T373" i="8"/>
  <c r="V375" i="8"/>
  <c r="J377" i="8"/>
  <c r="O377" i="8"/>
  <c r="X374" i="8"/>
  <c r="W375" i="8"/>
  <c r="Q374" i="8"/>
  <c r="K375" i="3" s="1"/>
  <c r="J375" i="3"/>
  <c r="L375" i="4"/>
  <c r="S374" i="8"/>
  <c r="N376" i="8"/>
  <c r="P376" i="8"/>
  <c r="U376" i="8" s="1"/>
  <c r="V376" i="8" s="1"/>
  <c r="U374" i="7"/>
  <c r="J375" i="4"/>
  <c r="L376" i="8"/>
  <c r="K377" i="4"/>
  <c r="R376" i="8"/>
  <c r="L376" i="4"/>
  <c r="S375" i="8"/>
  <c r="F378" i="8"/>
  <c r="R379" i="15"/>
  <c r="S378" i="15"/>
  <c r="G378" i="8" s="1"/>
  <c r="J376" i="3"/>
  <c r="Q375" i="8"/>
  <c r="K376" i="3" s="1"/>
  <c r="AA374" i="10"/>
  <c r="N376" i="5"/>
  <c r="P376" i="5"/>
  <c r="P376" i="7"/>
  <c r="O376" i="7"/>
  <c r="R376" i="7"/>
  <c r="Y375" i="7"/>
  <c r="Z374" i="7"/>
  <c r="T375" i="10"/>
  <c r="O376" i="3" s="1"/>
  <c r="P376" i="3" s="1"/>
  <c r="N376" i="3"/>
  <c r="AD376" i="10"/>
  <c r="AE375" i="10"/>
  <c r="AF375" i="10" s="1"/>
  <c r="S376" i="9"/>
  <c r="T375" i="9"/>
  <c r="U375" i="9" s="1"/>
  <c r="L376" i="9"/>
  <c r="N376" i="9"/>
  <c r="M377" i="4"/>
  <c r="P377" i="10"/>
  <c r="K377" i="10"/>
  <c r="R377" i="10" s="1"/>
  <c r="Y377" i="10" s="1"/>
  <c r="S377" i="10"/>
  <c r="Q377" i="10"/>
  <c r="O375" i="9"/>
  <c r="P375" i="9" s="1"/>
  <c r="Q375" i="9"/>
  <c r="N376" i="4"/>
  <c r="V375" i="10"/>
  <c r="AA375" i="10" s="1"/>
  <c r="P376" i="4"/>
  <c r="R376" i="4" s="1"/>
  <c r="H399" i="15"/>
  <c r="H401" i="6" s="1"/>
  <c r="I398" i="15"/>
  <c r="I400" i="6" s="1"/>
  <c r="Q373" i="5"/>
  <c r="D374" i="3" s="1"/>
  <c r="C374" i="3"/>
  <c r="B374" i="3" s="1"/>
  <c r="AB376" i="10"/>
  <c r="AC376" i="10" s="1"/>
  <c r="X376" i="10"/>
  <c r="T375" i="7"/>
  <c r="N375" i="7"/>
  <c r="I376" i="4"/>
  <c r="AB379" i="15"/>
  <c r="H379" i="10" s="1"/>
  <c r="H378" i="10"/>
  <c r="AC378" i="15"/>
  <c r="I378" i="10" s="1"/>
  <c r="R374" i="5"/>
  <c r="C375" i="4"/>
  <c r="B375" i="4" s="1"/>
  <c r="L374" i="5"/>
  <c r="X374" i="7"/>
  <c r="D374" i="4"/>
  <c r="S373" i="5"/>
  <c r="O376" i="10"/>
  <c r="U376" i="10"/>
  <c r="O377" i="4"/>
  <c r="K377" i="9"/>
  <c r="M377" i="9"/>
  <c r="M376" i="3" s="1"/>
  <c r="M379" i="15"/>
  <c r="G379" i="7" s="1"/>
  <c r="G378" i="7"/>
  <c r="N378" i="15"/>
  <c r="H378" i="7" s="1"/>
  <c r="U374" i="9"/>
  <c r="I374" i="3"/>
  <c r="M375" i="7"/>
  <c r="W375" i="7"/>
  <c r="X375" i="7" s="1"/>
  <c r="J377" i="5"/>
  <c r="O377" i="5"/>
  <c r="Z375" i="10"/>
  <c r="N375" i="10"/>
  <c r="D379" i="15"/>
  <c r="F379" i="5" s="1"/>
  <c r="F378" i="5"/>
  <c r="E378" i="15"/>
  <c r="G378" i="5" s="1"/>
  <c r="K377" i="7"/>
  <c r="K375" i="5"/>
  <c r="M375" i="5" s="1"/>
  <c r="U375" i="5"/>
  <c r="W375" i="5"/>
  <c r="X374" i="5"/>
  <c r="W379" i="15"/>
  <c r="G379" i="9" s="1"/>
  <c r="G378" i="9"/>
  <c r="X378" i="15"/>
  <c r="H378" i="9" s="1"/>
  <c r="AA397" i="6" l="1"/>
  <c r="AD399" i="6"/>
  <c r="AE399" i="6" s="1"/>
  <c r="AB399" i="6"/>
  <c r="AC399" i="6" s="1"/>
  <c r="X399" i="6"/>
  <c r="AF398" i="6"/>
  <c r="F399" i="4"/>
  <c r="H399" i="4" s="1"/>
  <c r="V398" i="6"/>
  <c r="L401" i="6"/>
  <c r="R401" i="6"/>
  <c r="Y401" i="6" s="1"/>
  <c r="N398" i="6"/>
  <c r="Z398" i="6"/>
  <c r="O399" i="6"/>
  <c r="E400" i="4"/>
  <c r="U399" i="6"/>
  <c r="E399" i="3"/>
  <c r="T398" i="6"/>
  <c r="F399" i="3" s="1"/>
  <c r="G399" i="3" s="1"/>
  <c r="Q400" i="6"/>
  <c r="S400" i="6"/>
  <c r="P400" i="6"/>
  <c r="T374" i="8"/>
  <c r="Y374" i="8"/>
  <c r="X375" i="8"/>
  <c r="Y375" i="8" s="1"/>
  <c r="W376" i="8"/>
  <c r="J378" i="8"/>
  <c r="M378" i="8" s="1"/>
  <c r="O378" i="8"/>
  <c r="M377" i="8"/>
  <c r="P377" i="8"/>
  <c r="U377" i="8" s="1"/>
  <c r="V377" i="8" s="1"/>
  <c r="N377" i="8"/>
  <c r="L379" i="10"/>
  <c r="S379" i="10" s="1"/>
  <c r="K379" i="9"/>
  <c r="N379" i="9" s="1"/>
  <c r="J379" i="5"/>
  <c r="P379" i="5" s="1"/>
  <c r="F379" i="8"/>
  <c r="O379" i="8" s="1"/>
  <c r="S379" i="15"/>
  <c r="G379" i="8" s="1"/>
  <c r="R380" i="15"/>
  <c r="F380" i="8" s="1"/>
  <c r="S376" i="8"/>
  <c r="L377" i="4"/>
  <c r="T375" i="8"/>
  <c r="Q376" i="8"/>
  <c r="K377" i="3" s="1"/>
  <c r="J377" i="3"/>
  <c r="K379" i="7"/>
  <c r="R379" i="7" s="1"/>
  <c r="L378" i="10"/>
  <c r="K379" i="10" s="1"/>
  <c r="R379" i="10" s="1"/>
  <c r="Y379" i="10" s="1"/>
  <c r="M379" i="9"/>
  <c r="M378" i="3" s="1"/>
  <c r="O379" i="5"/>
  <c r="T373" i="5"/>
  <c r="R375" i="9"/>
  <c r="K378" i="9"/>
  <c r="M378" i="9"/>
  <c r="M377" i="3" s="1"/>
  <c r="J378" i="5"/>
  <c r="O378" i="5"/>
  <c r="S375" i="7"/>
  <c r="H376" i="3"/>
  <c r="O377" i="10"/>
  <c r="U377" i="10"/>
  <c r="O378" i="4"/>
  <c r="T376" i="7"/>
  <c r="N376" i="7"/>
  <c r="I377" i="4"/>
  <c r="N377" i="9"/>
  <c r="L377" i="9"/>
  <c r="M378" i="4"/>
  <c r="W380" i="15"/>
  <c r="G380" i="9" s="1"/>
  <c r="X379" i="15"/>
  <c r="H379" i="9" s="1"/>
  <c r="X375" i="5"/>
  <c r="Y374" i="5" s="1"/>
  <c r="W376" i="5"/>
  <c r="D380" i="15"/>
  <c r="F380" i="5" s="1"/>
  <c r="E379" i="15"/>
  <c r="G379" i="5" s="1"/>
  <c r="K378" i="7"/>
  <c r="Q374" i="5"/>
  <c r="D375" i="3" s="1"/>
  <c r="C375" i="3"/>
  <c r="B375" i="3" s="1"/>
  <c r="U375" i="7"/>
  <c r="J376" i="4"/>
  <c r="AE376" i="10"/>
  <c r="AF376" i="10" s="1"/>
  <c r="AD377" i="10"/>
  <c r="AA374" i="7"/>
  <c r="Y373" i="5"/>
  <c r="V375" i="5"/>
  <c r="O377" i="7"/>
  <c r="R377" i="7"/>
  <c r="P377" i="7"/>
  <c r="N377" i="5"/>
  <c r="P377" i="5"/>
  <c r="M380" i="15"/>
  <c r="G380" i="7" s="1"/>
  <c r="N379" i="15"/>
  <c r="H379" i="7" s="1"/>
  <c r="V376" i="10"/>
  <c r="P377" i="4"/>
  <c r="R377" i="4" s="1"/>
  <c r="AB380" i="15"/>
  <c r="H380" i="10" s="1"/>
  <c r="AC379" i="15"/>
  <c r="I379" i="10" s="1"/>
  <c r="H400" i="15"/>
  <c r="H402" i="6" s="1"/>
  <c r="I399" i="15"/>
  <c r="I401" i="6" s="1"/>
  <c r="AB377" i="10"/>
  <c r="AC377" i="10" s="1"/>
  <c r="X377" i="10"/>
  <c r="S377" i="9"/>
  <c r="T376" i="9"/>
  <c r="Y376" i="7"/>
  <c r="Z375" i="7"/>
  <c r="AA375" i="7" s="1"/>
  <c r="U376" i="5"/>
  <c r="V376" i="5" s="1"/>
  <c r="K376" i="5"/>
  <c r="M376" i="5" s="1"/>
  <c r="L375" i="5"/>
  <c r="R375" i="5"/>
  <c r="C376" i="4"/>
  <c r="B376" i="4" s="1"/>
  <c r="T376" i="10"/>
  <c r="O377" i="3" s="1"/>
  <c r="P377" i="3" s="1"/>
  <c r="N377" i="3"/>
  <c r="S374" i="5"/>
  <c r="D375" i="4"/>
  <c r="Z376" i="10"/>
  <c r="N376" i="10"/>
  <c r="Q376" i="9"/>
  <c r="R376" i="9" s="1"/>
  <c r="O376" i="9"/>
  <c r="P376" i="9" s="1"/>
  <c r="N377" i="4"/>
  <c r="W376" i="7"/>
  <c r="X376" i="7" s="1"/>
  <c r="M376" i="7"/>
  <c r="AF399" i="6" l="1"/>
  <c r="L402" i="6"/>
  <c r="R402" i="6"/>
  <c r="Y402" i="6" s="1"/>
  <c r="E400" i="3"/>
  <c r="T399" i="6"/>
  <c r="F400" i="3" s="1"/>
  <c r="G400" i="3" s="1"/>
  <c r="Q401" i="6"/>
  <c r="S401" i="6"/>
  <c r="P401" i="6"/>
  <c r="O400" i="6"/>
  <c r="E401" i="4"/>
  <c r="U400" i="6"/>
  <c r="AA398" i="6"/>
  <c r="N399" i="6"/>
  <c r="Z399" i="6"/>
  <c r="X400" i="6"/>
  <c r="AD400" i="6"/>
  <c r="AE400" i="6" s="1"/>
  <c r="AF400" i="6" s="1"/>
  <c r="AB400" i="6"/>
  <c r="AC400" i="6" s="1"/>
  <c r="V399" i="6"/>
  <c r="F400" i="4"/>
  <c r="H400" i="4" s="1"/>
  <c r="O380" i="8"/>
  <c r="Q379" i="10"/>
  <c r="X376" i="8"/>
  <c r="W377" i="8"/>
  <c r="R377" i="8"/>
  <c r="L377" i="8"/>
  <c r="K378" i="4"/>
  <c r="P378" i="8"/>
  <c r="U378" i="8" s="1"/>
  <c r="V378" i="8" s="1"/>
  <c r="N378" i="8"/>
  <c r="M380" i="4"/>
  <c r="L380" i="10"/>
  <c r="K380" i="10" s="1"/>
  <c r="R380" i="10" s="1"/>
  <c r="Y380" i="10" s="1"/>
  <c r="K380" i="9"/>
  <c r="N380" i="9" s="1"/>
  <c r="N381" i="4" s="1"/>
  <c r="J380" i="8"/>
  <c r="J380" i="5"/>
  <c r="P380" i="5" s="1"/>
  <c r="K380" i="5" s="1"/>
  <c r="M380" i="5" s="1"/>
  <c r="Q378" i="10"/>
  <c r="P379" i="10"/>
  <c r="U379" i="10" s="1"/>
  <c r="P380" i="4" s="1"/>
  <c r="R380" i="4" s="1"/>
  <c r="N379" i="5"/>
  <c r="O380" i="5"/>
  <c r="P380" i="10"/>
  <c r="K380" i="7"/>
  <c r="M380" i="9"/>
  <c r="M379" i="3" s="1"/>
  <c r="S378" i="10"/>
  <c r="AB378" i="10" s="1"/>
  <c r="AC378" i="10" s="1"/>
  <c r="K378" i="10"/>
  <c r="R378" i="10" s="1"/>
  <c r="Y378" i="10" s="1"/>
  <c r="P378" i="10"/>
  <c r="O379" i="4" s="1"/>
  <c r="L379" i="9"/>
  <c r="J379" i="8"/>
  <c r="R381" i="15"/>
  <c r="F381" i="8" s="1"/>
  <c r="O381" i="8" s="1"/>
  <c r="S380" i="15"/>
  <c r="G380" i="8" s="1"/>
  <c r="R378" i="8"/>
  <c r="K379" i="4"/>
  <c r="L378" i="8"/>
  <c r="T376" i="8"/>
  <c r="T374" i="5"/>
  <c r="P379" i="7"/>
  <c r="O379" i="7"/>
  <c r="X379" i="10"/>
  <c r="N380" i="4"/>
  <c r="M379" i="7"/>
  <c r="W379" i="7"/>
  <c r="K379" i="5"/>
  <c r="M379" i="5" s="1"/>
  <c r="U376" i="9"/>
  <c r="AB381" i="15"/>
  <c r="H381" i="10" s="1"/>
  <c r="AC380" i="15"/>
  <c r="I380" i="10" s="1"/>
  <c r="D376" i="4"/>
  <c r="S375" i="5"/>
  <c r="Q375" i="5"/>
  <c r="D376" i="3" s="1"/>
  <c r="C376" i="3"/>
  <c r="B376" i="3" s="1"/>
  <c r="Y377" i="7"/>
  <c r="Z376" i="7"/>
  <c r="D381" i="15"/>
  <c r="F381" i="5" s="1"/>
  <c r="E380" i="15"/>
  <c r="G380" i="5" s="1"/>
  <c r="W381" i="15"/>
  <c r="G381" i="9" s="1"/>
  <c r="X380" i="15"/>
  <c r="H380" i="9" s="1"/>
  <c r="V377" i="10"/>
  <c r="P378" i="4"/>
  <c r="R378" i="4" s="1"/>
  <c r="C377" i="4"/>
  <c r="B377" i="4" s="1"/>
  <c r="R376" i="5"/>
  <c r="L376" i="5"/>
  <c r="M381" i="15"/>
  <c r="G381" i="7" s="1"/>
  <c r="N380" i="15"/>
  <c r="H380" i="7" s="1"/>
  <c r="W377" i="5"/>
  <c r="X376" i="5"/>
  <c r="S376" i="7"/>
  <c r="I377" i="3" s="1"/>
  <c r="H377" i="3"/>
  <c r="T377" i="10"/>
  <c r="O378" i="3" s="1"/>
  <c r="P378" i="3" s="1"/>
  <c r="N378" i="3"/>
  <c r="P378" i="5"/>
  <c r="U379" i="5" s="1"/>
  <c r="N378" i="5"/>
  <c r="S378" i="9"/>
  <c r="T377" i="9"/>
  <c r="U377" i="9" s="1"/>
  <c r="H401" i="15"/>
  <c r="H403" i="6" s="1"/>
  <c r="I400" i="15"/>
  <c r="I402" i="6" s="1"/>
  <c r="U377" i="5"/>
  <c r="V377" i="5" s="1"/>
  <c r="K377" i="5"/>
  <c r="M377" i="5" s="1"/>
  <c r="W377" i="7"/>
  <c r="X377" i="7" s="1"/>
  <c r="M377" i="7"/>
  <c r="AE377" i="10"/>
  <c r="AF377" i="10" s="1"/>
  <c r="AD378" i="10"/>
  <c r="R378" i="7"/>
  <c r="P378" i="7"/>
  <c r="O378" i="7"/>
  <c r="U376" i="7"/>
  <c r="J377" i="4"/>
  <c r="N377" i="10"/>
  <c r="Z377" i="10"/>
  <c r="AA376" i="10"/>
  <c r="N377" i="7"/>
  <c r="T377" i="7"/>
  <c r="I378" i="4"/>
  <c r="O377" i="9"/>
  <c r="P377" i="9" s="1"/>
  <c r="Q377" i="9"/>
  <c r="R377" i="9" s="1"/>
  <c r="N378" i="4"/>
  <c r="I376" i="3"/>
  <c r="L378" i="9"/>
  <c r="N378" i="9"/>
  <c r="O379" i="9" s="1"/>
  <c r="P379" i="9" s="1"/>
  <c r="M379" i="4"/>
  <c r="AA399" i="6" l="1"/>
  <c r="AD401" i="6"/>
  <c r="AE401" i="6" s="1"/>
  <c r="AF401" i="6" s="1"/>
  <c r="AB401" i="6"/>
  <c r="AC401" i="6" s="1"/>
  <c r="X401" i="6"/>
  <c r="N400" i="6"/>
  <c r="Z400" i="6"/>
  <c r="T400" i="6"/>
  <c r="F401" i="3" s="1"/>
  <c r="G401" i="3" s="1"/>
  <c r="E401" i="3"/>
  <c r="S402" i="6"/>
  <c r="Q402" i="6"/>
  <c r="P402" i="6"/>
  <c r="L403" i="6"/>
  <c r="R403" i="6"/>
  <c r="Y403" i="6" s="1"/>
  <c r="F401" i="4"/>
  <c r="H401" i="4" s="1"/>
  <c r="V400" i="6"/>
  <c r="AA400" i="6" s="1"/>
  <c r="U401" i="6"/>
  <c r="O401" i="6"/>
  <c r="E402" i="4"/>
  <c r="Y376" i="8"/>
  <c r="AA376" i="7"/>
  <c r="N380" i="5"/>
  <c r="N379" i="7"/>
  <c r="S379" i="7" s="1"/>
  <c r="I380" i="3" s="1"/>
  <c r="O379" i="10"/>
  <c r="N380" i="3" s="1"/>
  <c r="V379" i="10"/>
  <c r="O380" i="4"/>
  <c r="O378" i="10"/>
  <c r="Q380" i="10"/>
  <c r="L380" i="9"/>
  <c r="M379" i="8"/>
  <c r="R379" i="8" s="1"/>
  <c r="P379" i="8"/>
  <c r="N379" i="8"/>
  <c r="Q377" i="8"/>
  <c r="K378" i="3" s="1"/>
  <c r="J378" i="3"/>
  <c r="X377" i="8"/>
  <c r="W378" i="8"/>
  <c r="M380" i="8"/>
  <c r="R380" i="8" s="1"/>
  <c r="L381" i="4" s="1"/>
  <c r="P380" i="8"/>
  <c r="N380" i="8"/>
  <c r="L378" i="4"/>
  <c r="S377" i="8"/>
  <c r="T377" i="8" s="1"/>
  <c r="L381" i="10"/>
  <c r="P381" i="10" s="1"/>
  <c r="K381" i="9"/>
  <c r="M382" i="4" s="1"/>
  <c r="J381" i="8"/>
  <c r="J381" i="5"/>
  <c r="P381" i="5" s="1"/>
  <c r="U381" i="5" s="1"/>
  <c r="M381" i="4"/>
  <c r="K381" i="7"/>
  <c r="O381" i="5"/>
  <c r="M381" i="9"/>
  <c r="M380" i="3" s="1"/>
  <c r="S381" i="10"/>
  <c r="X378" i="10"/>
  <c r="Z379" i="10" s="1"/>
  <c r="S380" i="10"/>
  <c r="X380" i="10" s="1"/>
  <c r="N380" i="10" s="1"/>
  <c r="U379" i="8"/>
  <c r="V379" i="8" s="1"/>
  <c r="U378" i="10"/>
  <c r="V378" i="10" s="1"/>
  <c r="O381" i="4"/>
  <c r="O380" i="10"/>
  <c r="U380" i="10"/>
  <c r="U380" i="5"/>
  <c r="O380" i="7"/>
  <c r="N380" i="7" s="1"/>
  <c r="H381" i="3" s="1"/>
  <c r="P380" i="7"/>
  <c r="R380" i="7"/>
  <c r="AB379" i="10"/>
  <c r="AC379" i="10" s="1"/>
  <c r="Q380" i="9"/>
  <c r="L380" i="5"/>
  <c r="R380" i="5"/>
  <c r="C381" i="4"/>
  <c r="N379" i="10"/>
  <c r="O380" i="9"/>
  <c r="P380" i="9" s="1"/>
  <c r="L379" i="4"/>
  <c r="S378" i="8"/>
  <c r="Q378" i="8"/>
  <c r="K379" i="3" s="1"/>
  <c r="J379" i="3"/>
  <c r="R382" i="15"/>
  <c r="F382" i="8" s="1"/>
  <c r="S381" i="15"/>
  <c r="G381" i="8" s="1"/>
  <c r="I380" i="4"/>
  <c r="T379" i="7"/>
  <c r="J380" i="4" s="1"/>
  <c r="Q379" i="9"/>
  <c r="C380" i="4"/>
  <c r="R379" i="5"/>
  <c r="AE378" i="10"/>
  <c r="AF378" i="10" s="1"/>
  <c r="AD379" i="10"/>
  <c r="T378" i="9"/>
  <c r="U378" i="9" s="1"/>
  <c r="S379" i="9"/>
  <c r="T375" i="5"/>
  <c r="Q378" i="9"/>
  <c r="R378" i="9" s="1"/>
  <c r="O378" i="9"/>
  <c r="N379" i="4"/>
  <c r="T378" i="10"/>
  <c r="O379" i="3" s="1"/>
  <c r="P379" i="3" s="1"/>
  <c r="N379" i="3"/>
  <c r="Y378" i="7"/>
  <c r="Z377" i="7"/>
  <c r="R377" i="5"/>
  <c r="L377" i="5"/>
  <c r="C378" i="4"/>
  <c r="B378" i="4" s="1"/>
  <c r="K378" i="5"/>
  <c r="M378" i="5" s="1"/>
  <c r="L379" i="5" s="1"/>
  <c r="U378" i="5"/>
  <c r="V378" i="5" s="1"/>
  <c r="H402" i="15"/>
  <c r="H404" i="6" s="1"/>
  <c r="I401" i="15"/>
  <c r="I403" i="6" s="1"/>
  <c r="W382" i="15"/>
  <c r="G382" i="9" s="1"/>
  <c r="K382" i="9" s="1"/>
  <c r="X381" i="15"/>
  <c r="H381" i="9" s="1"/>
  <c r="S377" i="7"/>
  <c r="H378" i="3"/>
  <c r="W378" i="7"/>
  <c r="X378" i="7" s="1"/>
  <c r="M378" i="7"/>
  <c r="Y375" i="5"/>
  <c r="Q376" i="5"/>
  <c r="D377" i="3" s="1"/>
  <c r="C377" i="3"/>
  <c r="B377" i="3" s="1"/>
  <c r="AA377" i="10"/>
  <c r="D382" i="15"/>
  <c r="F382" i="5" s="1"/>
  <c r="J382" i="5" s="1"/>
  <c r="P382" i="5" s="1"/>
  <c r="E381" i="15"/>
  <c r="G381" i="5" s="1"/>
  <c r="U377" i="7"/>
  <c r="J378" i="4"/>
  <c r="T378" i="7"/>
  <c r="N378" i="7"/>
  <c r="I379" i="4"/>
  <c r="W378" i="5"/>
  <c r="X377" i="5"/>
  <c r="Y376" i="5" s="1"/>
  <c r="M382" i="15"/>
  <c r="G382" i="7" s="1"/>
  <c r="N381" i="15"/>
  <c r="H381" i="7" s="1"/>
  <c r="S376" i="5"/>
  <c r="D377" i="4"/>
  <c r="AB382" i="15"/>
  <c r="H382" i="10" s="1"/>
  <c r="L382" i="10" s="1"/>
  <c r="AC381" i="15"/>
  <c r="I381" i="10" s="1"/>
  <c r="AA377" i="7" l="1"/>
  <c r="H380" i="3"/>
  <c r="Z378" i="10"/>
  <c r="L381" i="9"/>
  <c r="T379" i="10"/>
  <c r="O380" i="3" s="1"/>
  <c r="P380" i="3" s="1"/>
  <c r="Q403" i="6"/>
  <c r="S403" i="6"/>
  <c r="P403" i="6"/>
  <c r="X402" i="6"/>
  <c r="AD402" i="6"/>
  <c r="AE402" i="6" s="1"/>
  <c r="AF402" i="6" s="1"/>
  <c r="AB402" i="6"/>
  <c r="AC402" i="6" s="1"/>
  <c r="L404" i="6"/>
  <c r="R404" i="6"/>
  <c r="Y404" i="6" s="1"/>
  <c r="T401" i="6"/>
  <c r="F402" i="3" s="1"/>
  <c r="G402" i="3" s="1"/>
  <c r="E402" i="3"/>
  <c r="O402" i="6"/>
  <c r="E403" i="4"/>
  <c r="U402" i="6"/>
  <c r="N401" i="6"/>
  <c r="Z401" i="6"/>
  <c r="V401" i="6"/>
  <c r="F402" i="4"/>
  <c r="H402" i="4" s="1"/>
  <c r="Y377" i="8"/>
  <c r="N381" i="5"/>
  <c r="L379" i="8"/>
  <c r="Q379" i="8" s="1"/>
  <c r="K380" i="3" s="1"/>
  <c r="K380" i="4"/>
  <c r="B380" i="4" s="1"/>
  <c r="K381" i="10"/>
  <c r="R381" i="10" s="1"/>
  <c r="Y381" i="10" s="1"/>
  <c r="Q381" i="10"/>
  <c r="S380" i="8"/>
  <c r="K381" i="5"/>
  <c r="M381" i="5" s="1"/>
  <c r="C382" i="4" s="1"/>
  <c r="P379" i="4"/>
  <c r="R379" i="4" s="1"/>
  <c r="K381" i="4"/>
  <c r="N381" i="9"/>
  <c r="N382" i="4" s="1"/>
  <c r="L380" i="8"/>
  <c r="N378" i="10"/>
  <c r="J382" i="8"/>
  <c r="O382" i="8"/>
  <c r="M381" i="8"/>
  <c r="R381" i="8" s="1"/>
  <c r="L382" i="4" s="1"/>
  <c r="P381" i="8"/>
  <c r="U381" i="8" s="1"/>
  <c r="N381" i="8"/>
  <c r="X378" i="8"/>
  <c r="W379" i="8"/>
  <c r="O382" i="5"/>
  <c r="P382" i="10"/>
  <c r="K382" i="7"/>
  <c r="M383" i="4"/>
  <c r="N382" i="9"/>
  <c r="N383" i="4" s="1"/>
  <c r="M382" i="9"/>
  <c r="M381" i="3" s="1"/>
  <c r="S382" i="10"/>
  <c r="X382" i="10" s="1"/>
  <c r="N382" i="10" s="1"/>
  <c r="K382" i="10"/>
  <c r="R382" i="10" s="1"/>
  <c r="Y382" i="10" s="1"/>
  <c r="K382" i="5"/>
  <c r="M382" i="5" s="1"/>
  <c r="U382" i="5"/>
  <c r="V382" i="5" s="1"/>
  <c r="U380" i="8"/>
  <c r="V380" i="8" s="1"/>
  <c r="AB381" i="10"/>
  <c r="X381" i="10"/>
  <c r="O381" i="7"/>
  <c r="P381" i="7"/>
  <c r="R381" i="7"/>
  <c r="O381" i="10"/>
  <c r="O382" i="4"/>
  <c r="U381" i="10"/>
  <c r="P382" i="4" s="1"/>
  <c r="R382" i="4" s="1"/>
  <c r="AB380" i="10"/>
  <c r="AC380" i="10" s="1"/>
  <c r="Z380" i="10"/>
  <c r="V381" i="5"/>
  <c r="S380" i="7"/>
  <c r="I381" i="3" s="1"/>
  <c r="W380" i="7"/>
  <c r="X380" i="7" s="1"/>
  <c r="M380" i="7"/>
  <c r="V380" i="10"/>
  <c r="P381" i="4"/>
  <c r="R381" i="4" s="1"/>
  <c r="N381" i="3"/>
  <c r="T380" i="10"/>
  <c r="O381" i="3" s="1"/>
  <c r="P381" i="3" s="1"/>
  <c r="I381" i="4"/>
  <c r="T380" i="7"/>
  <c r="J381" i="4" s="1"/>
  <c r="R380" i="9"/>
  <c r="V380" i="5"/>
  <c r="D381" i="4"/>
  <c r="Q380" i="5"/>
  <c r="D381" i="3" s="1"/>
  <c r="C381" i="3"/>
  <c r="AE379" i="10"/>
  <c r="AF379" i="10" s="1"/>
  <c r="AD380" i="10"/>
  <c r="T379" i="9"/>
  <c r="U379" i="9" s="1"/>
  <c r="S380" i="9"/>
  <c r="U379" i="7"/>
  <c r="R383" i="15"/>
  <c r="F383" i="8" s="1"/>
  <c r="S382" i="15"/>
  <c r="G382" i="8" s="1"/>
  <c r="T378" i="8"/>
  <c r="L380" i="4"/>
  <c r="S379" i="8"/>
  <c r="AA379" i="10"/>
  <c r="R379" i="9"/>
  <c r="X379" i="7"/>
  <c r="C380" i="3"/>
  <c r="Q379" i="5"/>
  <c r="D380" i="3" s="1"/>
  <c r="D380" i="4"/>
  <c r="V379" i="5"/>
  <c r="Z378" i="7"/>
  <c r="AA378" i="7" s="1"/>
  <c r="Y379" i="7"/>
  <c r="X378" i="5"/>
  <c r="Y377" i="5" s="1"/>
  <c r="W379" i="5"/>
  <c r="M383" i="15"/>
  <c r="G383" i="7" s="1"/>
  <c r="N382" i="15"/>
  <c r="H382" i="7" s="1"/>
  <c r="D383" i="15"/>
  <c r="F383" i="5" s="1"/>
  <c r="J383" i="5" s="1"/>
  <c r="E382" i="15"/>
  <c r="G382" i="5" s="1"/>
  <c r="N382" i="5" s="1"/>
  <c r="W383" i="15"/>
  <c r="G383" i="9" s="1"/>
  <c r="K383" i="9" s="1"/>
  <c r="X382" i="15"/>
  <c r="H382" i="9" s="1"/>
  <c r="L382" i="9" s="1"/>
  <c r="Q377" i="5"/>
  <c r="D378" i="3" s="1"/>
  <c r="C378" i="3"/>
  <c r="B378" i="3" s="1"/>
  <c r="S377" i="5"/>
  <c r="D378" i="4"/>
  <c r="S378" i="7"/>
  <c r="H379" i="3"/>
  <c r="U378" i="7"/>
  <c r="J379" i="4"/>
  <c r="P378" i="9"/>
  <c r="T376" i="5"/>
  <c r="AB383" i="15"/>
  <c r="H383" i="10" s="1"/>
  <c r="L383" i="10" s="1"/>
  <c r="AC382" i="15"/>
  <c r="I382" i="10" s="1"/>
  <c r="Q382" i="10" s="1"/>
  <c r="I378" i="3"/>
  <c r="H403" i="15"/>
  <c r="H405" i="6" s="1"/>
  <c r="I402" i="15"/>
  <c r="I404" i="6" s="1"/>
  <c r="AA378" i="10"/>
  <c r="L378" i="5"/>
  <c r="C379" i="4"/>
  <c r="B379" i="4" s="1"/>
  <c r="R378" i="5"/>
  <c r="S379" i="5" s="1"/>
  <c r="AA401" i="6" l="1"/>
  <c r="L381" i="5"/>
  <c r="Q381" i="5" s="1"/>
  <c r="D382" i="3" s="1"/>
  <c r="E403" i="3"/>
  <c r="T402" i="6"/>
  <c r="F403" i="3" s="1"/>
  <c r="G403" i="3" s="1"/>
  <c r="N402" i="6"/>
  <c r="Z402" i="6"/>
  <c r="Q404" i="6"/>
  <c r="S404" i="6"/>
  <c r="P404" i="6"/>
  <c r="U403" i="6"/>
  <c r="O403" i="6"/>
  <c r="E404" i="4"/>
  <c r="F403" i="4"/>
  <c r="H403" i="4" s="1"/>
  <c r="V402" i="6"/>
  <c r="AD403" i="6"/>
  <c r="AE403" i="6" s="1"/>
  <c r="AF403" i="6" s="1"/>
  <c r="AB403" i="6"/>
  <c r="AC403" i="6" s="1"/>
  <c r="X403" i="6"/>
  <c r="L405" i="6"/>
  <c r="R405" i="6"/>
  <c r="Y405" i="6" s="1"/>
  <c r="R381" i="5"/>
  <c r="S381" i="5" s="1"/>
  <c r="Y378" i="8"/>
  <c r="J380" i="3"/>
  <c r="B380" i="3" s="1"/>
  <c r="K382" i="4"/>
  <c r="W381" i="8"/>
  <c r="W382" i="8" s="1"/>
  <c r="W383" i="8" s="1"/>
  <c r="W384" i="8" s="1"/>
  <c r="W385" i="8" s="1"/>
  <c r="W386" i="8" s="1"/>
  <c r="W387" i="8" s="1"/>
  <c r="B381" i="4"/>
  <c r="AB382" i="10"/>
  <c r="Q381" i="9"/>
  <c r="R381" i="9" s="1"/>
  <c r="O381" i="9"/>
  <c r="P381" i="9" s="1"/>
  <c r="Q382" i="9"/>
  <c r="Q380" i="8"/>
  <c r="K381" i="3" s="1"/>
  <c r="J381" i="3"/>
  <c r="B381" i="3" s="1"/>
  <c r="O382" i="9"/>
  <c r="P382" i="9" s="1"/>
  <c r="S381" i="8"/>
  <c r="L381" i="8"/>
  <c r="J383" i="8"/>
  <c r="M383" i="8" s="1"/>
  <c r="O383" i="8"/>
  <c r="X379" i="8"/>
  <c r="Y379" i="8" s="1"/>
  <c r="W380" i="8"/>
  <c r="X380" i="8" s="1"/>
  <c r="M382" i="8"/>
  <c r="P382" i="8"/>
  <c r="U382" i="8" s="1"/>
  <c r="V382" i="8" s="1"/>
  <c r="N382" i="8"/>
  <c r="M383" i="9"/>
  <c r="M382" i="3" s="1"/>
  <c r="P383" i="5"/>
  <c r="O383" i="5"/>
  <c r="O382" i="7"/>
  <c r="N382" i="7" s="1"/>
  <c r="S382" i="7" s="1"/>
  <c r="I383" i="3" s="1"/>
  <c r="P382" i="7"/>
  <c r="R382" i="7"/>
  <c r="P383" i="10"/>
  <c r="K383" i="10"/>
  <c r="R383" i="10" s="1"/>
  <c r="Y383" i="10" s="1"/>
  <c r="S383" i="10"/>
  <c r="M384" i="4"/>
  <c r="N383" i="9"/>
  <c r="K383" i="7"/>
  <c r="V381" i="8"/>
  <c r="O382" i="10"/>
  <c r="O383" i="4"/>
  <c r="U382" i="10"/>
  <c r="AC382" i="10"/>
  <c r="R382" i="5"/>
  <c r="L382" i="5"/>
  <c r="C383" i="4"/>
  <c r="N381" i="10"/>
  <c r="Z382" i="10"/>
  <c r="Z381" i="10"/>
  <c r="M381" i="7"/>
  <c r="W381" i="7"/>
  <c r="X381" i="7" s="1"/>
  <c r="V381" i="10"/>
  <c r="I382" i="4"/>
  <c r="T381" i="7"/>
  <c r="N382" i="3"/>
  <c r="T381" i="10"/>
  <c r="O382" i="3" s="1"/>
  <c r="P382" i="3" s="1"/>
  <c r="N381" i="7"/>
  <c r="AC381" i="10"/>
  <c r="C382" i="3"/>
  <c r="AE380" i="10"/>
  <c r="AF380" i="10" s="1"/>
  <c r="AD381" i="10"/>
  <c r="AD382" i="10" s="1"/>
  <c r="AD383" i="10" s="1"/>
  <c r="AD384" i="10" s="1"/>
  <c r="AD385" i="10" s="1"/>
  <c r="T380" i="9"/>
  <c r="U380" i="9" s="1"/>
  <c r="S381" i="9"/>
  <c r="S382" i="9" s="1"/>
  <c r="S383" i="9" s="1"/>
  <c r="S384" i="9" s="1"/>
  <c r="S385" i="9" s="1"/>
  <c r="AA380" i="10"/>
  <c r="U380" i="7"/>
  <c r="S380" i="5"/>
  <c r="Z379" i="7"/>
  <c r="AA379" i="7" s="1"/>
  <c r="Y380" i="7"/>
  <c r="X379" i="5"/>
  <c r="Y378" i="5" s="1"/>
  <c r="W380" i="5"/>
  <c r="T377" i="5"/>
  <c r="T379" i="8"/>
  <c r="R384" i="15"/>
  <c r="F384" i="8" s="1"/>
  <c r="S383" i="15"/>
  <c r="G383" i="8" s="1"/>
  <c r="Q378" i="5"/>
  <c r="D379" i="3" s="1"/>
  <c r="C379" i="3"/>
  <c r="B379" i="3" s="1"/>
  <c r="H404" i="15"/>
  <c r="H406" i="6" s="1"/>
  <c r="I403" i="15"/>
  <c r="I405" i="6" s="1"/>
  <c r="D384" i="15"/>
  <c r="F384" i="5" s="1"/>
  <c r="E383" i="15"/>
  <c r="G383" i="5" s="1"/>
  <c r="N383" i="5" s="1"/>
  <c r="AB384" i="15"/>
  <c r="H384" i="10" s="1"/>
  <c r="AC383" i="15"/>
  <c r="I383" i="10" s="1"/>
  <c r="Q383" i="10" s="1"/>
  <c r="S378" i="5"/>
  <c r="D379" i="4"/>
  <c r="I379" i="3"/>
  <c r="W384" i="15"/>
  <c r="G384" i="9" s="1"/>
  <c r="X383" i="15"/>
  <c r="H383" i="9" s="1"/>
  <c r="L383" i="9" s="1"/>
  <c r="M384" i="15"/>
  <c r="G384" i="7" s="1"/>
  <c r="N383" i="15"/>
  <c r="H383" i="7" s="1"/>
  <c r="D382" i="4" l="1"/>
  <c r="L406" i="6"/>
  <c r="S406" i="6" s="1"/>
  <c r="X406" i="6" s="1"/>
  <c r="P406" i="6"/>
  <c r="R406" i="6"/>
  <c r="Y406" i="6" s="1"/>
  <c r="AA402" i="6"/>
  <c r="R382" i="9"/>
  <c r="Q405" i="6"/>
  <c r="S405" i="6"/>
  <c r="P405" i="6"/>
  <c r="O404" i="6"/>
  <c r="U404" i="6"/>
  <c r="E405" i="4"/>
  <c r="N403" i="6"/>
  <c r="Z403" i="6"/>
  <c r="T403" i="6"/>
  <c r="F404" i="3" s="1"/>
  <c r="G404" i="3" s="1"/>
  <c r="E404" i="3"/>
  <c r="X404" i="6"/>
  <c r="AD404" i="6"/>
  <c r="AE404" i="6" s="1"/>
  <c r="AB404" i="6"/>
  <c r="AC404" i="6" s="1"/>
  <c r="F404" i="4"/>
  <c r="H404" i="4" s="1"/>
  <c r="V403" i="6"/>
  <c r="T380" i="8"/>
  <c r="B382" i="4"/>
  <c r="X387" i="8"/>
  <c r="H383" i="3"/>
  <c r="X386" i="8"/>
  <c r="AE385" i="10"/>
  <c r="AD386" i="10"/>
  <c r="T385" i="9"/>
  <c r="S386" i="9"/>
  <c r="X382" i="8"/>
  <c r="L384" i="10"/>
  <c r="K384" i="10" s="1"/>
  <c r="R384" i="10" s="1"/>
  <c r="Y384" i="10" s="1"/>
  <c r="K384" i="9"/>
  <c r="N384" i="9" s="1"/>
  <c r="Y380" i="8"/>
  <c r="J384" i="5"/>
  <c r="P384" i="5" s="1"/>
  <c r="X383" i="8"/>
  <c r="X385" i="8"/>
  <c r="J384" i="8"/>
  <c r="M384" i="8" s="1"/>
  <c r="O384" i="8"/>
  <c r="X384" i="8"/>
  <c r="X381" i="8"/>
  <c r="Y381" i="8" s="1"/>
  <c r="K383" i="4"/>
  <c r="L382" i="8"/>
  <c r="R382" i="8"/>
  <c r="P383" i="8"/>
  <c r="U383" i="8" s="1"/>
  <c r="V383" i="8" s="1"/>
  <c r="N383" i="8"/>
  <c r="Q381" i="8"/>
  <c r="J382" i="3"/>
  <c r="W382" i="7"/>
  <c r="X382" i="7" s="1"/>
  <c r="M382" i="7"/>
  <c r="K383" i="5"/>
  <c r="M383" i="5" s="1"/>
  <c r="U383" i="5"/>
  <c r="V383" i="5" s="1"/>
  <c r="V382" i="10"/>
  <c r="P383" i="4"/>
  <c r="R383" i="4" s="1"/>
  <c r="O383" i="7"/>
  <c r="P383" i="7"/>
  <c r="R383" i="7"/>
  <c r="O383" i="10"/>
  <c r="O384" i="4"/>
  <c r="U383" i="10"/>
  <c r="K384" i="7"/>
  <c r="O384" i="5"/>
  <c r="AB383" i="10"/>
  <c r="X383" i="10"/>
  <c r="I383" i="4"/>
  <c r="T382" i="7"/>
  <c r="J383" i="4" s="1"/>
  <c r="N383" i="3"/>
  <c r="T382" i="10"/>
  <c r="O383" i="3" s="1"/>
  <c r="P383" i="3" s="1"/>
  <c r="Q383" i="9"/>
  <c r="O383" i="9"/>
  <c r="P383" i="9" s="1"/>
  <c r="N384" i="4"/>
  <c r="M384" i="9"/>
  <c r="M383" i="3" s="1"/>
  <c r="L383" i="8"/>
  <c r="K384" i="4"/>
  <c r="R383" i="8"/>
  <c r="J382" i="4"/>
  <c r="S382" i="5"/>
  <c r="D383" i="4"/>
  <c r="C383" i="3"/>
  <c r="Q382" i="5"/>
  <c r="D383" i="3" s="1"/>
  <c r="AE381" i="10"/>
  <c r="AF381" i="10" s="1"/>
  <c r="AE384" i="10"/>
  <c r="AE383" i="10"/>
  <c r="AE382" i="10"/>
  <c r="T381" i="9"/>
  <c r="U381" i="9" s="1"/>
  <c r="T382" i="9"/>
  <c r="T384" i="9"/>
  <c r="T383" i="9"/>
  <c r="U381" i="7"/>
  <c r="AA381" i="10"/>
  <c r="H382" i="3"/>
  <c r="S381" i="7"/>
  <c r="T381" i="5"/>
  <c r="Z380" i="7"/>
  <c r="AA380" i="7" s="1"/>
  <c r="Y381" i="7"/>
  <c r="Y382" i="7" s="1"/>
  <c r="Y383" i="7" s="1"/>
  <c r="Y384" i="7" s="1"/>
  <c r="Y385" i="7" s="1"/>
  <c r="X380" i="5"/>
  <c r="Y379" i="5" s="1"/>
  <c r="W381" i="5"/>
  <c r="W382" i="5" s="1"/>
  <c r="W383" i="5" s="1"/>
  <c r="W384" i="5" s="1"/>
  <c r="W385" i="5" s="1"/>
  <c r="T380" i="5"/>
  <c r="S384" i="15"/>
  <c r="G384" i="8" s="1"/>
  <c r="R385" i="15"/>
  <c r="F385" i="8" s="1"/>
  <c r="T379" i="5"/>
  <c r="AB385" i="15"/>
  <c r="H385" i="10" s="1"/>
  <c r="AC384" i="15"/>
  <c r="I384" i="10" s="1"/>
  <c r="M385" i="15"/>
  <c r="G385" i="7" s="1"/>
  <c r="N384" i="15"/>
  <c r="H384" i="7" s="1"/>
  <c r="W385" i="15"/>
  <c r="G385" i="9" s="1"/>
  <c r="X384" i="15"/>
  <c r="H384" i="9" s="1"/>
  <c r="T378" i="5"/>
  <c r="D385" i="15"/>
  <c r="F385" i="5" s="1"/>
  <c r="E384" i="15"/>
  <c r="G384" i="5" s="1"/>
  <c r="H405" i="15"/>
  <c r="H407" i="6" s="1"/>
  <c r="I404" i="15"/>
  <c r="I406" i="6" s="1"/>
  <c r="Q406" i="6" s="1"/>
  <c r="AB406" i="6" l="1"/>
  <c r="L407" i="6"/>
  <c r="S407" i="6" s="1"/>
  <c r="AB407" i="6" s="1"/>
  <c r="O406" i="6"/>
  <c r="E407" i="3" s="1"/>
  <c r="R407" i="6"/>
  <c r="Y407" i="6" s="1"/>
  <c r="N406" i="6"/>
  <c r="E407" i="4"/>
  <c r="U406" i="6"/>
  <c r="AA403" i="6"/>
  <c r="AF404" i="6"/>
  <c r="T404" i="6"/>
  <c r="F405" i="3" s="1"/>
  <c r="G405" i="3" s="1"/>
  <c r="E405" i="3"/>
  <c r="N404" i="6"/>
  <c r="Z404" i="6"/>
  <c r="O405" i="6"/>
  <c r="E406" i="4"/>
  <c r="U405" i="6"/>
  <c r="AD405" i="6"/>
  <c r="X405" i="6"/>
  <c r="Z406" i="6" s="1"/>
  <c r="AB405" i="6"/>
  <c r="AC405" i="6" s="1"/>
  <c r="V404" i="6"/>
  <c r="F405" i="4"/>
  <c r="H405" i="4" s="1"/>
  <c r="L384" i="9"/>
  <c r="Q384" i="10"/>
  <c r="N384" i="5"/>
  <c r="S384" i="10"/>
  <c r="X384" i="10" s="1"/>
  <c r="M385" i="4"/>
  <c r="B383" i="4"/>
  <c r="P384" i="10"/>
  <c r="O385" i="4" s="1"/>
  <c r="Y383" i="8"/>
  <c r="AE386" i="10"/>
  <c r="AF386" i="10" s="1"/>
  <c r="AD387" i="10"/>
  <c r="T386" i="9"/>
  <c r="U386" i="9" s="1"/>
  <c r="S387" i="9"/>
  <c r="Y387" i="8"/>
  <c r="Y382" i="8"/>
  <c r="U382" i="7"/>
  <c r="L385" i="10"/>
  <c r="P385" i="10" s="1"/>
  <c r="K385" i="9"/>
  <c r="N385" i="9" s="1"/>
  <c r="N386" i="4" s="1"/>
  <c r="J385" i="8"/>
  <c r="P385" i="8" s="1"/>
  <c r="J385" i="5"/>
  <c r="P385" i="5" s="1"/>
  <c r="Y386" i="8"/>
  <c r="Z385" i="7"/>
  <c r="Y386" i="7"/>
  <c r="X385" i="5"/>
  <c r="W386" i="5"/>
  <c r="Y384" i="8"/>
  <c r="O385" i="5"/>
  <c r="K385" i="7"/>
  <c r="O385" i="8"/>
  <c r="M385" i="9"/>
  <c r="M384" i="3" s="1"/>
  <c r="B382" i="3"/>
  <c r="AF385" i="10"/>
  <c r="U385" i="9"/>
  <c r="Y385" i="8"/>
  <c r="AF382" i="10"/>
  <c r="K382" i="3"/>
  <c r="T381" i="8"/>
  <c r="J383" i="3"/>
  <c r="B383" i="3" s="1"/>
  <c r="Q382" i="8"/>
  <c r="K383" i="3" s="1"/>
  <c r="S382" i="8"/>
  <c r="L383" i="4"/>
  <c r="P384" i="8"/>
  <c r="U384" i="8" s="1"/>
  <c r="V384" i="8" s="1"/>
  <c r="N384" i="8"/>
  <c r="U384" i="9"/>
  <c r="U382" i="9"/>
  <c r="AA382" i="10"/>
  <c r="K385" i="4"/>
  <c r="L384" i="8"/>
  <c r="R384" i="8"/>
  <c r="N383" i="7"/>
  <c r="I384" i="4"/>
  <c r="T383" i="7"/>
  <c r="J384" i="3"/>
  <c r="Q383" i="8"/>
  <c r="K384" i="3" s="1"/>
  <c r="N385" i="4"/>
  <c r="Q384" i="9"/>
  <c r="R384" i="9" s="1"/>
  <c r="O384" i="9"/>
  <c r="P384" i="9" s="1"/>
  <c r="O384" i="7"/>
  <c r="P384" i="7"/>
  <c r="R384" i="7"/>
  <c r="N384" i="3"/>
  <c r="T383" i="10"/>
  <c r="O384" i="3" s="1"/>
  <c r="P384" i="3" s="1"/>
  <c r="L383" i="5"/>
  <c r="C384" i="4"/>
  <c r="R383" i="5"/>
  <c r="R383" i="9"/>
  <c r="N383" i="10"/>
  <c r="Z383" i="10"/>
  <c r="M383" i="7"/>
  <c r="W383" i="7"/>
  <c r="L384" i="4"/>
  <c r="S383" i="8"/>
  <c r="AC383" i="10"/>
  <c r="U384" i="5"/>
  <c r="V384" i="5" s="1"/>
  <c r="K384" i="5"/>
  <c r="M384" i="5" s="1"/>
  <c r="V383" i="10"/>
  <c r="P384" i="4"/>
  <c r="R384" i="4" s="1"/>
  <c r="U383" i="9"/>
  <c r="T382" i="5"/>
  <c r="AF383" i="10"/>
  <c r="AF384" i="10"/>
  <c r="Z381" i="7"/>
  <c r="AA381" i="7" s="1"/>
  <c r="Z383" i="7"/>
  <c r="Z382" i="7"/>
  <c r="Z384" i="7"/>
  <c r="X381" i="5"/>
  <c r="Y380" i="5" s="1"/>
  <c r="X382" i="5"/>
  <c r="X383" i="5"/>
  <c r="X384" i="5"/>
  <c r="I382" i="3"/>
  <c r="R386" i="15"/>
  <c r="F386" i="8" s="1"/>
  <c r="J386" i="8" s="1"/>
  <c r="P386" i="8" s="1"/>
  <c r="S385" i="15"/>
  <c r="G385" i="8" s="1"/>
  <c r="H406" i="15"/>
  <c r="H408" i="6" s="1"/>
  <c r="I405" i="15"/>
  <c r="I407" i="6" s="1"/>
  <c r="Q407" i="6" s="1"/>
  <c r="D386" i="15"/>
  <c r="F386" i="5" s="1"/>
  <c r="J386" i="5" s="1"/>
  <c r="E385" i="15"/>
  <c r="G385" i="5" s="1"/>
  <c r="W386" i="15"/>
  <c r="G386" i="9" s="1"/>
  <c r="K386" i="9" s="1"/>
  <c r="X385" i="15"/>
  <c r="H385" i="9" s="1"/>
  <c r="M386" i="15"/>
  <c r="G386" i="7" s="1"/>
  <c r="N385" i="15"/>
  <c r="H385" i="7" s="1"/>
  <c r="AB386" i="15"/>
  <c r="H386" i="10" s="1"/>
  <c r="L386" i="10" s="1"/>
  <c r="AC385" i="15"/>
  <c r="I385" i="10" s="1"/>
  <c r="X407" i="6" l="1"/>
  <c r="T406" i="6"/>
  <c r="F407" i="3" s="1"/>
  <c r="G407" i="3" s="1"/>
  <c r="P407" i="6"/>
  <c r="E408" i="4" s="1"/>
  <c r="U384" i="10"/>
  <c r="O384" i="10"/>
  <c r="N385" i="5"/>
  <c r="L385" i="9"/>
  <c r="L408" i="6"/>
  <c r="S408" i="6" s="1"/>
  <c r="AB408" i="6" s="1"/>
  <c r="AC408" i="6" s="1"/>
  <c r="R408" i="6"/>
  <c r="Y408" i="6" s="1"/>
  <c r="AB384" i="10"/>
  <c r="AC384" i="10" s="1"/>
  <c r="O407" i="6"/>
  <c r="E408" i="3" s="1"/>
  <c r="N407" i="6"/>
  <c r="Z407" i="6"/>
  <c r="AC407" i="6"/>
  <c r="V406" i="6"/>
  <c r="F407" i="4"/>
  <c r="H407" i="4" s="1"/>
  <c r="AC406" i="6"/>
  <c r="AE405" i="6"/>
  <c r="AF405" i="6" s="1"/>
  <c r="AD406" i="6"/>
  <c r="Z405" i="6"/>
  <c r="N405" i="6"/>
  <c r="T405" i="6"/>
  <c r="F406" i="3" s="1"/>
  <c r="G406" i="3" s="1"/>
  <c r="E406" i="3"/>
  <c r="AA404" i="6"/>
  <c r="F406" i="4"/>
  <c r="H406" i="4" s="1"/>
  <c r="V405" i="6"/>
  <c r="Q385" i="10"/>
  <c r="N385" i="8"/>
  <c r="K385" i="5"/>
  <c r="M385" i="5" s="1"/>
  <c r="R385" i="5" s="1"/>
  <c r="U385" i="5"/>
  <c r="V385" i="5" s="1"/>
  <c r="O385" i="9"/>
  <c r="P385" i="9" s="1"/>
  <c r="Q385" i="9"/>
  <c r="R385" i="9" s="1"/>
  <c r="M386" i="4"/>
  <c r="B384" i="4"/>
  <c r="AE387" i="10"/>
  <c r="AF387" i="10" s="1"/>
  <c r="T387" i="9"/>
  <c r="U387" i="9" s="1"/>
  <c r="M385" i="8"/>
  <c r="R385" i="8" s="1"/>
  <c r="L386" i="4" s="1"/>
  <c r="Z386" i="7"/>
  <c r="AA386" i="7" s="1"/>
  <c r="Y387" i="7"/>
  <c r="X386" i="5"/>
  <c r="Y385" i="5" s="1"/>
  <c r="W387" i="5"/>
  <c r="T383" i="8"/>
  <c r="M387" i="4"/>
  <c r="K386" i="7"/>
  <c r="N386" i="9"/>
  <c r="Q386" i="9" s="1"/>
  <c r="P386" i="10"/>
  <c r="M386" i="9"/>
  <c r="M385" i="3" s="1"/>
  <c r="S386" i="10"/>
  <c r="X386" i="10" s="1"/>
  <c r="O386" i="5"/>
  <c r="O386" i="8"/>
  <c r="K386" i="10"/>
  <c r="R386" i="10" s="1"/>
  <c r="Y386" i="10" s="1"/>
  <c r="M386" i="8"/>
  <c r="P386" i="5"/>
  <c r="K386" i="5" s="1"/>
  <c r="M386" i="5" s="1"/>
  <c r="AA383" i="10"/>
  <c r="K385" i="10"/>
  <c r="R385" i="10" s="1"/>
  <c r="Y385" i="10" s="1"/>
  <c r="S385" i="10"/>
  <c r="U386" i="8"/>
  <c r="O385" i="10"/>
  <c r="O386" i="4"/>
  <c r="U385" i="10"/>
  <c r="P385" i="7"/>
  <c r="O385" i="7"/>
  <c r="R385" i="7"/>
  <c r="U385" i="8"/>
  <c r="V385" i="8" s="1"/>
  <c r="AA385" i="7"/>
  <c r="T382" i="8"/>
  <c r="Y381" i="5"/>
  <c r="I385" i="4"/>
  <c r="N384" i="7"/>
  <c r="T384" i="7"/>
  <c r="H384" i="3"/>
  <c r="S383" i="7"/>
  <c r="N384" i="10"/>
  <c r="Z384" i="10"/>
  <c r="C385" i="4"/>
  <c r="R384" i="5"/>
  <c r="L384" i="5"/>
  <c r="S383" i="5"/>
  <c r="D384" i="4"/>
  <c r="V384" i="10"/>
  <c r="P385" i="4"/>
  <c r="R385" i="4" s="1"/>
  <c r="S384" i="8"/>
  <c r="L385" i="4"/>
  <c r="M384" i="7"/>
  <c r="W384" i="7"/>
  <c r="X384" i="7" s="1"/>
  <c r="J384" i="4"/>
  <c r="U383" i="7"/>
  <c r="J385" i="3"/>
  <c r="Q384" i="8"/>
  <c r="K385" i="3" s="1"/>
  <c r="AA382" i="7"/>
  <c r="X383" i="7"/>
  <c r="Q383" i="5"/>
  <c r="D384" i="3" s="1"/>
  <c r="C384" i="3"/>
  <c r="N385" i="3"/>
  <c r="T384" i="10"/>
  <c r="O385" i="3" s="1"/>
  <c r="P385" i="3" s="1"/>
  <c r="AA383" i="7"/>
  <c r="AA384" i="7"/>
  <c r="Y384" i="5"/>
  <c r="Y383" i="5"/>
  <c r="Y382" i="5"/>
  <c r="R387" i="15"/>
  <c r="F387" i="8" s="1"/>
  <c r="S386" i="15"/>
  <c r="G386" i="8" s="1"/>
  <c r="N386" i="8" s="1"/>
  <c r="AB387" i="15"/>
  <c r="H387" i="10" s="1"/>
  <c r="AC386" i="15"/>
  <c r="I386" i="10" s="1"/>
  <c r="Q386" i="10" s="1"/>
  <c r="D387" i="15"/>
  <c r="F387" i="5" s="1"/>
  <c r="E386" i="15"/>
  <c r="G386" i="5" s="1"/>
  <c r="N386" i="5" s="1"/>
  <c r="M387" i="15"/>
  <c r="G387" i="7" s="1"/>
  <c r="N386" i="15"/>
  <c r="H386" i="7" s="1"/>
  <c r="W387" i="15"/>
  <c r="G387" i="9" s="1"/>
  <c r="X386" i="15"/>
  <c r="H386" i="9" s="1"/>
  <c r="L386" i="9" s="1"/>
  <c r="H407" i="15"/>
  <c r="H409" i="6" s="1"/>
  <c r="L409" i="6" s="1"/>
  <c r="S409" i="6" s="1"/>
  <c r="I406" i="15"/>
  <c r="I408" i="6" s="1"/>
  <c r="Q408" i="6" s="1"/>
  <c r="U407" i="6" l="1"/>
  <c r="P408" i="6"/>
  <c r="U408" i="6" s="1"/>
  <c r="R409" i="6"/>
  <c r="Y409" i="6" s="1"/>
  <c r="P409" i="6"/>
  <c r="AB409" i="6"/>
  <c r="AC409" i="6" s="1"/>
  <c r="X409" i="6"/>
  <c r="N409" i="6" s="1"/>
  <c r="X408" i="6"/>
  <c r="Z408" i="6" s="1"/>
  <c r="E409" i="4"/>
  <c r="T407" i="6"/>
  <c r="F408" i="3" s="1"/>
  <c r="G408" i="3" s="1"/>
  <c r="V407" i="6"/>
  <c r="F408" i="4"/>
  <c r="H408" i="4" s="1"/>
  <c r="AE406" i="6"/>
  <c r="AF406" i="6" s="1"/>
  <c r="AD407" i="6"/>
  <c r="AA406" i="6"/>
  <c r="AA405" i="6"/>
  <c r="L385" i="5"/>
  <c r="Q385" i="5" s="1"/>
  <c r="D386" i="3" s="1"/>
  <c r="C386" i="4"/>
  <c r="L385" i="8"/>
  <c r="J386" i="3" s="1"/>
  <c r="K386" i="4"/>
  <c r="R386" i="9"/>
  <c r="N387" i="4"/>
  <c r="AB386" i="10"/>
  <c r="L387" i="10"/>
  <c r="K387" i="10" s="1"/>
  <c r="R387" i="10" s="1"/>
  <c r="Y387" i="10" s="1"/>
  <c r="Z387" i="7"/>
  <c r="AA387" i="7" s="1"/>
  <c r="X387" i="5"/>
  <c r="Y386" i="5" s="1"/>
  <c r="U386" i="5"/>
  <c r="V386" i="5" s="1"/>
  <c r="K387" i="9"/>
  <c r="M387" i="9"/>
  <c r="M386" i="3" s="1"/>
  <c r="K387" i="7"/>
  <c r="J387" i="5"/>
  <c r="O387" i="5"/>
  <c r="J387" i="8"/>
  <c r="O387" i="8"/>
  <c r="O386" i="9"/>
  <c r="K387" i="4"/>
  <c r="R386" i="8"/>
  <c r="L386" i="8"/>
  <c r="P386" i="7"/>
  <c r="O386" i="7"/>
  <c r="N386" i="7" s="1"/>
  <c r="H387" i="3" s="1"/>
  <c r="R386" i="7"/>
  <c r="S385" i="8"/>
  <c r="O387" i="4"/>
  <c r="O386" i="10"/>
  <c r="U386" i="10"/>
  <c r="N386" i="10"/>
  <c r="AB385" i="10"/>
  <c r="AC385" i="10" s="1"/>
  <c r="X385" i="10"/>
  <c r="Z386" i="10" s="1"/>
  <c r="V386" i="8"/>
  <c r="N385" i="7"/>
  <c r="L386" i="5"/>
  <c r="C387" i="4"/>
  <c r="R386" i="5"/>
  <c r="M385" i="7"/>
  <c r="W385" i="7"/>
  <c r="X385" i="7" s="1"/>
  <c r="B384" i="3"/>
  <c r="I386" i="4"/>
  <c r="T385" i="7"/>
  <c r="J386" i="4" s="1"/>
  <c r="P386" i="4"/>
  <c r="R386" i="4" s="1"/>
  <c r="V385" i="10"/>
  <c r="N386" i="3"/>
  <c r="T385" i="10"/>
  <c r="O386" i="3" s="1"/>
  <c r="P386" i="3" s="1"/>
  <c r="D386" i="4"/>
  <c r="S385" i="5"/>
  <c r="C386" i="3"/>
  <c r="B385" i="4"/>
  <c r="T384" i="8"/>
  <c r="T383" i="5"/>
  <c r="J385" i="4"/>
  <c r="U384" i="7"/>
  <c r="Q384" i="5"/>
  <c r="D385" i="3" s="1"/>
  <c r="C385" i="3"/>
  <c r="H385" i="3"/>
  <c r="S384" i="7"/>
  <c r="I385" i="3" s="1"/>
  <c r="AA384" i="10"/>
  <c r="D385" i="4"/>
  <c r="S384" i="5"/>
  <c r="I384" i="3"/>
  <c r="R388" i="15"/>
  <c r="F388" i="8" s="1"/>
  <c r="S387" i="15"/>
  <c r="G387" i="8" s="1"/>
  <c r="H408" i="15"/>
  <c r="H410" i="6" s="1"/>
  <c r="I407" i="15"/>
  <c r="I409" i="6" s="1"/>
  <c r="Q409" i="6" s="1"/>
  <c r="M388" i="15"/>
  <c r="G388" i="7" s="1"/>
  <c r="N387" i="15"/>
  <c r="H387" i="7" s="1"/>
  <c r="W388" i="15"/>
  <c r="G388" i="9" s="1"/>
  <c r="K388" i="9" s="1"/>
  <c r="N388" i="9" s="1"/>
  <c r="X387" i="15"/>
  <c r="H387" i="9" s="1"/>
  <c r="D388" i="15"/>
  <c r="F388" i="5" s="1"/>
  <c r="E387" i="15"/>
  <c r="G387" i="5" s="1"/>
  <c r="AB388" i="15"/>
  <c r="H388" i="10" s="1"/>
  <c r="L388" i="10" s="1"/>
  <c r="AC387" i="15"/>
  <c r="I387" i="10" s="1"/>
  <c r="O408" i="6" l="1"/>
  <c r="T408" i="6" s="1"/>
  <c r="F409" i="3" s="1"/>
  <c r="G409" i="3" s="1"/>
  <c r="L410" i="6"/>
  <c r="R410" i="6"/>
  <c r="Y410" i="6" s="1"/>
  <c r="N408" i="6"/>
  <c r="E410" i="4"/>
  <c r="U409" i="6"/>
  <c r="O409" i="6"/>
  <c r="E409" i="3"/>
  <c r="AA407" i="6"/>
  <c r="Z409" i="6"/>
  <c r="F409" i="4"/>
  <c r="H409" i="4" s="1"/>
  <c r="V408" i="6"/>
  <c r="AA408" i="6" s="1"/>
  <c r="AE407" i="6"/>
  <c r="AF407" i="6" s="1"/>
  <c r="AD408" i="6"/>
  <c r="Q385" i="8"/>
  <c r="K386" i="3" s="1"/>
  <c r="S387" i="10"/>
  <c r="AB387" i="10" s="1"/>
  <c r="AC387" i="10" s="1"/>
  <c r="Q387" i="10"/>
  <c r="B386" i="4"/>
  <c r="P387" i="10"/>
  <c r="O387" i="10" s="1"/>
  <c r="J388" i="8"/>
  <c r="M388" i="8" s="1"/>
  <c r="J388" i="5"/>
  <c r="P388" i="5" s="1"/>
  <c r="W388" i="5" s="1"/>
  <c r="P388" i="10"/>
  <c r="O388" i="8"/>
  <c r="K388" i="7"/>
  <c r="O388" i="5"/>
  <c r="S388" i="10"/>
  <c r="M388" i="9"/>
  <c r="M387" i="3" s="1"/>
  <c r="K388" i="10"/>
  <c r="R388" i="10" s="1"/>
  <c r="Y388" i="10" s="1"/>
  <c r="M389" i="4"/>
  <c r="N389" i="4"/>
  <c r="S388" i="9"/>
  <c r="X387" i="10"/>
  <c r="N387" i="8"/>
  <c r="M387" i="8"/>
  <c r="P387" i="8"/>
  <c r="U387" i="8" s="1"/>
  <c r="V387" i="8" s="1"/>
  <c r="P387" i="5"/>
  <c r="N387" i="5"/>
  <c r="O387" i="7"/>
  <c r="R387" i="7"/>
  <c r="M387" i="7" s="1"/>
  <c r="P387" i="7"/>
  <c r="N387" i="9"/>
  <c r="L387" i="9"/>
  <c r="M388" i="4"/>
  <c r="P386" i="9"/>
  <c r="L387" i="4"/>
  <c r="S386" i="7"/>
  <c r="I387" i="3" s="1"/>
  <c r="S386" i="8"/>
  <c r="T384" i="5"/>
  <c r="V386" i="10"/>
  <c r="P387" i="4"/>
  <c r="R387" i="4" s="1"/>
  <c r="Q386" i="8"/>
  <c r="K387" i="3" s="1"/>
  <c r="J387" i="3"/>
  <c r="N387" i="3"/>
  <c r="T386" i="10"/>
  <c r="O387" i="3" s="1"/>
  <c r="P387" i="3" s="1"/>
  <c r="M386" i="7"/>
  <c r="W386" i="7"/>
  <c r="X386" i="7" s="1"/>
  <c r="I387" i="4"/>
  <c r="B387" i="4" s="1"/>
  <c r="T386" i="7"/>
  <c r="N385" i="10"/>
  <c r="Z385" i="10"/>
  <c r="AC386" i="10"/>
  <c r="H386" i="3"/>
  <c r="B386" i="3" s="1"/>
  <c r="S385" i="7"/>
  <c r="I386" i="3" s="1"/>
  <c r="D387" i="4"/>
  <c r="S386" i="5"/>
  <c r="Q386" i="5"/>
  <c r="D387" i="3" s="1"/>
  <c r="C387" i="3"/>
  <c r="T385" i="8"/>
  <c r="AA385" i="10"/>
  <c r="U385" i="7"/>
  <c r="T385" i="5"/>
  <c r="B385" i="3"/>
  <c r="R389" i="15"/>
  <c r="F389" i="8" s="1"/>
  <c r="J389" i="8" s="1"/>
  <c r="S388" i="15"/>
  <c r="G388" i="8" s="1"/>
  <c r="AB389" i="15"/>
  <c r="H389" i="10" s="1"/>
  <c r="L389" i="10" s="1"/>
  <c r="AC388" i="15"/>
  <c r="I388" i="10" s="1"/>
  <c r="Q388" i="10" s="1"/>
  <c r="W389" i="15"/>
  <c r="G389" i="9" s="1"/>
  <c r="X388" i="15"/>
  <c r="H388" i="9" s="1"/>
  <c r="L388" i="9" s="1"/>
  <c r="D389" i="15"/>
  <c r="F389" i="5" s="1"/>
  <c r="J389" i="5" s="1"/>
  <c r="E388" i="15"/>
  <c r="G388" i="5" s="1"/>
  <c r="M389" i="15"/>
  <c r="G389" i="7" s="1"/>
  <c r="N388" i="15"/>
  <c r="H388" i="7" s="1"/>
  <c r="H409" i="15"/>
  <c r="H411" i="6" s="1"/>
  <c r="I408" i="15"/>
  <c r="I410" i="6" s="1"/>
  <c r="R411" i="6" l="1"/>
  <c r="Y411" i="6" s="1"/>
  <c r="L411" i="6"/>
  <c r="Q410" i="6"/>
  <c r="S410" i="6"/>
  <c r="P410" i="6"/>
  <c r="V409" i="6"/>
  <c r="F410" i="4"/>
  <c r="H410" i="4" s="1"/>
  <c r="E410" i="3"/>
  <c r="T409" i="6"/>
  <c r="F410" i="3" s="1"/>
  <c r="G410" i="3" s="1"/>
  <c r="AE408" i="6"/>
  <c r="AF408" i="6" s="1"/>
  <c r="AD409" i="6"/>
  <c r="AD410" i="6" s="1"/>
  <c r="AD411" i="6" s="1"/>
  <c r="AD412" i="6" s="1"/>
  <c r="AD413" i="6" s="1"/>
  <c r="N388" i="8"/>
  <c r="AB388" i="10"/>
  <c r="P388" i="8"/>
  <c r="W388" i="8" s="1"/>
  <c r="X388" i="8" s="1"/>
  <c r="Y388" i="8" s="1"/>
  <c r="N388" i="5"/>
  <c r="L388" i="8"/>
  <c r="Q388" i="8" s="1"/>
  <c r="K389" i="3" s="1"/>
  <c r="U387" i="10"/>
  <c r="P388" i="4" s="1"/>
  <c r="R388" i="4" s="1"/>
  <c r="O388" i="4"/>
  <c r="X388" i="10"/>
  <c r="N388" i="10" s="1"/>
  <c r="U388" i="5"/>
  <c r="AD388" i="10"/>
  <c r="AD389" i="10" s="1"/>
  <c r="M389" i="8"/>
  <c r="P389" i="5"/>
  <c r="U389" i="5" s="1"/>
  <c r="K389" i="7"/>
  <c r="O389" i="5"/>
  <c r="P389" i="8"/>
  <c r="U389" i="8" s="1"/>
  <c r="O389" i="8"/>
  <c r="K389" i="9"/>
  <c r="M390" i="4" s="1"/>
  <c r="M389" i="9"/>
  <c r="M388" i="3" s="1"/>
  <c r="X388" i="5"/>
  <c r="Y387" i="5" s="1"/>
  <c r="W389" i="5"/>
  <c r="T388" i="9"/>
  <c r="U388" i="9" s="1"/>
  <c r="S389" i="9"/>
  <c r="K389" i="10"/>
  <c r="R389" i="10" s="1"/>
  <c r="Y389" i="10" s="1"/>
  <c r="P389" i="10"/>
  <c r="O390" i="4" s="1"/>
  <c r="S389" i="10"/>
  <c r="K388" i="5"/>
  <c r="M388" i="5" s="1"/>
  <c r="R388" i="5" s="1"/>
  <c r="Q388" i="9"/>
  <c r="K389" i="4"/>
  <c r="R388" i="8"/>
  <c r="L389" i="4" s="1"/>
  <c r="V369" i="7"/>
  <c r="P388" i="7"/>
  <c r="O388" i="7"/>
  <c r="R388" i="7"/>
  <c r="M388" i="7" s="1"/>
  <c r="T386" i="8"/>
  <c r="O388" i="10"/>
  <c r="O389" i="4"/>
  <c r="U388" i="10"/>
  <c r="AC388" i="10"/>
  <c r="O388" i="9"/>
  <c r="P388" i="9" s="1"/>
  <c r="U386" i="7"/>
  <c r="B387" i="3"/>
  <c r="AA386" i="10"/>
  <c r="O387" i="9"/>
  <c r="N388" i="4"/>
  <c r="Q387" i="9"/>
  <c r="R387" i="9" s="1"/>
  <c r="W387" i="7"/>
  <c r="X387" i="7" s="1"/>
  <c r="N387" i="10"/>
  <c r="Z387" i="10"/>
  <c r="T387" i="7"/>
  <c r="N387" i="7"/>
  <c r="I388" i="4"/>
  <c r="K387" i="5"/>
  <c r="M387" i="5" s="1"/>
  <c r="U387" i="5"/>
  <c r="V387" i="5" s="1"/>
  <c r="R387" i="8"/>
  <c r="L387" i="8"/>
  <c r="K388" i="4"/>
  <c r="N388" i="3"/>
  <c r="T387" i="10"/>
  <c r="O388" i="3" s="1"/>
  <c r="P388" i="3" s="1"/>
  <c r="J387" i="4"/>
  <c r="T386" i="5"/>
  <c r="V368" i="7"/>
  <c r="R390" i="15"/>
  <c r="F390" i="8" s="1"/>
  <c r="J390" i="8" s="1"/>
  <c r="S389" i="15"/>
  <c r="G389" i="8" s="1"/>
  <c r="N389" i="8" s="1"/>
  <c r="D390" i="15"/>
  <c r="F390" i="5" s="1"/>
  <c r="J390" i="5" s="1"/>
  <c r="E389" i="15"/>
  <c r="G389" i="5" s="1"/>
  <c r="N389" i="5" s="1"/>
  <c r="H410" i="15"/>
  <c r="H412" i="6" s="1"/>
  <c r="I409" i="15"/>
  <c r="I411" i="6" s="1"/>
  <c r="M390" i="15"/>
  <c r="G390" i="7" s="1"/>
  <c r="N389" i="15"/>
  <c r="H389" i="7" s="1"/>
  <c r="W390" i="15"/>
  <c r="G390" i="9" s="1"/>
  <c r="X389" i="15"/>
  <c r="H389" i="9" s="1"/>
  <c r="AB390" i="15"/>
  <c r="H390" i="10" s="1"/>
  <c r="AC389" i="15"/>
  <c r="I389" i="10" s="1"/>
  <c r="Q389" i="10" s="1"/>
  <c r="AE413" i="6" l="1"/>
  <c r="AD414" i="6"/>
  <c r="AE414" i="6" s="1"/>
  <c r="X410" i="6"/>
  <c r="AB410" i="6"/>
  <c r="AC410" i="6" s="1"/>
  <c r="L412" i="6"/>
  <c r="R412" i="6"/>
  <c r="Y412" i="6" s="1"/>
  <c r="Q411" i="6"/>
  <c r="P411" i="6"/>
  <c r="S411" i="6"/>
  <c r="U410" i="6"/>
  <c r="O410" i="6"/>
  <c r="E411" i="4"/>
  <c r="AE409" i="6"/>
  <c r="AF409" i="6" s="1"/>
  <c r="AE411" i="6"/>
  <c r="AE410" i="6"/>
  <c r="AE412" i="6"/>
  <c r="AA409" i="6"/>
  <c r="V387" i="10"/>
  <c r="AA387" i="10" s="1"/>
  <c r="K389" i="5"/>
  <c r="M389" i="5" s="1"/>
  <c r="C390" i="4" s="1"/>
  <c r="W389" i="8"/>
  <c r="W390" i="8" s="1"/>
  <c r="J389" i="3"/>
  <c r="U388" i="8"/>
  <c r="V388" i="8" s="1"/>
  <c r="L388" i="5"/>
  <c r="Q388" i="5" s="1"/>
  <c r="D389" i="3" s="1"/>
  <c r="Z388" i="10"/>
  <c r="AE388" i="10"/>
  <c r="AF388" i="10" s="1"/>
  <c r="C389" i="4"/>
  <c r="R389" i="8"/>
  <c r="L390" i="4" s="1"/>
  <c r="K390" i="4"/>
  <c r="S388" i="8"/>
  <c r="L389" i="8"/>
  <c r="K390" i="7"/>
  <c r="P390" i="5"/>
  <c r="M390" i="8"/>
  <c r="K391" i="4" s="1"/>
  <c r="P390" i="8"/>
  <c r="U390" i="8" s="1"/>
  <c r="V390" i="8" s="1"/>
  <c r="P389" i="7"/>
  <c r="O389" i="7"/>
  <c r="R389" i="7"/>
  <c r="O390" i="8"/>
  <c r="O390" i="5"/>
  <c r="L390" i="10"/>
  <c r="K390" i="10" s="1"/>
  <c r="R390" i="10" s="1"/>
  <c r="Y390" i="10" s="1"/>
  <c r="K390" i="9"/>
  <c r="M391" i="4" s="1"/>
  <c r="M390" i="9"/>
  <c r="M389" i="3" s="1"/>
  <c r="L389" i="9"/>
  <c r="N389" i="9"/>
  <c r="N390" i="4" s="1"/>
  <c r="N388" i="7"/>
  <c r="H389" i="3" s="1"/>
  <c r="V389" i="5"/>
  <c r="L389" i="5"/>
  <c r="W390" i="5"/>
  <c r="X389" i="5"/>
  <c r="Y388" i="5" s="1"/>
  <c r="T389" i="9"/>
  <c r="U389" i="9" s="1"/>
  <c r="S390" i="9"/>
  <c r="U389" i="10"/>
  <c r="O389" i="10"/>
  <c r="AB389" i="10"/>
  <c r="AC389" i="10" s="1"/>
  <c r="X389" i="10"/>
  <c r="AD390" i="10"/>
  <c r="AE389" i="10"/>
  <c r="R388" i="9"/>
  <c r="P389" i="4"/>
  <c r="R389" i="4" s="1"/>
  <c r="V388" i="10"/>
  <c r="Y388" i="7"/>
  <c r="W388" i="7"/>
  <c r="X388" i="7" s="1"/>
  <c r="N389" i="3"/>
  <c r="T388" i="10"/>
  <c r="O389" i="3" s="1"/>
  <c r="P389" i="3" s="1"/>
  <c r="I389" i="4"/>
  <c r="T388" i="7"/>
  <c r="C389" i="3"/>
  <c r="D389" i="4"/>
  <c r="V388" i="5"/>
  <c r="P387" i="9"/>
  <c r="L388" i="4"/>
  <c r="S387" i="8"/>
  <c r="L387" i="5"/>
  <c r="C388" i="4"/>
  <c r="B388" i="4" s="1"/>
  <c r="R387" i="5"/>
  <c r="S388" i="5" s="1"/>
  <c r="H388" i="3"/>
  <c r="S387" i="7"/>
  <c r="J388" i="3"/>
  <c r="Q387" i="8"/>
  <c r="K388" i="3" s="1"/>
  <c r="J388" i="4"/>
  <c r="U387" i="7"/>
  <c r="R391" i="15"/>
  <c r="F391" i="8" s="1"/>
  <c r="S390" i="15"/>
  <c r="G390" i="8" s="1"/>
  <c r="N390" i="8" s="1"/>
  <c r="AB391" i="15"/>
  <c r="H391" i="10" s="1"/>
  <c r="AC390" i="15"/>
  <c r="I390" i="10" s="1"/>
  <c r="Q390" i="10" s="1"/>
  <c r="D391" i="15"/>
  <c r="F391" i="5" s="1"/>
  <c r="E390" i="15"/>
  <c r="G390" i="5" s="1"/>
  <c r="N390" i="5" s="1"/>
  <c r="M391" i="15"/>
  <c r="G391" i="7" s="1"/>
  <c r="N390" i="15"/>
  <c r="H390" i="7" s="1"/>
  <c r="W391" i="15"/>
  <c r="G391" i="9" s="1"/>
  <c r="X390" i="15"/>
  <c r="H390" i="9" s="1"/>
  <c r="H411" i="15"/>
  <c r="H413" i="6" s="1"/>
  <c r="I410" i="15"/>
  <c r="I412" i="6" s="1"/>
  <c r="L413" i="6" l="1"/>
  <c r="AF414" i="6"/>
  <c r="P413" i="6"/>
  <c r="S413" i="6"/>
  <c r="X413" i="6" s="1"/>
  <c r="R413" i="6"/>
  <c r="Y413" i="6" s="1"/>
  <c r="AF413" i="6"/>
  <c r="F411" i="4"/>
  <c r="H411" i="4" s="1"/>
  <c r="V410" i="6"/>
  <c r="AB411" i="6"/>
  <c r="AC411" i="6" s="1"/>
  <c r="X411" i="6"/>
  <c r="Q412" i="6"/>
  <c r="P412" i="6"/>
  <c r="S412" i="6"/>
  <c r="AF412" i="6"/>
  <c r="U411" i="6"/>
  <c r="O411" i="6"/>
  <c r="E412" i="4"/>
  <c r="T410" i="6"/>
  <c r="F411" i="3" s="1"/>
  <c r="G411" i="3" s="1"/>
  <c r="E411" i="3"/>
  <c r="Z410" i="6"/>
  <c r="N410" i="6"/>
  <c r="AF411" i="6"/>
  <c r="AF410" i="6"/>
  <c r="R389" i="5"/>
  <c r="D390" i="4" s="1"/>
  <c r="X389" i="8"/>
  <c r="Y389" i="8" s="1"/>
  <c r="P390" i="10"/>
  <c r="O391" i="4" s="1"/>
  <c r="V389" i="8"/>
  <c r="S388" i="7"/>
  <c r="I389" i="3" s="1"/>
  <c r="S390" i="10"/>
  <c r="X390" i="10" s="1"/>
  <c r="S389" i="8"/>
  <c r="AF389" i="10"/>
  <c r="B389" i="4"/>
  <c r="L391" i="10"/>
  <c r="P391" i="10" s="1"/>
  <c r="O392" i="4" s="1"/>
  <c r="J391" i="8"/>
  <c r="M391" i="8" s="1"/>
  <c r="J391" i="5"/>
  <c r="P391" i="5" s="1"/>
  <c r="V389" i="10"/>
  <c r="P390" i="4"/>
  <c r="R390" i="4" s="1"/>
  <c r="T389" i="10"/>
  <c r="O390" i="3" s="1"/>
  <c r="P390" i="3" s="1"/>
  <c r="N390" i="3"/>
  <c r="Q389" i="8"/>
  <c r="K390" i="3" s="1"/>
  <c r="J390" i="3"/>
  <c r="T389" i="7"/>
  <c r="J390" i="4" s="1"/>
  <c r="I390" i="4"/>
  <c r="B390" i="4" s="1"/>
  <c r="N389" i="7"/>
  <c r="Q389" i="5"/>
  <c r="D390" i="3" s="1"/>
  <c r="C390" i="3"/>
  <c r="K391" i="7"/>
  <c r="O391" i="8"/>
  <c r="L390" i="8"/>
  <c r="R390" i="8"/>
  <c r="U390" i="5"/>
  <c r="K390" i="5"/>
  <c r="M390" i="5" s="1"/>
  <c r="C391" i="4" s="1"/>
  <c r="O390" i="7"/>
  <c r="I391" i="4" s="1"/>
  <c r="P390" i="7"/>
  <c r="R390" i="7"/>
  <c r="O391" i="5"/>
  <c r="W389" i="7"/>
  <c r="X389" i="7" s="1"/>
  <c r="M389" i="7"/>
  <c r="AE390" i="10"/>
  <c r="AF390" i="10" s="1"/>
  <c r="AD391" i="10"/>
  <c r="Q389" i="9"/>
  <c r="R389" i="9" s="1"/>
  <c r="O389" i="9"/>
  <c r="P389" i="9" s="1"/>
  <c r="K391" i="9"/>
  <c r="M392" i="4" s="1"/>
  <c r="M391" i="9"/>
  <c r="M390" i="3" s="1"/>
  <c r="L390" i="9"/>
  <c r="N390" i="9"/>
  <c r="N391" i="4" s="1"/>
  <c r="X390" i="8"/>
  <c r="W391" i="8"/>
  <c r="Z388" i="7"/>
  <c r="AA388" i="7" s="1"/>
  <c r="Y389" i="7"/>
  <c r="W391" i="5"/>
  <c r="X390" i="5"/>
  <c r="Y389" i="5" s="1"/>
  <c r="T390" i="9"/>
  <c r="U390" i="9" s="1"/>
  <c r="S391" i="9"/>
  <c r="N389" i="10"/>
  <c r="Z389" i="10"/>
  <c r="B389" i="3"/>
  <c r="AA388" i="10"/>
  <c r="J389" i="4"/>
  <c r="U388" i="7"/>
  <c r="T388" i="8"/>
  <c r="T387" i="8"/>
  <c r="I388" i="3"/>
  <c r="V370" i="7"/>
  <c r="S387" i="5"/>
  <c r="D388" i="4"/>
  <c r="Q387" i="5"/>
  <c r="D388" i="3" s="1"/>
  <c r="C388" i="3"/>
  <c r="B388" i="3" s="1"/>
  <c r="R392" i="15"/>
  <c r="F392" i="8" s="1"/>
  <c r="J392" i="8" s="1"/>
  <c r="S391" i="15"/>
  <c r="G391" i="8" s="1"/>
  <c r="D392" i="15"/>
  <c r="F392" i="5" s="1"/>
  <c r="J392" i="5" s="1"/>
  <c r="E391" i="15"/>
  <c r="G391" i="5" s="1"/>
  <c r="W392" i="15"/>
  <c r="G392" i="9" s="1"/>
  <c r="K392" i="9" s="1"/>
  <c r="X391" i="15"/>
  <c r="H391" i="9" s="1"/>
  <c r="H412" i="15"/>
  <c r="H414" i="6" s="1"/>
  <c r="L414" i="6" s="1"/>
  <c r="S414" i="6" s="1"/>
  <c r="I411" i="15"/>
  <c r="I413" i="6" s="1"/>
  <c r="Q413" i="6" s="1"/>
  <c r="M392" i="15"/>
  <c r="G392" i="7" s="1"/>
  <c r="N391" i="15"/>
  <c r="H391" i="7" s="1"/>
  <c r="AB392" i="15"/>
  <c r="H392" i="10" s="1"/>
  <c r="L392" i="10" s="1"/>
  <c r="AC391" i="15"/>
  <c r="I391" i="10" s="1"/>
  <c r="P414" i="6" l="1"/>
  <c r="R414" i="6"/>
  <c r="Y414" i="6" s="1"/>
  <c r="B21" i="19" s="1"/>
  <c r="O413" i="6"/>
  <c r="E414" i="3" s="1"/>
  <c r="AB414" i="6"/>
  <c r="X414" i="6"/>
  <c r="N414" i="6" s="1"/>
  <c r="N413" i="6"/>
  <c r="AB413" i="6"/>
  <c r="E414" i="4"/>
  <c r="U413" i="6"/>
  <c r="F414" i="4" s="1"/>
  <c r="H414" i="4" s="1"/>
  <c r="O390" i="10"/>
  <c r="N411" i="6"/>
  <c r="Z411" i="6"/>
  <c r="X412" i="6"/>
  <c r="Z413" i="6" s="1"/>
  <c r="AB412" i="6"/>
  <c r="AC412" i="6" s="1"/>
  <c r="T411" i="6"/>
  <c r="F412" i="3" s="1"/>
  <c r="G412" i="3" s="1"/>
  <c r="E412" i="3"/>
  <c r="U412" i="6"/>
  <c r="E413" i="4"/>
  <c r="O412" i="6"/>
  <c r="AA410" i="6"/>
  <c r="F412" i="4"/>
  <c r="H412" i="4" s="1"/>
  <c r="V411" i="6"/>
  <c r="Y390" i="8"/>
  <c r="S389" i="5"/>
  <c r="T389" i="5" s="1"/>
  <c r="V371" i="7"/>
  <c r="AA389" i="10"/>
  <c r="U390" i="10"/>
  <c r="P391" i="4" s="1"/>
  <c r="R391" i="4" s="1"/>
  <c r="N391" i="5"/>
  <c r="Q391" i="10"/>
  <c r="AB390" i="10"/>
  <c r="AC390" i="10" s="1"/>
  <c r="S391" i="10"/>
  <c r="X391" i="10" s="1"/>
  <c r="Z391" i="10" s="1"/>
  <c r="K391" i="10"/>
  <c r="R391" i="10" s="1"/>
  <c r="Y391" i="10" s="1"/>
  <c r="T389" i="8"/>
  <c r="P391" i="8"/>
  <c r="U391" i="8" s="1"/>
  <c r="V391" i="8" s="1"/>
  <c r="N391" i="8"/>
  <c r="U389" i="7"/>
  <c r="P392" i="10"/>
  <c r="K392" i="7"/>
  <c r="M393" i="4"/>
  <c r="M392" i="8"/>
  <c r="L392" i="8" s="1"/>
  <c r="B391" i="4"/>
  <c r="O392" i="5"/>
  <c r="O392" i="8"/>
  <c r="M392" i="9"/>
  <c r="M391" i="3" s="1"/>
  <c r="S392" i="10"/>
  <c r="P392" i="5"/>
  <c r="K392" i="5" s="1"/>
  <c r="M392" i="5" s="1"/>
  <c r="P392" i="8"/>
  <c r="N392" i="9"/>
  <c r="N393" i="4" s="1"/>
  <c r="K392" i="10"/>
  <c r="R392" i="10" s="1"/>
  <c r="Y392" i="10" s="1"/>
  <c r="K392" i="4"/>
  <c r="AE391" i="10"/>
  <c r="AF391" i="10" s="1"/>
  <c r="AD392" i="10"/>
  <c r="T391" i="9"/>
  <c r="U391" i="9" s="1"/>
  <c r="S392" i="9"/>
  <c r="X391" i="8"/>
  <c r="Y391" i="8" s="1"/>
  <c r="W392" i="8"/>
  <c r="X391" i="5"/>
  <c r="Y390" i="5" s="1"/>
  <c r="W392" i="5"/>
  <c r="T390" i="10"/>
  <c r="O391" i="3" s="1"/>
  <c r="P391" i="3" s="1"/>
  <c r="N391" i="3"/>
  <c r="Q390" i="8"/>
  <c r="K391" i="3" s="1"/>
  <c r="J391" i="3"/>
  <c r="S390" i="8"/>
  <c r="L391" i="4"/>
  <c r="S389" i="7"/>
  <c r="H390" i="3"/>
  <c r="B390" i="3" s="1"/>
  <c r="M390" i="7"/>
  <c r="W390" i="7"/>
  <c r="N390" i="7"/>
  <c r="T390" i="7"/>
  <c r="V390" i="5"/>
  <c r="L391" i="8"/>
  <c r="R391" i="8"/>
  <c r="L392" i="4" s="1"/>
  <c r="L390" i="5"/>
  <c r="R390" i="5"/>
  <c r="O391" i="10"/>
  <c r="U391" i="10"/>
  <c r="P392" i="4" s="1"/>
  <c r="R392" i="4" s="1"/>
  <c r="K391" i="5"/>
  <c r="M391" i="5" s="1"/>
  <c r="C392" i="4" s="1"/>
  <c r="U391" i="5"/>
  <c r="V391" i="5" s="1"/>
  <c r="P391" i="7"/>
  <c r="O391" i="7"/>
  <c r="R391" i="7"/>
  <c r="O390" i="9"/>
  <c r="P390" i="9" s="1"/>
  <c r="Q390" i="9"/>
  <c r="R390" i="9" s="1"/>
  <c r="N391" i="9"/>
  <c r="L391" i="9"/>
  <c r="Z389" i="7"/>
  <c r="AA389" i="7" s="1"/>
  <c r="Y390" i="7"/>
  <c r="N390" i="10"/>
  <c r="Z390" i="10"/>
  <c r="T388" i="5"/>
  <c r="T387" i="5"/>
  <c r="R393" i="15"/>
  <c r="F393" i="8" s="1"/>
  <c r="S392" i="15"/>
  <c r="G392" i="8" s="1"/>
  <c r="N392" i="8" s="1"/>
  <c r="AB393" i="15"/>
  <c r="H393" i="10" s="1"/>
  <c r="AC392" i="15"/>
  <c r="I392" i="10" s="1"/>
  <c r="Q392" i="10" s="1"/>
  <c r="H413" i="15"/>
  <c r="I412" i="15"/>
  <c r="I414" i="6" s="1"/>
  <c r="Q414" i="6" s="1"/>
  <c r="M393" i="15"/>
  <c r="G393" i="7" s="1"/>
  <c r="N392" i="15"/>
  <c r="H392" i="7" s="1"/>
  <c r="W393" i="15"/>
  <c r="G393" i="9" s="1"/>
  <c r="X392" i="15"/>
  <c r="H392" i="9" s="1"/>
  <c r="L392" i="9" s="1"/>
  <c r="D393" i="15"/>
  <c r="F393" i="5" s="1"/>
  <c r="E392" i="15"/>
  <c r="G392" i="5" s="1"/>
  <c r="N392" i="5" s="1"/>
  <c r="E415" i="4" l="1"/>
  <c r="U414" i="6"/>
  <c r="B17" i="19" s="1"/>
  <c r="T413" i="6"/>
  <c r="F414" i="3" s="1"/>
  <c r="G414" i="3" s="1"/>
  <c r="O414" i="6"/>
  <c r="AC414" i="6"/>
  <c r="Z414" i="6"/>
  <c r="AC413" i="6"/>
  <c r="V413" i="6"/>
  <c r="AA411" i="6"/>
  <c r="B18" i="19"/>
  <c r="F413" i="4"/>
  <c r="H413" i="4" s="1"/>
  <c r="V412" i="6"/>
  <c r="N412" i="6"/>
  <c r="Z412" i="6"/>
  <c r="T412" i="6"/>
  <c r="F413" i="3" s="1"/>
  <c r="G413" i="3" s="1"/>
  <c r="E413" i="3"/>
  <c r="V390" i="10"/>
  <c r="AA390" i="10" s="1"/>
  <c r="T390" i="8"/>
  <c r="AB391" i="10"/>
  <c r="AC391" i="10" s="1"/>
  <c r="U392" i="5"/>
  <c r="V392" i="5" s="1"/>
  <c r="L393" i="10"/>
  <c r="S393" i="10" s="1"/>
  <c r="U392" i="8"/>
  <c r="V392" i="8" s="1"/>
  <c r="O393" i="5"/>
  <c r="J393" i="5"/>
  <c r="K393" i="9"/>
  <c r="M393" i="9"/>
  <c r="M392" i="3" s="1"/>
  <c r="K393" i="7"/>
  <c r="J393" i="8"/>
  <c r="O393" i="8"/>
  <c r="AE392" i="10"/>
  <c r="AF392" i="10" s="1"/>
  <c r="AD393" i="10"/>
  <c r="T392" i="9"/>
  <c r="U392" i="9" s="1"/>
  <c r="S393" i="9"/>
  <c r="X392" i="8"/>
  <c r="Y392" i="8" s="1"/>
  <c r="W393" i="8"/>
  <c r="X392" i="5"/>
  <c r="Y391" i="5" s="1"/>
  <c r="W393" i="5"/>
  <c r="X392" i="10"/>
  <c r="N392" i="10" s="1"/>
  <c r="AB392" i="10"/>
  <c r="AC392" i="10" s="1"/>
  <c r="O392" i="9"/>
  <c r="P392" i="9" s="1"/>
  <c r="K393" i="4"/>
  <c r="R392" i="8"/>
  <c r="L393" i="4" s="1"/>
  <c r="P392" i="7"/>
  <c r="O392" i="7"/>
  <c r="N392" i="7" s="1"/>
  <c r="R392" i="7"/>
  <c r="O392" i="10"/>
  <c r="O393" i="4"/>
  <c r="U392" i="10"/>
  <c r="N391" i="10"/>
  <c r="Q392" i="9"/>
  <c r="Q392" i="8"/>
  <c r="K393" i="3" s="1"/>
  <c r="J393" i="3"/>
  <c r="I392" i="4"/>
  <c r="B392" i="4" s="1"/>
  <c r="L392" i="5"/>
  <c r="C393" i="4"/>
  <c r="R392" i="5"/>
  <c r="T391" i="10"/>
  <c r="O392" i="3" s="1"/>
  <c r="P392" i="3" s="1"/>
  <c r="N392" i="3"/>
  <c r="Q391" i="8"/>
  <c r="K392" i="3" s="1"/>
  <c r="J392" i="3"/>
  <c r="U390" i="7"/>
  <c r="J391" i="4"/>
  <c r="I390" i="3"/>
  <c r="V372" i="7"/>
  <c r="S390" i="7"/>
  <c r="I391" i="3" s="1"/>
  <c r="H391" i="3"/>
  <c r="S390" i="5"/>
  <c r="D391" i="4"/>
  <c r="Q390" i="5"/>
  <c r="D391" i="3" s="1"/>
  <c r="C391" i="3"/>
  <c r="N392" i="4"/>
  <c r="W391" i="7"/>
  <c r="X391" i="7" s="1"/>
  <c r="M391" i="7"/>
  <c r="L391" i="5"/>
  <c r="R391" i="5"/>
  <c r="D392" i="4" s="1"/>
  <c r="N391" i="7"/>
  <c r="T391" i="7"/>
  <c r="J392" i="4" s="1"/>
  <c r="V391" i="10"/>
  <c r="S391" i="8"/>
  <c r="X390" i="7"/>
  <c r="Q391" i="9"/>
  <c r="R391" i="9" s="1"/>
  <c r="O391" i="9"/>
  <c r="Z390" i="7"/>
  <c r="AA390" i="7" s="1"/>
  <c r="Y391" i="7"/>
  <c r="R394" i="15"/>
  <c r="F394" i="8" s="1"/>
  <c r="S393" i="15"/>
  <c r="G393" i="8" s="1"/>
  <c r="M394" i="15"/>
  <c r="G394" i="7" s="1"/>
  <c r="N393" i="15"/>
  <c r="H393" i="7" s="1"/>
  <c r="D394" i="15"/>
  <c r="F394" i="5" s="1"/>
  <c r="E393" i="15"/>
  <c r="G393" i="5" s="1"/>
  <c r="W394" i="15"/>
  <c r="G394" i="9" s="1"/>
  <c r="X393" i="15"/>
  <c r="H393" i="9" s="1"/>
  <c r="H414" i="15"/>
  <c r="I413" i="15"/>
  <c r="AB394" i="15"/>
  <c r="H394" i="10" s="1"/>
  <c r="AC393" i="15"/>
  <c r="I393" i="10" s="1"/>
  <c r="T414" i="6" l="1"/>
  <c r="F415" i="3" s="1"/>
  <c r="G415" i="3" s="1"/>
  <c r="E415" i="3"/>
  <c r="F415" i="4"/>
  <c r="H415" i="4" s="1"/>
  <c r="V414" i="6"/>
  <c r="AA414" i="6" s="1"/>
  <c r="AA413" i="6"/>
  <c r="B391" i="3"/>
  <c r="AA412" i="6"/>
  <c r="B19" i="19"/>
  <c r="P393" i="7"/>
  <c r="V373" i="7"/>
  <c r="L394" i="10"/>
  <c r="S394" i="10" s="1"/>
  <c r="K394" i="9"/>
  <c r="N394" i="9" s="1"/>
  <c r="N395" i="4" s="1"/>
  <c r="J394" i="8"/>
  <c r="P394" i="8" s="1"/>
  <c r="J394" i="5"/>
  <c r="P394" i="5" s="1"/>
  <c r="K394" i="5" s="1"/>
  <c r="M394" i="5" s="1"/>
  <c r="O394" i="5"/>
  <c r="K394" i="7"/>
  <c r="O394" i="8"/>
  <c r="M394" i="9"/>
  <c r="M393" i="3" s="1"/>
  <c r="Q393" i="10"/>
  <c r="P393" i="10"/>
  <c r="U393" i="10" s="1"/>
  <c r="K393" i="10"/>
  <c r="R393" i="10" s="1"/>
  <c r="Y393" i="10" s="1"/>
  <c r="AE393" i="10"/>
  <c r="AF393" i="10" s="1"/>
  <c r="AD394" i="10"/>
  <c r="T393" i="9"/>
  <c r="U393" i="9" s="1"/>
  <c r="S394" i="9"/>
  <c r="X393" i="8"/>
  <c r="Y393" i="8" s="1"/>
  <c r="W394" i="8"/>
  <c r="X393" i="5"/>
  <c r="Y392" i="5" s="1"/>
  <c r="W394" i="5"/>
  <c r="Z392" i="10"/>
  <c r="S392" i="8"/>
  <c r="T392" i="8" s="1"/>
  <c r="O393" i="10"/>
  <c r="X393" i="10"/>
  <c r="AB393" i="10"/>
  <c r="AC393" i="10" s="1"/>
  <c r="O393" i="7"/>
  <c r="R393" i="7"/>
  <c r="N393" i="5"/>
  <c r="P393" i="5"/>
  <c r="N393" i="8"/>
  <c r="M393" i="8"/>
  <c r="P393" i="8"/>
  <c r="U393" i="8" s="1"/>
  <c r="V393" i="8" s="1"/>
  <c r="L393" i="9"/>
  <c r="M394" i="4"/>
  <c r="N393" i="9"/>
  <c r="V392" i="10"/>
  <c r="P393" i="4"/>
  <c r="R393" i="4" s="1"/>
  <c r="N393" i="3"/>
  <c r="T392" i="10"/>
  <c r="O393" i="3" s="1"/>
  <c r="P393" i="3" s="1"/>
  <c r="I393" i="4"/>
  <c r="B393" i="4" s="1"/>
  <c r="T392" i="7"/>
  <c r="J393" i="4" s="1"/>
  <c r="M392" i="7"/>
  <c r="W392" i="7"/>
  <c r="X392" i="7" s="1"/>
  <c r="R392" i="9"/>
  <c r="H393" i="3"/>
  <c r="S392" i="7"/>
  <c r="I393" i="3" s="1"/>
  <c r="S392" i="5"/>
  <c r="D393" i="4"/>
  <c r="C393" i="3"/>
  <c r="Q392" i="5"/>
  <c r="D393" i="3" s="1"/>
  <c r="Z391" i="7"/>
  <c r="AA391" i="7" s="1"/>
  <c r="Y392" i="7"/>
  <c r="T390" i="5"/>
  <c r="S391" i="7"/>
  <c r="H392" i="3"/>
  <c r="Q391" i="5"/>
  <c r="D392" i="3" s="1"/>
  <c r="C392" i="3"/>
  <c r="S391" i="5"/>
  <c r="P391" i="9"/>
  <c r="T391" i="8"/>
  <c r="AA391" i="10"/>
  <c r="U391" i="7"/>
  <c r="R395" i="15"/>
  <c r="F395" i="8" s="1"/>
  <c r="J395" i="8" s="1"/>
  <c r="P395" i="8" s="1"/>
  <c r="S394" i="15"/>
  <c r="G394" i="8" s="1"/>
  <c r="AB395" i="15"/>
  <c r="H395" i="10" s="1"/>
  <c r="L395" i="10" s="1"/>
  <c r="AC394" i="15"/>
  <c r="I394" i="10" s="1"/>
  <c r="Q394" i="10" s="1"/>
  <c r="W395" i="15"/>
  <c r="G395" i="9" s="1"/>
  <c r="K395" i="9" s="1"/>
  <c r="N395" i="9" s="1"/>
  <c r="X394" i="15"/>
  <c r="H394" i="9" s="1"/>
  <c r="H415" i="15"/>
  <c r="I414" i="15"/>
  <c r="D395" i="15"/>
  <c r="F395" i="5" s="1"/>
  <c r="J395" i="5" s="1"/>
  <c r="E394" i="15"/>
  <c r="G394" i="5" s="1"/>
  <c r="M395" i="15"/>
  <c r="G395" i="7" s="1"/>
  <c r="N394" i="15"/>
  <c r="H394" i="7" s="1"/>
  <c r="N394" i="5" l="1"/>
  <c r="L394" i="9"/>
  <c r="Q394" i="9"/>
  <c r="B392" i="3"/>
  <c r="N394" i="8"/>
  <c r="U392" i="7"/>
  <c r="O394" i="4"/>
  <c r="K394" i="10"/>
  <c r="R394" i="10" s="1"/>
  <c r="Y394" i="10" s="1"/>
  <c r="P394" i="10"/>
  <c r="O394" i="10" s="1"/>
  <c r="M395" i="4"/>
  <c r="M394" i="8"/>
  <c r="L394" i="8" s="1"/>
  <c r="O395" i="5"/>
  <c r="K395" i="7"/>
  <c r="P395" i="10"/>
  <c r="M395" i="9"/>
  <c r="M394" i="3" s="1"/>
  <c r="S395" i="10"/>
  <c r="AB395" i="10" s="1"/>
  <c r="M396" i="4"/>
  <c r="M395" i="8"/>
  <c r="P395" i="5"/>
  <c r="U395" i="5" s="1"/>
  <c r="O395" i="8"/>
  <c r="K395" i="10"/>
  <c r="R395" i="10" s="1"/>
  <c r="Y395" i="10" s="1"/>
  <c r="X394" i="10"/>
  <c r="N394" i="10" s="1"/>
  <c r="AB394" i="10"/>
  <c r="AC394" i="10" s="1"/>
  <c r="O395" i="9"/>
  <c r="Q395" i="9"/>
  <c r="N396" i="4"/>
  <c r="U395" i="8"/>
  <c r="U394" i="5"/>
  <c r="AE394" i="10"/>
  <c r="AF394" i="10" s="1"/>
  <c r="T394" i="9"/>
  <c r="U394" i="9" s="1"/>
  <c r="S395" i="9"/>
  <c r="S396" i="9" s="1"/>
  <c r="X394" i="8"/>
  <c r="Y394" i="8" s="1"/>
  <c r="W395" i="8"/>
  <c r="X394" i="5"/>
  <c r="Y393" i="5" s="1"/>
  <c r="P394" i="7"/>
  <c r="O394" i="7"/>
  <c r="R394" i="7"/>
  <c r="U394" i="8"/>
  <c r="V394" i="8" s="1"/>
  <c r="C395" i="4"/>
  <c r="R394" i="5"/>
  <c r="O394" i="9"/>
  <c r="P394" i="9" s="1"/>
  <c r="B393" i="3"/>
  <c r="K393" i="5"/>
  <c r="M393" i="5" s="1"/>
  <c r="L394" i="5" s="1"/>
  <c r="U393" i="5"/>
  <c r="V393" i="5" s="1"/>
  <c r="M393" i="7"/>
  <c r="W393" i="7"/>
  <c r="X393" i="7" s="1"/>
  <c r="V393" i="10"/>
  <c r="P394" i="4"/>
  <c r="R394" i="4" s="1"/>
  <c r="O393" i="9"/>
  <c r="N394" i="4"/>
  <c r="Q393" i="9"/>
  <c r="R393" i="9" s="1"/>
  <c r="L393" i="8"/>
  <c r="K394" i="4"/>
  <c r="R393" i="8"/>
  <c r="N393" i="7"/>
  <c r="I394" i="4"/>
  <c r="T393" i="7"/>
  <c r="N393" i="10"/>
  <c r="Z393" i="10"/>
  <c r="T393" i="10"/>
  <c r="O394" i="3" s="1"/>
  <c r="P394" i="3" s="1"/>
  <c r="N394" i="3"/>
  <c r="Z392" i="7"/>
  <c r="AA392" i="7" s="1"/>
  <c r="Y393" i="7"/>
  <c r="V375" i="7"/>
  <c r="V374" i="7"/>
  <c r="AA392" i="10"/>
  <c r="T392" i="5"/>
  <c r="I392" i="3"/>
  <c r="T391" i="5"/>
  <c r="R396" i="15"/>
  <c r="F396" i="8" s="1"/>
  <c r="S395" i="15"/>
  <c r="G395" i="8" s="1"/>
  <c r="N395" i="8" s="1"/>
  <c r="H416" i="15"/>
  <c r="I415" i="15"/>
  <c r="M396" i="15"/>
  <c r="G396" i="7" s="1"/>
  <c r="K396" i="7" s="1"/>
  <c r="N395" i="15"/>
  <c r="H395" i="7" s="1"/>
  <c r="D396" i="15"/>
  <c r="F396" i="5" s="1"/>
  <c r="E395" i="15"/>
  <c r="G395" i="5" s="1"/>
  <c r="N395" i="5" s="1"/>
  <c r="W396" i="15"/>
  <c r="G396" i="9" s="1"/>
  <c r="X395" i="15"/>
  <c r="H395" i="9" s="1"/>
  <c r="L395" i="9" s="1"/>
  <c r="AB396" i="15"/>
  <c r="H396" i="10" s="1"/>
  <c r="L396" i="10" s="1"/>
  <c r="AC395" i="15"/>
  <c r="I395" i="10" s="1"/>
  <c r="Q395" i="10" s="1"/>
  <c r="R394" i="8" l="1"/>
  <c r="L395" i="4" s="1"/>
  <c r="X395" i="10"/>
  <c r="N395" i="10" s="1"/>
  <c r="U394" i="10"/>
  <c r="V394" i="10" s="1"/>
  <c r="AD395" i="10"/>
  <c r="AE395" i="10" s="1"/>
  <c r="AF395" i="10" s="1"/>
  <c r="S394" i="8"/>
  <c r="K395" i="5"/>
  <c r="M395" i="5" s="1"/>
  <c r="R395" i="5" s="1"/>
  <c r="W395" i="5"/>
  <c r="W396" i="5" s="1"/>
  <c r="W397" i="5" s="1"/>
  <c r="X397" i="5" s="1"/>
  <c r="O395" i="4"/>
  <c r="K395" i="4"/>
  <c r="J395" i="3"/>
  <c r="Q394" i="8"/>
  <c r="K395" i="3" s="1"/>
  <c r="J396" i="8"/>
  <c r="O396" i="8"/>
  <c r="O396" i="7"/>
  <c r="R396" i="7"/>
  <c r="R395" i="9"/>
  <c r="K396" i="9"/>
  <c r="M396" i="9"/>
  <c r="M395" i="3" s="1"/>
  <c r="K396" i="10"/>
  <c r="R396" i="10" s="1"/>
  <c r="Y396" i="10" s="1"/>
  <c r="S396" i="10"/>
  <c r="P396" i="10"/>
  <c r="J396" i="5"/>
  <c r="P396" i="5" s="1"/>
  <c r="O396" i="5"/>
  <c r="P395" i="9"/>
  <c r="Z394" i="10"/>
  <c r="T395" i="9"/>
  <c r="U395" i="9" s="1"/>
  <c r="T396" i="9"/>
  <c r="X395" i="8"/>
  <c r="Y395" i="8" s="1"/>
  <c r="O395" i="10"/>
  <c r="O396" i="4"/>
  <c r="U395" i="10"/>
  <c r="P395" i="7"/>
  <c r="O395" i="7"/>
  <c r="N395" i="7" s="1"/>
  <c r="R395" i="7"/>
  <c r="AC395" i="10"/>
  <c r="K396" i="4"/>
  <c r="R395" i="8"/>
  <c r="L396" i="4" s="1"/>
  <c r="L395" i="8"/>
  <c r="Z395" i="10"/>
  <c r="V395" i="8"/>
  <c r="N394" i="7"/>
  <c r="H395" i="3" s="1"/>
  <c r="V395" i="5"/>
  <c r="M394" i="7"/>
  <c r="W394" i="7"/>
  <c r="X394" i="7" s="1"/>
  <c r="R394" i="9"/>
  <c r="N395" i="3"/>
  <c r="T394" i="10"/>
  <c r="O395" i="3" s="1"/>
  <c r="P395" i="3" s="1"/>
  <c r="I395" i="4"/>
  <c r="T394" i="7"/>
  <c r="J395" i="4" s="1"/>
  <c r="D395" i="4"/>
  <c r="Q394" i="5"/>
  <c r="D395" i="3" s="1"/>
  <c r="C395" i="3"/>
  <c r="V394" i="5"/>
  <c r="Z393" i="7"/>
  <c r="AA393" i="7" s="1"/>
  <c r="Y394" i="7"/>
  <c r="P393" i="9"/>
  <c r="L394" i="4"/>
  <c r="S393" i="8"/>
  <c r="Q393" i="8"/>
  <c r="K394" i="3" s="1"/>
  <c r="J394" i="3"/>
  <c r="U393" i="7"/>
  <c r="J394" i="4"/>
  <c r="H394" i="3"/>
  <c r="S393" i="7"/>
  <c r="AA393" i="10"/>
  <c r="L393" i="5"/>
  <c r="C394" i="4"/>
  <c r="B394" i="4" s="1"/>
  <c r="R393" i="5"/>
  <c r="S394" i="5" s="1"/>
  <c r="R397" i="15"/>
  <c r="F397" i="8" s="1"/>
  <c r="S396" i="15"/>
  <c r="G396" i="8" s="1"/>
  <c r="D397" i="15"/>
  <c r="F397" i="5" s="1"/>
  <c r="E396" i="15"/>
  <c r="G396" i="5" s="1"/>
  <c r="N396" i="5" s="1"/>
  <c r="M397" i="15"/>
  <c r="G397" i="7" s="1"/>
  <c r="N396" i="15"/>
  <c r="H396" i="7" s="1"/>
  <c r="P396" i="7" s="1"/>
  <c r="AB397" i="15"/>
  <c r="H397" i="10" s="1"/>
  <c r="L397" i="10" s="1"/>
  <c r="AC396" i="15"/>
  <c r="I396" i="10" s="1"/>
  <c r="Q396" i="10" s="1"/>
  <c r="W397" i="15"/>
  <c r="G397" i="9" s="1"/>
  <c r="X396" i="15"/>
  <c r="H396" i="9" s="1"/>
  <c r="H417" i="15"/>
  <c r="I416" i="15"/>
  <c r="P395" i="4" l="1"/>
  <c r="R395" i="4" s="1"/>
  <c r="B395" i="4"/>
  <c r="C396" i="4"/>
  <c r="L395" i="5"/>
  <c r="Q395" i="5" s="1"/>
  <c r="D396" i="3" s="1"/>
  <c r="X396" i="5"/>
  <c r="X395" i="5"/>
  <c r="Y394" i="5" s="1"/>
  <c r="U396" i="9"/>
  <c r="S394" i="7"/>
  <c r="I395" i="3" s="1"/>
  <c r="J397" i="8"/>
  <c r="O397" i="8"/>
  <c r="K397" i="10"/>
  <c r="R397" i="10" s="1"/>
  <c r="Y397" i="10" s="1"/>
  <c r="S397" i="10"/>
  <c r="P397" i="10"/>
  <c r="J397" i="5"/>
  <c r="O397" i="5"/>
  <c r="AD396" i="10"/>
  <c r="AE396" i="10" s="1"/>
  <c r="AF396" i="10" s="1"/>
  <c r="AB396" i="10"/>
  <c r="AC396" i="10" s="1"/>
  <c r="X396" i="10"/>
  <c r="T396" i="7"/>
  <c r="I397" i="4"/>
  <c r="N396" i="7"/>
  <c r="M396" i="8"/>
  <c r="N396" i="8"/>
  <c r="P396" i="8"/>
  <c r="K397" i="7"/>
  <c r="K396" i="5"/>
  <c r="M396" i="5" s="1"/>
  <c r="U396" i="5"/>
  <c r="V396" i="5" s="1"/>
  <c r="K397" i="9"/>
  <c r="M397" i="9"/>
  <c r="M396" i="3" s="1"/>
  <c r="U396" i="10"/>
  <c r="O396" i="10"/>
  <c r="O397" i="4"/>
  <c r="L396" i="9"/>
  <c r="M397" i="4"/>
  <c r="N396" i="9"/>
  <c r="W396" i="7"/>
  <c r="M396" i="7"/>
  <c r="S395" i="8"/>
  <c r="J396" i="3"/>
  <c r="Q395" i="8"/>
  <c r="K396" i="3" s="1"/>
  <c r="P396" i="4"/>
  <c r="R396" i="4" s="1"/>
  <c r="V395" i="10"/>
  <c r="W395" i="7"/>
  <c r="X395" i="7" s="1"/>
  <c r="M395" i="7"/>
  <c r="I396" i="4"/>
  <c r="T395" i="7"/>
  <c r="N396" i="3"/>
  <c r="T395" i="10"/>
  <c r="O396" i="3" s="1"/>
  <c r="P396" i="3" s="1"/>
  <c r="AA394" i="10"/>
  <c r="B395" i="3"/>
  <c r="S395" i="7"/>
  <c r="I396" i="3" s="1"/>
  <c r="H396" i="3"/>
  <c r="S395" i="5"/>
  <c r="D396" i="4"/>
  <c r="C396" i="3"/>
  <c r="Z394" i="7"/>
  <c r="AA394" i="7" s="1"/>
  <c r="Y395" i="7"/>
  <c r="Y396" i="7" s="1"/>
  <c r="U394" i="7"/>
  <c r="T394" i="8"/>
  <c r="D394" i="4"/>
  <c r="S393" i="5"/>
  <c r="C394" i="3"/>
  <c r="B394" i="3" s="1"/>
  <c r="Q393" i="5"/>
  <c r="D394" i="3" s="1"/>
  <c r="I394" i="3"/>
  <c r="V376" i="7"/>
  <c r="T393" i="8"/>
  <c r="S397" i="15"/>
  <c r="G397" i="8" s="1"/>
  <c r="R398" i="15"/>
  <c r="F398" i="8" s="1"/>
  <c r="W398" i="15"/>
  <c r="G398" i="9" s="1"/>
  <c r="X397" i="15"/>
  <c r="H397" i="9" s="1"/>
  <c r="H418" i="15"/>
  <c r="I417" i="15"/>
  <c r="M398" i="15"/>
  <c r="G398" i="7" s="1"/>
  <c r="N397" i="15"/>
  <c r="H397" i="7" s="1"/>
  <c r="AB398" i="15"/>
  <c r="H398" i="10" s="1"/>
  <c r="L398" i="10" s="1"/>
  <c r="AC397" i="15"/>
  <c r="I397" i="10" s="1"/>
  <c r="Q397" i="10" s="1"/>
  <c r="D398" i="15"/>
  <c r="F398" i="5" s="1"/>
  <c r="E397" i="15"/>
  <c r="G397" i="5" s="1"/>
  <c r="B396" i="4" l="1"/>
  <c r="Y396" i="5"/>
  <c r="Y395" i="5"/>
  <c r="V378" i="7"/>
  <c r="V377" i="7"/>
  <c r="B396" i="3"/>
  <c r="AA395" i="10"/>
  <c r="T395" i="8"/>
  <c r="J398" i="5"/>
  <c r="O398" i="5"/>
  <c r="K398" i="7"/>
  <c r="K398" i="9"/>
  <c r="M398" i="9"/>
  <c r="M397" i="3" s="1"/>
  <c r="X396" i="7"/>
  <c r="W396" i="8"/>
  <c r="X396" i="8" s="1"/>
  <c r="U396" i="8"/>
  <c r="V396" i="8" s="1"/>
  <c r="H397" i="3"/>
  <c r="S396" i="7"/>
  <c r="P397" i="5"/>
  <c r="N397" i="5"/>
  <c r="J398" i="8"/>
  <c r="O398" i="8"/>
  <c r="R397" i="7"/>
  <c r="P397" i="7"/>
  <c r="O397" i="7"/>
  <c r="N396" i="10"/>
  <c r="Z396" i="10"/>
  <c r="O397" i="10"/>
  <c r="O398" i="4"/>
  <c r="U397" i="10"/>
  <c r="O396" i="9"/>
  <c r="P396" i="9" s="1"/>
  <c r="Q396" i="9"/>
  <c r="R396" i="9" s="1"/>
  <c r="N397" i="4"/>
  <c r="T396" i="10"/>
  <c r="O397" i="3" s="1"/>
  <c r="P397" i="3" s="1"/>
  <c r="N397" i="3"/>
  <c r="L396" i="8"/>
  <c r="K397" i="4"/>
  <c r="R396" i="8"/>
  <c r="J397" i="4"/>
  <c r="U396" i="7"/>
  <c r="AD397" i="10"/>
  <c r="AE397" i="10" s="1"/>
  <c r="AB397" i="10"/>
  <c r="AC397" i="10" s="1"/>
  <c r="X397" i="10"/>
  <c r="P397" i="8"/>
  <c r="N397" i="8"/>
  <c r="M397" i="8"/>
  <c r="S398" i="10"/>
  <c r="P398" i="10"/>
  <c r="K398" i="10"/>
  <c r="R398" i="10" s="1"/>
  <c r="Y398" i="10" s="1"/>
  <c r="V396" i="10"/>
  <c r="AA396" i="10" s="1"/>
  <c r="P397" i="4"/>
  <c r="R397" i="4" s="1"/>
  <c r="M398" i="4"/>
  <c r="N397" i="9"/>
  <c r="L397" i="9"/>
  <c r="C397" i="4"/>
  <c r="R396" i="5"/>
  <c r="L396" i="5"/>
  <c r="Z395" i="7"/>
  <c r="AA395" i="7" s="1"/>
  <c r="Z396" i="7"/>
  <c r="J396" i="4"/>
  <c r="U395" i="7"/>
  <c r="T395" i="5"/>
  <c r="T394" i="5"/>
  <c r="T393" i="5"/>
  <c r="S398" i="15"/>
  <c r="G398" i="8" s="1"/>
  <c r="R399" i="15"/>
  <c r="F399" i="8" s="1"/>
  <c r="J399" i="8" s="1"/>
  <c r="D399" i="15"/>
  <c r="F399" i="5" s="1"/>
  <c r="E398" i="15"/>
  <c r="G398" i="5" s="1"/>
  <c r="H419" i="15"/>
  <c r="I418" i="15"/>
  <c r="AB399" i="15"/>
  <c r="H399" i="10" s="1"/>
  <c r="L399" i="10" s="1"/>
  <c r="AC398" i="15"/>
  <c r="I398" i="10" s="1"/>
  <c r="Q398" i="10" s="1"/>
  <c r="M399" i="15"/>
  <c r="G399" i="7" s="1"/>
  <c r="K399" i="7" s="1"/>
  <c r="N398" i="15"/>
  <c r="H398" i="7" s="1"/>
  <c r="W399" i="15"/>
  <c r="G399" i="9" s="1"/>
  <c r="X398" i="15"/>
  <c r="H398" i="9" s="1"/>
  <c r="B397" i="4" l="1"/>
  <c r="AA396" i="7"/>
  <c r="R399" i="7"/>
  <c r="O399" i="7"/>
  <c r="M399" i="8"/>
  <c r="P399" i="8"/>
  <c r="C397" i="3"/>
  <c r="Q396" i="5"/>
  <c r="D397" i="3" s="1"/>
  <c r="U398" i="10"/>
  <c r="O399" i="4"/>
  <c r="O398" i="10"/>
  <c r="AF397" i="10"/>
  <c r="N398" i="3"/>
  <c r="T397" i="10"/>
  <c r="O398" i="3" s="1"/>
  <c r="P398" i="3" s="1"/>
  <c r="I397" i="3"/>
  <c r="V379" i="7"/>
  <c r="M399" i="4"/>
  <c r="N398" i="9"/>
  <c r="L398" i="9"/>
  <c r="P398" i="5"/>
  <c r="N398" i="5"/>
  <c r="D397" i="4"/>
  <c r="S396" i="5"/>
  <c r="W397" i="8"/>
  <c r="X397" i="8" s="1"/>
  <c r="Y397" i="8" s="1"/>
  <c r="U397" i="8"/>
  <c r="V397" i="8" s="1"/>
  <c r="L397" i="4"/>
  <c r="S396" i="8"/>
  <c r="T397" i="7"/>
  <c r="N397" i="7"/>
  <c r="I398" i="4"/>
  <c r="K397" i="5"/>
  <c r="M397" i="5" s="1"/>
  <c r="U397" i="5"/>
  <c r="V397" i="5" s="1"/>
  <c r="Y396" i="8"/>
  <c r="AB398" i="10"/>
  <c r="AC398" i="10" s="1"/>
  <c r="AD398" i="10"/>
  <c r="AE398" i="10" s="1"/>
  <c r="X398" i="10"/>
  <c r="N397" i="10"/>
  <c r="Z397" i="10"/>
  <c r="V397" i="10"/>
  <c r="P398" i="4"/>
  <c r="R398" i="4" s="1"/>
  <c r="M398" i="8"/>
  <c r="P398" i="8"/>
  <c r="N398" i="8"/>
  <c r="P398" i="7"/>
  <c r="R398" i="7"/>
  <c r="O398" i="7"/>
  <c r="O397" i="9"/>
  <c r="P397" i="9" s="1"/>
  <c r="N398" i="4"/>
  <c r="S397" i="9"/>
  <c r="T397" i="9" s="1"/>
  <c r="U397" i="9" s="1"/>
  <c r="Q397" i="9"/>
  <c r="R397" i="9" s="1"/>
  <c r="K399" i="9"/>
  <c r="M399" i="9"/>
  <c r="M398" i="3" s="1"/>
  <c r="K399" i="10"/>
  <c r="R399" i="10" s="1"/>
  <c r="Y399" i="10" s="1"/>
  <c r="P399" i="10"/>
  <c r="S399" i="10"/>
  <c r="J399" i="5"/>
  <c r="P399" i="5" s="1"/>
  <c r="O399" i="5"/>
  <c r="L397" i="8"/>
  <c r="K398" i="4"/>
  <c r="R397" i="8"/>
  <c r="Q396" i="8"/>
  <c r="K397" i="3" s="1"/>
  <c r="J397" i="3"/>
  <c r="Y397" i="7"/>
  <c r="Z397" i="7" s="1"/>
  <c r="AA397" i="7" s="1"/>
  <c r="W397" i="7"/>
  <c r="X397" i="7" s="1"/>
  <c r="M397" i="7"/>
  <c r="O399" i="8"/>
  <c r="R400" i="15"/>
  <c r="F400" i="8" s="1"/>
  <c r="S399" i="15"/>
  <c r="G399" i="8" s="1"/>
  <c r="N399" i="8" s="1"/>
  <c r="AB400" i="15"/>
  <c r="H400" i="10" s="1"/>
  <c r="L400" i="10" s="1"/>
  <c r="AC399" i="15"/>
  <c r="I399" i="10" s="1"/>
  <c r="Q399" i="10" s="1"/>
  <c r="H420" i="15"/>
  <c r="I419" i="15"/>
  <c r="W400" i="15"/>
  <c r="G400" i="9" s="1"/>
  <c r="X399" i="15"/>
  <c r="H399" i="9" s="1"/>
  <c r="M400" i="15"/>
  <c r="G400" i="7" s="1"/>
  <c r="N399" i="15"/>
  <c r="H399" i="7" s="1"/>
  <c r="P399" i="7" s="1"/>
  <c r="D400" i="15"/>
  <c r="F400" i="5" s="1"/>
  <c r="J400" i="5" s="1"/>
  <c r="P400" i="5" s="1"/>
  <c r="E399" i="15"/>
  <c r="G399" i="5" s="1"/>
  <c r="AA397" i="10" l="1"/>
  <c r="N399" i="5"/>
  <c r="T396" i="5"/>
  <c r="J398" i="3"/>
  <c r="Q397" i="8"/>
  <c r="K398" i="3" s="1"/>
  <c r="M398" i="7"/>
  <c r="W398" i="7"/>
  <c r="X398" i="7" s="1"/>
  <c r="Y398" i="7"/>
  <c r="Z398" i="7" s="1"/>
  <c r="U398" i="8"/>
  <c r="V398" i="8" s="1"/>
  <c r="W398" i="8"/>
  <c r="X398" i="8" s="1"/>
  <c r="L397" i="5"/>
  <c r="C398" i="4"/>
  <c r="B398" i="4" s="1"/>
  <c r="R397" i="5"/>
  <c r="J398" i="4"/>
  <c r="U397" i="7"/>
  <c r="U398" i="5"/>
  <c r="V398" i="5" s="1"/>
  <c r="K398" i="5"/>
  <c r="M398" i="5" s="1"/>
  <c r="W398" i="5"/>
  <c r="X398" i="5" s="1"/>
  <c r="AF398" i="10"/>
  <c r="T399" i="7"/>
  <c r="N399" i="7"/>
  <c r="I400" i="4"/>
  <c r="J400" i="8"/>
  <c r="O400" i="8"/>
  <c r="U399" i="5"/>
  <c r="K399" i="5"/>
  <c r="M399" i="5" s="1"/>
  <c r="R398" i="8"/>
  <c r="K399" i="4"/>
  <c r="L398" i="8"/>
  <c r="P399" i="4"/>
  <c r="R399" i="4" s="1"/>
  <c r="V398" i="10"/>
  <c r="U399" i="8"/>
  <c r="M399" i="7"/>
  <c r="W399" i="7"/>
  <c r="K400" i="7"/>
  <c r="L398" i="4"/>
  <c r="S397" i="8"/>
  <c r="T397" i="8" s="1"/>
  <c r="X399" i="10"/>
  <c r="AD399" i="10"/>
  <c r="AE399" i="10" s="1"/>
  <c r="AF399" i="10" s="1"/>
  <c r="AB399" i="10"/>
  <c r="N399" i="9"/>
  <c r="L399" i="9"/>
  <c r="M400" i="4"/>
  <c r="S398" i="9"/>
  <c r="T398" i="9" s="1"/>
  <c r="U398" i="9" s="1"/>
  <c r="N399" i="4"/>
  <c r="Q398" i="9"/>
  <c r="R398" i="9" s="1"/>
  <c r="O398" i="9"/>
  <c r="P398" i="9" s="1"/>
  <c r="R399" i="8"/>
  <c r="L400" i="4" s="1"/>
  <c r="K400" i="4"/>
  <c r="L399" i="8"/>
  <c r="O400" i="5"/>
  <c r="K400" i="5"/>
  <c r="M400" i="5" s="1"/>
  <c r="U400" i="5"/>
  <c r="K400" i="9"/>
  <c r="M400" i="9"/>
  <c r="M399" i="3" s="1"/>
  <c r="P400" i="10"/>
  <c r="S400" i="10"/>
  <c r="K400" i="10"/>
  <c r="R400" i="10" s="1"/>
  <c r="Y400" i="10" s="1"/>
  <c r="U399" i="10"/>
  <c r="O400" i="4"/>
  <c r="O399" i="10"/>
  <c r="I399" i="4"/>
  <c r="T398" i="7"/>
  <c r="N398" i="7"/>
  <c r="N398" i="10"/>
  <c r="Z398" i="10"/>
  <c r="S397" i="7"/>
  <c r="H398" i="3"/>
  <c r="T396" i="8"/>
  <c r="N399" i="3"/>
  <c r="T398" i="10"/>
  <c r="O399" i="3" s="1"/>
  <c r="P399" i="3" s="1"/>
  <c r="B397" i="3"/>
  <c r="R401" i="15"/>
  <c r="F401" i="8" s="1"/>
  <c r="S400" i="15"/>
  <c r="G400" i="8" s="1"/>
  <c r="H421" i="15"/>
  <c r="I420" i="15"/>
  <c r="D401" i="15"/>
  <c r="F401" i="5" s="1"/>
  <c r="E400" i="15"/>
  <c r="G400" i="5" s="1"/>
  <c r="N400" i="5" s="1"/>
  <c r="M401" i="15"/>
  <c r="G401" i="7" s="1"/>
  <c r="N400" i="15"/>
  <c r="H400" i="7" s="1"/>
  <c r="W401" i="15"/>
  <c r="G401" i="9" s="1"/>
  <c r="X400" i="15"/>
  <c r="H400" i="9" s="1"/>
  <c r="AB401" i="15"/>
  <c r="H401" i="10" s="1"/>
  <c r="L401" i="10" s="1"/>
  <c r="AC400" i="15"/>
  <c r="I400" i="10" s="1"/>
  <c r="Q400" i="10" s="1"/>
  <c r="P400" i="7" l="1"/>
  <c r="V400" i="5"/>
  <c r="V399" i="8"/>
  <c r="X399" i="7"/>
  <c r="Y399" i="7"/>
  <c r="Z399" i="7" s="1"/>
  <c r="AA399" i="7" s="1"/>
  <c r="W399" i="8"/>
  <c r="X399" i="8" s="1"/>
  <c r="Y399" i="8" s="1"/>
  <c r="W399" i="5"/>
  <c r="J401" i="5"/>
  <c r="O401" i="5"/>
  <c r="J401" i="8"/>
  <c r="O401" i="8"/>
  <c r="P401" i="10"/>
  <c r="K401" i="10"/>
  <c r="R401" i="10" s="1"/>
  <c r="Y401" i="10" s="1"/>
  <c r="S401" i="10"/>
  <c r="K401" i="7"/>
  <c r="N400" i="3"/>
  <c r="T399" i="10"/>
  <c r="O400" i="3" s="1"/>
  <c r="P400" i="3" s="1"/>
  <c r="AD400" i="10"/>
  <c r="AE400" i="10" s="1"/>
  <c r="AB400" i="10"/>
  <c r="AC400" i="10" s="1"/>
  <c r="X400" i="10"/>
  <c r="Q399" i="8"/>
  <c r="K400" i="3" s="1"/>
  <c r="J400" i="3"/>
  <c r="N399" i="10"/>
  <c r="Z399" i="10"/>
  <c r="S399" i="8"/>
  <c r="AA398" i="10"/>
  <c r="Q398" i="8"/>
  <c r="K399" i="3" s="1"/>
  <c r="J399" i="3"/>
  <c r="Y397" i="5"/>
  <c r="Q397" i="5"/>
  <c r="D398" i="3" s="1"/>
  <c r="C398" i="3"/>
  <c r="B398" i="3" s="1"/>
  <c r="I398" i="3"/>
  <c r="V380" i="7"/>
  <c r="S398" i="7"/>
  <c r="I399" i="3" s="1"/>
  <c r="H399" i="3"/>
  <c r="U400" i="10"/>
  <c r="O400" i="10"/>
  <c r="O401" i="4"/>
  <c r="Q399" i="9"/>
  <c r="R399" i="9" s="1"/>
  <c r="S399" i="9"/>
  <c r="T399" i="9" s="1"/>
  <c r="U399" i="9" s="1"/>
  <c r="N400" i="4"/>
  <c r="O399" i="9"/>
  <c r="P399" i="9" s="1"/>
  <c r="O400" i="7"/>
  <c r="R400" i="7"/>
  <c r="R399" i="5"/>
  <c r="L399" i="5"/>
  <c r="C400" i="4"/>
  <c r="B400" i="4" s="1"/>
  <c r="S399" i="7"/>
  <c r="I400" i="3" s="1"/>
  <c r="H400" i="3"/>
  <c r="C399" i="4"/>
  <c r="B399" i="4" s="1"/>
  <c r="L398" i="5"/>
  <c r="R398" i="5"/>
  <c r="J399" i="4"/>
  <c r="U398" i="7"/>
  <c r="V399" i="10"/>
  <c r="P400" i="4"/>
  <c r="R400" i="4" s="1"/>
  <c r="C401" i="4"/>
  <c r="R400" i="5"/>
  <c r="L400" i="5"/>
  <c r="AC399" i="10"/>
  <c r="L399" i="4"/>
  <c r="S398" i="8"/>
  <c r="V399" i="5"/>
  <c r="J400" i="4"/>
  <c r="U399" i="7"/>
  <c r="D398" i="4"/>
  <c r="S397" i="5"/>
  <c r="AA398" i="7"/>
  <c r="K401" i="9"/>
  <c r="M401" i="9"/>
  <c r="M400" i="3" s="1"/>
  <c r="N400" i="9"/>
  <c r="M401" i="4"/>
  <c r="L400" i="9"/>
  <c r="M400" i="8"/>
  <c r="N400" i="8"/>
  <c r="P400" i="8"/>
  <c r="Y398" i="8"/>
  <c r="S401" i="15"/>
  <c r="G401" i="8" s="1"/>
  <c r="R402" i="15"/>
  <c r="F402" i="8" s="1"/>
  <c r="AB402" i="15"/>
  <c r="H402" i="10" s="1"/>
  <c r="AC401" i="15"/>
  <c r="I401" i="10" s="1"/>
  <c r="Q401" i="10" s="1"/>
  <c r="D402" i="15"/>
  <c r="F402" i="5" s="1"/>
  <c r="E401" i="15"/>
  <c r="G401" i="5" s="1"/>
  <c r="W402" i="15"/>
  <c r="G402" i="9" s="1"/>
  <c r="X401" i="15"/>
  <c r="H401" i="9" s="1"/>
  <c r="M402" i="15"/>
  <c r="G402" i="7" s="1"/>
  <c r="N401" i="15"/>
  <c r="H401" i="7" s="1"/>
  <c r="H422" i="15"/>
  <c r="I421" i="15"/>
  <c r="T397" i="5" l="1"/>
  <c r="AA399" i="10"/>
  <c r="T398" i="8"/>
  <c r="T399" i="8"/>
  <c r="X399" i="5"/>
  <c r="W400" i="5"/>
  <c r="X400" i="5" s="1"/>
  <c r="V381" i="7"/>
  <c r="K402" i="7"/>
  <c r="L401" i="9"/>
  <c r="M402" i="4"/>
  <c r="N401" i="9"/>
  <c r="L402" i="10"/>
  <c r="J402" i="8"/>
  <c r="O402" i="8"/>
  <c r="L400" i="8"/>
  <c r="R400" i="8"/>
  <c r="K401" i="4"/>
  <c r="O400" i="9"/>
  <c r="P400" i="9" s="1"/>
  <c r="Q400" i="9"/>
  <c r="R400" i="9" s="1"/>
  <c r="S400" i="9"/>
  <c r="T400" i="9" s="1"/>
  <c r="U400" i="9" s="1"/>
  <c r="N401" i="4"/>
  <c r="C400" i="3"/>
  <c r="B400" i="3" s="1"/>
  <c r="Q399" i="5"/>
  <c r="D400" i="3" s="1"/>
  <c r="V382" i="7"/>
  <c r="O401" i="10"/>
  <c r="O402" i="4"/>
  <c r="U401" i="10"/>
  <c r="P401" i="5"/>
  <c r="N401" i="5"/>
  <c r="J402" i="5"/>
  <c r="O402" i="5"/>
  <c r="D400" i="4"/>
  <c r="S399" i="5"/>
  <c r="T400" i="10"/>
  <c r="O401" i="3" s="1"/>
  <c r="P401" i="3" s="1"/>
  <c r="N401" i="3"/>
  <c r="Z400" i="10"/>
  <c r="N400" i="10"/>
  <c r="AD401" i="10"/>
  <c r="AE401" i="10" s="1"/>
  <c r="X401" i="10"/>
  <c r="AB401" i="10"/>
  <c r="C401" i="3"/>
  <c r="Q400" i="5"/>
  <c r="D401" i="3" s="1"/>
  <c r="D399" i="4"/>
  <c r="S398" i="5"/>
  <c r="M400" i="7"/>
  <c r="Y400" i="7"/>
  <c r="Z400" i="7" s="1"/>
  <c r="W400" i="7"/>
  <c r="X400" i="7" s="1"/>
  <c r="P401" i="4"/>
  <c r="R401" i="4" s="1"/>
  <c r="V400" i="10"/>
  <c r="P401" i="8"/>
  <c r="M401" i="8"/>
  <c r="N401" i="8"/>
  <c r="W400" i="8"/>
  <c r="X400" i="8" s="1"/>
  <c r="U400" i="8"/>
  <c r="V400" i="8" s="1"/>
  <c r="K402" i="9"/>
  <c r="M402" i="9"/>
  <c r="M401" i="3" s="1"/>
  <c r="D401" i="4"/>
  <c r="S400" i="5"/>
  <c r="C399" i="3"/>
  <c r="B399" i="3" s="1"/>
  <c r="Q398" i="5"/>
  <c r="D399" i="3" s="1"/>
  <c r="N400" i="7"/>
  <c r="T400" i="7"/>
  <c r="I401" i="4"/>
  <c r="AF400" i="10"/>
  <c r="R401" i="7"/>
  <c r="P401" i="7"/>
  <c r="O401" i="7"/>
  <c r="R403" i="15"/>
  <c r="F403" i="8" s="1"/>
  <c r="J403" i="8" s="1"/>
  <c r="S402" i="15"/>
  <c r="G402" i="8" s="1"/>
  <c r="H423" i="15"/>
  <c r="I422" i="15"/>
  <c r="W403" i="15"/>
  <c r="G403" i="9" s="1"/>
  <c r="X402" i="15"/>
  <c r="H402" i="9" s="1"/>
  <c r="AB403" i="15"/>
  <c r="H403" i="10" s="1"/>
  <c r="L403" i="10" s="1"/>
  <c r="AC402" i="15"/>
  <c r="I402" i="10" s="1"/>
  <c r="M403" i="15"/>
  <c r="G403" i="7" s="1"/>
  <c r="K403" i="7" s="1"/>
  <c r="N402" i="15"/>
  <c r="H402" i="7" s="1"/>
  <c r="D403" i="15"/>
  <c r="F403" i="5" s="1"/>
  <c r="E402" i="15"/>
  <c r="G402" i="5" s="1"/>
  <c r="B401" i="4" l="1"/>
  <c r="AA400" i="10"/>
  <c r="Y399" i="5"/>
  <c r="Y398" i="5"/>
  <c r="M401" i="7"/>
  <c r="Y401" i="7"/>
  <c r="Z401" i="7" s="1"/>
  <c r="AA401" i="7" s="1"/>
  <c r="W401" i="7"/>
  <c r="X401" i="7" s="1"/>
  <c r="H401" i="3"/>
  <c r="S400" i="7"/>
  <c r="T400" i="5"/>
  <c r="T399" i="5"/>
  <c r="P402" i="5"/>
  <c r="N402" i="5"/>
  <c r="P402" i="4"/>
  <c r="R402" i="4" s="1"/>
  <c r="V401" i="10"/>
  <c r="L401" i="4"/>
  <c r="S400" i="8"/>
  <c r="O403" i="8"/>
  <c r="M403" i="4"/>
  <c r="N402" i="9"/>
  <c r="L402" i="9"/>
  <c r="R401" i="8"/>
  <c r="K402" i="4"/>
  <c r="L401" i="8"/>
  <c r="T398" i="5"/>
  <c r="AC401" i="10"/>
  <c r="Q400" i="8"/>
  <c r="K401" i="3" s="1"/>
  <c r="J401" i="3"/>
  <c r="B401" i="3" s="1"/>
  <c r="S402" i="10"/>
  <c r="Q402" i="10"/>
  <c r="K402" i="10"/>
  <c r="R402" i="10" s="1"/>
  <c r="Y402" i="10" s="1"/>
  <c r="P402" i="10"/>
  <c r="K403" i="9"/>
  <c r="M403" i="9"/>
  <c r="M402" i="3" s="1"/>
  <c r="N401" i="7"/>
  <c r="T401" i="7"/>
  <c r="I402" i="4"/>
  <c r="U401" i="8"/>
  <c r="V401" i="8" s="1"/>
  <c r="W401" i="8"/>
  <c r="X401" i="8" s="1"/>
  <c r="Y401" i="8" s="1"/>
  <c r="N401" i="10"/>
  <c r="Z401" i="10"/>
  <c r="T401" i="10"/>
  <c r="O402" i="3" s="1"/>
  <c r="P402" i="3" s="1"/>
  <c r="N402" i="3"/>
  <c r="R403" i="7"/>
  <c r="O403" i="7"/>
  <c r="P403" i="8"/>
  <c r="M403" i="8"/>
  <c r="J403" i="5"/>
  <c r="P403" i="5" s="1"/>
  <c r="O403" i="5"/>
  <c r="K403" i="10"/>
  <c r="R403" i="10" s="1"/>
  <c r="Y403" i="10" s="1"/>
  <c r="S403" i="10"/>
  <c r="P403" i="10"/>
  <c r="U400" i="7"/>
  <c r="J401" i="4"/>
  <c r="Y400" i="8"/>
  <c r="AA400" i="7"/>
  <c r="AF401" i="10"/>
  <c r="K401" i="5"/>
  <c r="M401" i="5" s="1"/>
  <c r="W401" i="5"/>
  <c r="X401" i="5" s="1"/>
  <c r="U401" i="5"/>
  <c r="M402" i="8"/>
  <c r="P402" i="8"/>
  <c r="N402" i="8"/>
  <c r="Q401" i="9"/>
  <c r="R401" i="9" s="1"/>
  <c r="N402" i="4"/>
  <c r="O401" i="9"/>
  <c r="P401" i="9" s="1"/>
  <c r="S401" i="9"/>
  <c r="T401" i="9" s="1"/>
  <c r="U401" i="9" s="1"/>
  <c r="P402" i="7"/>
  <c r="O402" i="7"/>
  <c r="N402" i="7" s="1"/>
  <c r="R402" i="7"/>
  <c r="R404" i="15"/>
  <c r="F404" i="8" s="1"/>
  <c r="S403" i="15"/>
  <c r="G403" i="8" s="1"/>
  <c r="N403" i="8" s="1"/>
  <c r="W404" i="15"/>
  <c r="G404" i="9" s="1"/>
  <c r="X403" i="15"/>
  <c r="H403" i="9" s="1"/>
  <c r="M404" i="15"/>
  <c r="G404" i="7" s="1"/>
  <c r="N403" i="15"/>
  <c r="H403" i="7" s="1"/>
  <c r="P403" i="7" s="1"/>
  <c r="D404" i="15"/>
  <c r="F404" i="5" s="1"/>
  <c r="J404" i="5" s="1"/>
  <c r="P404" i="5" s="1"/>
  <c r="E403" i="15"/>
  <c r="G403" i="5" s="1"/>
  <c r="AB404" i="15"/>
  <c r="H404" i="10" s="1"/>
  <c r="L404" i="10" s="1"/>
  <c r="AC403" i="15"/>
  <c r="I403" i="10" s="1"/>
  <c r="Q403" i="10" s="1"/>
  <c r="H424" i="15"/>
  <c r="I423" i="15"/>
  <c r="N403" i="5" l="1"/>
  <c r="T400" i="8"/>
  <c r="S402" i="7"/>
  <c r="I403" i="3" s="1"/>
  <c r="H403" i="3"/>
  <c r="M402" i="7"/>
  <c r="W402" i="7"/>
  <c r="X402" i="7" s="1"/>
  <c r="Y402" i="7"/>
  <c r="Z402" i="7" s="1"/>
  <c r="U402" i="8"/>
  <c r="V402" i="8" s="1"/>
  <c r="W402" i="8"/>
  <c r="X402" i="8" s="1"/>
  <c r="Y400" i="5"/>
  <c r="X403" i="10"/>
  <c r="AB403" i="10"/>
  <c r="R403" i="8"/>
  <c r="K404" i="4"/>
  <c r="L403" i="8"/>
  <c r="M403" i="7"/>
  <c r="W403" i="7"/>
  <c r="Q401" i="8"/>
  <c r="K402" i="3" s="1"/>
  <c r="J402" i="3"/>
  <c r="K404" i="9"/>
  <c r="M404" i="9"/>
  <c r="M403" i="3" s="1"/>
  <c r="R402" i="8"/>
  <c r="K403" i="4"/>
  <c r="U403" i="8"/>
  <c r="S402" i="9"/>
  <c r="T402" i="9" s="1"/>
  <c r="U402" i="9" s="1"/>
  <c r="O402" i="9"/>
  <c r="P402" i="9" s="1"/>
  <c r="N403" i="4"/>
  <c r="Q402" i="9"/>
  <c r="R402" i="9" s="1"/>
  <c r="K404" i="5"/>
  <c r="M404" i="5" s="1"/>
  <c r="U404" i="5"/>
  <c r="U401" i="7"/>
  <c r="J402" i="4"/>
  <c r="L403" i="9"/>
  <c r="N403" i="9"/>
  <c r="M404" i="4"/>
  <c r="X402" i="10"/>
  <c r="AB402" i="10"/>
  <c r="AD402" i="10"/>
  <c r="AE402" i="10" s="1"/>
  <c r="L402" i="4"/>
  <c r="S401" i="8"/>
  <c r="K402" i="5"/>
  <c r="M402" i="5" s="1"/>
  <c r="W402" i="5"/>
  <c r="X402" i="5" s="1"/>
  <c r="U402" i="5"/>
  <c r="V402" i="5" s="1"/>
  <c r="I401" i="3"/>
  <c r="V383" i="7"/>
  <c r="I403" i="4"/>
  <c r="T402" i="7"/>
  <c r="L401" i="5"/>
  <c r="R401" i="5"/>
  <c r="C402" i="4"/>
  <c r="B402" i="4" s="1"/>
  <c r="K404" i="10"/>
  <c r="R404" i="10" s="1"/>
  <c r="Y404" i="10" s="1"/>
  <c r="S404" i="10"/>
  <c r="P404" i="10"/>
  <c r="K404" i="7"/>
  <c r="J404" i="8"/>
  <c r="O404" i="8"/>
  <c r="V401" i="5"/>
  <c r="O403" i="10"/>
  <c r="O404" i="4"/>
  <c r="U403" i="10"/>
  <c r="U403" i="5"/>
  <c r="K403" i="5"/>
  <c r="M403" i="5" s="1"/>
  <c r="T403" i="7"/>
  <c r="I404" i="4"/>
  <c r="N403" i="7"/>
  <c r="S401" i="7"/>
  <c r="I402" i="3" s="1"/>
  <c r="H402" i="3"/>
  <c r="O403" i="4"/>
  <c r="O402" i="10"/>
  <c r="U402" i="10"/>
  <c r="L402" i="8"/>
  <c r="AA401" i="10"/>
  <c r="O404" i="5"/>
  <c r="R405" i="15"/>
  <c r="F405" i="8" s="1"/>
  <c r="S404" i="15"/>
  <c r="G404" i="8" s="1"/>
  <c r="H425" i="15"/>
  <c r="I424" i="15"/>
  <c r="D405" i="15"/>
  <c r="F405" i="5" s="1"/>
  <c r="E404" i="15"/>
  <c r="G404" i="5" s="1"/>
  <c r="N404" i="5" s="1"/>
  <c r="W405" i="15"/>
  <c r="G405" i="9" s="1"/>
  <c r="X404" i="15"/>
  <c r="H404" i="9" s="1"/>
  <c r="AB405" i="15"/>
  <c r="H405" i="10" s="1"/>
  <c r="AC404" i="15"/>
  <c r="I404" i="10" s="1"/>
  <c r="Q404" i="10" s="1"/>
  <c r="M405" i="15"/>
  <c r="G405" i="7" s="1"/>
  <c r="N404" i="15"/>
  <c r="H404" i="7" s="1"/>
  <c r="P404" i="7" l="1"/>
  <c r="W403" i="5"/>
  <c r="X403" i="5" s="1"/>
  <c r="Y402" i="5" s="1"/>
  <c r="W403" i="8"/>
  <c r="X403" i="8" s="1"/>
  <c r="Y403" i="8" s="1"/>
  <c r="L405" i="10"/>
  <c r="P405" i="10" s="1"/>
  <c r="T401" i="8"/>
  <c r="V403" i="5"/>
  <c r="V403" i="8"/>
  <c r="X403" i="7"/>
  <c r="AD403" i="10"/>
  <c r="AD404" i="10" s="1"/>
  <c r="AE404" i="10" s="1"/>
  <c r="Y403" i="7"/>
  <c r="Z403" i="7" s="1"/>
  <c r="AA403" i="7" s="1"/>
  <c r="W404" i="5"/>
  <c r="X404" i="5" s="1"/>
  <c r="Y403" i="5" s="1"/>
  <c r="T402" i="10"/>
  <c r="O403" i="3" s="1"/>
  <c r="P403" i="3" s="1"/>
  <c r="N403" i="3"/>
  <c r="S403" i="7"/>
  <c r="I404" i="3" s="1"/>
  <c r="H404" i="3"/>
  <c r="N404" i="3"/>
  <c r="T403" i="10"/>
  <c r="O404" i="3" s="1"/>
  <c r="P404" i="3" s="1"/>
  <c r="O404" i="10"/>
  <c r="U404" i="10"/>
  <c r="O405" i="4"/>
  <c r="D402" i="4"/>
  <c r="S401" i="5"/>
  <c r="V385" i="7"/>
  <c r="L402" i="5"/>
  <c r="C403" i="4"/>
  <c r="B403" i="4" s="1"/>
  <c r="R402" i="5"/>
  <c r="AC402" i="10"/>
  <c r="AC403" i="10"/>
  <c r="V404" i="5"/>
  <c r="L404" i="9"/>
  <c r="M405" i="4"/>
  <c r="N404" i="9"/>
  <c r="P404" i="8"/>
  <c r="N404" i="8"/>
  <c r="M404" i="8"/>
  <c r="X404" i="10"/>
  <c r="AB404" i="10"/>
  <c r="AC404" i="10" s="1"/>
  <c r="C402" i="3"/>
  <c r="B402" i="3" s="1"/>
  <c r="Q401" i="5"/>
  <c r="D402" i="3" s="1"/>
  <c r="V384" i="7"/>
  <c r="Z402" i="10"/>
  <c r="N402" i="10"/>
  <c r="L404" i="4"/>
  <c r="S403" i="8"/>
  <c r="AA402" i="7"/>
  <c r="K405" i="9"/>
  <c r="M405" i="9"/>
  <c r="M404" i="3" s="1"/>
  <c r="Q402" i="8"/>
  <c r="K403" i="3" s="1"/>
  <c r="J403" i="3"/>
  <c r="J404" i="4"/>
  <c r="U403" i="7"/>
  <c r="V403" i="10"/>
  <c r="P404" i="4"/>
  <c r="R404" i="4" s="1"/>
  <c r="O404" i="7"/>
  <c r="R404" i="7"/>
  <c r="J403" i="4"/>
  <c r="U402" i="7"/>
  <c r="R404" i="5"/>
  <c r="C405" i="4"/>
  <c r="L404" i="5"/>
  <c r="L403" i="4"/>
  <c r="S402" i="8"/>
  <c r="Y401" i="5"/>
  <c r="K405" i="7"/>
  <c r="J405" i="5"/>
  <c r="O405" i="5"/>
  <c r="J405" i="8"/>
  <c r="O405" i="8"/>
  <c r="P403" i="4"/>
  <c r="R403" i="4" s="1"/>
  <c r="V402" i="10"/>
  <c r="C404" i="4"/>
  <c r="B404" i="4" s="1"/>
  <c r="R403" i="5"/>
  <c r="L403" i="5"/>
  <c r="AF402" i="10"/>
  <c r="O403" i="9"/>
  <c r="P403" i="9" s="1"/>
  <c r="S403" i="9"/>
  <c r="T403" i="9" s="1"/>
  <c r="U403" i="9" s="1"/>
  <c r="N404" i="4"/>
  <c r="Q403" i="9"/>
  <c r="R403" i="9" s="1"/>
  <c r="Q403" i="8"/>
  <c r="K404" i="3" s="1"/>
  <c r="J404" i="3"/>
  <c r="N403" i="10"/>
  <c r="Z403" i="10"/>
  <c r="Y402" i="8"/>
  <c r="R406" i="15"/>
  <c r="F406" i="8" s="1"/>
  <c r="S405" i="15"/>
  <c r="G405" i="8" s="1"/>
  <c r="AB406" i="15"/>
  <c r="H406" i="10" s="1"/>
  <c r="AC405" i="15"/>
  <c r="I405" i="10" s="1"/>
  <c r="D406" i="15"/>
  <c r="F406" i="5" s="1"/>
  <c r="E405" i="15"/>
  <c r="G405" i="5" s="1"/>
  <c r="M406" i="15"/>
  <c r="G406" i="7" s="1"/>
  <c r="N405" i="15"/>
  <c r="H405" i="7" s="1"/>
  <c r="W406" i="15"/>
  <c r="G406" i="9" s="1"/>
  <c r="X405" i="15"/>
  <c r="H405" i="9" s="1"/>
  <c r="H426" i="15"/>
  <c r="I425" i="15"/>
  <c r="S405" i="10" l="1"/>
  <c r="Q405" i="10"/>
  <c r="AA403" i="10"/>
  <c r="K405" i="10"/>
  <c r="R405" i="10" s="1"/>
  <c r="Y405" i="10" s="1"/>
  <c r="L406" i="10"/>
  <c r="P406" i="10" s="1"/>
  <c r="AA402" i="10"/>
  <c r="K406" i="9"/>
  <c r="M407" i="4" s="1"/>
  <c r="J406" i="8"/>
  <c r="P406" i="8" s="1"/>
  <c r="J406" i="5"/>
  <c r="O406" i="5"/>
  <c r="O406" i="8"/>
  <c r="P406" i="5"/>
  <c r="K406" i="5" s="1"/>
  <c r="M406" i="5" s="1"/>
  <c r="M406" i="9"/>
  <c r="M405" i="3" s="1"/>
  <c r="K406" i="7"/>
  <c r="AE403" i="10"/>
  <c r="AF403" i="10" s="1"/>
  <c r="T402" i="8"/>
  <c r="V386" i="7"/>
  <c r="S403" i="5"/>
  <c r="D404" i="4"/>
  <c r="X405" i="10"/>
  <c r="AD405" i="10"/>
  <c r="AB405" i="10"/>
  <c r="AC405" i="10" s="1"/>
  <c r="R405" i="7"/>
  <c r="P405" i="7"/>
  <c r="O405" i="7"/>
  <c r="D405" i="4"/>
  <c r="S404" i="5"/>
  <c r="I405" i="4"/>
  <c r="N404" i="7"/>
  <c r="T404" i="7"/>
  <c r="M406" i="4"/>
  <c r="N405" i="9"/>
  <c r="L405" i="9"/>
  <c r="L404" i="8"/>
  <c r="R404" i="8"/>
  <c r="K405" i="4"/>
  <c r="D403" i="4"/>
  <c r="S402" i="5"/>
  <c r="T401" i="5"/>
  <c r="T404" i="10"/>
  <c r="O405" i="3" s="1"/>
  <c r="P405" i="3" s="1"/>
  <c r="N405" i="3"/>
  <c r="P405" i="8"/>
  <c r="N405" i="8"/>
  <c r="M405" i="8"/>
  <c r="O405" i="10"/>
  <c r="O406" i="4"/>
  <c r="U405" i="10"/>
  <c r="Q404" i="5"/>
  <c r="D405" i="3" s="1"/>
  <c r="C405" i="3"/>
  <c r="T403" i="8"/>
  <c r="N404" i="10"/>
  <c r="Z404" i="10"/>
  <c r="W404" i="8"/>
  <c r="X404" i="8" s="1"/>
  <c r="U404" i="8"/>
  <c r="V404" i="8" s="1"/>
  <c r="S404" i="9"/>
  <c r="T404" i="9" s="1"/>
  <c r="U404" i="9" s="1"/>
  <c r="O404" i="9"/>
  <c r="P404" i="9" s="1"/>
  <c r="N405" i="4"/>
  <c r="Q404" i="9"/>
  <c r="R404" i="9" s="1"/>
  <c r="Q402" i="5"/>
  <c r="D403" i="3" s="1"/>
  <c r="C403" i="3"/>
  <c r="B403" i="3" s="1"/>
  <c r="Q403" i="5"/>
  <c r="D404" i="3" s="1"/>
  <c r="C404" i="3"/>
  <c r="B404" i="3" s="1"/>
  <c r="N405" i="5"/>
  <c r="P405" i="5"/>
  <c r="Y404" i="7"/>
  <c r="Z404" i="7" s="1"/>
  <c r="AA404" i="7" s="1"/>
  <c r="M404" i="7"/>
  <c r="W404" i="7"/>
  <c r="X404" i="7" s="1"/>
  <c r="B405" i="4"/>
  <c r="V404" i="10"/>
  <c r="P405" i="4"/>
  <c r="R405" i="4" s="1"/>
  <c r="R407" i="15"/>
  <c r="F407" i="8" s="1"/>
  <c r="S406" i="15"/>
  <c r="G406" i="8" s="1"/>
  <c r="H427" i="15"/>
  <c r="I426" i="15"/>
  <c r="M407" i="15"/>
  <c r="G407" i="7" s="1"/>
  <c r="N406" i="15"/>
  <c r="H406" i="7" s="1"/>
  <c r="AB407" i="15"/>
  <c r="H407" i="10" s="1"/>
  <c r="AC406" i="15"/>
  <c r="I406" i="10" s="1"/>
  <c r="Q406" i="10" s="1"/>
  <c r="W407" i="15"/>
  <c r="G407" i="9" s="1"/>
  <c r="X406" i="15"/>
  <c r="H406" i="9" s="1"/>
  <c r="L406" i="9" s="1"/>
  <c r="D407" i="15"/>
  <c r="F407" i="5" s="1"/>
  <c r="E406" i="15"/>
  <c r="G406" i="5" s="1"/>
  <c r="N406" i="9" l="1"/>
  <c r="N407" i="4" s="1"/>
  <c r="L407" i="10"/>
  <c r="P407" i="10" s="1"/>
  <c r="K407" i="9"/>
  <c r="N407" i="9" s="1"/>
  <c r="N408" i="4" s="1"/>
  <c r="J407" i="8"/>
  <c r="M407" i="8" s="1"/>
  <c r="N406" i="5"/>
  <c r="J407" i="5"/>
  <c r="P407" i="5" s="1"/>
  <c r="U407" i="5" s="1"/>
  <c r="U406" i="8"/>
  <c r="N406" i="8"/>
  <c r="U406" i="5"/>
  <c r="K406" i="10"/>
  <c r="R406" i="10" s="1"/>
  <c r="Y406" i="10" s="1"/>
  <c r="K407" i="7"/>
  <c r="O407" i="5"/>
  <c r="O407" i="8"/>
  <c r="S407" i="10"/>
  <c r="M406" i="8"/>
  <c r="L406" i="8" s="1"/>
  <c r="Q406" i="8" s="1"/>
  <c r="K407" i="3" s="1"/>
  <c r="M407" i="9"/>
  <c r="M406" i="3" s="1"/>
  <c r="S406" i="10"/>
  <c r="K407" i="10"/>
  <c r="R407" i="10" s="1"/>
  <c r="Y407" i="10" s="1"/>
  <c r="AF404" i="10"/>
  <c r="O406" i="7"/>
  <c r="P406" i="7"/>
  <c r="R406" i="7"/>
  <c r="O406" i="10"/>
  <c r="O407" i="4"/>
  <c r="U406" i="10"/>
  <c r="C407" i="4"/>
  <c r="R406" i="5"/>
  <c r="AE405" i="10"/>
  <c r="AF405" i="10" s="1"/>
  <c r="AD406" i="10"/>
  <c r="N406" i="4"/>
  <c r="S405" i="9"/>
  <c r="Q405" i="9"/>
  <c r="R405" i="9" s="1"/>
  <c r="O405" i="9"/>
  <c r="N405" i="7"/>
  <c r="T405" i="7"/>
  <c r="I406" i="4"/>
  <c r="Y404" i="8"/>
  <c r="T405" i="10"/>
  <c r="O406" i="3" s="1"/>
  <c r="P406" i="3" s="1"/>
  <c r="N406" i="3"/>
  <c r="U405" i="8"/>
  <c r="V405" i="8" s="1"/>
  <c r="W405" i="8"/>
  <c r="T402" i="5"/>
  <c r="L405" i="4"/>
  <c r="S404" i="8"/>
  <c r="T404" i="5"/>
  <c r="W405" i="7"/>
  <c r="X405" i="7" s="1"/>
  <c r="Y405" i="7"/>
  <c r="M405" i="7"/>
  <c r="N405" i="10"/>
  <c r="Z405" i="10"/>
  <c r="AA404" i="10"/>
  <c r="W405" i="5"/>
  <c r="U405" i="5"/>
  <c r="V405" i="5" s="1"/>
  <c r="K405" i="5"/>
  <c r="M405" i="5" s="1"/>
  <c r="L406" i="5" s="1"/>
  <c r="J405" i="3"/>
  <c r="Q404" i="8"/>
  <c r="K405" i="3" s="1"/>
  <c r="J405" i="4"/>
  <c r="U404" i="7"/>
  <c r="P406" i="4"/>
  <c r="R406" i="4" s="1"/>
  <c r="V405" i="10"/>
  <c r="L405" i="8"/>
  <c r="K406" i="4"/>
  <c r="R405" i="8"/>
  <c r="H405" i="3"/>
  <c r="S404" i="7"/>
  <c r="T403" i="5"/>
  <c r="R408" i="15"/>
  <c r="F408" i="8" s="1"/>
  <c r="S407" i="15"/>
  <c r="G407" i="8" s="1"/>
  <c r="W408" i="15"/>
  <c r="G408" i="9" s="1"/>
  <c r="X407" i="15"/>
  <c r="H407" i="9" s="1"/>
  <c r="M408" i="15"/>
  <c r="G408" i="7" s="1"/>
  <c r="N407" i="15"/>
  <c r="H407" i="7" s="1"/>
  <c r="D408" i="15"/>
  <c r="F408" i="5" s="1"/>
  <c r="E407" i="15"/>
  <c r="G407" i="5" s="1"/>
  <c r="AB408" i="15"/>
  <c r="H408" i="10" s="1"/>
  <c r="AC407" i="15"/>
  <c r="I407" i="10" s="1"/>
  <c r="Q407" i="10" s="1"/>
  <c r="H428" i="15"/>
  <c r="I427" i="15"/>
  <c r="O406" i="9" l="1"/>
  <c r="P406" i="9" s="1"/>
  <c r="N407" i="8"/>
  <c r="Q406" i="9"/>
  <c r="R406" i="9" s="1"/>
  <c r="K407" i="5"/>
  <c r="M407" i="5" s="1"/>
  <c r="R407" i="5" s="1"/>
  <c r="AB407" i="10"/>
  <c r="O407" i="9"/>
  <c r="P407" i="9" s="1"/>
  <c r="L408" i="10"/>
  <c r="K408" i="10" s="1"/>
  <c r="R408" i="10" s="1"/>
  <c r="Y408" i="10" s="1"/>
  <c r="K408" i="9"/>
  <c r="N408" i="9" s="1"/>
  <c r="Q408" i="9" s="1"/>
  <c r="J408" i="8"/>
  <c r="M408" i="8" s="1"/>
  <c r="R406" i="8"/>
  <c r="L407" i="4" s="1"/>
  <c r="J408" i="5"/>
  <c r="P408" i="5" s="1"/>
  <c r="K408" i="5" s="1"/>
  <c r="M408" i="5" s="1"/>
  <c r="Q407" i="9"/>
  <c r="M408" i="4"/>
  <c r="L407" i="9"/>
  <c r="K408" i="7"/>
  <c r="N407" i="5"/>
  <c r="P407" i="8"/>
  <c r="U407" i="8" s="1"/>
  <c r="V407" i="8" s="1"/>
  <c r="M408" i="9"/>
  <c r="M407" i="3" s="1"/>
  <c r="O408" i="5"/>
  <c r="O408" i="8"/>
  <c r="X407" i="10"/>
  <c r="N407" i="10" s="1"/>
  <c r="K407" i="4"/>
  <c r="L407" i="8"/>
  <c r="J407" i="3"/>
  <c r="K408" i="4"/>
  <c r="R407" i="8"/>
  <c r="L408" i="4" s="1"/>
  <c r="P407" i="7"/>
  <c r="O407" i="7"/>
  <c r="R407" i="7"/>
  <c r="O408" i="4"/>
  <c r="O407" i="10"/>
  <c r="U407" i="10"/>
  <c r="X406" i="10"/>
  <c r="AB406" i="10"/>
  <c r="AC406" i="10" s="1"/>
  <c r="V407" i="5"/>
  <c r="AE406" i="10"/>
  <c r="AF406" i="10" s="1"/>
  <c r="AD407" i="10"/>
  <c r="I407" i="4"/>
  <c r="T406" i="7"/>
  <c r="J407" i="4" s="1"/>
  <c r="N407" i="3"/>
  <c r="T406" i="10"/>
  <c r="O407" i="3" s="1"/>
  <c r="P407" i="3" s="1"/>
  <c r="W406" i="7"/>
  <c r="X406" i="7" s="1"/>
  <c r="M406" i="7"/>
  <c r="N406" i="7"/>
  <c r="P407" i="4"/>
  <c r="R407" i="4" s="1"/>
  <c r="V406" i="10"/>
  <c r="V406" i="8"/>
  <c r="C407" i="3"/>
  <c r="Q406" i="5"/>
  <c r="D407" i="3" s="1"/>
  <c r="D407" i="4"/>
  <c r="V406" i="5"/>
  <c r="T405" i="9"/>
  <c r="U405" i="9" s="1"/>
  <c r="S406" i="9"/>
  <c r="X405" i="8"/>
  <c r="Y405" i="8" s="1"/>
  <c r="W406" i="8"/>
  <c r="Z405" i="7"/>
  <c r="AA405" i="7" s="1"/>
  <c r="Y406" i="7"/>
  <c r="X405" i="5"/>
  <c r="Y404" i="5" s="1"/>
  <c r="W406" i="5"/>
  <c r="B405" i="3"/>
  <c r="P405" i="9"/>
  <c r="J406" i="4"/>
  <c r="U405" i="7"/>
  <c r="R405" i="5"/>
  <c r="S406" i="5" s="1"/>
  <c r="L405" i="5"/>
  <c r="C406" i="4"/>
  <c r="B406" i="4" s="1"/>
  <c r="L406" i="4"/>
  <c r="S405" i="8"/>
  <c r="T404" i="8"/>
  <c r="S405" i="7"/>
  <c r="H406" i="3"/>
  <c r="I405" i="3"/>
  <c r="V387" i="7"/>
  <c r="J406" i="3"/>
  <c r="Q405" i="8"/>
  <c r="K406" i="3" s="1"/>
  <c r="AA405" i="10"/>
  <c r="R409" i="15"/>
  <c r="F409" i="8" s="1"/>
  <c r="J409" i="8" s="1"/>
  <c r="S408" i="15"/>
  <c r="G408" i="8" s="1"/>
  <c r="H429" i="15"/>
  <c r="I428" i="15"/>
  <c r="D409" i="15"/>
  <c r="F409" i="5" s="1"/>
  <c r="J409" i="5" s="1"/>
  <c r="E408" i="15"/>
  <c r="G408" i="5" s="1"/>
  <c r="N408" i="5" s="1"/>
  <c r="W409" i="15"/>
  <c r="G409" i="9" s="1"/>
  <c r="K409" i="9" s="1"/>
  <c r="X408" i="15"/>
  <c r="H408" i="9" s="1"/>
  <c r="L408" i="9" s="1"/>
  <c r="AB409" i="15"/>
  <c r="H409" i="10" s="1"/>
  <c r="L409" i="10" s="1"/>
  <c r="S409" i="10" s="1"/>
  <c r="AC408" i="15"/>
  <c r="I408" i="10" s="1"/>
  <c r="Q408" i="10" s="1"/>
  <c r="M409" i="15"/>
  <c r="G409" i="7" s="1"/>
  <c r="N408" i="15"/>
  <c r="H408" i="7" s="1"/>
  <c r="R407" i="9" l="1"/>
  <c r="L407" i="5"/>
  <c r="C408" i="4"/>
  <c r="N408" i="8"/>
  <c r="P408" i="8"/>
  <c r="U408" i="8" s="1"/>
  <c r="V408" i="8" s="1"/>
  <c r="S406" i="8"/>
  <c r="B407" i="4"/>
  <c r="N409" i="4"/>
  <c r="M409" i="4"/>
  <c r="R408" i="9"/>
  <c r="O409" i="8"/>
  <c r="K409" i="10"/>
  <c r="R409" i="10" s="1"/>
  <c r="Y409" i="10" s="1"/>
  <c r="K409" i="7"/>
  <c r="M410" i="4"/>
  <c r="S408" i="10"/>
  <c r="AB409" i="10" s="1"/>
  <c r="P408" i="10"/>
  <c r="O409" i="4" s="1"/>
  <c r="U408" i="5"/>
  <c r="V408" i="5" s="1"/>
  <c r="O408" i="9"/>
  <c r="P408" i="9" s="1"/>
  <c r="O409" i="5"/>
  <c r="N409" i="9"/>
  <c r="N410" i="4" s="1"/>
  <c r="P409" i="10"/>
  <c r="M409" i="8"/>
  <c r="L409" i="8" s="1"/>
  <c r="P409" i="5"/>
  <c r="U409" i="5" s="1"/>
  <c r="P409" i="8"/>
  <c r="M409" i="9"/>
  <c r="M408" i="3" s="1"/>
  <c r="X409" i="10"/>
  <c r="N409" i="10" s="1"/>
  <c r="Z407" i="10"/>
  <c r="K409" i="4"/>
  <c r="R408" i="8"/>
  <c r="P408" i="7"/>
  <c r="O408" i="7"/>
  <c r="R408" i="7"/>
  <c r="L408" i="8"/>
  <c r="C409" i="4"/>
  <c r="L408" i="5"/>
  <c r="R408" i="5"/>
  <c r="AE407" i="10"/>
  <c r="AF407" i="10" s="1"/>
  <c r="AD408" i="10"/>
  <c r="Q407" i="8"/>
  <c r="K408" i="3" s="1"/>
  <c r="J408" i="3"/>
  <c r="V407" i="10"/>
  <c r="P408" i="4"/>
  <c r="R408" i="4" s="1"/>
  <c r="I408" i="4"/>
  <c r="B408" i="4" s="1"/>
  <c r="T407" i="7"/>
  <c r="N407" i="7"/>
  <c r="W407" i="7"/>
  <c r="X407" i="7" s="1"/>
  <c r="M407" i="7"/>
  <c r="N408" i="3"/>
  <c r="T407" i="10"/>
  <c r="O408" i="3" s="1"/>
  <c r="P408" i="3" s="1"/>
  <c r="S407" i="8"/>
  <c r="Z406" i="10"/>
  <c r="N406" i="10"/>
  <c r="AC407" i="10"/>
  <c r="Q407" i="5"/>
  <c r="D408" i="3" s="1"/>
  <c r="C408" i="3"/>
  <c r="D408" i="4"/>
  <c r="S407" i="5"/>
  <c r="T406" i="9"/>
  <c r="U406" i="9" s="1"/>
  <c r="S407" i="9"/>
  <c r="X406" i="8"/>
  <c r="Y406" i="8" s="1"/>
  <c r="W407" i="8"/>
  <c r="Z406" i="7"/>
  <c r="AA406" i="7" s="1"/>
  <c r="Y407" i="7"/>
  <c r="X406" i="5"/>
  <c r="Y405" i="5" s="1"/>
  <c r="W407" i="5"/>
  <c r="AA406" i="10"/>
  <c r="H407" i="3"/>
  <c r="B407" i="3" s="1"/>
  <c r="S406" i="7"/>
  <c r="I407" i="3" s="1"/>
  <c r="U406" i="7"/>
  <c r="T406" i="8"/>
  <c r="T405" i="8"/>
  <c r="D406" i="4"/>
  <c r="S405" i="5"/>
  <c r="I406" i="3"/>
  <c r="V388" i="7"/>
  <c r="Q405" i="5"/>
  <c r="D406" i="3" s="1"/>
  <c r="C406" i="3"/>
  <c r="B406" i="3" s="1"/>
  <c r="R410" i="15"/>
  <c r="F410" i="8" s="1"/>
  <c r="S409" i="15"/>
  <c r="G409" i="8" s="1"/>
  <c r="N409" i="8" s="1"/>
  <c r="AB410" i="15"/>
  <c r="H410" i="10" s="1"/>
  <c r="L410" i="10" s="1"/>
  <c r="AC409" i="15"/>
  <c r="I409" i="10" s="1"/>
  <c r="Q409" i="10" s="1"/>
  <c r="D410" i="15"/>
  <c r="F410" i="5" s="1"/>
  <c r="E409" i="15"/>
  <c r="G409" i="5" s="1"/>
  <c r="N409" i="5" s="1"/>
  <c r="M410" i="15"/>
  <c r="G410" i="7" s="1"/>
  <c r="K410" i="7" s="1"/>
  <c r="N409" i="15"/>
  <c r="H409" i="7" s="1"/>
  <c r="W410" i="15"/>
  <c r="G410" i="9" s="1"/>
  <c r="X409" i="15"/>
  <c r="H409" i="9" s="1"/>
  <c r="L409" i="9" s="1"/>
  <c r="H430" i="15"/>
  <c r="I429" i="15"/>
  <c r="U409" i="8" l="1"/>
  <c r="V409" i="8" s="1"/>
  <c r="O408" i="10"/>
  <c r="U408" i="10"/>
  <c r="P409" i="4" s="1"/>
  <c r="R409" i="4" s="1"/>
  <c r="V409" i="5"/>
  <c r="K409" i="5"/>
  <c r="M409" i="5" s="1"/>
  <c r="C410" i="4" s="1"/>
  <c r="O409" i="9"/>
  <c r="P409" i="9" s="1"/>
  <c r="Q409" i="9"/>
  <c r="R409" i="9" s="1"/>
  <c r="Q409" i="8"/>
  <c r="K410" i="3" s="1"/>
  <c r="J410" i="3"/>
  <c r="P410" i="10"/>
  <c r="S410" i="10"/>
  <c r="K410" i="10"/>
  <c r="R410" i="10" s="1"/>
  <c r="Y410" i="10" s="1"/>
  <c r="O410" i="7"/>
  <c r="R410" i="7"/>
  <c r="K410" i="9"/>
  <c r="M410" i="9"/>
  <c r="M409" i="3" s="1"/>
  <c r="J410" i="5"/>
  <c r="O410" i="5"/>
  <c r="J410" i="8"/>
  <c r="O410" i="8"/>
  <c r="O409" i="7"/>
  <c r="P409" i="7"/>
  <c r="R409" i="7"/>
  <c r="N409" i="7"/>
  <c r="H410" i="3" s="1"/>
  <c r="K410" i="4"/>
  <c r="R409" i="8"/>
  <c r="L410" i="4" s="1"/>
  <c r="O409" i="10"/>
  <c r="O410" i="4"/>
  <c r="U409" i="10"/>
  <c r="AB408" i="10"/>
  <c r="AC408" i="10" s="1"/>
  <c r="X408" i="10"/>
  <c r="S408" i="8"/>
  <c r="AE408" i="10"/>
  <c r="AF408" i="10" s="1"/>
  <c r="AD409" i="10"/>
  <c r="AD410" i="10" s="1"/>
  <c r="AD411" i="10" s="1"/>
  <c r="AD412" i="10" s="1"/>
  <c r="AD413" i="10" s="1"/>
  <c r="I409" i="4"/>
  <c r="B409" i="4" s="1"/>
  <c r="T408" i="7"/>
  <c r="U408" i="7" s="1"/>
  <c r="L409" i="4"/>
  <c r="Q408" i="8"/>
  <c r="K409" i="3" s="1"/>
  <c r="J409" i="3"/>
  <c r="V408" i="10"/>
  <c r="W408" i="7"/>
  <c r="X408" i="7" s="1"/>
  <c r="M408" i="7"/>
  <c r="N409" i="3"/>
  <c r="T408" i="10"/>
  <c r="O409" i="3" s="1"/>
  <c r="P409" i="3" s="1"/>
  <c r="N408" i="7"/>
  <c r="Q408" i="5"/>
  <c r="D409" i="3" s="1"/>
  <c r="C409" i="3"/>
  <c r="S408" i="5"/>
  <c r="D409" i="4"/>
  <c r="T407" i="9"/>
  <c r="U407" i="9" s="1"/>
  <c r="S408" i="9"/>
  <c r="X407" i="8"/>
  <c r="Y407" i="8" s="1"/>
  <c r="W408" i="8"/>
  <c r="Z407" i="7"/>
  <c r="AA407" i="7" s="1"/>
  <c r="Y408" i="7"/>
  <c r="X407" i="5"/>
  <c r="Y406" i="5" s="1"/>
  <c r="W408" i="5"/>
  <c r="T407" i="8"/>
  <c r="V389" i="7"/>
  <c r="J408" i="4"/>
  <c r="AA407" i="10"/>
  <c r="U407" i="7"/>
  <c r="H408" i="3"/>
  <c r="B408" i="3" s="1"/>
  <c r="S407" i="7"/>
  <c r="V390" i="7" s="1"/>
  <c r="T407" i="5"/>
  <c r="T406" i="5"/>
  <c r="T405" i="5"/>
  <c r="R411" i="15"/>
  <c r="F411" i="8" s="1"/>
  <c r="S410" i="15"/>
  <c r="G410" i="8" s="1"/>
  <c r="M411" i="15"/>
  <c r="G411" i="7" s="1"/>
  <c r="N410" i="15"/>
  <c r="H410" i="7" s="1"/>
  <c r="P410" i="7" s="1"/>
  <c r="AB411" i="15"/>
  <c r="H411" i="10" s="1"/>
  <c r="L411" i="10" s="1"/>
  <c r="AC410" i="15"/>
  <c r="I410" i="10" s="1"/>
  <c r="Q410" i="10" s="1"/>
  <c r="H431" i="15"/>
  <c r="I430" i="15"/>
  <c r="W411" i="15"/>
  <c r="G411" i="9" s="1"/>
  <c r="X410" i="15"/>
  <c r="H410" i="9" s="1"/>
  <c r="D411" i="15"/>
  <c r="F411" i="5" s="1"/>
  <c r="E410" i="15"/>
  <c r="G410" i="5" s="1"/>
  <c r="AE413" i="10" l="1"/>
  <c r="AD414" i="10"/>
  <c r="AE414" i="10" s="1"/>
  <c r="L409" i="5"/>
  <c r="C410" i="3" s="1"/>
  <c r="R409" i="5"/>
  <c r="S409" i="5" s="1"/>
  <c r="S409" i="7"/>
  <c r="I410" i="3" s="1"/>
  <c r="K411" i="9"/>
  <c r="M411" i="9"/>
  <c r="M410" i="3" s="1"/>
  <c r="J411" i="8"/>
  <c r="O411" i="8"/>
  <c r="W410" i="7"/>
  <c r="M410" i="7"/>
  <c r="N410" i="5"/>
  <c r="P410" i="5"/>
  <c r="AB410" i="10"/>
  <c r="AC410" i="10" s="1"/>
  <c r="X410" i="10"/>
  <c r="S411" i="10"/>
  <c r="P411" i="10"/>
  <c r="K411" i="10"/>
  <c r="R411" i="10" s="1"/>
  <c r="Y411" i="10" s="1"/>
  <c r="AC409" i="10"/>
  <c r="N410" i="7"/>
  <c r="I411" i="4"/>
  <c r="T410" i="7"/>
  <c r="U410" i="10"/>
  <c r="O410" i="10"/>
  <c r="O411" i="4"/>
  <c r="J411" i="5"/>
  <c r="O411" i="5"/>
  <c r="K411" i="7"/>
  <c r="S409" i="8"/>
  <c r="T409" i="8" s="1"/>
  <c r="M410" i="8"/>
  <c r="N410" i="8"/>
  <c r="P410" i="8"/>
  <c r="U410" i="8" s="1"/>
  <c r="V410" i="8" s="1"/>
  <c r="M411" i="4"/>
  <c r="L410" i="9"/>
  <c r="N410" i="9"/>
  <c r="AE409" i="10"/>
  <c r="AF409" i="10" s="1"/>
  <c r="AE412" i="10"/>
  <c r="AE411" i="10"/>
  <c r="AE410" i="10"/>
  <c r="V409" i="10"/>
  <c r="P410" i="4"/>
  <c r="R410" i="4" s="1"/>
  <c r="I410" i="4"/>
  <c r="B410" i="4" s="1"/>
  <c r="T409" i="7"/>
  <c r="U409" i="7" s="1"/>
  <c r="N408" i="10"/>
  <c r="Z408" i="10"/>
  <c r="Z409" i="10"/>
  <c r="N410" i="3"/>
  <c r="T409" i="10"/>
  <c r="O410" i="3" s="1"/>
  <c r="P410" i="3" s="1"/>
  <c r="W409" i="7"/>
  <c r="X409" i="7" s="1"/>
  <c r="M409" i="7"/>
  <c r="J409" i="4"/>
  <c r="T408" i="5"/>
  <c r="D410" i="4"/>
  <c r="T408" i="9"/>
  <c r="U408" i="9" s="1"/>
  <c r="S409" i="9"/>
  <c r="S410" i="9" s="1"/>
  <c r="S411" i="9" s="1"/>
  <c r="S412" i="9" s="1"/>
  <c r="S413" i="9" s="1"/>
  <c r="X408" i="8"/>
  <c r="Y408" i="8" s="1"/>
  <c r="W409" i="8"/>
  <c r="W410" i="8" s="1"/>
  <c r="W411" i="8" s="1"/>
  <c r="W412" i="8" s="1"/>
  <c r="W413" i="8" s="1"/>
  <c r="Z408" i="7"/>
  <c r="AA408" i="7" s="1"/>
  <c r="Y409" i="7"/>
  <c r="Y410" i="7" s="1"/>
  <c r="Y411" i="7" s="1"/>
  <c r="Y412" i="7" s="1"/>
  <c r="Y413" i="7" s="1"/>
  <c r="X408" i="5"/>
  <c r="Y407" i="5" s="1"/>
  <c r="W409" i="5"/>
  <c r="W410" i="5" s="1"/>
  <c r="W411" i="5" s="1"/>
  <c r="W412" i="5" s="1"/>
  <c r="W413" i="5" s="1"/>
  <c r="AA408" i="10"/>
  <c r="T408" i="8"/>
  <c r="S408" i="7"/>
  <c r="V391" i="7" s="1"/>
  <c r="H409" i="3"/>
  <c r="B409" i="3" s="1"/>
  <c r="I408" i="3"/>
  <c r="R412" i="15"/>
  <c r="F412" i="8" s="1"/>
  <c r="S411" i="15"/>
  <c r="G411" i="8" s="1"/>
  <c r="W412" i="15"/>
  <c r="G412" i="9" s="1"/>
  <c r="X411" i="15"/>
  <c r="H411" i="9" s="1"/>
  <c r="AB412" i="15"/>
  <c r="H412" i="10" s="1"/>
  <c r="AC411" i="15"/>
  <c r="I411" i="10" s="1"/>
  <c r="Q411" i="10" s="1"/>
  <c r="D412" i="15"/>
  <c r="F412" i="5" s="1"/>
  <c r="E411" i="15"/>
  <c r="G411" i="5" s="1"/>
  <c r="H432" i="15"/>
  <c r="I431" i="15"/>
  <c r="M412" i="15"/>
  <c r="G412" i="7" s="1"/>
  <c r="N411" i="15"/>
  <c r="H411" i="7" s="1"/>
  <c r="AF414" i="10" l="1"/>
  <c r="T413" i="9"/>
  <c r="S414" i="9"/>
  <c r="T414" i="9" s="1"/>
  <c r="X413" i="8"/>
  <c r="W414" i="8"/>
  <c r="X414" i="8" s="1"/>
  <c r="Z413" i="7"/>
  <c r="X413" i="5"/>
  <c r="W414" i="5"/>
  <c r="X414" i="5" s="1"/>
  <c r="V392" i="7"/>
  <c r="L412" i="10"/>
  <c r="S412" i="10" s="1"/>
  <c r="Q409" i="5"/>
  <c r="D410" i="3" s="1"/>
  <c r="AF413" i="10"/>
  <c r="P411" i="7"/>
  <c r="AA409" i="10"/>
  <c r="L410" i="8"/>
  <c r="K411" i="4"/>
  <c r="R410" i="8"/>
  <c r="P411" i="5"/>
  <c r="N411" i="5"/>
  <c r="V410" i="10"/>
  <c r="P411" i="4"/>
  <c r="R411" i="4" s="1"/>
  <c r="H411" i="3"/>
  <c r="S410" i="7"/>
  <c r="V393" i="7" s="1"/>
  <c r="X411" i="10"/>
  <c r="AB411" i="10"/>
  <c r="AC411" i="10" s="1"/>
  <c r="P411" i="8"/>
  <c r="U411" i="8" s="1"/>
  <c r="V411" i="8" s="1"/>
  <c r="N411" i="8"/>
  <c r="M411" i="8"/>
  <c r="J412" i="5"/>
  <c r="O412" i="5"/>
  <c r="R411" i="7"/>
  <c r="O411" i="7"/>
  <c r="K412" i="7"/>
  <c r="AF410" i="10"/>
  <c r="U410" i="7"/>
  <c r="J411" i="4"/>
  <c r="O411" i="10"/>
  <c r="O412" i="4"/>
  <c r="U411" i="10"/>
  <c r="K410" i="5"/>
  <c r="M410" i="5" s="1"/>
  <c r="U410" i="5"/>
  <c r="V410" i="5" s="1"/>
  <c r="L411" i="9"/>
  <c r="N411" i="9"/>
  <c r="M412" i="4"/>
  <c r="K412" i="9"/>
  <c r="M412" i="9"/>
  <c r="M411" i="3" s="1"/>
  <c r="P412" i="10"/>
  <c r="J412" i="8"/>
  <c r="O412" i="8"/>
  <c r="AF411" i="10"/>
  <c r="O410" i="9"/>
  <c r="P410" i="9" s="1"/>
  <c r="Q410" i="9"/>
  <c r="R410" i="9" s="1"/>
  <c r="N411" i="4"/>
  <c r="N411" i="3"/>
  <c r="T410" i="10"/>
  <c r="O411" i="3" s="1"/>
  <c r="P411" i="3" s="1"/>
  <c r="N410" i="10"/>
  <c r="Z410" i="10"/>
  <c r="X410" i="7"/>
  <c r="AF412" i="10"/>
  <c r="T409" i="9"/>
  <c r="U409" i="9" s="1"/>
  <c r="T412" i="9"/>
  <c r="T411" i="9"/>
  <c r="T410" i="9"/>
  <c r="X409" i="8"/>
  <c r="X411" i="8"/>
  <c r="X410" i="8"/>
  <c r="X412" i="8"/>
  <c r="Z409" i="7"/>
  <c r="AA409" i="7" s="1"/>
  <c r="Z411" i="7"/>
  <c r="Z412" i="7"/>
  <c r="Z410" i="7"/>
  <c r="X409" i="5"/>
  <c r="Y408" i="5" s="1"/>
  <c r="X412" i="5"/>
  <c r="X410" i="5"/>
  <c r="X411" i="5"/>
  <c r="B410" i="3"/>
  <c r="J410" i="4"/>
  <c r="T409" i="5"/>
  <c r="I409" i="3"/>
  <c r="R413" i="15"/>
  <c r="F413" i="8" s="1"/>
  <c r="S412" i="15"/>
  <c r="G412" i="8" s="1"/>
  <c r="M413" i="15"/>
  <c r="G413" i="7" s="1"/>
  <c r="N412" i="15"/>
  <c r="H412" i="7" s="1"/>
  <c r="D413" i="15"/>
  <c r="F413" i="5" s="1"/>
  <c r="E412" i="15"/>
  <c r="G412" i="5" s="1"/>
  <c r="W413" i="15"/>
  <c r="G413" i="9" s="1"/>
  <c r="X412" i="15"/>
  <c r="H412" i="9" s="1"/>
  <c r="H433" i="15"/>
  <c r="I432" i="15"/>
  <c r="AB413" i="15"/>
  <c r="H413" i="10" s="1"/>
  <c r="AC412" i="15"/>
  <c r="I412" i="10" s="1"/>
  <c r="Q412" i="10" s="1"/>
  <c r="K412" i="10" l="1"/>
  <c r="R412" i="10" s="1"/>
  <c r="Y412" i="10" s="1"/>
  <c r="L413" i="10"/>
  <c r="K413" i="9"/>
  <c r="M414" i="4" s="1"/>
  <c r="J413" i="8"/>
  <c r="P413" i="8" s="1"/>
  <c r="J413" i="5"/>
  <c r="P413" i="5" s="1"/>
  <c r="U414" i="9"/>
  <c r="Y414" i="8"/>
  <c r="Y414" i="5"/>
  <c r="K413" i="7"/>
  <c r="O413" i="8"/>
  <c r="M413" i="8"/>
  <c r="Y413" i="8"/>
  <c r="N413" i="9"/>
  <c r="N414" i="4" s="1"/>
  <c r="P413" i="10"/>
  <c r="O413" i="5"/>
  <c r="M413" i="9"/>
  <c r="M412" i="3" s="1"/>
  <c r="K413" i="10"/>
  <c r="R413" i="10" s="1"/>
  <c r="Y413" i="10" s="1"/>
  <c r="U413" i="9"/>
  <c r="N412" i="8"/>
  <c r="K413" i="5"/>
  <c r="M413" i="5" s="1"/>
  <c r="Y409" i="8"/>
  <c r="AA413" i="7"/>
  <c r="Y413" i="5"/>
  <c r="Y409" i="5"/>
  <c r="U412" i="9"/>
  <c r="Y410" i="8"/>
  <c r="O412" i="10"/>
  <c r="O413" i="4"/>
  <c r="U412" i="10"/>
  <c r="T411" i="10"/>
  <c r="O412" i="3" s="1"/>
  <c r="P412" i="3" s="1"/>
  <c r="N412" i="3"/>
  <c r="P412" i="5"/>
  <c r="U413" i="5" s="1"/>
  <c r="N412" i="5"/>
  <c r="U411" i="9"/>
  <c r="AB412" i="10"/>
  <c r="AC412" i="10" s="1"/>
  <c r="X412" i="10"/>
  <c r="N412" i="4"/>
  <c r="O411" i="9"/>
  <c r="P411" i="9" s="1"/>
  <c r="Q411" i="9"/>
  <c r="R411" i="9" s="1"/>
  <c r="R412" i="7"/>
  <c r="P412" i="7"/>
  <c r="O412" i="7"/>
  <c r="I412" i="4"/>
  <c r="N411" i="7"/>
  <c r="T411" i="7"/>
  <c r="L411" i="8"/>
  <c r="R411" i="8"/>
  <c r="K412" i="4"/>
  <c r="J411" i="3"/>
  <c r="Q410" i="8"/>
  <c r="K411" i="3" s="1"/>
  <c r="M412" i="8"/>
  <c r="P412" i="8"/>
  <c r="U412" i="8" s="1"/>
  <c r="V412" i="8" s="1"/>
  <c r="V411" i="10"/>
  <c r="P412" i="4"/>
  <c r="R412" i="4" s="1"/>
  <c r="M411" i="7"/>
  <c r="W411" i="7"/>
  <c r="X411" i="7" s="1"/>
  <c r="Z411" i="10"/>
  <c r="N411" i="10"/>
  <c r="U411" i="5"/>
  <c r="V411" i="5" s="1"/>
  <c r="K411" i="5"/>
  <c r="M411" i="5" s="1"/>
  <c r="N412" i="9"/>
  <c r="Q413" i="9" s="1"/>
  <c r="L412" i="9"/>
  <c r="M413" i="4"/>
  <c r="R410" i="5"/>
  <c r="C411" i="4"/>
  <c r="B411" i="4" s="1"/>
  <c r="L410" i="5"/>
  <c r="I411" i="3"/>
  <c r="AA410" i="10"/>
  <c r="S410" i="8"/>
  <c r="L411" i="4"/>
  <c r="AA410" i="7"/>
  <c r="U410" i="9"/>
  <c r="Y412" i="8"/>
  <c r="Y410" i="5"/>
  <c r="Y411" i="8"/>
  <c r="AA412" i="7"/>
  <c r="AA411" i="7"/>
  <c r="Y412" i="5"/>
  <c r="Y411" i="5"/>
  <c r="R414" i="15"/>
  <c r="F414" i="8" s="1"/>
  <c r="J414" i="8" s="1"/>
  <c r="S413" i="15"/>
  <c r="G413" i="8" s="1"/>
  <c r="N413" i="8" s="1"/>
  <c r="D414" i="15"/>
  <c r="F414" i="5" s="1"/>
  <c r="J414" i="5" s="1"/>
  <c r="P414" i="5" s="1"/>
  <c r="E413" i="15"/>
  <c r="G413" i="5" s="1"/>
  <c r="N413" i="5" s="1"/>
  <c r="H434" i="15"/>
  <c r="I433" i="15"/>
  <c r="AB414" i="15"/>
  <c r="H414" i="10" s="1"/>
  <c r="L414" i="10" s="1"/>
  <c r="AC413" i="15"/>
  <c r="I413" i="10" s="1"/>
  <c r="Q413" i="10" s="1"/>
  <c r="W414" i="15"/>
  <c r="G414" i="9" s="1"/>
  <c r="K414" i="9" s="1"/>
  <c r="N414" i="9" s="1"/>
  <c r="X413" i="15"/>
  <c r="H413" i="9" s="1"/>
  <c r="L413" i="9" s="1"/>
  <c r="M414" i="15"/>
  <c r="Q383" i="7" s="1"/>
  <c r="N413" i="15"/>
  <c r="H413" i="7" s="1"/>
  <c r="M414" i="8" l="1"/>
  <c r="Q382" i="7"/>
  <c r="Q396" i="7"/>
  <c r="Q391" i="7"/>
  <c r="Q395" i="7"/>
  <c r="Q377" i="7"/>
  <c r="Q376" i="7"/>
  <c r="Q394" i="7"/>
  <c r="Q385" i="7"/>
  <c r="Q370" i="7"/>
  <c r="Q412" i="7"/>
  <c r="Q400" i="7"/>
  <c r="Q373" i="7"/>
  <c r="Q390" i="7"/>
  <c r="Q409" i="7"/>
  <c r="Q406" i="7"/>
  <c r="Q410" i="7"/>
  <c r="Q371" i="7"/>
  <c r="Q392" i="7"/>
  <c r="Q413" i="7"/>
  <c r="Q397" i="7"/>
  <c r="Q375" i="7"/>
  <c r="P414" i="10"/>
  <c r="Q402" i="7"/>
  <c r="Q381" i="7"/>
  <c r="Q393" i="7"/>
  <c r="Q408" i="7"/>
  <c r="Q398" i="7"/>
  <c r="Q401" i="7"/>
  <c r="Q403" i="7"/>
  <c r="Q380" i="7"/>
  <c r="Q407" i="7"/>
  <c r="Q386" i="7"/>
  <c r="Q369" i="7"/>
  <c r="Q405" i="7"/>
  <c r="P414" i="8"/>
  <c r="U414" i="8" s="1"/>
  <c r="M414" i="9"/>
  <c r="M413" i="3" s="1"/>
  <c r="S414" i="10"/>
  <c r="B73" i="19" s="1"/>
  <c r="M415" i="4"/>
  <c r="Q389" i="7"/>
  <c r="Q404" i="7"/>
  <c r="Q372" i="7"/>
  <c r="Q368" i="7"/>
  <c r="Q411" i="7"/>
  <c r="Q379" i="7"/>
  <c r="Q388" i="7"/>
  <c r="Q378" i="7"/>
  <c r="Q374" i="7"/>
  <c r="Q384" i="7"/>
  <c r="Q387" i="7"/>
  <c r="Q399" i="7"/>
  <c r="O414" i="5"/>
  <c r="O414" i="8"/>
  <c r="X414" i="10"/>
  <c r="N414" i="10" s="1"/>
  <c r="S413" i="10"/>
  <c r="K414" i="10"/>
  <c r="R414" i="10" s="1"/>
  <c r="Y414" i="10" s="1"/>
  <c r="N415" i="4"/>
  <c r="Q414" i="9"/>
  <c r="U414" i="5"/>
  <c r="K414" i="5"/>
  <c r="M414" i="5" s="1"/>
  <c r="O414" i="9"/>
  <c r="P414" i="9" s="1"/>
  <c r="L413" i="8"/>
  <c r="Q413" i="8" s="1"/>
  <c r="K414" i="3" s="1"/>
  <c r="O413" i="7"/>
  <c r="P413" i="7"/>
  <c r="R413" i="7"/>
  <c r="O414" i="4"/>
  <c r="O413" i="10"/>
  <c r="U413" i="10"/>
  <c r="K414" i="4"/>
  <c r="R413" i="8"/>
  <c r="L414" i="4" s="1"/>
  <c r="U413" i="8"/>
  <c r="V413" i="8" s="1"/>
  <c r="R413" i="5"/>
  <c r="C414" i="4"/>
  <c r="B61" i="19"/>
  <c r="O413" i="9"/>
  <c r="P413" i="9" s="1"/>
  <c r="T410" i="8"/>
  <c r="AA411" i="10"/>
  <c r="R412" i="8"/>
  <c r="K413" i="4"/>
  <c r="L412" i="8"/>
  <c r="S411" i="8"/>
  <c r="L412" i="4"/>
  <c r="P413" i="4"/>
  <c r="R413" i="4" s="1"/>
  <c r="V412" i="10"/>
  <c r="Q410" i="5"/>
  <c r="D411" i="3" s="1"/>
  <c r="C411" i="3"/>
  <c r="B411" i="3" s="1"/>
  <c r="Q411" i="8"/>
  <c r="K412" i="3" s="1"/>
  <c r="J412" i="3"/>
  <c r="N412" i="7"/>
  <c r="T412" i="7"/>
  <c r="I413" i="4"/>
  <c r="K412" i="5"/>
  <c r="M412" i="5" s="1"/>
  <c r="L413" i="5" s="1"/>
  <c r="U412" i="5"/>
  <c r="V412" i="5" s="1"/>
  <c r="N413" i="4"/>
  <c r="Q412" i="9"/>
  <c r="R412" i="9" s="1"/>
  <c r="O412" i="9"/>
  <c r="U411" i="7"/>
  <c r="J412" i="4"/>
  <c r="N413" i="3"/>
  <c r="T412" i="10"/>
  <c r="O413" i="3" s="1"/>
  <c r="P413" i="3" s="1"/>
  <c r="S410" i="5"/>
  <c r="T410" i="5" s="1"/>
  <c r="D411" i="4"/>
  <c r="C412" i="4"/>
  <c r="B412" i="4" s="1"/>
  <c r="R411" i="5"/>
  <c r="L411" i="5"/>
  <c r="S411" i="7"/>
  <c r="H412" i="3"/>
  <c r="W412" i="7"/>
  <c r="X412" i="7" s="1"/>
  <c r="M412" i="7"/>
  <c r="N412" i="10"/>
  <c r="Z412" i="10"/>
  <c r="R415" i="15"/>
  <c r="S414" i="15"/>
  <c r="G414" i="8" s="1"/>
  <c r="N414" i="8" s="1"/>
  <c r="M415" i="15"/>
  <c r="N414" i="15"/>
  <c r="H435" i="15"/>
  <c r="I434" i="15"/>
  <c r="AB415" i="15"/>
  <c r="AC414" i="15"/>
  <c r="I414" i="10" s="1"/>
  <c r="Q414" i="10" s="1"/>
  <c r="W415" i="15"/>
  <c r="X414" i="15"/>
  <c r="H414" i="9" s="1"/>
  <c r="L414" i="9" s="1"/>
  <c r="B60" i="19" s="1"/>
  <c r="D415" i="15"/>
  <c r="E414" i="15"/>
  <c r="G414" i="5" s="1"/>
  <c r="N414" i="5" s="1"/>
  <c r="J414" i="3" l="1"/>
  <c r="R414" i="9"/>
  <c r="AB414" i="10"/>
  <c r="S413" i="8"/>
  <c r="O414" i="10"/>
  <c r="O415" i="4"/>
  <c r="U414" i="10"/>
  <c r="K415" i="4"/>
  <c r="R414" i="8"/>
  <c r="L415" i="4" s="1"/>
  <c r="L414" i="8"/>
  <c r="AB413" i="10"/>
  <c r="AC413" i="10" s="1"/>
  <c r="X413" i="10"/>
  <c r="V414" i="8"/>
  <c r="B50" i="19" s="1"/>
  <c r="N413" i="7"/>
  <c r="R414" i="5"/>
  <c r="L414" i="5"/>
  <c r="C415" i="4"/>
  <c r="V414" i="5"/>
  <c r="W413" i="7"/>
  <c r="M413" i="7"/>
  <c r="V413" i="10"/>
  <c r="P414" i="4"/>
  <c r="R414" i="4" s="1"/>
  <c r="N414" i="3"/>
  <c r="T413" i="10"/>
  <c r="O414" i="3" s="1"/>
  <c r="P414" i="3" s="1"/>
  <c r="I414" i="4"/>
  <c r="B414" i="4" s="1"/>
  <c r="T413" i="7"/>
  <c r="J414" i="4" s="1"/>
  <c r="X413" i="7"/>
  <c r="B74" i="19"/>
  <c r="R413" i="9"/>
  <c r="B64" i="19" s="1"/>
  <c r="C414" i="3"/>
  <c r="Q413" i="5"/>
  <c r="D414" i="3" s="1"/>
  <c r="D414" i="4"/>
  <c r="V413" i="5"/>
  <c r="B9" i="19" s="1"/>
  <c r="B47" i="19"/>
  <c r="B46" i="19"/>
  <c r="P412" i="9"/>
  <c r="B63" i="19" s="1"/>
  <c r="B62" i="19"/>
  <c r="S411" i="5"/>
  <c r="D412" i="4"/>
  <c r="R412" i="5"/>
  <c r="S413" i="5" s="1"/>
  <c r="C413" i="4"/>
  <c r="B413" i="4" s="1"/>
  <c r="L412" i="5"/>
  <c r="AA412" i="10"/>
  <c r="Q412" i="8"/>
  <c r="K413" i="3" s="1"/>
  <c r="J413" i="3"/>
  <c r="I412" i="3"/>
  <c r="V394" i="7"/>
  <c r="J413" i="4"/>
  <c r="U412" i="7"/>
  <c r="L413" i="4"/>
  <c r="S412" i="8"/>
  <c r="Q411" i="5"/>
  <c r="D412" i="3" s="1"/>
  <c r="C412" i="3"/>
  <c r="B412" i="3" s="1"/>
  <c r="H413" i="3"/>
  <c r="S412" i="7"/>
  <c r="I413" i="3" s="1"/>
  <c r="T411" i="8"/>
  <c r="R416" i="15"/>
  <c r="S415" i="15"/>
  <c r="W416" i="15"/>
  <c r="X415" i="15"/>
  <c r="H436" i="15"/>
  <c r="I435" i="15"/>
  <c r="D416" i="15"/>
  <c r="E415" i="15"/>
  <c r="AB416" i="15"/>
  <c r="AC415" i="15"/>
  <c r="M416" i="15"/>
  <c r="N415" i="15"/>
  <c r="S414" i="8" l="1"/>
  <c r="B48" i="19"/>
  <c r="T414" i="8"/>
  <c r="J415" i="3"/>
  <c r="Q414" i="8"/>
  <c r="K415" i="3" s="1"/>
  <c r="B35" i="19"/>
  <c r="P415" i="4"/>
  <c r="R415" i="4" s="1"/>
  <c r="V414" i="10"/>
  <c r="I415" i="4"/>
  <c r="B415" i="4" s="1"/>
  <c r="B31" i="19"/>
  <c r="N415" i="3"/>
  <c r="T414" i="10"/>
  <c r="O415" i="3" s="1"/>
  <c r="P415" i="3" s="1"/>
  <c r="B77" i="19"/>
  <c r="Z413" i="10"/>
  <c r="Z414" i="10"/>
  <c r="N413" i="10"/>
  <c r="AA414" i="10"/>
  <c r="AC414" i="10"/>
  <c r="H414" i="3"/>
  <c r="B414" i="3" s="1"/>
  <c r="S413" i="7"/>
  <c r="I414" i="3" s="1"/>
  <c r="C415" i="3"/>
  <c r="Q414" i="5"/>
  <c r="D415" i="3" s="1"/>
  <c r="D415" i="4"/>
  <c r="S414" i="5"/>
  <c r="AA413" i="10"/>
  <c r="B75" i="19"/>
  <c r="U413" i="7"/>
  <c r="T413" i="8"/>
  <c r="B6" i="19"/>
  <c r="B5" i="19"/>
  <c r="T412" i="8"/>
  <c r="D413" i="4"/>
  <c r="S412" i="5"/>
  <c r="V396" i="7"/>
  <c r="V395" i="7"/>
  <c r="Q412" i="5"/>
  <c r="D413" i="3" s="1"/>
  <c r="C413" i="3"/>
  <c r="B413" i="3" s="1"/>
  <c r="T411" i="5"/>
  <c r="S416" i="15"/>
  <c r="R417" i="15"/>
  <c r="H437" i="15"/>
  <c r="I436" i="15"/>
  <c r="M417" i="15"/>
  <c r="N416" i="15"/>
  <c r="AB417" i="15"/>
  <c r="AC416" i="15"/>
  <c r="D417" i="15"/>
  <c r="E416" i="15"/>
  <c r="W417" i="15"/>
  <c r="X416" i="15"/>
  <c r="B7" i="19" l="1"/>
  <c r="B76" i="19"/>
  <c r="V412" i="7"/>
  <c r="H415" i="3"/>
  <c r="B415" i="3" s="1"/>
  <c r="J415" i="4"/>
  <c r="B32" i="19"/>
  <c r="T414" i="5"/>
  <c r="B49" i="19"/>
  <c r="T413" i="5"/>
  <c r="T412" i="5"/>
  <c r="R418" i="15"/>
  <c r="S417" i="15"/>
  <c r="M418" i="15"/>
  <c r="N417" i="15"/>
  <c r="W418" i="15"/>
  <c r="X417" i="15"/>
  <c r="AB418" i="15"/>
  <c r="AC417" i="15"/>
  <c r="D418" i="15"/>
  <c r="E417" i="15"/>
  <c r="H438" i="15"/>
  <c r="I437" i="15"/>
  <c r="V413" i="7" l="1"/>
  <c r="B34" i="19"/>
  <c r="B33" i="19"/>
  <c r="I415" i="3"/>
  <c r="V398" i="7"/>
  <c r="V409" i="7"/>
  <c r="V402" i="7"/>
  <c r="V399" i="7"/>
  <c r="V410" i="7"/>
  <c r="V397" i="7"/>
  <c r="V401" i="7"/>
  <c r="V407" i="7"/>
  <c r="V400" i="7"/>
  <c r="V406" i="7"/>
  <c r="V408" i="7"/>
  <c r="V403" i="7"/>
  <c r="V405" i="7"/>
  <c r="V404" i="7"/>
  <c r="V411" i="7"/>
  <c r="B8" i="19"/>
  <c r="R419" i="15"/>
  <c r="S418" i="15"/>
  <c r="D419" i="15"/>
  <c r="E418" i="15"/>
  <c r="H439" i="15"/>
  <c r="I438" i="15"/>
  <c r="W419" i="15"/>
  <c r="X418" i="15"/>
  <c r="AB419" i="15"/>
  <c r="AC418" i="15"/>
  <c r="M419" i="15"/>
  <c r="N418" i="15"/>
  <c r="R420" i="15" l="1"/>
  <c r="S419" i="15"/>
  <c r="H440" i="15"/>
  <c r="I439" i="15"/>
  <c r="M420" i="15"/>
  <c r="N419" i="15"/>
  <c r="AB420" i="15"/>
  <c r="AC419" i="15"/>
  <c r="W420" i="15"/>
  <c r="X419" i="15"/>
  <c r="D420" i="15"/>
  <c r="E419" i="15"/>
  <c r="R421" i="15" l="1"/>
  <c r="S420" i="15"/>
  <c r="D421" i="15"/>
  <c r="E420" i="15"/>
  <c r="AB421" i="15"/>
  <c r="AC420" i="15"/>
  <c r="H441" i="15"/>
  <c r="I440" i="15"/>
  <c r="W421" i="15"/>
  <c r="X420" i="15"/>
  <c r="M421" i="15"/>
  <c r="N420" i="15"/>
  <c r="R422" i="15" l="1"/>
  <c r="S421" i="15"/>
  <c r="W422" i="15"/>
  <c r="X421" i="15"/>
  <c r="AB422" i="15"/>
  <c r="AC421" i="15"/>
  <c r="M422" i="15"/>
  <c r="N421" i="15"/>
  <c r="H442" i="15"/>
  <c r="I441" i="15"/>
  <c r="D422" i="15"/>
  <c r="E421" i="15"/>
  <c r="R423" i="15" l="1"/>
  <c r="S422" i="15"/>
  <c r="D423" i="15"/>
  <c r="E422" i="15"/>
  <c r="M423" i="15"/>
  <c r="N422" i="15"/>
  <c r="W423" i="15"/>
  <c r="X422" i="15"/>
  <c r="H443" i="15"/>
  <c r="I442" i="15"/>
  <c r="AB423" i="15"/>
  <c r="AC422" i="15"/>
  <c r="R424" i="15" l="1"/>
  <c r="S423" i="15"/>
  <c r="H444" i="15"/>
  <c r="I443" i="15"/>
  <c r="M424" i="15"/>
  <c r="N423" i="15"/>
  <c r="AB424" i="15"/>
  <c r="AC423" i="15"/>
  <c r="W424" i="15"/>
  <c r="X423" i="15"/>
  <c r="D424" i="15"/>
  <c r="E423" i="15"/>
  <c r="R425" i="15" l="1"/>
  <c r="S424" i="15"/>
  <c r="D425" i="15"/>
  <c r="E424" i="15"/>
  <c r="AB425" i="15"/>
  <c r="AC424" i="15"/>
  <c r="H445" i="15"/>
  <c r="I444" i="15"/>
  <c r="W425" i="15"/>
  <c r="X424" i="15"/>
  <c r="M425" i="15"/>
  <c r="N424" i="15"/>
  <c r="R426" i="15" l="1"/>
  <c r="S425" i="15"/>
  <c r="W426" i="15"/>
  <c r="X425" i="15"/>
  <c r="AB426" i="15"/>
  <c r="AC425" i="15"/>
  <c r="M426" i="15"/>
  <c r="N425" i="15"/>
  <c r="H446" i="15"/>
  <c r="I445" i="15"/>
  <c r="D426" i="15"/>
  <c r="E425" i="15"/>
  <c r="R427" i="15" l="1"/>
  <c r="S426" i="15"/>
  <c r="D427" i="15"/>
  <c r="E426" i="15"/>
  <c r="M427" i="15"/>
  <c r="N426" i="15"/>
  <c r="W427" i="15"/>
  <c r="X426" i="15"/>
  <c r="H447" i="15"/>
  <c r="I446" i="15"/>
  <c r="AB427" i="15"/>
  <c r="AC426" i="15"/>
  <c r="R428" i="15" l="1"/>
  <c r="S427" i="15"/>
  <c r="H448" i="15"/>
  <c r="I447" i="15"/>
  <c r="M428" i="15"/>
  <c r="N427" i="15"/>
  <c r="AB428" i="15"/>
  <c r="AC427" i="15"/>
  <c r="W428" i="15"/>
  <c r="X427" i="15"/>
  <c r="D428" i="15"/>
  <c r="E427" i="15"/>
  <c r="R429" i="15" l="1"/>
  <c r="S428" i="15"/>
  <c r="D429" i="15"/>
  <c r="E428" i="15"/>
  <c r="AB429" i="15"/>
  <c r="AC428" i="15"/>
  <c r="W429" i="15"/>
  <c r="X428" i="15"/>
  <c r="M429" i="15"/>
  <c r="N428" i="15"/>
  <c r="H449" i="15"/>
  <c r="I448" i="15"/>
  <c r="R430" i="15" l="1"/>
  <c r="S429" i="15"/>
  <c r="H450" i="15"/>
  <c r="I449" i="15"/>
  <c r="W430" i="15"/>
  <c r="X429" i="15"/>
  <c r="AB430" i="15"/>
  <c r="AC429" i="15"/>
  <c r="M430" i="15"/>
  <c r="N429" i="15"/>
  <c r="D430" i="15"/>
  <c r="E429" i="15"/>
  <c r="R431" i="15" l="1"/>
  <c r="S430" i="15"/>
  <c r="D431" i="15"/>
  <c r="E430" i="15"/>
  <c r="M431" i="15"/>
  <c r="N430" i="15"/>
  <c r="W431" i="15"/>
  <c r="X430" i="15"/>
  <c r="AB431" i="15"/>
  <c r="AC430" i="15"/>
  <c r="H451" i="15"/>
  <c r="I450" i="15"/>
  <c r="S431" i="15" l="1"/>
  <c r="R432" i="15"/>
  <c r="H452" i="15"/>
  <c r="I451" i="15"/>
  <c r="M432" i="15"/>
  <c r="N431" i="15"/>
  <c r="AB432" i="15"/>
  <c r="AC431" i="15"/>
  <c r="W432" i="15"/>
  <c r="X431" i="15"/>
  <c r="D432" i="15"/>
  <c r="E431" i="15"/>
  <c r="R433" i="15" l="1"/>
  <c r="S432" i="15"/>
  <c r="D433" i="15"/>
  <c r="E432" i="15"/>
  <c r="AB433" i="15"/>
  <c r="AC432" i="15"/>
  <c r="W433" i="15"/>
  <c r="X432" i="15"/>
  <c r="M433" i="15"/>
  <c r="N432" i="15"/>
  <c r="H453" i="15"/>
  <c r="I452" i="15"/>
  <c r="R434" i="15" l="1"/>
  <c r="S433" i="15"/>
  <c r="H454" i="15"/>
  <c r="I453" i="15"/>
  <c r="W434" i="15"/>
  <c r="X433" i="15"/>
  <c r="AB434" i="15"/>
  <c r="AC433" i="15"/>
  <c r="M434" i="15"/>
  <c r="N433" i="15"/>
  <c r="D434" i="15"/>
  <c r="E433" i="15"/>
  <c r="R435" i="15" l="1"/>
  <c r="S434" i="15"/>
  <c r="D435" i="15"/>
  <c r="E434" i="15"/>
  <c r="M435" i="15"/>
  <c r="N434" i="15"/>
  <c r="W435" i="15"/>
  <c r="X434" i="15"/>
  <c r="AB435" i="15"/>
  <c r="AC434" i="15"/>
  <c r="H455" i="15"/>
  <c r="I454" i="15"/>
  <c r="S435" i="15" l="1"/>
  <c r="R436" i="15"/>
  <c r="H456" i="15"/>
  <c r="I455" i="15"/>
  <c r="M436" i="15"/>
  <c r="N435" i="15"/>
  <c r="AB436" i="15"/>
  <c r="AC435" i="15"/>
  <c r="W436" i="15"/>
  <c r="X435" i="15"/>
  <c r="D436" i="15"/>
  <c r="E435" i="15"/>
  <c r="R437" i="15" l="1"/>
  <c r="S436" i="15"/>
  <c r="D437" i="15"/>
  <c r="E436" i="15"/>
  <c r="AB437" i="15"/>
  <c r="AC436" i="15"/>
  <c r="W437" i="15"/>
  <c r="X436" i="15"/>
  <c r="M437" i="15"/>
  <c r="N436" i="15"/>
  <c r="H457" i="15"/>
  <c r="I456" i="15"/>
  <c r="R438" i="15" l="1"/>
  <c r="S437" i="15"/>
  <c r="H458" i="15"/>
  <c r="I457" i="15"/>
  <c r="W438" i="15"/>
  <c r="X437" i="15"/>
  <c r="AB438" i="15"/>
  <c r="AC437" i="15"/>
  <c r="M438" i="15"/>
  <c r="N437" i="15"/>
  <c r="D438" i="15"/>
  <c r="E437" i="15"/>
  <c r="R439" i="15" l="1"/>
  <c r="S438" i="15"/>
  <c r="D439" i="15"/>
  <c r="E438" i="15"/>
  <c r="M439" i="15"/>
  <c r="N438" i="15"/>
  <c r="W439" i="15"/>
  <c r="X438" i="15"/>
  <c r="AB439" i="15"/>
  <c r="AC438" i="15"/>
  <c r="H459" i="15"/>
  <c r="I458" i="15"/>
  <c r="S439" i="15" l="1"/>
  <c r="R440" i="15"/>
  <c r="H460" i="15"/>
  <c r="I459" i="15"/>
  <c r="M440" i="15"/>
  <c r="N439" i="15"/>
  <c r="AB440" i="15"/>
  <c r="AC439" i="15"/>
  <c r="W440" i="15"/>
  <c r="X439" i="15"/>
  <c r="D440" i="15"/>
  <c r="E439" i="15"/>
  <c r="R441" i="15" l="1"/>
  <c r="S440" i="15"/>
  <c r="D441" i="15"/>
  <c r="E440" i="15"/>
  <c r="AB441" i="15"/>
  <c r="AC440" i="15"/>
  <c r="W441" i="15"/>
  <c r="X440" i="15"/>
  <c r="M441" i="15"/>
  <c r="N440" i="15"/>
  <c r="H461" i="15"/>
  <c r="I460" i="15"/>
  <c r="R442" i="15" l="1"/>
  <c r="S441" i="15"/>
  <c r="H462" i="15"/>
  <c r="I461" i="15"/>
  <c r="AB442" i="15"/>
  <c r="AC441" i="15"/>
  <c r="W442" i="15"/>
  <c r="X441" i="15"/>
  <c r="M442" i="15"/>
  <c r="N441" i="15"/>
  <c r="D442" i="15"/>
  <c r="E441" i="15"/>
  <c r="R443" i="15" l="1"/>
  <c r="S442" i="15"/>
  <c r="D443" i="15"/>
  <c r="E442" i="15"/>
  <c r="M443" i="15"/>
  <c r="N442" i="15"/>
  <c r="AB443" i="15"/>
  <c r="AC442" i="15"/>
  <c r="W443" i="15"/>
  <c r="X442" i="15"/>
  <c r="H463" i="15"/>
  <c r="I462" i="15"/>
  <c r="S443" i="15" l="1"/>
  <c r="R444" i="15"/>
  <c r="H464" i="15"/>
  <c r="I463" i="15"/>
  <c r="M444" i="15"/>
  <c r="N443" i="15"/>
  <c r="W444" i="15"/>
  <c r="X443" i="15"/>
  <c r="AB444" i="15"/>
  <c r="AC443" i="15"/>
  <c r="D444" i="15"/>
  <c r="E443" i="15"/>
  <c r="R445" i="15" l="1"/>
  <c r="S444" i="15"/>
  <c r="D445" i="15"/>
  <c r="E444" i="15"/>
  <c r="W445" i="15"/>
  <c r="X444" i="15"/>
  <c r="AB445" i="15"/>
  <c r="AC444" i="15"/>
  <c r="M445" i="15"/>
  <c r="N444" i="15"/>
  <c r="H465" i="15"/>
  <c r="I464" i="15"/>
  <c r="R446" i="15" l="1"/>
  <c r="S445" i="15"/>
  <c r="M446" i="15"/>
  <c r="N445" i="15"/>
  <c r="H466" i="15"/>
  <c r="I465" i="15"/>
  <c r="AB446" i="15"/>
  <c r="AC445" i="15"/>
  <c r="W446" i="15"/>
  <c r="X445" i="15"/>
  <c r="D446" i="15"/>
  <c r="E445" i="15"/>
  <c r="R447" i="15" l="1"/>
  <c r="S446" i="15"/>
  <c r="D447" i="15"/>
  <c r="E446" i="15"/>
  <c r="AB447" i="15"/>
  <c r="AC446" i="15"/>
  <c r="W447" i="15"/>
  <c r="X446" i="15"/>
  <c r="H467" i="15"/>
  <c r="I466" i="15"/>
  <c r="M447" i="15"/>
  <c r="N446" i="15"/>
  <c r="R448" i="15" l="1"/>
  <c r="S447" i="15"/>
  <c r="W448" i="15"/>
  <c r="X447" i="15"/>
  <c r="AB448" i="15"/>
  <c r="AC447" i="15"/>
  <c r="M448" i="15"/>
  <c r="N447" i="15"/>
  <c r="H468" i="15"/>
  <c r="I467" i="15"/>
  <c r="D448" i="15"/>
  <c r="E447" i="15"/>
  <c r="R449" i="15" l="1"/>
  <c r="S448" i="15"/>
  <c r="D449" i="15"/>
  <c r="E448" i="15"/>
  <c r="H469" i="15"/>
  <c r="I468" i="15"/>
  <c r="AB449" i="15"/>
  <c r="AC448" i="15"/>
  <c r="M449" i="15"/>
  <c r="N448" i="15"/>
  <c r="W449" i="15"/>
  <c r="X448" i="15"/>
  <c r="R450" i="15" l="1"/>
  <c r="S449" i="15"/>
  <c r="W450" i="15"/>
  <c r="X449" i="15"/>
  <c r="H470" i="15"/>
  <c r="I469" i="15"/>
  <c r="M450" i="15"/>
  <c r="N449" i="15"/>
  <c r="AB450" i="15"/>
  <c r="AC449" i="15"/>
  <c r="D450" i="15"/>
  <c r="E449" i="15"/>
  <c r="R451" i="15" l="1"/>
  <c r="S450" i="15"/>
  <c r="D451" i="15"/>
  <c r="E450" i="15"/>
  <c r="M451" i="15"/>
  <c r="N450" i="15"/>
  <c r="AB451" i="15"/>
  <c r="AC450" i="15"/>
  <c r="H471" i="15"/>
  <c r="I470" i="15"/>
  <c r="W451" i="15"/>
  <c r="X450" i="15"/>
  <c r="R452" i="15" l="1"/>
  <c r="S451" i="15"/>
  <c r="W452" i="15"/>
  <c r="X451" i="15"/>
  <c r="AB452" i="15"/>
  <c r="AC451" i="15"/>
  <c r="M452" i="15"/>
  <c r="N451" i="15"/>
  <c r="H472" i="15"/>
  <c r="I471" i="15"/>
  <c r="D452" i="15"/>
  <c r="E451" i="15"/>
  <c r="R453" i="15" l="1"/>
  <c r="S452" i="15"/>
  <c r="D453" i="15"/>
  <c r="E452" i="15"/>
  <c r="H473" i="15"/>
  <c r="I472" i="15"/>
  <c r="AB453" i="15"/>
  <c r="AC452" i="15"/>
  <c r="M453" i="15"/>
  <c r="N452" i="15"/>
  <c r="W453" i="15"/>
  <c r="X452" i="15"/>
  <c r="R454" i="15" l="1"/>
  <c r="S453" i="15"/>
  <c r="W454" i="15"/>
  <c r="X453" i="15"/>
  <c r="H474" i="15"/>
  <c r="I473" i="15"/>
  <c r="M454" i="15"/>
  <c r="N453" i="15"/>
  <c r="AB454" i="15"/>
  <c r="AC453" i="15"/>
  <c r="D454" i="15"/>
  <c r="E453" i="15"/>
  <c r="R455" i="15" l="1"/>
  <c r="S454" i="15"/>
  <c r="D455" i="15"/>
  <c r="E454" i="15"/>
  <c r="M455" i="15"/>
  <c r="N454" i="15"/>
  <c r="AB455" i="15"/>
  <c r="AC454" i="15"/>
  <c r="H475" i="15"/>
  <c r="I474" i="15"/>
  <c r="W455" i="15"/>
  <c r="X454" i="15"/>
  <c r="R456" i="15" l="1"/>
  <c r="S455" i="15"/>
  <c r="M456" i="15"/>
  <c r="N455" i="15"/>
  <c r="W456" i="15"/>
  <c r="X455" i="15"/>
  <c r="AB456" i="15"/>
  <c r="AC455" i="15"/>
  <c r="H476" i="15"/>
  <c r="I475" i="15"/>
  <c r="D456" i="15"/>
  <c r="E455" i="15"/>
  <c r="R457" i="15" l="1"/>
  <c r="S456" i="15"/>
  <c r="H477" i="15"/>
  <c r="I476" i="15"/>
  <c r="W457" i="15"/>
  <c r="X456" i="15"/>
  <c r="D457" i="15"/>
  <c r="E456" i="15"/>
  <c r="AB457" i="15"/>
  <c r="AC456" i="15"/>
  <c r="M457" i="15"/>
  <c r="N456" i="15"/>
  <c r="R458" i="15" l="1"/>
  <c r="S457" i="15"/>
  <c r="M458" i="15"/>
  <c r="N457" i="15"/>
  <c r="W458" i="15"/>
  <c r="X457" i="15"/>
  <c r="AB458" i="15"/>
  <c r="AC457" i="15"/>
  <c r="D458" i="15"/>
  <c r="E457" i="15"/>
  <c r="H478" i="15"/>
  <c r="I477" i="15"/>
  <c r="R459" i="15" l="1"/>
  <c r="S458" i="15"/>
  <c r="H479" i="15"/>
  <c r="I478" i="15"/>
  <c r="AB459" i="15"/>
  <c r="AC458" i="15"/>
  <c r="D459" i="15"/>
  <c r="E458" i="15"/>
  <c r="W459" i="15"/>
  <c r="X458" i="15"/>
  <c r="M459" i="15"/>
  <c r="N458" i="15"/>
  <c r="R460" i="15" l="1"/>
  <c r="S459" i="15"/>
  <c r="M460" i="15"/>
  <c r="N459" i="15"/>
  <c r="D460" i="15"/>
  <c r="E459" i="15"/>
  <c r="AB460" i="15"/>
  <c r="AC459" i="15"/>
  <c r="W460" i="15"/>
  <c r="X459" i="15"/>
  <c r="H480" i="15"/>
  <c r="I479" i="15"/>
  <c r="R461" i="15" l="1"/>
  <c r="S460" i="15"/>
  <c r="H481" i="15"/>
  <c r="I480" i="15"/>
  <c r="W461" i="15"/>
  <c r="X460" i="15"/>
  <c r="D461" i="15"/>
  <c r="E460" i="15"/>
  <c r="AB461" i="15"/>
  <c r="AC460" i="15"/>
  <c r="M461" i="15"/>
  <c r="N460" i="15"/>
  <c r="R462" i="15" l="1"/>
  <c r="S461" i="15"/>
  <c r="M462" i="15"/>
  <c r="N461" i="15"/>
  <c r="W462" i="15"/>
  <c r="X461" i="15"/>
  <c r="AB462" i="15"/>
  <c r="AC461" i="15"/>
  <c r="D462" i="15"/>
  <c r="E461" i="15"/>
  <c r="H482" i="15"/>
  <c r="I481" i="15"/>
  <c r="R463" i="15" l="1"/>
  <c r="S462" i="15"/>
  <c r="H483" i="15"/>
  <c r="I482" i="15"/>
  <c r="AB463" i="15"/>
  <c r="AC462" i="15"/>
  <c r="D463" i="15"/>
  <c r="E462" i="15"/>
  <c r="W463" i="15"/>
  <c r="X462" i="15"/>
  <c r="M463" i="15"/>
  <c r="N462" i="15"/>
  <c r="R464" i="15" l="1"/>
  <c r="S463" i="15"/>
  <c r="M464" i="15"/>
  <c r="N463" i="15"/>
  <c r="D464" i="15"/>
  <c r="E463" i="15"/>
  <c r="AB464" i="15"/>
  <c r="AC463" i="15"/>
  <c r="W464" i="15"/>
  <c r="X463" i="15"/>
  <c r="H484" i="15"/>
  <c r="I483" i="15"/>
  <c r="R465" i="15" l="1"/>
  <c r="S464" i="15"/>
  <c r="H485" i="15"/>
  <c r="I484" i="15"/>
  <c r="W465" i="15"/>
  <c r="X464" i="15"/>
  <c r="D465" i="15"/>
  <c r="E464" i="15"/>
  <c r="AB465" i="15"/>
  <c r="AC464" i="15"/>
  <c r="M465" i="15"/>
  <c r="N464" i="15"/>
  <c r="R466" i="15" l="1"/>
  <c r="S465" i="15"/>
  <c r="M466" i="15"/>
  <c r="N465" i="15"/>
  <c r="W466" i="15"/>
  <c r="X465" i="15"/>
  <c r="AB466" i="15"/>
  <c r="AC465" i="15"/>
  <c r="D466" i="15"/>
  <c r="E465" i="15"/>
  <c r="H486" i="15"/>
  <c r="I485" i="15"/>
  <c r="R467" i="15" l="1"/>
  <c r="S466" i="15"/>
  <c r="H487" i="15"/>
  <c r="I486" i="15"/>
  <c r="AB467" i="15"/>
  <c r="AC466" i="15"/>
  <c r="D467" i="15"/>
  <c r="E466" i="15"/>
  <c r="W467" i="15"/>
  <c r="X466" i="15"/>
  <c r="M467" i="15"/>
  <c r="N466" i="15"/>
  <c r="R468" i="15" l="1"/>
  <c r="S467" i="15"/>
  <c r="M468" i="15"/>
  <c r="N467" i="15"/>
  <c r="D468" i="15"/>
  <c r="E467" i="15"/>
  <c r="AB468" i="15"/>
  <c r="AC467" i="15"/>
  <c r="W468" i="15"/>
  <c r="X467" i="15"/>
  <c r="H488" i="15"/>
  <c r="I487" i="15"/>
  <c r="R469" i="15" l="1"/>
  <c r="S468" i="15"/>
  <c r="H489" i="15"/>
  <c r="I488" i="15"/>
  <c r="W469" i="15"/>
  <c r="X468" i="15"/>
  <c r="D469" i="15"/>
  <c r="E468" i="15"/>
  <c r="AB469" i="15"/>
  <c r="AC468" i="15"/>
  <c r="M469" i="15"/>
  <c r="N468" i="15"/>
  <c r="R470" i="15" l="1"/>
  <c r="S469" i="15"/>
  <c r="M470" i="15"/>
  <c r="N469" i="15"/>
  <c r="W470" i="15"/>
  <c r="X469" i="15"/>
  <c r="AB470" i="15"/>
  <c r="AC469" i="15"/>
  <c r="D470" i="15"/>
  <c r="E469" i="15"/>
  <c r="H490" i="15"/>
  <c r="I489" i="15"/>
  <c r="R471" i="15" l="1"/>
  <c r="S470" i="15"/>
  <c r="H491" i="15"/>
  <c r="I490" i="15"/>
  <c r="AB471" i="15"/>
  <c r="AC470" i="15"/>
  <c r="D471" i="15"/>
  <c r="E470" i="15"/>
  <c r="W471" i="15"/>
  <c r="X470" i="15"/>
  <c r="M471" i="15"/>
  <c r="N470" i="15"/>
  <c r="R472" i="15" l="1"/>
  <c r="S471" i="15"/>
  <c r="M472" i="15"/>
  <c r="N471" i="15"/>
  <c r="D472" i="15"/>
  <c r="E471" i="15"/>
  <c r="AB472" i="15"/>
  <c r="AC471" i="15"/>
  <c r="W472" i="15"/>
  <c r="X471" i="15"/>
  <c r="H492" i="15"/>
  <c r="I491" i="15"/>
  <c r="R473" i="15" l="1"/>
  <c r="S472" i="15"/>
  <c r="H493" i="15"/>
  <c r="I492" i="15"/>
  <c r="W473" i="15"/>
  <c r="X472" i="15"/>
  <c r="D473" i="15"/>
  <c r="E472" i="15"/>
  <c r="AB473" i="15"/>
  <c r="AC472" i="15"/>
  <c r="M473" i="15"/>
  <c r="N472" i="15"/>
  <c r="R474" i="15" l="1"/>
  <c r="S473" i="15"/>
  <c r="M474" i="15"/>
  <c r="N473" i="15"/>
  <c r="W474" i="15"/>
  <c r="X473" i="15"/>
  <c r="AB474" i="15"/>
  <c r="AC473" i="15"/>
  <c r="D474" i="15"/>
  <c r="E473" i="15"/>
  <c r="H494" i="15"/>
  <c r="I493" i="15"/>
  <c r="R475" i="15" l="1"/>
  <c r="S474" i="15"/>
  <c r="H495" i="15"/>
  <c r="I494" i="15"/>
  <c r="AB475" i="15"/>
  <c r="AC474" i="15"/>
  <c r="D475" i="15"/>
  <c r="E474" i="15"/>
  <c r="W475" i="15"/>
  <c r="X474" i="15"/>
  <c r="M475" i="15"/>
  <c r="N474" i="15"/>
  <c r="R476" i="15" l="1"/>
  <c r="S475" i="15"/>
  <c r="D476" i="15"/>
  <c r="E475" i="15"/>
  <c r="AB476" i="15"/>
  <c r="AC475" i="15"/>
  <c r="M476" i="15"/>
  <c r="N475" i="15"/>
  <c r="W476" i="15"/>
  <c r="X475" i="15"/>
  <c r="H496" i="15"/>
  <c r="I495" i="15"/>
  <c r="R477" i="15" l="1"/>
  <c r="S476" i="15"/>
  <c r="W477" i="15"/>
  <c r="X476" i="15"/>
  <c r="AB477" i="15"/>
  <c r="AC476" i="15"/>
  <c r="H497" i="15"/>
  <c r="I496" i="15"/>
  <c r="M477" i="15"/>
  <c r="N476" i="15"/>
  <c r="D477" i="15"/>
  <c r="E476" i="15"/>
  <c r="R478" i="15" l="1"/>
  <c r="S477" i="15"/>
  <c r="D478" i="15"/>
  <c r="E477" i="15"/>
  <c r="AB478" i="15"/>
  <c r="AC477" i="15"/>
  <c r="M478" i="15"/>
  <c r="N477" i="15"/>
  <c r="H498" i="15"/>
  <c r="I497" i="15"/>
  <c r="W478" i="15"/>
  <c r="X477" i="15"/>
  <c r="R479" i="15" l="1"/>
  <c r="S478" i="15"/>
  <c r="W479" i="15"/>
  <c r="X478" i="15"/>
  <c r="M479" i="15"/>
  <c r="N478" i="15"/>
  <c r="H499" i="15"/>
  <c r="I498" i="15"/>
  <c r="AB479" i="15"/>
  <c r="AC478" i="15"/>
  <c r="D479" i="15"/>
  <c r="E478" i="15"/>
  <c r="R480" i="15" l="1"/>
  <c r="S479" i="15"/>
  <c r="D480" i="15"/>
  <c r="E479" i="15"/>
  <c r="H500" i="15"/>
  <c r="I499" i="15"/>
  <c r="M480" i="15"/>
  <c r="N479" i="15"/>
  <c r="AB480" i="15"/>
  <c r="AC479" i="15"/>
  <c r="W480" i="15"/>
  <c r="X479" i="15"/>
  <c r="R481" i="15" l="1"/>
  <c r="S480" i="15"/>
  <c r="W481" i="15"/>
  <c r="X480" i="15"/>
  <c r="AB481" i="15"/>
  <c r="AC480" i="15"/>
  <c r="H501" i="15"/>
  <c r="I500" i="15"/>
  <c r="M481" i="15"/>
  <c r="N480" i="15"/>
  <c r="D481" i="15"/>
  <c r="E480" i="15"/>
  <c r="R482" i="15" l="1"/>
  <c r="S481" i="15"/>
  <c r="D482" i="15"/>
  <c r="E481" i="15"/>
  <c r="AB482" i="15"/>
  <c r="AC481" i="15"/>
  <c r="M482" i="15"/>
  <c r="N481" i="15"/>
  <c r="H502" i="15"/>
  <c r="I501" i="15"/>
  <c r="W482" i="15"/>
  <c r="X481" i="15"/>
  <c r="R483" i="15" l="1"/>
  <c r="S482" i="15"/>
  <c r="W483" i="15"/>
  <c r="X482" i="15"/>
  <c r="M483" i="15"/>
  <c r="N482" i="15"/>
  <c r="H503" i="15"/>
  <c r="I502" i="15"/>
  <c r="AB483" i="15"/>
  <c r="AC482" i="15"/>
  <c r="D483" i="15"/>
  <c r="E482" i="15"/>
  <c r="R484" i="15" l="1"/>
  <c r="S483" i="15"/>
  <c r="D484" i="15"/>
  <c r="E483" i="15"/>
  <c r="H504" i="15"/>
  <c r="I503" i="15"/>
  <c r="M484" i="15"/>
  <c r="N483" i="15"/>
  <c r="AB484" i="15"/>
  <c r="AC483" i="15"/>
  <c r="W484" i="15"/>
  <c r="X483" i="15"/>
  <c r="R485" i="15" l="1"/>
  <c r="S484" i="15"/>
  <c r="W485" i="15"/>
  <c r="X484" i="15"/>
  <c r="AB485" i="15"/>
  <c r="AC484" i="15"/>
  <c r="H505" i="15"/>
  <c r="I504" i="15"/>
  <c r="M485" i="15"/>
  <c r="N484" i="15"/>
  <c r="D485" i="15"/>
  <c r="E484" i="15"/>
  <c r="R486" i="15" l="1"/>
  <c r="S485" i="15"/>
  <c r="D486" i="15"/>
  <c r="E485" i="15"/>
  <c r="AB486" i="15"/>
  <c r="AC485" i="15"/>
  <c r="M486" i="15"/>
  <c r="N485" i="15"/>
  <c r="H506" i="15"/>
  <c r="I505" i="15"/>
  <c r="W486" i="15"/>
  <c r="X485" i="15"/>
  <c r="I506" i="15" l="1"/>
  <c r="H507" i="15"/>
  <c r="R487" i="15"/>
  <c r="S486" i="15"/>
  <c r="W487" i="15"/>
  <c r="X486" i="15"/>
  <c r="M487" i="15"/>
  <c r="N486" i="15"/>
  <c r="AB487" i="15"/>
  <c r="AC486" i="15"/>
  <c r="D487" i="15"/>
  <c r="E486" i="15"/>
  <c r="I507" i="15" l="1"/>
  <c r="H508" i="15"/>
  <c r="R488" i="15"/>
  <c r="S487" i="15"/>
  <c r="AB488" i="15"/>
  <c r="AC487" i="15"/>
  <c r="M488" i="15"/>
  <c r="N487" i="15"/>
  <c r="D488" i="15"/>
  <c r="E487" i="15"/>
  <c r="W488" i="15"/>
  <c r="X487" i="15"/>
  <c r="I508" i="15" l="1"/>
  <c r="H509" i="15"/>
  <c r="R489" i="15"/>
  <c r="S488" i="15"/>
  <c r="M489" i="15"/>
  <c r="N488" i="15"/>
  <c r="W489" i="15"/>
  <c r="X488" i="15"/>
  <c r="D489" i="15"/>
  <c r="E488" i="15"/>
  <c r="AB489" i="15"/>
  <c r="AC488" i="15"/>
  <c r="I509" i="15" l="1"/>
  <c r="H510" i="15"/>
  <c r="R490" i="15"/>
  <c r="S489" i="15"/>
  <c r="D490" i="15"/>
  <c r="E489" i="15"/>
  <c r="M490" i="15"/>
  <c r="N489" i="15"/>
  <c r="AB490" i="15"/>
  <c r="AC489" i="15"/>
  <c r="W490" i="15"/>
  <c r="X489" i="15"/>
  <c r="H511" i="15" l="1"/>
  <c r="I510" i="15"/>
  <c r="R491" i="15"/>
  <c r="S490" i="15"/>
  <c r="W491" i="15"/>
  <c r="X490" i="15"/>
  <c r="M491" i="15"/>
  <c r="N490" i="15"/>
  <c r="AB491" i="15"/>
  <c r="AC490" i="15"/>
  <c r="D491" i="15"/>
  <c r="E490" i="15"/>
  <c r="H512" i="15" l="1"/>
  <c r="I511" i="15"/>
  <c r="S491" i="15"/>
  <c r="R492" i="15"/>
  <c r="AB492" i="15"/>
  <c r="AC491" i="15"/>
  <c r="M492" i="15"/>
  <c r="N491" i="15"/>
  <c r="D492" i="15"/>
  <c r="E491" i="15"/>
  <c r="W492" i="15"/>
  <c r="X491" i="15"/>
  <c r="I512" i="15" l="1"/>
  <c r="H513" i="15"/>
  <c r="R493" i="15"/>
  <c r="S492" i="15"/>
  <c r="M493" i="15"/>
  <c r="N492" i="15"/>
  <c r="W493" i="15"/>
  <c r="X492" i="15"/>
  <c r="D493" i="15"/>
  <c r="E492" i="15"/>
  <c r="AB493" i="15"/>
  <c r="AC492" i="15"/>
  <c r="I513" i="15" l="1"/>
  <c r="H514" i="15"/>
  <c r="I514" i="15" s="1"/>
  <c r="R494" i="15"/>
  <c r="S493" i="15"/>
  <c r="D494" i="15"/>
  <c r="E493" i="15"/>
  <c r="M494" i="15"/>
  <c r="N493" i="15"/>
  <c r="AB494" i="15"/>
  <c r="AC493" i="15"/>
  <c r="W494" i="15"/>
  <c r="X493" i="15"/>
  <c r="R495" i="15" l="1"/>
  <c r="S494" i="15"/>
  <c r="W495" i="15"/>
  <c r="X494" i="15"/>
  <c r="M495" i="15"/>
  <c r="N494" i="15"/>
  <c r="AB495" i="15"/>
  <c r="AC494" i="15"/>
  <c r="D495" i="15"/>
  <c r="E494" i="15"/>
  <c r="R496" i="15" l="1"/>
  <c r="S495" i="15"/>
  <c r="AB496" i="15"/>
  <c r="AC495" i="15"/>
  <c r="M496" i="15"/>
  <c r="N495" i="15"/>
  <c r="D496" i="15"/>
  <c r="E495" i="15"/>
  <c r="W496" i="15"/>
  <c r="X495" i="15"/>
  <c r="R497" i="15" l="1"/>
  <c r="S496" i="15"/>
  <c r="M497" i="15"/>
  <c r="N496" i="15"/>
  <c r="W497" i="15"/>
  <c r="X496" i="15"/>
  <c r="D497" i="15"/>
  <c r="E496" i="15"/>
  <c r="AB497" i="15"/>
  <c r="AC496" i="15"/>
  <c r="R498" i="15" l="1"/>
  <c r="S497" i="15"/>
  <c r="D498" i="15"/>
  <c r="E497" i="15"/>
  <c r="M498" i="15"/>
  <c r="N497" i="15"/>
  <c r="AB498" i="15"/>
  <c r="AC497" i="15"/>
  <c r="W498" i="15"/>
  <c r="X497" i="15"/>
  <c r="R499" i="15" l="1"/>
  <c r="S498" i="15"/>
  <c r="W499" i="15"/>
  <c r="X498" i="15"/>
  <c r="M499" i="15"/>
  <c r="N498" i="15"/>
  <c r="AB499" i="15"/>
  <c r="AC498" i="15"/>
  <c r="D499" i="15"/>
  <c r="E498" i="15"/>
  <c r="S499" i="15" l="1"/>
  <c r="R500" i="15"/>
  <c r="AB500" i="15"/>
  <c r="AC499" i="15"/>
  <c r="M500" i="15"/>
  <c r="N499" i="15"/>
  <c r="D500" i="15"/>
  <c r="E499" i="15"/>
  <c r="W500" i="15"/>
  <c r="X499" i="15"/>
  <c r="R501" i="15" l="1"/>
  <c r="S500" i="15"/>
  <c r="M501" i="15"/>
  <c r="N500" i="15"/>
  <c r="W501" i="15"/>
  <c r="X500" i="15"/>
  <c r="D501" i="15"/>
  <c r="E500" i="15"/>
  <c r="AB501" i="15"/>
  <c r="AC500" i="15"/>
  <c r="R502" i="15" l="1"/>
  <c r="S501" i="15"/>
  <c r="D502" i="15"/>
  <c r="E501" i="15"/>
  <c r="M502" i="15"/>
  <c r="N501" i="15"/>
  <c r="AB502" i="15"/>
  <c r="AC501" i="15"/>
  <c r="W502" i="15"/>
  <c r="X501" i="15"/>
  <c r="R503" i="15" l="1"/>
  <c r="S502" i="15"/>
  <c r="W503" i="15"/>
  <c r="X502" i="15"/>
  <c r="M503" i="15"/>
  <c r="N502" i="15"/>
  <c r="AB503" i="15"/>
  <c r="AC502" i="15"/>
  <c r="D503" i="15"/>
  <c r="E502" i="15"/>
  <c r="S503" i="15" l="1"/>
  <c r="R504" i="15"/>
  <c r="W504" i="15"/>
  <c r="X503" i="15"/>
  <c r="D504" i="15"/>
  <c r="E503" i="15"/>
  <c r="AB504" i="15"/>
  <c r="AC503" i="15"/>
  <c r="M504" i="15"/>
  <c r="N503" i="15"/>
  <c r="R505" i="15" l="1"/>
  <c r="S504" i="15"/>
  <c r="AB505" i="15"/>
  <c r="AC504" i="15"/>
  <c r="W505" i="15"/>
  <c r="X504" i="15"/>
  <c r="M505" i="15"/>
  <c r="N504" i="15"/>
  <c r="D505" i="15"/>
  <c r="E504" i="15"/>
  <c r="R506" i="15" l="1"/>
  <c r="S505" i="15"/>
  <c r="W506" i="15"/>
  <c r="X505" i="15"/>
  <c r="D506" i="15"/>
  <c r="E505" i="15"/>
  <c r="M506" i="15"/>
  <c r="N505" i="15"/>
  <c r="AB506" i="15"/>
  <c r="AC505" i="15"/>
  <c r="N506" i="15" l="1"/>
  <c r="M507" i="15"/>
  <c r="X506" i="15"/>
  <c r="W507" i="15"/>
  <c r="AC506" i="15"/>
  <c r="AB507" i="15"/>
  <c r="E506" i="15"/>
  <c r="D507" i="15"/>
  <c r="S506" i="15"/>
  <c r="R507" i="15"/>
  <c r="E507" i="15" l="1"/>
  <c r="D508" i="15"/>
  <c r="X507" i="15"/>
  <c r="W508" i="15"/>
  <c r="S507" i="15"/>
  <c r="R508" i="15"/>
  <c r="AC507" i="15"/>
  <c r="AB508" i="15"/>
  <c r="N507" i="15"/>
  <c r="M508" i="15"/>
  <c r="AC508" i="15" l="1"/>
  <c r="AB509" i="15"/>
  <c r="X508" i="15"/>
  <c r="W509" i="15"/>
  <c r="N508" i="15"/>
  <c r="M509" i="15"/>
  <c r="S508" i="15"/>
  <c r="R509" i="15"/>
  <c r="E508" i="15"/>
  <c r="D509" i="15"/>
  <c r="S509" i="15" l="1"/>
  <c r="R510" i="15"/>
  <c r="X509" i="15"/>
  <c r="W510" i="15"/>
  <c r="E509" i="15"/>
  <c r="D510" i="15"/>
  <c r="N509" i="15"/>
  <c r="M510" i="15"/>
  <c r="AC509" i="15"/>
  <c r="AB510" i="15"/>
  <c r="M511" i="15" l="1"/>
  <c r="N510" i="15"/>
  <c r="W511" i="15"/>
  <c r="X510" i="15"/>
  <c r="AB511" i="15"/>
  <c r="AC510" i="15"/>
  <c r="D511" i="15"/>
  <c r="E510" i="15"/>
  <c r="R511" i="15"/>
  <c r="S510" i="15"/>
  <c r="D512" i="15" l="1"/>
  <c r="E511" i="15"/>
  <c r="W512" i="15"/>
  <c r="X511" i="15"/>
  <c r="R512" i="15"/>
  <c r="S511" i="15"/>
  <c r="AB512" i="15"/>
  <c r="AC511" i="15"/>
  <c r="M512" i="15"/>
  <c r="N511" i="15"/>
  <c r="AC512" i="15" l="1"/>
  <c r="AB513" i="15"/>
  <c r="X512" i="15"/>
  <c r="W513" i="15"/>
  <c r="N512" i="15"/>
  <c r="M513" i="15"/>
  <c r="S512" i="15"/>
  <c r="R513" i="15"/>
  <c r="E512" i="15"/>
  <c r="D513" i="15"/>
  <c r="S513" i="15" l="1"/>
  <c r="R514" i="15"/>
  <c r="S514" i="15" s="1"/>
  <c r="X513" i="15"/>
  <c r="W514" i="15"/>
  <c r="X514" i="15" s="1"/>
  <c r="E513" i="15"/>
  <c r="D514" i="15"/>
  <c r="E514" i="15" s="1"/>
  <c r="N513" i="15"/>
  <c r="M514" i="15"/>
  <c r="N514" i="15" s="1"/>
  <c r="AC513" i="15"/>
  <c r="AB514" i="15"/>
  <c r="AC514" i="15" s="1"/>
</calcChain>
</file>

<file path=xl/sharedStrings.xml><?xml version="1.0" encoding="utf-8"?>
<sst xmlns="http://schemas.openxmlformats.org/spreadsheetml/2006/main" count="705" uniqueCount="170">
  <si>
    <t>单位净值</t>
  </si>
  <si>
    <t>累计净值=单位净值+分红</t>
  </si>
  <si>
    <t>将分红取出</t>
  </si>
  <si>
    <t>复权净值=单位净值+分红*基金后期增长</t>
  </si>
  <si>
    <t>将分红再投资入该基金中</t>
  </si>
  <si>
    <t>产品名称</t>
  </si>
  <si>
    <t>整体规模</t>
  </si>
  <si>
    <t>认购日期</t>
  </si>
  <si>
    <t>认购金额</t>
  </si>
  <si>
    <t>认购份额</t>
  </si>
  <si>
    <t>管理费</t>
  </si>
  <si>
    <t>托管费</t>
  </si>
  <si>
    <t>服务费</t>
  </si>
  <si>
    <t>业绩报酬</t>
  </si>
  <si>
    <t>本计划存续期限</t>
  </si>
  <si>
    <t>产品预期年化收益率</t>
  </si>
  <si>
    <t>风险管理措施</t>
  </si>
  <si>
    <t>赎回/追加情况</t>
  </si>
  <si>
    <t>财通基金君享丰硕定增量化对冲单一资产管理计划</t>
  </si>
  <si>
    <t>-</t>
  </si>
  <si>
    <t>业绩提成为费后净值8%以上收取20%</t>
  </si>
  <si>
    <t>2年</t>
  </si>
  <si>
    <t>产品预期年化收益率12%</t>
  </si>
  <si>
    <t>1. 自营股票穿透监管
基于自营分公司股票投资的风险管理制度，经与财通基金沟通，产品成立后，财通基金会依据自营分公司提供的股票池筛选定增项目，并每周发送包含股票持仓的估值表，确保参与的定增项目符合自营分公司监管要求。
2. 定增政策变化风险
目前定增政策是基于证监会于2020年2月发布的再融资新规，该新规规定了80%的发行底价以及发行后6个月的锁定期，为定增对冲产品提供了收益保障。经与财通基金沟通，若在产品存续期内，再融资新规发生变化，在产品所持有的定增股票全部解禁后，可以选择提前终止产品。
3.产品持续跟踪监控
投资经理及风控合规人员会跟踪产品运行，持续对产品的收益、各类风险进行跟踪监控，将产品的风控合规管理工作纳入自营整体风控合规管理范围。</t>
  </si>
  <si>
    <t>衍复天禄1000指增一号私募证券投资基金（五矿证券FOF11号单一资产管理计划）</t>
  </si>
  <si>
    <t>5.35亿
（2021.7月底，4.85+0.5）</t>
  </si>
  <si>
    <t>业绩报酬计提比例为超额收益的20%</t>
  </si>
  <si>
    <t>自成立之日起计算的10年为固定存续期限</t>
  </si>
  <si>
    <t>历史年化超额约为46%；
假设未来一年中证1000指数的涨幅为10%,
产品预期收益率46.52%</t>
  </si>
  <si>
    <t>a.产品持续跟踪监控
投资经理及风控合规人员会跟踪产品运行，持续对产品的收益、各类风险进行跟踪监控，将产品的风控合规管理工作纳入自营整体风控合规管理范围。
b.投资比例限制监控
自营外投集合类产品包含16%的投资比例限制。目前衍复单产品规模较大，灵活对冲和1000指增产品规模约为5亿元人民币。自营拟单个产品投资5000万元，规模占比约为10%。后续自营会实施监控衍复单个产品大额赎回情况，确保投资比例在合理范围内。
c.产品净值跟踪
自2017年至今，产品最大回撤仅为2.16%。
衍复灵活对冲:考虑到市场可能出现的极端情况以及自营的风控要求，拟设定以购买产品后的初始净值为1，若净值跌破0.9则强制赎回。
衍复中证1000指数增强:考虑到当前市场环境，拟设定以购买产品后的初始净值为1，若净值跌破0.7则强制赎回。
d.超额跟踪
衍复中证1000指数增强:考虑到市场可能出现的极端情况以及衍复模型的迭代更新，拟设定超额回撤收益出现5%回撤时，考虑赎回产品。</t>
  </si>
  <si>
    <t>衍复天禄灵活对冲三号私募证券投资基金（五矿证券FOF11号单一资产管理计划）</t>
  </si>
  <si>
    <t>6.49亿（2021.9.3）</t>
  </si>
  <si>
    <t>超过0%的收益部分提取20%的业绩报酬</t>
  </si>
  <si>
    <t xml:space="preserve">
历史年化收益率约为34%,
预期收益率为 26.4%</t>
  </si>
  <si>
    <t>凡二量化对冲7号1期私募证券投资基金A（五矿证券FOF11号单一资产管理计划）</t>
  </si>
  <si>
    <t>2.3亿</t>
  </si>
  <si>
    <t>预期收益率16%（费后）</t>
  </si>
  <si>
    <t>a. 产品持续跟踪监控
投资经理及风控合规人员会跟踪产品运行，持续对产品的收益、各类风险进行跟踪监控，将产品的风控合规管理工作纳入自营整体风控合规管理范围。
b. 产品净值跟踪
茂源产品止损线为0.88，考虑到市场中性策略波动和净值回撤都较小，拟设定0.9为止损线，弱净值跌破0.9，则强制赎回。
c. 该产品有60日锁定期，锁定期结束后每月最后一个交易日开放赎回。我部将持续跟踪产品运行收益及回撤情况，可在开放期安排随时赎回，保证自有资金流动性要求。</t>
  </si>
  <si>
    <t>财通内需增长12个月定期开放混合型证券投资基金</t>
  </si>
  <si>
    <t>发行规模1,236,627,563</t>
  </si>
  <si>
    <t>赫富尊享十九号私募证券投资基金</t>
  </si>
  <si>
    <t>本基金自成立之日起计算的20年为固定存续期限</t>
  </si>
  <si>
    <t>a. 产品持续跟踪监控
投资经理及风控合规人员会跟踪产品运行，持续对产品的收益、各类风险进行跟踪监控，将产品的风控合规管理工作纳入自营整体风控合规管理范围。
b. 产品净值跟踪
2016年至今，赫富中证500指数增强策略，最大回撤发生在2018年10月贸易战谈判破裂阶段。
若以1:1的比例投资于500指增及灵活对冲，则产品年化收益为32%，最大回撤为6.5%。
考虑到当前市场环境，中证500指数整体估值处于历史较低水平，因此指数发生大回撤的概率较小。自营资金前期全部投资于中证500指数增强策略，考虑到市场可能出现的极端情况以及自营的风控要求，拟设定产品止损线为0.8。产品运行后，自营将根据风控指标、产品运行情况及市场行情，酌情追加投资或追加策略。若后期产品投资于多个策略，则根据不同策略投资比例实时调整风控指标。
c. 超额跟踪
指数增强的投资逻辑是为管理人的超额选股能力付出额外成本，因此对超额的持续跟踪也是投后风险管理的重要环节。
赫富中证500指数增强超额最大回撤为3.36%。考虑到市场可能出现的极端情况以及赫富模型的迭代更新，拟设定超额回撤收益出现6%回撤时，考虑赎回产品。</t>
  </si>
  <si>
    <t>平安转型创新混合A</t>
  </si>
  <si>
    <t>发行规模163,559,599</t>
  </si>
  <si>
    <t>财通君享定增</t>
  </si>
  <si>
    <t>衍复天禄1000指增</t>
  </si>
  <si>
    <t>衍复-灵活对冲</t>
  </si>
  <si>
    <t>凡二量化对冲7号</t>
  </si>
  <si>
    <t>财通内需增长</t>
  </si>
  <si>
    <t>赫富尊享十九号（基准：中证500）</t>
  </si>
  <si>
    <t>天行者</t>
  </si>
  <si>
    <t>中证1000</t>
  </si>
  <si>
    <t>000852.SH</t>
  </si>
  <si>
    <t>指数</t>
  </si>
  <si>
    <t>000905.SH</t>
  </si>
  <si>
    <t>日期</t>
  </si>
  <si>
    <t>单日收益合计</t>
  </si>
  <si>
    <t>单日收益</t>
  </si>
  <si>
    <t>日收益率</t>
  </si>
  <si>
    <t>日超额收益率</t>
  </si>
  <si>
    <t>超额
日收益率</t>
  </si>
  <si>
    <t>单日收益率</t>
  </si>
  <si>
    <t>暂无</t>
  </si>
  <si>
    <t>中证500</t>
  </si>
  <si>
    <t>累计收益合计</t>
  </si>
  <si>
    <t>累计收益</t>
  </si>
  <si>
    <t>累计收益率</t>
  </si>
  <si>
    <t>基准
累计收益率</t>
  </si>
  <si>
    <t>超额
累计收益率</t>
  </si>
  <si>
    <t>自年初
累计收益率</t>
  </si>
  <si>
    <t>产品净值</t>
  </si>
  <si>
    <t>资金使用情况</t>
  </si>
  <si>
    <t>收益</t>
  </si>
  <si>
    <t>收益率</t>
  </si>
  <si>
    <t>风险</t>
  </si>
  <si>
    <t>预期</t>
  </si>
  <si>
    <t>累计
单位净值</t>
  </si>
  <si>
    <t>资产净值</t>
  </si>
  <si>
    <t>复权净值</t>
  </si>
  <si>
    <t>资金余额</t>
  </si>
  <si>
    <t>自营日均资金</t>
  </si>
  <si>
    <t>资金成本（%）</t>
  </si>
  <si>
    <t>计提金额</t>
  </si>
  <si>
    <t>计提后单日累计收益</t>
  </si>
  <si>
    <t>计提后
累计收益</t>
  </si>
  <si>
    <t>自营累计
收益率</t>
  </si>
  <si>
    <t>计提后日收益率</t>
  </si>
  <si>
    <t>计提后累计收益率</t>
  </si>
  <si>
    <t>计提后
年化收益率</t>
  </si>
  <si>
    <t>夏普比率</t>
  </si>
  <si>
    <t>当日回撤</t>
  </si>
  <si>
    <t>最大回撤</t>
  </si>
  <si>
    <t>周度
累计收益率</t>
  </si>
  <si>
    <t>周度回撤</t>
  </si>
  <si>
    <t>周度
最大回撤</t>
  </si>
  <si>
    <t>年化收益率</t>
  </si>
  <si>
    <t>费后
年化收益率</t>
  </si>
  <si>
    <t>累计单位净值</t>
  </si>
  <si>
    <t>虚拟后净值</t>
  </si>
  <si>
    <t>份额</t>
  </si>
  <si>
    <t>以初始净值为1计算单位净值</t>
  </si>
  <si>
    <t>根据超额计算计提</t>
  </si>
  <si>
    <t>计提后单日收益</t>
  </si>
  <si>
    <t>计提后累计收益</t>
  </si>
  <si>
    <t>自营累计收益率</t>
  </si>
  <si>
    <t>计提后年化收益率</t>
  </si>
  <si>
    <t>基准(中证1000)</t>
  </si>
  <si>
    <t>超额收益率</t>
  </si>
  <si>
    <t>单日超额收益率</t>
  </si>
  <si>
    <t>超额年化收益率</t>
  </si>
  <si>
    <t>周度最大回撤</t>
  </si>
  <si>
    <t>（历史）
年化收益率</t>
  </si>
  <si>
    <t>净值止损线</t>
  </si>
  <si>
    <t>009970.OF</t>
  </si>
  <si>
    <t>基金份额</t>
  </si>
  <si>
    <t xml:space="preserve">
年化收益率</t>
  </si>
  <si>
    <t>004390.OF</t>
  </si>
  <si>
    <t>天行者1号</t>
  </si>
  <si>
    <t>天行者2号</t>
  </si>
  <si>
    <t>天行者3号</t>
  </si>
  <si>
    <t>合计</t>
  </si>
  <si>
    <t>财通君享丰硕定增量化对冲</t>
  </si>
  <si>
    <t>衍复天禄1000指增享</t>
  </si>
  <si>
    <t>超额收益</t>
  </si>
  <si>
    <t>每月收益</t>
  </si>
  <si>
    <t>收益差额</t>
  </si>
  <si>
    <t>更新时间</t>
  </si>
  <si>
    <t>认购时间</t>
  </si>
  <si>
    <t>认购以来计提后累计收益率</t>
  </si>
  <si>
    <t>2022年累计收益率</t>
  </si>
  <si>
    <t>年化收益</t>
  </si>
  <si>
    <t>认购以来自营累计收益率</t>
  </si>
  <si>
    <t>认购以来累计收益率</t>
  </si>
  <si>
    <t>财通基金君享丰硕定增</t>
  </si>
  <si>
    <t>衍复灵活对冲</t>
  </si>
  <si>
    <t>赫富尊享十九号</t>
  </si>
  <si>
    <t>CTA</t>
  </si>
  <si>
    <t>平均资金成本</t>
  </si>
  <si>
    <t>入金</t>
  </si>
  <si>
    <t>出金</t>
  </si>
  <si>
    <t xml:space="preserve">4.48%	</t>
  </si>
  <si>
    <t>收盘价</t>
  </si>
  <si>
    <t>增长率</t>
  </si>
  <si>
    <t>2021年累计收益率</t>
  </si>
  <si>
    <t>资金变动</t>
  </si>
  <si>
    <t>累计净值</t>
  </si>
  <si>
    <t>基准 -XX指数</t>
  </si>
  <si>
    <t>最大回撤</t>
    <phoneticPr fontId="1" type="noConversion"/>
  </si>
  <si>
    <t>最大回撤</t>
    <phoneticPr fontId="1" type="noConversion"/>
  </si>
  <si>
    <t>夏普比率</t>
    <phoneticPr fontId="1" type="noConversion"/>
  </si>
  <si>
    <t>夏普比率</t>
    <phoneticPr fontId="1" type="noConversion"/>
  </si>
  <si>
    <t>年化收益</t>
    <phoneticPr fontId="1" type="noConversion"/>
  </si>
  <si>
    <t>年化收益</t>
    <phoneticPr fontId="1" type="noConversion"/>
  </si>
  <si>
    <t>认购以来自营累计收益率</t>
    <phoneticPr fontId="1" type="noConversion"/>
  </si>
  <si>
    <t>更新时间</t>
    <phoneticPr fontId="1" type="noConversion"/>
  </si>
  <si>
    <t>认购时间</t>
    <phoneticPr fontId="1" type="noConversion"/>
  </si>
  <si>
    <t>认购时间</t>
    <phoneticPr fontId="1" type="noConversion"/>
  </si>
  <si>
    <t>平安转型创新混合A</t>
    <phoneticPr fontId="1" type="noConversion"/>
  </si>
  <si>
    <t>产品名称</t>
    <phoneticPr fontId="1" type="noConversion"/>
  </si>
  <si>
    <t>产品名称</t>
    <phoneticPr fontId="1" type="noConversion"/>
  </si>
  <si>
    <t>天行者</t>
    <phoneticPr fontId="1" type="noConversion"/>
  </si>
  <si>
    <t>年化收益</t>
    <phoneticPr fontId="1" type="noConversion"/>
  </si>
  <si>
    <t>2022年累计收益率</t>
    <phoneticPr fontId="1" type="noConversion"/>
  </si>
  <si>
    <t>2022年累计收益率</t>
    <phoneticPr fontId="1" type="noConversion"/>
  </si>
  <si>
    <t>认购以来累计收益率</t>
    <phoneticPr fontId="1" type="noConversion"/>
  </si>
  <si>
    <t>认购以来累计收益率</t>
    <phoneticPr fontId="1" type="noConversion"/>
  </si>
  <si>
    <t>认购以来自营累计收益率</t>
    <phoneticPr fontId="1" type="noConversion"/>
  </si>
  <si>
    <t>认购以来计提后累计收益率</t>
    <phoneticPr fontId="1" type="noConversion"/>
  </si>
  <si>
    <t>天行者
https://www.mintrust.com/informationDisclosure/netWorthDisclosure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</si>
</sst>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_ * #,##0.0_ ;_ * \-#,##0.0_ ;_ * &quot;-&quot;??_ ;_ @_ "/>
    <numFmt numFmtId="177" formatCode="_ * #,##0_ ;_ * \-#,##0_ ;_ * &quot;-&quot;??_ ;_ @_ "/>
    <numFmt numFmtId="178" formatCode="0.0%"/>
    <numFmt numFmtId="179" formatCode="0.0000_);[Red]\(0.0000\)"/>
    <numFmt numFmtId="180" formatCode="0.00_);[Red]\(0.00\)"/>
    <numFmt numFmtId="181" formatCode="0.000%"/>
    <numFmt numFmtId="182" formatCode="###,###,##0.00"/>
    <numFmt numFmtId="183" formatCode="_ * #,##0.0000_ ;_ * \-#,##0.0000_ ;_ * &quot;-&quot;??_ ;_ @_ "/>
    <numFmt numFmtId="184" formatCode="#,##0_);[Red]\(#,##0\)"/>
    <numFmt numFmtId="185" formatCode="#,##0.0000_);[Red]\(#,##0.0000\)"/>
    <numFmt numFmtId="186" formatCode="#,##0.00_);[Red]\(#,##0.00\)"/>
    <numFmt numFmtId="187" formatCode="###,###,##0.00000"/>
    <numFmt numFmtId="188" formatCode="0.000000"/>
    <numFmt numFmtId="189" formatCode="0.0000000"/>
    <numFmt numFmtId="190" formatCode="0.0000"/>
    <numFmt numFmtId="191" formatCode="0.00000"/>
  </numFmts>
  <fonts count="17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"/>
      <name val="宋体"/>
      <family val="3"/>
      <charset val="134"/>
    </font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color rgb="FF000000"/>
      <name val="SimSun"/>
      <charset val="134"/>
    </font>
    <font>
      <b/>
      <sz val="16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sz val="10.5"/>
      <color theme="1"/>
      <name val="宋体"/>
      <family val="3"/>
      <charset val="134"/>
    </font>
    <font>
      <sz val="11"/>
      <color indexed="8"/>
      <name val="等线"/>
      <family val="2"/>
      <scheme val="minor"/>
    </font>
    <font>
      <sz val="10"/>
      <name val="Arial"/>
      <family val="2"/>
    </font>
    <font>
      <b/>
      <sz val="10"/>
      <name val="微软雅黑"/>
      <family val="2"/>
      <charset val="134"/>
    </font>
    <font>
      <b/>
      <sz val="10"/>
      <name val="等线"/>
      <family val="2"/>
      <scheme val="minor"/>
    </font>
    <font>
      <b/>
      <sz val="11"/>
      <name val="等线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4" fillId="0" borderId="0">
      <alignment vertical="center"/>
    </xf>
    <xf numFmtId="9" fontId="4" fillId="0" borderId="0">
      <alignment vertical="center"/>
    </xf>
    <xf numFmtId="0" fontId="12" fillId="0" borderId="0">
      <alignment vertical="center"/>
    </xf>
    <xf numFmtId="44" fontId="4" fillId="0" borderId="0">
      <alignment vertical="center"/>
    </xf>
    <xf numFmtId="0" fontId="13" fillId="0" borderId="0"/>
    <xf numFmtId="0" fontId="13" fillId="0" borderId="0"/>
    <xf numFmtId="9" fontId="4" fillId="0" borderId="0" applyFont="0" applyFill="0" applyBorder="0" applyAlignment="0" applyProtection="0">
      <alignment vertical="center"/>
    </xf>
  </cellStyleXfs>
  <cellXfs count="365">
    <xf numFmtId="0" fontId="0" fillId="0" borderId="0" xfId="0"/>
    <xf numFmtId="0" fontId="2" fillId="0" borderId="1" xfId="0" applyFont="1" applyBorder="1"/>
    <xf numFmtId="0" fontId="0" fillId="0" borderId="0" xfId="0" applyAlignment="1">
      <alignment horizontal="center" wrapText="1"/>
    </xf>
    <xf numFmtId="9" fontId="0" fillId="0" borderId="0" xfId="0" applyNumberFormat="1" applyAlignment="1">
      <alignment horizontal="center" wrapText="1"/>
    </xf>
    <xf numFmtId="0" fontId="2" fillId="0" borderId="5" xfId="0" applyFont="1" applyBorder="1"/>
    <xf numFmtId="9" fontId="2" fillId="0" borderId="0" xfId="2" applyFont="1" applyAlignment="1"/>
    <xf numFmtId="10" fontId="2" fillId="0" borderId="1" xfId="2" applyNumberFormat="1" applyFont="1" applyBorder="1" applyAlignment="1"/>
    <xf numFmtId="10" fontId="2" fillId="2" borderId="5" xfId="2" applyNumberFormat="1" applyFont="1" applyFill="1" applyBorder="1" applyAlignment="1"/>
    <xf numFmtId="10" fontId="2" fillId="2" borderId="1" xfId="2" applyNumberFormat="1" applyFont="1" applyFill="1" applyBorder="1" applyAlignment="1"/>
    <xf numFmtId="10" fontId="6" fillId="2" borderId="0" xfId="2" applyNumberFormat="1" applyFont="1" applyFill="1" applyAlignment="1"/>
    <xf numFmtId="10" fontId="6" fillId="2" borderId="0" xfId="2" applyNumberFormat="1" applyFont="1" applyFill="1" applyAlignment="1">
      <alignment horizontal="right"/>
    </xf>
    <xf numFmtId="10" fontId="5" fillId="2" borderId="0" xfId="2" applyNumberFormat="1" applyFont="1" applyFill="1" applyAlignment="1"/>
    <xf numFmtId="10" fontId="0" fillId="2" borderId="0" xfId="2" applyNumberFormat="1" applyFont="1" applyFill="1" applyAlignment="1"/>
    <xf numFmtId="0" fontId="0" fillId="0" borderId="0" xfId="0" applyAlignment="1">
      <alignment horizontal="right" wrapText="1"/>
    </xf>
    <xf numFmtId="9" fontId="0" fillId="0" borderId="0" xfId="0" applyNumberFormat="1" applyAlignment="1">
      <alignment horizontal="right" wrapText="1"/>
    </xf>
    <xf numFmtId="0" fontId="2" fillId="0" borderId="0" xfId="0" applyFont="1" applyAlignment="1">
      <alignment vertical="center" wrapText="1"/>
    </xf>
    <xf numFmtId="10" fontId="0" fillId="0" borderId="0" xfId="0" applyNumberFormat="1" applyAlignment="1">
      <alignment horizontal="right" wrapText="1"/>
    </xf>
    <xf numFmtId="10" fontId="0" fillId="0" borderId="0" xfId="2" applyNumberFormat="1" applyFont="1" applyAlignment="1">
      <alignment wrapText="1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right" wrapText="1"/>
    </xf>
    <xf numFmtId="14" fontId="7" fillId="0" borderId="0" xfId="0" applyNumberFormat="1" applyFont="1"/>
    <xf numFmtId="14" fontId="7" fillId="2" borderId="0" xfId="0" applyNumberFormat="1" applyFont="1" applyFill="1"/>
    <xf numFmtId="10" fontId="7" fillId="0" borderId="0" xfId="2" applyNumberFormat="1" applyFont="1" applyAlignment="1"/>
    <xf numFmtId="2" fontId="7" fillId="0" borderId="0" xfId="0" applyNumberFormat="1" applyFont="1"/>
    <xf numFmtId="0" fontId="8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10" fontId="2" fillId="0" borderId="1" xfId="2" applyNumberFormat="1" applyFont="1" applyBorder="1" applyAlignment="1">
      <alignment horizontal="center"/>
    </xf>
    <xf numFmtId="0" fontId="2" fillId="2" borderId="1" xfId="0" applyFont="1" applyFill="1" applyBorder="1"/>
    <xf numFmtId="0" fontId="2" fillId="6" borderId="1" xfId="0" applyFont="1" applyFill="1" applyBorder="1"/>
    <xf numFmtId="10" fontId="2" fillId="6" borderId="1" xfId="2" applyNumberFormat="1" applyFont="1" applyFill="1" applyBorder="1" applyAlignment="1"/>
    <xf numFmtId="9" fontId="2" fillId="2" borderId="1" xfId="2" applyFont="1" applyFill="1" applyBorder="1" applyAlignment="1"/>
    <xf numFmtId="10" fontId="5" fillId="0" borderId="0" xfId="0" applyNumberFormat="1" applyFont="1"/>
    <xf numFmtId="4" fontId="0" fillId="0" borderId="0" xfId="0" applyNumberFormat="1" applyAlignment="1">
      <alignment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0" fontId="2" fillId="2" borderId="1" xfId="0" applyFont="1" applyFill="1" applyBorder="1" applyAlignment="1">
      <alignment wrapText="1"/>
    </xf>
    <xf numFmtId="10" fontId="2" fillId="2" borderId="1" xfId="2" applyNumberFormat="1" applyFont="1" applyFill="1" applyBorder="1" applyAlignment="1">
      <alignment wrapText="1"/>
    </xf>
    <xf numFmtId="10" fontId="2" fillId="6" borderId="1" xfId="2" applyNumberFormat="1" applyFont="1" applyFill="1" applyBorder="1" applyAlignment="1">
      <alignment wrapText="1"/>
    </xf>
    <xf numFmtId="0" fontId="2" fillId="6" borderId="1" xfId="0" applyFont="1" applyFill="1" applyBorder="1" applyAlignment="1">
      <alignment wrapText="1"/>
    </xf>
    <xf numFmtId="4" fontId="0" fillId="0" borderId="0" xfId="0" applyNumberFormat="1"/>
    <xf numFmtId="0" fontId="0" fillId="0" borderId="0" xfId="0" applyAlignment="1">
      <alignment horizontal="right"/>
    </xf>
    <xf numFmtId="0" fontId="2" fillId="0" borderId="1" xfId="0" applyFont="1" applyBorder="1" applyAlignment="1">
      <alignment vertical="center" wrapText="1"/>
    </xf>
    <xf numFmtId="0" fontId="9" fillId="0" borderId="0" xfId="0" applyFont="1" applyAlignment="1">
      <alignment horizontal="left" wrapText="1"/>
    </xf>
    <xf numFmtId="0" fontId="0" fillId="0" borderId="0" xfId="0" applyAlignment="1">
      <alignment wrapText="1"/>
    </xf>
    <xf numFmtId="14" fontId="0" fillId="0" borderId="0" xfId="0" applyNumberFormat="1"/>
    <xf numFmtId="3" fontId="0" fillId="2" borderId="0" xfId="0" applyNumberFormat="1" applyFill="1"/>
    <xf numFmtId="10" fontId="2" fillId="4" borderId="1" xfId="0" applyNumberFormat="1" applyFont="1" applyFill="1" applyBorder="1"/>
    <xf numFmtId="10" fontId="2" fillId="2" borderId="13" xfId="0" applyNumberFormat="1" applyFont="1" applyFill="1" applyBorder="1"/>
    <xf numFmtId="10" fontId="2" fillId="4" borderId="13" xfId="0" applyNumberFormat="1" applyFont="1" applyFill="1" applyBorder="1"/>
    <xf numFmtId="10" fontId="2" fillId="5" borderId="13" xfId="0" applyNumberFormat="1" applyFont="1" applyFill="1" applyBorder="1"/>
    <xf numFmtId="10" fontId="2" fillId="2" borderId="2" xfId="0" applyNumberFormat="1" applyFont="1" applyFill="1" applyBorder="1"/>
    <xf numFmtId="10" fontId="2" fillId="4" borderId="0" xfId="0" applyNumberFormat="1" applyFont="1" applyFill="1"/>
    <xf numFmtId="10" fontId="2" fillId="4" borderId="15" xfId="0" applyNumberFormat="1" applyFont="1" applyFill="1" applyBorder="1"/>
    <xf numFmtId="10" fontId="2" fillId="2" borderId="0" xfId="0" applyNumberFormat="1" applyFont="1" applyFill="1"/>
    <xf numFmtId="10" fontId="2" fillId="5" borderId="15" xfId="0" applyNumberFormat="1" applyFont="1" applyFill="1" applyBorder="1"/>
    <xf numFmtId="10" fontId="2" fillId="2" borderId="15" xfId="0" applyNumberFormat="1" applyFont="1" applyFill="1" applyBorder="1"/>
    <xf numFmtId="10" fontId="2" fillId="0" borderId="0" xfId="0" applyNumberFormat="1" applyFont="1"/>
    <xf numFmtId="0" fontId="2" fillId="0" borderId="0" xfId="0" applyFont="1"/>
    <xf numFmtId="10" fontId="2" fillId="0" borderId="15" xfId="0" applyNumberFormat="1" applyFont="1" applyBorder="1"/>
    <xf numFmtId="0" fontId="2" fillId="4" borderId="11" xfId="0" applyFont="1" applyFill="1" applyBorder="1" applyAlignment="1">
      <alignment horizontal="center"/>
    </xf>
    <xf numFmtId="10" fontId="2" fillId="0" borderId="20" xfId="2" applyNumberFormat="1" applyFont="1" applyBorder="1" applyAlignment="1"/>
    <xf numFmtId="0" fontId="2" fillId="0" borderId="21" xfId="0" applyFont="1" applyBorder="1"/>
    <xf numFmtId="10" fontId="2" fillId="0" borderId="12" xfId="2" applyNumberFormat="1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10" fontId="2" fillId="0" borderId="14" xfId="2" applyNumberFormat="1" applyFont="1" applyBorder="1" applyAlignment="1">
      <alignment horizontal="center"/>
    </xf>
    <xf numFmtId="0" fontId="0" fillId="0" borderId="15" xfId="0" applyBorder="1"/>
    <xf numFmtId="10" fontId="2" fillId="0" borderId="12" xfId="2" applyNumberFormat="1" applyFont="1" applyBorder="1" applyAlignment="1">
      <alignment horizontal="center" wrapText="1"/>
    </xf>
    <xf numFmtId="10" fontId="2" fillId="0" borderId="14" xfId="2" applyNumberFormat="1" applyFont="1" applyBorder="1" applyAlignment="1">
      <alignment horizontal="center" wrapText="1"/>
    </xf>
    <xf numFmtId="0" fontId="2" fillId="0" borderId="15" xfId="0" applyFont="1" applyBorder="1" applyAlignment="1">
      <alignment horizontal="center"/>
    </xf>
    <xf numFmtId="10" fontId="2" fillId="0" borderId="10" xfId="2" applyNumberFormat="1" applyFont="1" applyBorder="1" applyAlignment="1">
      <alignment horizontal="center"/>
    </xf>
    <xf numFmtId="10" fontId="2" fillId="5" borderId="13" xfId="0" applyNumberFormat="1" applyFont="1" applyFill="1" applyBorder="1" applyAlignment="1">
      <alignment horizontal="center" wrapText="1"/>
    </xf>
    <xf numFmtId="3" fontId="0" fillId="0" borderId="0" xfId="0" applyNumberFormat="1"/>
    <xf numFmtId="0" fontId="0" fillId="0" borderId="0" xfId="0"/>
    <xf numFmtId="0" fontId="0" fillId="0" borderId="0" xfId="2" applyNumberFormat="1" applyFont="1" applyAlignment="1"/>
    <xf numFmtId="10" fontId="2" fillId="5" borderId="8" xfId="2" applyNumberFormat="1" applyFont="1" applyFill="1" applyBorder="1" applyAlignment="1"/>
    <xf numFmtId="10" fontId="2" fillId="0" borderId="0" xfId="2" applyNumberFormat="1" applyFont="1" applyAlignment="1"/>
    <xf numFmtId="10" fontId="0" fillId="0" borderId="17" xfId="2" applyNumberFormat="1" applyFont="1" applyBorder="1" applyAlignment="1"/>
    <xf numFmtId="0" fontId="2" fillId="0" borderId="14" xfId="0" applyFont="1" applyBorder="1"/>
    <xf numFmtId="0" fontId="0" fillId="0" borderId="14" xfId="0" applyBorder="1"/>
    <xf numFmtId="0" fontId="2" fillId="0" borderId="0" xfId="2" applyNumberFormat="1" applyFont="1" applyAlignment="1"/>
    <xf numFmtId="10" fontId="2" fillId="6" borderId="1" xfId="2" applyNumberFormat="1" applyFont="1" applyFill="1" applyBorder="1" applyAlignment="1">
      <alignment horizontal="center" wrapText="1"/>
    </xf>
    <xf numFmtId="10" fontId="2" fillId="2" borderId="1" xfId="2" applyNumberFormat="1" applyFont="1" applyFill="1" applyBorder="1" applyAlignment="1">
      <alignment horizontal="center"/>
    </xf>
    <xf numFmtId="9" fontId="2" fillId="2" borderId="1" xfId="2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10" fontId="2" fillId="2" borderId="1" xfId="2" applyNumberFormat="1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wrapText="1"/>
    </xf>
    <xf numFmtId="10" fontId="2" fillId="5" borderId="1" xfId="2" applyNumberFormat="1" applyFont="1" applyFill="1" applyBorder="1" applyAlignment="1">
      <alignment horizontal="center" wrapText="1"/>
    </xf>
    <xf numFmtId="9" fontId="2" fillId="5" borderId="1" xfId="2" applyFont="1" applyFill="1" applyBorder="1" applyAlignment="1">
      <alignment horizontal="center" wrapText="1"/>
    </xf>
    <xf numFmtId="9" fontId="0" fillId="0" borderId="0" xfId="2" applyFont="1" applyAlignment="1"/>
    <xf numFmtId="10" fontId="0" fillId="0" borderId="0" xfId="2" applyNumberFormat="1" applyFont="1" applyAlignment="1">
      <alignment horizontal="center"/>
    </xf>
    <xf numFmtId="9" fontId="2" fillId="5" borderId="1" xfId="2" applyFont="1" applyFill="1" applyBorder="1" applyAlignment="1">
      <alignment wrapText="1"/>
    </xf>
    <xf numFmtId="0" fontId="15" fillId="0" borderId="0" xfId="0" applyFont="1"/>
    <xf numFmtId="0" fontId="15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0" fontId="2" fillId="2" borderId="1" xfId="0" applyNumberFormat="1" applyFont="1" applyFill="1" applyBorder="1" applyAlignment="1">
      <alignment wrapText="1"/>
    </xf>
    <xf numFmtId="0" fontId="16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2" fillId="0" borderId="0" xfId="0" applyFont="1" applyAlignment="1">
      <alignment wrapText="1"/>
    </xf>
    <xf numFmtId="10" fontId="2" fillId="0" borderId="0" xfId="2" applyNumberFormat="1" applyFont="1" applyAlignment="1">
      <alignment wrapText="1"/>
    </xf>
    <xf numFmtId="10" fontId="2" fillId="0" borderId="0" xfId="0" applyNumberFormat="1" applyFont="1" applyAlignment="1">
      <alignment wrapText="1"/>
    </xf>
    <xf numFmtId="0" fontId="2" fillId="0" borderId="0" xfId="0" applyFont="1" applyAlignment="1">
      <alignment horizontal="center" wrapText="1"/>
    </xf>
    <xf numFmtId="14" fontId="16" fillId="0" borderId="0" xfId="0" applyNumberFormat="1" applyFont="1" applyAlignment="1">
      <alignment horizontal="center"/>
    </xf>
    <xf numFmtId="10" fontId="2" fillId="6" borderId="1" xfId="2" applyNumberFormat="1" applyFont="1" applyFill="1" applyBorder="1" applyAlignment="1">
      <alignment horizontal="center"/>
    </xf>
    <xf numFmtId="10" fontId="2" fillId="5" borderId="0" xfId="0" applyNumberFormat="1" applyFont="1" applyFill="1"/>
    <xf numFmtId="10" fontId="2" fillId="4" borderId="2" xfId="0" applyNumberFormat="1" applyFont="1" applyFill="1" applyBorder="1" applyAlignment="1">
      <alignment wrapText="1"/>
    </xf>
    <xf numFmtId="10" fontId="2" fillId="4" borderId="13" xfId="0" applyNumberFormat="1" applyFont="1" applyFill="1" applyBorder="1" applyAlignment="1">
      <alignment wrapText="1"/>
    </xf>
    <xf numFmtId="0" fontId="2" fillId="0" borderId="22" xfId="0" applyFont="1" applyBorder="1"/>
    <xf numFmtId="0" fontId="2" fillId="0" borderId="23" xfId="0" applyFont="1" applyBorder="1"/>
    <xf numFmtId="14" fontId="2" fillId="0" borderId="24" xfId="0" applyNumberFormat="1" applyFont="1" applyBorder="1"/>
    <xf numFmtId="0" fontId="0" fillId="0" borderId="24" xfId="0" applyBorder="1"/>
    <xf numFmtId="14" fontId="2" fillId="0" borderId="0" xfId="0" applyNumberFormat="1" applyFont="1"/>
    <xf numFmtId="14" fontId="2" fillId="8" borderId="0" xfId="0" applyNumberFormat="1" applyFont="1" applyFill="1"/>
    <xf numFmtId="10" fontId="5" fillId="8" borderId="0" xfId="2" applyNumberFormat="1" applyFont="1" applyFill="1" applyAlignment="1"/>
    <xf numFmtId="10" fontId="5" fillId="8" borderId="0" xfId="0" applyNumberFormat="1" applyFont="1" applyFill="1"/>
    <xf numFmtId="0" fontId="0" fillId="8" borderId="0" xfId="0" applyFill="1"/>
    <xf numFmtId="10" fontId="0" fillId="0" borderId="0" xfId="0" applyNumberFormat="1"/>
    <xf numFmtId="10" fontId="0" fillId="0" borderId="15" xfId="0" applyNumberFormat="1" applyBorder="1"/>
    <xf numFmtId="10" fontId="0" fillId="0" borderId="14" xfId="2" applyNumberFormat="1" applyFont="1" applyBorder="1" applyAlignment="1"/>
    <xf numFmtId="10" fontId="0" fillId="0" borderId="0" xfId="2" applyNumberFormat="1" applyFont="1" applyAlignment="1"/>
    <xf numFmtId="9" fontId="0" fillId="0" borderId="0" xfId="0" applyNumberFormat="1"/>
    <xf numFmtId="0" fontId="0" fillId="0" borderId="0" xfId="0" applyAlignment="1">
      <alignment horizontal="center"/>
    </xf>
    <xf numFmtId="10" fontId="0" fillId="8" borderId="0" xfId="2" applyNumberFormat="1" applyFont="1" applyFill="1" applyAlignment="1">
      <alignment horizontal="center"/>
    </xf>
    <xf numFmtId="9" fontId="0" fillId="8" borderId="0" xfId="0" applyNumberFormat="1" applyFill="1"/>
    <xf numFmtId="0" fontId="0" fillId="8" borderId="0" xfId="0" applyFill="1" applyAlignment="1">
      <alignment horizontal="center"/>
    </xf>
    <xf numFmtId="3" fontId="0" fillId="8" borderId="0" xfId="0" applyNumberFormat="1" applyFill="1"/>
    <xf numFmtId="9" fontId="0" fillId="8" borderId="0" xfId="2" applyFont="1" applyFill="1" applyAlignment="1"/>
    <xf numFmtId="14" fontId="16" fillId="8" borderId="0" xfId="0" applyNumberFormat="1" applyFont="1" applyFill="1" applyAlignment="1">
      <alignment horizontal="center"/>
    </xf>
    <xf numFmtId="14" fontId="2" fillId="8" borderId="24" xfId="0" applyNumberFormat="1" applyFont="1" applyFill="1" applyBorder="1"/>
    <xf numFmtId="10" fontId="0" fillId="8" borderId="15" xfId="0" applyNumberFormat="1" applyFill="1" applyBorder="1"/>
    <xf numFmtId="10" fontId="0" fillId="8" borderId="0" xfId="0" applyNumberFormat="1" applyFill="1"/>
    <xf numFmtId="10" fontId="0" fillId="8" borderId="0" xfId="2" applyNumberFormat="1" applyFont="1" applyFill="1" applyAlignment="1"/>
    <xf numFmtId="10" fontId="0" fillId="8" borderId="14" xfId="2" applyNumberFormat="1" applyFont="1" applyFill="1" applyBorder="1" applyAlignment="1"/>
    <xf numFmtId="0" fontId="2" fillId="8" borderId="15" xfId="0" applyFont="1" applyFill="1" applyBorder="1" applyAlignment="1">
      <alignment horizontal="center"/>
    </xf>
    <xf numFmtId="49" fontId="0" fillId="0" borderId="0" xfId="0" applyNumberFormat="1"/>
    <xf numFmtId="49" fontId="2" fillId="0" borderId="25" xfId="0" applyNumberFormat="1" applyFont="1" applyBorder="1"/>
    <xf numFmtId="14" fontId="2" fillId="0" borderId="25" xfId="0" applyNumberFormat="1" applyFont="1" applyBorder="1"/>
    <xf numFmtId="0" fontId="0" fillId="0" borderId="25" xfId="0" applyBorder="1"/>
    <xf numFmtId="0" fontId="0" fillId="2" borderId="0" xfId="0" applyFill="1"/>
    <xf numFmtId="10" fontId="2" fillId="0" borderId="0" xfId="2" applyNumberFormat="1" applyFont="1" applyAlignment="1">
      <alignment horizontal="center"/>
    </xf>
    <xf numFmtId="0" fontId="2" fillId="0" borderId="3" xfId="0" applyFont="1" applyBorder="1"/>
    <xf numFmtId="10" fontId="2" fillId="0" borderId="0" xfId="2" applyNumberFormat="1" applyFont="1" applyAlignment="1">
      <alignment horizontal="center" wrapText="1"/>
    </xf>
    <xf numFmtId="14" fontId="2" fillId="8" borderId="25" xfId="0" applyNumberFormat="1" applyFont="1" applyFill="1" applyBorder="1"/>
    <xf numFmtId="0" fontId="2" fillId="0" borderId="26" xfId="0" applyFont="1" applyBorder="1" applyAlignment="1">
      <alignment horizontal="center" wrapText="1"/>
    </xf>
    <xf numFmtId="0" fontId="0" fillId="8" borderId="26" xfId="0" applyFill="1" applyBorder="1"/>
    <xf numFmtId="0" fontId="0" fillId="0" borderId="26" xfId="0" applyBorder="1"/>
    <xf numFmtId="0" fontId="2" fillId="0" borderId="25" xfId="0" applyFont="1" applyBorder="1" applyAlignment="1">
      <alignment horizontal="center" wrapText="1"/>
    </xf>
    <xf numFmtId="0" fontId="0" fillId="8" borderId="25" xfId="0" applyFill="1" applyBorder="1"/>
    <xf numFmtId="0" fontId="0" fillId="0" borderId="0" xfId="0" applyAlignment="1">
      <alignment horizontal="left" wrapText="1"/>
    </xf>
    <xf numFmtId="0" fontId="2" fillId="5" borderId="1" xfId="0" applyFont="1" applyFill="1" applyBorder="1" applyAlignment="1">
      <alignment horizontal="center"/>
    </xf>
    <xf numFmtId="10" fontId="2" fillId="6" borderId="3" xfId="2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0" fontId="2" fillId="2" borderId="2" xfId="2" applyNumberFormat="1" applyFont="1" applyFill="1" applyBorder="1" applyAlignment="1">
      <alignment horizontal="center"/>
    </xf>
    <xf numFmtId="10" fontId="2" fillId="2" borderId="8" xfId="2" applyNumberFormat="1" applyFont="1" applyFill="1" applyBorder="1" applyAlignment="1">
      <alignment horizontal="center"/>
    </xf>
    <xf numFmtId="0" fontId="2" fillId="6" borderId="8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77" fontId="0" fillId="0" borderId="0" xfId="1" applyNumberFormat="1" applyFont="1" applyAlignment="1">
      <alignment horizontal="center" wrapText="1"/>
    </xf>
    <xf numFmtId="181" fontId="0" fillId="0" borderId="0" xfId="0" applyNumberFormat="1" applyAlignment="1">
      <alignment wrapText="1"/>
    </xf>
    <xf numFmtId="181" fontId="11" fillId="0" borderId="0" xfId="0" applyNumberFormat="1" applyFont="1"/>
    <xf numFmtId="181" fontId="0" fillId="0" borderId="0" xfId="0" applyNumberFormat="1"/>
    <xf numFmtId="43" fontId="0" fillId="0" borderId="0" xfId="1" applyFont="1" applyAlignment="1">
      <alignment horizontal="right"/>
    </xf>
    <xf numFmtId="184" fontId="0" fillId="0" borderId="0" xfId="0" applyNumberFormat="1"/>
    <xf numFmtId="184" fontId="0" fillId="0" borderId="14" xfId="0" applyNumberFormat="1" applyBorder="1"/>
    <xf numFmtId="184" fontId="2" fillId="0" borderId="6" xfId="0" applyNumberFormat="1" applyFont="1" applyBorder="1"/>
    <xf numFmtId="180" fontId="0" fillId="0" borderId="16" xfId="0" applyNumberFormat="1" applyBorder="1"/>
    <xf numFmtId="184" fontId="2" fillId="0" borderId="8" xfId="0" applyNumberFormat="1" applyFont="1" applyBorder="1"/>
    <xf numFmtId="184" fontId="2" fillId="2" borderId="12" xfId="0" applyNumberFormat="1" applyFont="1" applyFill="1" applyBorder="1"/>
    <xf numFmtId="184" fontId="2" fillId="4" borderId="12" xfId="0" applyNumberFormat="1" applyFont="1" applyFill="1" applyBorder="1"/>
    <xf numFmtId="184" fontId="2" fillId="5" borderId="12" xfId="0" applyNumberFormat="1" applyFont="1" applyFill="1" applyBorder="1"/>
    <xf numFmtId="184" fontId="2" fillId="0" borderId="0" xfId="0" applyNumberFormat="1" applyFont="1"/>
    <xf numFmtId="184" fontId="2" fillId="0" borderId="14" xfId="0" applyNumberFormat="1" applyFont="1" applyBorder="1"/>
    <xf numFmtId="187" fontId="0" fillId="0" borderId="15" xfId="0" applyNumberFormat="1" applyBorder="1"/>
    <xf numFmtId="184" fontId="2" fillId="8" borderId="0" xfId="0" applyNumberFormat="1" applyFont="1" applyFill="1"/>
    <xf numFmtId="184" fontId="0" fillId="8" borderId="14" xfId="0" applyNumberFormat="1" applyFill="1" applyBorder="1"/>
    <xf numFmtId="184" fontId="0" fillId="8" borderId="0" xfId="0" applyNumberFormat="1" applyFill="1"/>
    <xf numFmtId="187" fontId="0" fillId="8" borderId="15" xfId="0" applyNumberFormat="1" applyFill="1" applyBorder="1"/>
    <xf numFmtId="184" fontId="2" fillId="7" borderId="6" xfId="0" applyNumberFormat="1" applyFont="1" applyFill="1" applyBorder="1"/>
    <xf numFmtId="184" fontId="2" fillId="7" borderId="8" xfId="0" applyNumberFormat="1" applyFont="1" applyFill="1" applyBorder="1"/>
    <xf numFmtId="184" fontId="2" fillId="5" borderId="3" xfId="0" applyNumberFormat="1" applyFont="1" applyFill="1" applyBorder="1"/>
    <xf numFmtId="184" fontId="2" fillId="5" borderId="8" xfId="0" applyNumberFormat="1" applyFont="1" applyFill="1" applyBorder="1"/>
    <xf numFmtId="184" fontId="2" fillId="5" borderId="8" xfId="0" applyNumberFormat="1" applyFont="1" applyFill="1" applyBorder="1" applyAlignment="1">
      <alignment horizontal="center" wrapText="1"/>
    </xf>
    <xf numFmtId="184" fontId="2" fillId="2" borderId="14" xfId="0" applyNumberFormat="1" applyFont="1" applyFill="1" applyBorder="1"/>
    <xf numFmtId="184" fontId="2" fillId="4" borderId="14" xfId="0" applyNumberFormat="1" applyFont="1" applyFill="1" applyBorder="1"/>
    <xf numFmtId="184" fontId="2" fillId="5" borderId="0" xfId="0" applyNumberFormat="1" applyFont="1" applyFill="1"/>
    <xf numFmtId="184" fontId="2" fillId="5" borderId="14" xfId="0" applyNumberFormat="1" applyFont="1" applyFill="1" applyBorder="1"/>
    <xf numFmtId="179" fontId="0" fillId="0" borderId="0" xfId="0" applyNumberFormat="1"/>
    <xf numFmtId="184" fontId="0" fillId="0" borderId="0" xfId="1" applyNumberFormat="1" applyFont="1" applyAlignment="1"/>
    <xf numFmtId="179" fontId="2" fillId="5" borderId="4" xfId="0" applyNumberFormat="1" applyFont="1" applyFill="1" applyBorder="1" applyAlignment="1">
      <alignment horizontal="center" wrapText="1"/>
    </xf>
    <xf numFmtId="184" fontId="2" fillId="5" borderId="4" xfId="0" applyNumberFormat="1" applyFont="1" applyFill="1" applyBorder="1" applyAlignment="1">
      <alignment horizontal="center" wrapText="1"/>
    </xf>
    <xf numFmtId="179" fontId="2" fillId="5" borderId="1" xfId="0" applyNumberFormat="1" applyFont="1" applyFill="1" applyBorder="1" applyAlignment="1">
      <alignment horizontal="center" wrapText="1"/>
    </xf>
    <xf numFmtId="184" fontId="2" fillId="2" borderId="1" xfId="1" applyNumberFormat="1" applyFont="1" applyFill="1" applyBorder="1" applyAlignment="1">
      <alignment horizontal="center" wrapText="1"/>
    </xf>
    <xf numFmtId="184" fontId="2" fillId="4" borderId="1" xfId="0" applyNumberFormat="1" applyFont="1" applyFill="1" applyBorder="1" applyAlignment="1">
      <alignment horizontal="center" wrapText="1"/>
    </xf>
    <xf numFmtId="180" fontId="2" fillId="6" borderId="1" xfId="0" applyNumberFormat="1" applyFont="1" applyFill="1" applyBorder="1" applyAlignment="1">
      <alignment horizontal="center" wrapText="1"/>
    </xf>
    <xf numFmtId="180" fontId="2" fillId="6" borderId="1" xfId="0" applyNumberFormat="1" applyFont="1" applyFill="1" applyBorder="1" applyAlignment="1">
      <alignment horizontal="center"/>
    </xf>
    <xf numFmtId="179" fontId="2" fillId="0" borderId="0" xfId="0" applyNumberFormat="1" applyFont="1"/>
    <xf numFmtId="184" fontId="5" fillId="0" borderId="0" xfId="1" applyNumberFormat="1" applyFont="1" applyAlignment="1"/>
    <xf numFmtId="179" fontId="3" fillId="2" borderId="0" xfId="1" applyNumberFormat="1" applyFont="1" applyFill="1" applyAlignment="1">
      <alignment horizontal="right"/>
    </xf>
    <xf numFmtId="184" fontId="3" fillId="2" borderId="0" xfId="1" applyNumberFormat="1" applyFont="1" applyFill="1" applyAlignment="1">
      <alignment horizontal="right"/>
    </xf>
    <xf numFmtId="177" fontId="3" fillId="2" borderId="0" xfId="1" applyNumberFormat="1" applyFont="1" applyFill="1" applyAlignment="1">
      <alignment horizontal="right"/>
    </xf>
    <xf numFmtId="179" fontId="3" fillId="8" borderId="0" xfId="1" applyNumberFormat="1" applyFont="1" applyFill="1" applyAlignment="1">
      <alignment horizontal="right"/>
    </xf>
    <xf numFmtId="177" fontId="3" fillId="8" borderId="0" xfId="1" applyNumberFormat="1" applyFont="1" applyFill="1" applyAlignment="1">
      <alignment horizontal="right"/>
    </xf>
    <xf numFmtId="184" fontId="5" fillId="8" borderId="0" xfId="1" applyNumberFormat="1" applyFont="1" applyFill="1" applyAlignment="1"/>
    <xf numFmtId="179" fontId="3" fillId="0" borderId="0" xfId="1" applyNumberFormat="1" applyFont="1" applyAlignment="1">
      <alignment horizontal="right"/>
    </xf>
    <xf numFmtId="177" fontId="3" fillId="0" borderId="0" xfId="1" applyNumberFormat="1" applyFont="1" applyAlignment="1">
      <alignment horizontal="right"/>
    </xf>
    <xf numFmtId="178" fontId="0" fillId="0" borderId="0" xfId="2" applyNumberFormat="1" applyFont="1" applyAlignment="1"/>
    <xf numFmtId="180" fontId="0" fillId="0" borderId="0" xfId="0" applyNumberFormat="1"/>
    <xf numFmtId="184" fontId="2" fillId="4" borderId="1" xfId="0" applyNumberFormat="1" applyFont="1" applyFill="1" applyBorder="1" applyAlignment="1">
      <alignment horizontal="center"/>
    </xf>
    <xf numFmtId="179" fontId="2" fillId="5" borderId="4" xfId="0" applyNumberFormat="1" applyFont="1" applyFill="1" applyBorder="1" applyAlignment="1">
      <alignment horizontal="center"/>
    </xf>
    <xf numFmtId="184" fontId="2" fillId="5" borderId="4" xfId="0" applyNumberFormat="1" applyFont="1" applyFill="1" applyBorder="1" applyAlignment="1">
      <alignment horizontal="center"/>
    </xf>
    <xf numFmtId="184" fontId="2" fillId="2" borderId="1" xfId="1" applyNumberFormat="1" applyFont="1" applyFill="1" applyBorder="1" applyAlignment="1">
      <alignment horizontal="center"/>
    </xf>
    <xf numFmtId="178" fontId="2" fillId="2" borderId="1" xfId="2" applyNumberFormat="1" applyFont="1" applyFill="1" applyBorder="1" applyAlignment="1">
      <alignment horizontal="center"/>
    </xf>
    <xf numFmtId="180" fontId="0" fillId="0" borderId="0" xfId="0" applyNumberFormat="1" applyAlignment="1">
      <alignment wrapText="1"/>
    </xf>
    <xf numFmtId="178" fontId="2" fillId="0" borderId="0" xfId="2" applyNumberFormat="1" applyFont="1" applyAlignment="1"/>
    <xf numFmtId="180" fontId="2" fillId="0" borderId="0" xfId="0" applyNumberFormat="1" applyFont="1"/>
    <xf numFmtId="184" fontId="3" fillId="0" borderId="0" xfId="1" applyNumberFormat="1" applyFont="1" applyAlignment="1">
      <alignment horizontal="right"/>
    </xf>
    <xf numFmtId="183" fontId="3" fillId="2" borderId="0" xfId="1" applyNumberFormat="1" applyFont="1" applyFill="1" applyAlignment="1">
      <alignment horizontal="right"/>
    </xf>
    <xf numFmtId="184" fontId="0" fillId="2" borderId="0" xfId="0" applyNumberFormat="1" applyFill="1"/>
    <xf numFmtId="183" fontId="3" fillId="8" borderId="0" xfId="1" applyNumberFormat="1" applyFont="1" applyFill="1" applyAlignment="1">
      <alignment horizontal="right"/>
    </xf>
    <xf numFmtId="179" fontId="0" fillId="8" borderId="0" xfId="0" applyNumberFormat="1" applyFill="1"/>
    <xf numFmtId="178" fontId="0" fillId="8" borderId="0" xfId="2" applyNumberFormat="1" applyFont="1" applyFill="1" applyAlignment="1"/>
    <xf numFmtId="180" fontId="0" fillId="8" borderId="0" xfId="0" applyNumberFormat="1" applyFill="1"/>
    <xf numFmtId="180" fontId="2" fillId="6" borderId="1" xfId="0" applyNumberFormat="1" applyFont="1" applyFill="1" applyBorder="1"/>
    <xf numFmtId="179" fontId="2" fillId="5" borderId="4" xfId="0" applyNumberFormat="1" applyFont="1" applyFill="1" applyBorder="1" applyAlignment="1">
      <alignment wrapText="1"/>
    </xf>
    <xf numFmtId="184" fontId="2" fillId="5" borderId="4" xfId="0" applyNumberFormat="1" applyFont="1" applyFill="1" applyBorder="1" applyAlignment="1">
      <alignment wrapText="1"/>
    </xf>
    <xf numFmtId="179" fontId="2" fillId="5" borderId="1" xfId="0" applyNumberFormat="1" applyFont="1" applyFill="1" applyBorder="1" applyAlignment="1">
      <alignment wrapText="1"/>
    </xf>
    <xf numFmtId="184" fontId="2" fillId="2" borderId="1" xfId="1" applyNumberFormat="1" applyFont="1" applyFill="1" applyBorder="1" applyAlignment="1">
      <alignment wrapText="1"/>
    </xf>
    <xf numFmtId="184" fontId="2" fillId="4" borderId="1" xfId="0" applyNumberFormat="1" applyFont="1" applyFill="1" applyBorder="1" applyAlignment="1">
      <alignment wrapText="1"/>
    </xf>
    <xf numFmtId="180" fontId="2" fillId="6" borderId="1" xfId="0" applyNumberFormat="1" applyFont="1" applyFill="1" applyBorder="1" applyAlignment="1">
      <alignment wrapText="1"/>
    </xf>
    <xf numFmtId="180" fontId="0" fillId="0" borderId="0" xfId="2" applyNumberFormat="1" applyFont="1" applyAlignment="1"/>
    <xf numFmtId="188" fontId="0" fillId="0" borderId="0" xfId="0" applyNumberFormat="1"/>
    <xf numFmtId="184" fontId="3" fillId="8" borderId="0" xfId="1" applyNumberFormat="1" applyFont="1" applyFill="1" applyAlignment="1">
      <alignment horizontal="right"/>
    </xf>
    <xf numFmtId="180" fontId="0" fillId="8" borderId="0" xfId="2" applyNumberFormat="1" applyFont="1" applyFill="1" applyAlignment="1"/>
    <xf numFmtId="185" fontId="0" fillId="0" borderId="0" xfId="0" applyNumberFormat="1"/>
    <xf numFmtId="185" fontId="2" fillId="0" borderId="0" xfId="0" applyNumberFormat="1" applyFont="1"/>
    <xf numFmtId="179" fontId="0" fillId="2" borderId="0" xfId="0" applyNumberFormat="1" applyFill="1"/>
    <xf numFmtId="189" fontId="0" fillId="0" borderId="0" xfId="0" applyNumberFormat="1"/>
    <xf numFmtId="185" fontId="0" fillId="8" borderId="0" xfId="0" applyNumberFormat="1" applyFill="1"/>
    <xf numFmtId="179" fontId="2" fillId="5" borderId="4" xfId="0" applyNumberFormat="1" applyFont="1" applyFill="1" applyBorder="1"/>
    <xf numFmtId="184" fontId="2" fillId="5" borderId="4" xfId="0" applyNumberFormat="1" applyFont="1" applyFill="1" applyBorder="1"/>
    <xf numFmtId="184" fontId="2" fillId="2" borderId="1" xfId="1" applyNumberFormat="1" applyFont="1" applyFill="1" applyBorder="1" applyAlignment="1"/>
    <xf numFmtId="184" fontId="2" fillId="4" borderId="1" xfId="0" applyNumberFormat="1" applyFont="1" applyFill="1" applyBorder="1"/>
    <xf numFmtId="178" fontId="2" fillId="2" borderId="1" xfId="2" applyNumberFormat="1" applyFont="1" applyFill="1" applyBorder="1" applyAlignment="1"/>
    <xf numFmtId="179" fontId="2" fillId="5" borderId="3" xfId="0" applyNumberFormat="1" applyFont="1" applyFill="1" applyBorder="1" applyAlignment="1">
      <alignment wrapText="1"/>
    </xf>
    <xf numFmtId="184" fontId="2" fillId="5" borderId="1" xfId="0" applyNumberFormat="1" applyFont="1" applyFill="1" applyBorder="1" applyAlignment="1">
      <alignment wrapText="1"/>
    </xf>
    <xf numFmtId="180" fontId="2" fillId="6" borderId="2" xfId="0" applyNumberFormat="1" applyFont="1" applyFill="1" applyBorder="1" applyAlignment="1">
      <alignment horizontal="center"/>
    </xf>
    <xf numFmtId="179" fontId="2" fillId="0" borderId="0" xfId="0" applyNumberFormat="1" applyFont="1" applyAlignment="1">
      <alignment wrapText="1"/>
    </xf>
    <xf numFmtId="184" fontId="2" fillId="0" borderId="0" xfId="0" applyNumberFormat="1" applyFont="1" applyAlignment="1">
      <alignment wrapText="1"/>
    </xf>
    <xf numFmtId="184" fontId="2" fillId="0" borderId="0" xfId="1" applyNumberFormat="1" applyFont="1" applyAlignment="1">
      <alignment wrapText="1"/>
    </xf>
    <xf numFmtId="180" fontId="2" fillId="0" borderId="0" xfId="0" applyNumberFormat="1" applyFont="1" applyAlignment="1">
      <alignment horizontal="center"/>
    </xf>
    <xf numFmtId="177" fontId="2" fillId="0" borderId="0" xfId="0" applyNumberFormat="1" applyFont="1" applyAlignment="1">
      <alignment wrapText="1"/>
    </xf>
    <xf numFmtId="177" fontId="0" fillId="0" borderId="0" xfId="1" applyNumberFormat="1" applyFont="1" applyAlignment="1"/>
    <xf numFmtId="177" fontId="0" fillId="2" borderId="0" xfId="0" applyNumberFormat="1" applyFill="1"/>
    <xf numFmtId="190" fontId="0" fillId="0" borderId="0" xfId="0" applyNumberFormat="1"/>
    <xf numFmtId="43" fontId="0" fillId="0" borderId="0" xfId="0" applyNumberFormat="1"/>
    <xf numFmtId="43" fontId="5" fillId="0" borderId="0" xfId="1" applyFont="1" applyAlignment="1">
      <alignment wrapText="1"/>
    </xf>
    <xf numFmtId="177" fontId="0" fillId="8" borderId="0" xfId="1" applyNumberFormat="1" applyFont="1" applyFill="1" applyAlignment="1"/>
    <xf numFmtId="177" fontId="0" fillId="8" borderId="0" xfId="0" applyNumberFormat="1" applyFill="1"/>
    <xf numFmtId="190" fontId="0" fillId="8" borderId="0" xfId="0" applyNumberFormat="1" applyFill="1"/>
    <xf numFmtId="43" fontId="0" fillId="8" borderId="0" xfId="0" applyNumberFormat="1" applyFill="1"/>
    <xf numFmtId="177" fontId="0" fillId="0" borderId="0" xfId="0" applyNumberFormat="1"/>
    <xf numFmtId="179" fontId="16" fillId="2" borderId="1" xfId="0" applyNumberFormat="1" applyFont="1" applyFill="1" applyBorder="1" applyAlignment="1">
      <alignment horizontal="center"/>
    </xf>
    <xf numFmtId="184" fontId="16" fillId="0" borderId="1" xfId="0" applyNumberFormat="1" applyFont="1" applyBorder="1" applyAlignment="1">
      <alignment horizontal="center"/>
    </xf>
    <xf numFmtId="179" fontId="16" fillId="2" borderId="0" xfId="0" applyNumberFormat="1" applyFont="1" applyFill="1" applyAlignment="1">
      <alignment horizontal="center"/>
    </xf>
    <xf numFmtId="184" fontId="16" fillId="0" borderId="0" xfId="0" applyNumberFormat="1" applyFont="1" applyAlignment="1">
      <alignment horizontal="center"/>
    </xf>
    <xf numFmtId="180" fontId="2" fillId="0" borderId="0" xfId="0" applyNumberFormat="1" applyFont="1" applyAlignment="1">
      <alignment horizontal="center" wrapText="1"/>
    </xf>
    <xf numFmtId="184" fontId="0" fillId="0" borderId="0" xfId="0" applyNumberFormat="1" applyAlignment="1">
      <alignment horizontal="center"/>
    </xf>
    <xf numFmtId="184" fontId="0" fillId="8" borderId="0" xfId="0" applyNumberFormat="1" applyFill="1" applyAlignment="1">
      <alignment horizontal="center"/>
    </xf>
    <xf numFmtId="184" fontId="0" fillId="0" borderId="0" xfId="4" applyNumberFormat="1" applyFont="1" applyAlignment="1"/>
    <xf numFmtId="186" fontId="0" fillId="0" borderId="0" xfId="0" applyNumberFormat="1"/>
    <xf numFmtId="184" fontId="2" fillId="0" borderId="4" xfId="0" applyNumberFormat="1" applyFont="1" applyBorder="1" applyAlignment="1">
      <alignment horizontal="center" vertical="center"/>
    </xf>
    <xf numFmtId="184" fontId="2" fillId="0" borderId="1" xfId="0" applyNumberFormat="1" applyFont="1" applyBorder="1" applyAlignment="1">
      <alignment horizontal="center"/>
    </xf>
    <xf numFmtId="184" fontId="2" fillId="0" borderId="1" xfId="4" applyNumberFormat="1" applyFont="1" applyBorder="1" applyAlignment="1">
      <alignment horizontal="center"/>
    </xf>
    <xf numFmtId="186" fontId="2" fillId="0" borderId="1" xfId="0" applyNumberFormat="1" applyFont="1" applyBorder="1" applyAlignment="1">
      <alignment horizontal="center"/>
    </xf>
    <xf numFmtId="184" fontId="2" fillId="0" borderId="0" xfId="0" applyNumberFormat="1" applyFont="1" applyAlignment="1">
      <alignment horizontal="center"/>
    </xf>
    <xf numFmtId="182" fontId="2" fillId="0" borderId="0" xfId="0" applyNumberFormat="1" applyFont="1" applyAlignment="1">
      <alignment horizontal="center"/>
    </xf>
    <xf numFmtId="177" fontId="2" fillId="0" borderId="1" xfId="1" applyNumberFormat="1" applyFont="1" applyBorder="1" applyAlignment="1"/>
    <xf numFmtId="177" fontId="2" fillId="0" borderId="2" xfId="1" applyNumberFormat="1" applyFont="1" applyBorder="1" applyAlignment="1"/>
    <xf numFmtId="184" fontId="2" fillId="0" borderId="1" xfId="0" applyNumberFormat="1" applyFont="1" applyBorder="1"/>
    <xf numFmtId="184" fontId="2" fillId="0" borderId="1" xfId="1" applyNumberFormat="1" applyFont="1" applyBorder="1" applyAlignment="1"/>
    <xf numFmtId="177" fontId="2" fillId="0" borderId="3" xfId="1" applyNumberFormat="1" applyFont="1" applyBorder="1" applyAlignment="1"/>
    <xf numFmtId="43" fontId="2" fillId="0" borderId="1" xfId="1" applyFont="1" applyBorder="1" applyAlignment="1"/>
    <xf numFmtId="177" fontId="5" fillId="0" borderId="0" xfId="0" applyNumberFormat="1" applyFont="1"/>
    <xf numFmtId="177" fontId="2" fillId="0" borderId="0" xfId="1" applyNumberFormat="1" applyFont="1" applyAlignment="1"/>
    <xf numFmtId="43" fontId="0" fillId="0" borderId="0" xfId="1" applyFont="1" applyAlignment="1"/>
    <xf numFmtId="177" fontId="5" fillId="0" borderId="0" xfId="1" applyNumberFormat="1" applyFont="1" applyAlignment="1"/>
    <xf numFmtId="177" fontId="0" fillId="3" borderId="0" xfId="1" applyNumberFormat="1" applyFont="1" applyFill="1" applyAlignment="1"/>
    <xf numFmtId="177" fontId="5" fillId="8" borderId="0" xfId="0" applyNumberFormat="1" applyFont="1" applyFill="1"/>
    <xf numFmtId="177" fontId="2" fillId="8" borderId="0" xfId="1" applyNumberFormat="1" applyFont="1" applyFill="1" applyAlignment="1"/>
    <xf numFmtId="43" fontId="0" fillId="8" borderId="0" xfId="1" applyFont="1" applyFill="1" applyAlignment="1"/>
    <xf numFmtId="187" fontId="0" fillId="0" borderId="0" xfId="0" applyNumberFormat="1"/>
    <xf numFmtId="187" fontId="0" fillId="8" borderId="0" xfId="0" applyNumberFormat="1" applyFill="1"/>
    <xf numFmtId="176" fontId="0" fillId="0" borderId="0" xfId="1" applyNumberFormat="1" applyFont="1" applyAlignment="1"/>
    <xf numFmtId="176" fontId="2" fillId="0" borderId="1" xfId="1" applyNumberFormat="1" applyFont="1" applyBorder="1" applyAlignment="1"/>
    <xf numFmtId="176" fontId="2" fillId="0" borderId="0" xfId="1" applyNumberFormat="1" applyFont="1" applyAlignment="1"/>
    <xf numFmtId="43" fontId="5" fillId="0" borderId="0" xfId="1" applyFont="1" applyAlignment="1"/>
    <xf numFmtId="0" fontId="0" fillId="0" borderId="0" xfId="0"/>
    <xf numFmtId="0" fontId="0" fillId="0" borderId="0" xfId="0"/>
    <xf numFmtId="0" fontId="0" fillId="0" borderId="0" xfId="0"/>
    <xf numFmtId="10" fontId="7" fillId="0" borderId="0" xfId="7" applyNumberFormat="1" applyFont="1" applyAlignme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9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left" wrapText="1"/>
    </xf>
    <xf numFmtId="0" fontId="0" fillId="0" borderId="0" xfId="0"/>
    <xf numFmtId="0" fontId="2" fillId="4" borderId="27" xfId="0" applyFont="1" applyFill="1" applyBorder="1" applyAlignment="1">
      <alignment horizontal="center"/>
    </xf>
    <xf numFmtId="0" fontId="0" fillId="0" borderId="17" xfId="0" applyBorder="1"/>
    <xf numFmtId="0" fontId="2" fillId="2" borderId="22" xfId="0" applyFont="1" applyFill="1" applyBorder="1" applyAlignment="1">
      <alignment horizontal="center"/>
    </xf>
    <xf numFmtId="0" fontId="0" fillId="0" borderId="11" xfId="0" applyBorder="1"/>
    <xf numFmtId="0" fontId="2" fillId="5" borderId="27" xfId="0" applyFont="1" applyFill="1" applyBorder="1" applyAlignment="1">
      <alignment horizontal="center"/>
    </xf>
    <xf numFmtId="0" fontId="0" fillId="0" borderId="19" xfId="0" applyBorder="1"/>
    <xf numFmtId="0" fontId="2" fillId="4" borderId="10" xfId="0" applyFont="1" applyFill="1" applyBorder="1" applyAlignment="1">
      <alignment horizontal="center"/>
    </xf>
    <xf numFmtId="0" fontId="0" fillId="0" borderId="18" xfId="0" applyBorder="1"/>
    <xf numFmtId="0" fontId="2" fillId="5" borderId="22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center"/>
    </xf>
    <xf numFmtId="0" fontId="0" fillId="0" borderId="28" xfId="0" applyBorder="1"/>
    <xf numFmtId="0" fontId="2" fillId="5" borderId="1" xfId="0" applyFont="1" applyFill="1" applyBorder="1" applyAlignment="1">
      <alignment horizontal="center"/>
    </xf>
    <xf numFmtId="0" fontId="0" fillId="0" borderId="8" xfId="0" applyBorder="1"/>
    <xf numFmtId="0" fontId="0" fillId="0" borderId="3" xfId="0" applyBorder="1"/>
    <xf numFmtId="10" fontId="2" fillId="6" borderId="1" xfId="2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0" fontId="2" fillId="2" borderId="1" xfId="2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0" fontId="2" fillId="5" borderId="1" xfId="2" applyNumberFormat="1" applyFont="1" applyFill="1" applyBorder="1" applyAlignment="1">
      <alignment horizontal="center"/>
    </xf>
    <xf numFmtId="184" fontId="2" fillId="4" borderId="1" xfId="0" applyNumberFormat="1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9" fontId="2" fillId="5" borderId="1" xfId="2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10" fontId="2" fillId="2" borderId="2" xfId="2" applyNumberFormat="1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18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 vertical="center"/>
    </xf>
    <xf numFmtId="0" fontId="0" fillId="0" borderId="9" xfId="0" applyBorder="1"/>
    <xf numFmtId="0" fontId="2" fillId="0" borderId="9" xfId="0" applyFont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2" fillId="0" borderId="5" xfId="0" applyFont="1" applyBorder="1" applyAlignment="1">
      <alignment horizontal="center"/>
    </xf>
    <xf numFmtId="177" fontId="2" fillId="0" borderId="1" xfId="1" applyNumberFormat="1" applyFont="1" applyBorder="1" applyAlignment="1">
      <alignment horizontal="center"/>
    </xf>
  </cellXfs>
  <cellStyles count="8">
    <cellStyle name="百分比" xfId="2" builtinId="5"/>
    <cellStyle name="百分比 2" xfId="7"/>
    <cellStyle name="常规" xfId="0" builtinId="0"/>
    <cellStyle name="常规 2" xfId="3"/>
    <cellStyle name="常规 3" xfId="5"/>
    <cellStyle name="常规 4" xfId="6"/>
    <cellStyle name="货币" xfId="4" builtinId="4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财通基金君享丰硕定增量化对冲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财通君享定增!$A$368:$A$1000</c:f>
              <c:numCache>
                <c:formatCode>m/d/yyyy</c:formatCode>
                <c:ptCount val="63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</c:numCache>
            </c:numRef>
          </c:cat>
          <c:val>
            <c:numRef>
              <c:f>财通君享定增!$P$368:$P$1000</c:f>
              <c:numCache>
                <c:formatCode>0.00%</c:formatCode>
                <c:ptCount val="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9.5096616700000011E-2</c:v>
                </c:pt>
                <c:pt idx="4">
                  <c:v>0.10061040859999999</c:v>
                </c:pt>
                <c:pt idx="5">
                  <c:v>0.11013618590000003</c:v>
                </c:pt>
                <c:pt idx="6">
                  <c:v>9.9016482600000053E-2</c:v>
                </c:pt>
                <c:pt idx="7">
                  <c:v>9.9016482600000053E-2</c:v>
                </c:pt>
                <c:pt idx="8">
                  <c:v>9.9016482600000053E-2</c:v>
                </c:pt>
                <c:pt idx="9">
                  <c:v>0.10569803829999998</c:v>
                </c:pt>
                <c:pt idx="10">
                  <c:v>0.10573787200000002</c:v>
                </c:pt>
                <c:pt idx="11">
                  <c:v>0.10708376579999998</c:v>
                </c:pt>
                <c:pt idx="12">
                  <c:v>0.10857774879999996</c:v>
                </c:pt>
                <c:pt idx="13">
                  <c:v>0.11458532540000006</c:v>
                </c:pt>
                <c:pt idx="14">
                  <c:v>0.11458532540000006</c:v>
                </c:pt>
                <c:pt idx="15">
                  <c:v>0.11458532540000006</c:v>
                </c:pt>
                <c:pt idx="16">
                  <c:v>0.12224694849999994</c:v>
                </c:pt>
                <c:pt idx="17">
                  <c:v>0.112792965</c:v>
                </c:pt>
                <c:pt idx="18">
                  <c:v>0.11407472599999995</c:v>
                </c:pt>
                <c:pt idx="19">
                  <c:v>9.7643411200000044E-2</c:v>
                </c:pt>
                <c:pt idx="20">
                  <c:v>9.6271137699999954E-2</c:v>
                </c:pt>
                <c:pt idx="21">
                  <c:v>9.6271137699999954E-2</c:v>
                </c:pt>
                <c:pt idx="22">
                  <c:v>9.6271137699999954E-2</c:v>
                </c:pt>
                <c:pt idx="23">
                  <c:v>9.2990936400000002E-2</c:v>
                </c:pt>
                <c:pt idx="24">
                  <c:v>8.4476173199999935E-2</c:v>
                </c:pt>
                <c:pt idx="25">
                  <c:v>8.7211814699999987E-2</c:v>
                </c:pt>
                <c:pt idx="26">
                  <c:v>7.6661350100000053E-2</c:v>
                </c:pt>
                <c:pt idx="27">
                  <c:v>7.4763902199999982E-2</c:v>
                </c:pt>
                <c:pt idx="28">
                  <c:v>7.4763902199999982E-2</c:v>
                </c:pt>
                <c:pt idx="29">
                  <c:v>7.4763902199999982E-2</c:v>
                </c:pt>
                <c:pt idx="30">
                  <c:v>7.4763902199999982E-2</c:v>
                </c:pt>
                <c:pt idx="31">
                  <c:v>7.4763902199999982E-2</c:v>
                </c:pt>
                <c:pt idx="32">
                  <c:v>7.4763902199999982E-2</c:v>
                </c:pt>
                <c:pt idx="33">
                  <c:v>7.4763902199999982E-2</c:v>
                </c:pt>
                <c:pt idx="34">
                  <c:v>7.4763902199999982E-2</c:v>
                </c:pt>
                <c:pt idx="35">
                  <c:v>7.4763902199999982E-2</c:v>
                </c:pt>
                <c:pt idx="36">
                  <c:v>7.4763902199999982E-2</c:v>
                </c:pt>
                <c:pt idx="37">
                  <c:v>8.2370274000000063E-2</c:v>
                </c:pt>
                <c:pt idx="38">
                  <c:v>9.2971705900000035E-2</c:v>
                </c:pt>
                <c:pt idx="39">
                  <c:v>9.5342966299999957E-2</c:v>
                </c:pt>
                <c:pt idx="40">
                  <c:v>0.10053826659999997</c:v>
                </c:pt>
                <c:pt idx="41">
                  <c:v>9.4377869699999992E-2</c:v>
                </c:pt>
                <c:pt idx="42">
                  <c:v>9.4377869699999992E-2</c:v>
                </c:pt>
                <c:pt idx="43">
                  <c:v>9.4377869699999992E-2</c:v>
                </c:pt>
                <c:pt idx="44">
                  <c:v>9.8442362300000044E-2</c:v>
                </c:pt>
                <c:pt idx="45">
                  <c:v>9.5129702800000007E-2</c:v>
                </c:pt>
                <c:pt idx="46">
                  <c:v>9.4060529800000042E-2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FE-4DE1-8184-2D77D45D0AF4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财通君享定增!$A$368:$A$1000</c:f>
              <c:numCache>
                <c:formatCode>m/d/yyyy</c:formatCode>
                <c:ptCount val="63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</c:numCache>
            </c:numRef>
          </c:cat>
          <c:val>
            <c:numRef>
              <c:f>财通君享定增!$R$368:$R$761</c:f>
              <c:numCache>
                <c:formatCode>0.00%</c:formatCode>
                <c:ptCount val="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8.6749809826501267E-3</c:v>
                </c:pt>
                <c:pt idx="4">
                  <c:v>1.4188772871622518E-2</c:v>
                </c:pt>
                <c:pt idx="5">
                  <c:v>2.3714550152571016E-2</c:v>
                </c:pt>
                <c:pt idx="6">
                  <c:v>1.2594846874810439E-2</c:v>
                </c:pt>
                <c:pt idx="7">
                  <c:v>1.2594846874810439E-2</c:v>
                </c:pt>
                <c:pt idx="8">
                  <c:v>1.2594846874810439E-2</c:v>
                </c:pt>
                <c:pt idx="9">
                  <c:v>1.9276402561447248E-2</c:v>
                </c:pt>
                <c:pt idx="10">
                  <c:v>1.9316236261367629E-2</c:v>
                </c:pt>
                <c:pt idx="11">
                  <c:v>2.0662130058675801E-2</c:v>
                </c:pt>
                <c:pt idx="12">
                  <c:v>2.2156113055687807E-2</c:v>
                </c:pt>
                <c:pt idx="13">
                  <c:v>2.816368964367276E-2</c:v>
                </c:pt>
                <c:pt idx="14">
                  <c:v>2.816368964367276E-2</c:v>
                </c:pt>
                <c:pt idx="15">
                  <c:v>2.816368964367276E-2</c:v>
                </c:pt>
                <c:pt idx="16">
                  <c:v>3.5825312728349379E-2</c:v>
                </c:pt>
                <c:pt idx="17">
                  <c:v>2.6371329247257411E-2</c:v>
                </c:pt>
                <c:pt idx="18">
                  <c:v>2.7653090244693829E-2</c:v>
                </c:pt>
                <c:pt idx="19">
                  <c:v>1.1221775477556567E-2</c:v>
                </c:pt>
                <c:pt idx="20">
                  <c:v>9.8495019803010297E-3</c:v>
                </c:pt>
                <c:pt idx="21">
                  <c:v>9.8495019803010297E-3</c:v>
                </c:pt>
                <c:pt idx="22">
                  <c:v>9.8495019803010297E-3</c:v>
                </c:pt>
                <c:pt idx="23">
                  <c:v>6.5693006868614819E-3</c:v>
                </c:pt>
                <c:pt idx="24">
                  <c:v>-1.9454624961090647E-3</c:v>
                </c:pt>
                <c:pt idx="25">
                  <c:v>7.9017899841969837E-4</c:v>
                </c:pt>
                <c:pt idx="26">
                  <c:v>-9.7602855871566016E-3</c:v>
                </c:pt>
                <c:pt idx="27">
                  <c:v>-1.1657733487156667E-2</c:v>
                </c:pt>
                <c:pt idx="28">
                  <c:v>-1.1657733487156667E-2</c:v>
                </c:pt>
                <c:pt idx="29">
                  <c:v>-1.1657733487156667E-2</c:v>
                </c:pt>
                <c:pt idx="30">
                  <c:v>-1.1657733487156667E-2</c:v>
                </c:pt>
                <c:pt idx="31">
                  <c:v>-1.1657733487156667E-2</c:v>
                </c:pt>
                <c:pt idx="32">
                  <c:v>-1.1657733487156667E-2</c:v>
                </c:pt>
                <c:pt idx="33">
                  <c:v>-1.1657733487156667E-2</c:v>
                </c:pt>
                <c:pt idx="34">
                  <c:v>-1.1657733487156667E-2</c:v>
                </c:pt>
                <c:pt idx="35">
                  <c:v>-1.1657733487156667E-2</c:v>
                </c:pt>
                <c:pt idx="36">
                  <c:v>-1.1657733487156667E-2</c:v>
                </c:pt>
                <c:pt idx="37">
                  <c:v>-4.0513616918971393E-3</c:v>
                </c:pt>
                <c:pt idx="38">
                  <c:v>6.5500701868999745E-3</c:v>
                </c:pt>
                <c:pt idx="39">
                  <c:v>8.9213305821573743E-3</c:v>
                </c:pt>
                <c:pt idx="40">
                  <c:v>1.4116630871766768E-2</c:v>
                </c:pt>
                <c:pt idx="41">
                  <c:v>7.9562339840875945E-3</c:v>
                </c:pt>
                <c:pt idx="42">
                  <c:v>7.9562339840875945E-3</c:v>
                </c:pt>
                <c:pt idx="43">
                  <c:v>7.9562339840875945E-3</c:v>
                </c:pt>
                <c:pt idx="44">
                  <c:v>1.2020726575958655E-2</c:v>
                </c:pt>
                <c:pt idx="45">
                  <c:v>8.7080670825839604E-3</c:v>
                </c:pt>
                <c:pt idx="46">
                  <c:v>7.6388940847223249E-3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1FE-4DE1-8184-2D77D45D0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732368"/>
        <c:axId val="1444732912"/>
      </c:lineChart>
      <c:dateAx>
        <c:axId val="144473236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732912"/>
        <c:crosses val="autoZero"/>
        <c:auto val="1"/>
        <c:lblOffset val="100"/>
        <c:baseTimeUnit val="days"/>
      </c:dateAx>
      <c:valAx>
        <c:axId val="14447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73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衍复天禄</a:t>
            </a:r>
            <a:r>
              <a:rPr lang="en-US" altLang="zh-CN"/>
              <a:t>1000</a:t>
            </a:r>
            <a:r>
              <a:rPr lang="zh-CN" altLang="en-US"/>
              <a:t>指增一号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衍复天禄1000指增!$A$368:$A$632</c:f>
              <c:numCache>
                <c:formatCode>m/d/yyyy</c:formatCode>
                <c:ptCount val="265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</c:numCache>
            </c:numRef>
          </c:cat>
          <c:val>
            <c:numRef>
              <c:f>衍复天禄1000指增!$S$368:$S$10000</c:f>
              <c:numCache>
                <c:formatCode>0.00%</c:formatCode>
                <c:ptCount val="9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-2.8083148000000416E-3</c:v>
                </c:pt>
                <c:pt idx="4">
                  <c:v>-2.7771114000000059E-2</c:v>
                </c:pt>
                <c:pt idx="5">
                  <c:v>-1.911214300000012E-2</c:v>
                </c:pt>
                <c:pt idx="6">
                  <c:v>-4.072056600000009E-2</c:v>
                </c:pt>
                <c:pt idx="7">
                  <c:v>-4.072056600000009E-2</c:v>
                </c:pt>
                <c:pt idx="8">
                  <c:v>-4.072056600000009E-2</c:v>
                </c:pt>
                <c:pt idx="9">
                  <c:v>-3.2997699999999998E-2</c:v>
                </c:pt>
                <c:pt idx="10">
                  <c:v>-3.2997699999999998E-2</c:v>
                </c:pt>
                <c:pt idx="11">
                  <c:v>-2.3948685400000065E-2</c:v>
                </c:pt>
                <c:pt idx="12">
                  <c:v>-4.1110609600000084E-2</c:v>
                </c:pt>
                <c:pt idx="13">
                  <c:v>-3.5884023599999995E-2</c:v>
                </c:pt>
                <c:pt idx="14">
                  <c:v>-3.5884023599999995E-2</c:v>
                </c:pt>
                <c:pt idx="15">
                  <c:v>-3.5884023599999995E-2</c:v>
                </c:pt>
                <c:pt idx="16">
                  <c:v>-1.6225819399999977E-2</c:v>
                </c:pt>
                <c:pt idx="17">
                  <c:v>-2.3168597800000013E-2</c:v>
                </c:pt>
                <c:pt idx="18">
                  <c:v>-3.3231726200000047E-2</c:v>
                </c:pt>
                <c:pt idx="19">
                  <c:v>-5.7258420400000065E-2</c:v>
                </c:pt>
                <c:pt idx="20">
                  <c:v>-6.771159240000009E-2</c:v>
                </c:pt>
                <c:pt idx="21">
                  <c:v>-6.771159240000009E-2</c:v>
                </c:pt>
                <c:pt idx="22">
                  <c:v>-6.771159240000009E-2</c:v>
                </c:pt>
                <c:pt idx="23">
                  <c:v>-5.7102402800000014E-2</c:v>
                </c:pt>
                <c:pt idx="24">
                  <c:v>-8.9944085400000068E-2</c:v>
                </c:pt>
                <c:pt idx="25">
                  <c:v>-8.2221219399999976E-2</c:v>
                </c:pt>
                <c:pt idx="26">
                  <c:v>-0.10905622840000004</c:v>
                </c:pt>
                <c:pt idx="27">
                  <c:v>-0.11428281439999997</c:v>
                </c:pt>
                <c:pt idx="28">
                  <c:v>-0.11428281439999997</c:v>
                </c:pt>
                <c:pt idx="29">
                  <c:v>-0.11428281439999997</c:v>
                </c:pt>
                <c:pt idx="30">
                  <c:v>-0.11428281439999997</c:v>
                </c:pt>
                <c:pt idx="31">
                  <c:v>-0.11428281439999997</c:v>
                </c:pt>
                <c:pt idx="32">
                  <c:v>-0.11428281439999997</c:v>
                </c:pt>
                <c:pt idx="33">
                  <c:v>-0.11428281439999997</c:v>
                </c:pt>
                <c:pt idx="34">
                  <c:v>-0.11428281439999997</c:v>
                </c:pt>
                <c:pt idx="35">
                  <c:v>-0.11428281439999997</c:v>
                </c:pt>
                <c:pt idx="36">
                  <c:v>-0.11428281439999997</c:v>
                </c:pt>
                <c:pt idx="37">
                  <c:v>-0.10297154620000004</c:v>
                </c:pt>
                <c:pt idx="38">
                  <c:v>-0.10593587859999999</c:v>
                </c:pt>
                <c:pt idx="39">
                  <c:v>-8.9085989200000021E-2</c:v>
                </c:pt>
                <c:pt idx="40">
                  <c:v>-9.610677640000001E-2</c:v>
                </c:pt>
                <c:pt idx="41">
                  <c:v>-9.610677640000001E-2</c:v>
                </c:pt>
                <c:pt idx="42">
                  <c:v>-9.610677640000001E-2</c:v>
                </c:pt>
                <c:pt idx="43">
                  <c:v>-9.610677640000001E-2</c:v>
                </c:pt>
                <c:pt idx="44">
                  <c:v>-0.11256662200000003</c:v>
                </c:pt>
                <c:pt idx="45">
                  <c:v>-9.3922531400000009E-2</c:v>
                </c:pt>
                <c:pt idx="46">
                  <c:v>-8.5419578000000121E-2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F2-4AFC-8ADC-D4D5B2048CB2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衍复天禄1000指增!$A$368:$A$632</c:f>
              <c:numCache>
                <c:formatCode>m/d/yyyy</c:formatCode>
                <c:ptCount val="265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</c:numCache>
            </c:numRef>
          </c:cat>
          <c:val>
            <c:numRef>
              <c:f>衍复天禄1000指增!$U$368:$U$402</c:f>
              <c:numCache>
                <c:formatCode>0.00%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-2.9645268000000418E-3</c:v>
                </c:pt>
                <c:pt idx="4">
                  <c:v>-2.8323309600000061E-2</c:v>
                </c:pt>
                <c:pt idx="5">
                  <c:v>-1.9697370600000118E-2</c:v>
                </c:pt>
                <c:pt idx="6">
                  <c:v>-4.134488100000009E-2</c:v>
                </c:pt>
                <c:pt idx="7">
                  <c:v>-4.134488100000009E-2</c:v>
                </c:pt>
                <c:pt idx="8">
                  <c:v>-4.134488100000009E-2</c:v>
                </c:pt>
                <c:pt idx="9">
                  <c:v>-3.3762090600000003E-2</c:v>
                </c:pt>
                <c:pt idx="10">
                  <c:v>-3.4145073200000001E-2</c:v>
                </c:pt>
                <c:pt idx="11">
                  <c:v>-2.5241214800000064E-2</c:v>
                </c:pt>
                <c:pt idx="12">
                  <c:v>-4.2585085200000081E-2</c:v>
                </c:pt>
                <c:pt idx="13">
                  <c:v>-3.7556789399999992E-2</c:v>
                </c:pt>
                <c:pt idx="14">
                  <c:v>-3.7556789399999992E-2</c:v>
                </c:pt>
                <c:pt idx="15">
                  <c:v>-3.7556789399999992E-2</c:v>
                </c:pt>
                <c:pt idx="16">
                  <c:v>-1.8215034799999977E-2</c:v>
                </c:pt>
                <c:pt idx="17">
                  <c:v>-2.510940620000001E-2</c:v>
                </c:pt>
                <c:pt idx="18">
                  <c:v>-3.562919600000005E-2</c:v>
                </c:pt>
                <c:pt idx="19">
                  <c:v>-5.9520820000000065E-2</c:v>
                </c:pt>
                <c:pt idx="20">
                  <c:v>-7.0614031000000105E-2</c:v>
                </c:pt>
                <c:pt idx="21">
                  <c:v>-7.0614031000000105E-2</c:v>
                </c:pt>
                <c:pt idx="22">
                  <c:v>-7.0614031000000105E-2</c:v>
                </c:pt>
                <c:pt idx="23">
                  <c:v>-6.1024530200000017E-2</c:v>
                </c:pt>
                <c:pt idx="24">
                  <c:v>-9.5051954000000063E-2</c:v>
                </c:pt>
                <c:pt idx="25">
                  <c:v>-8.7797558599999978E-2</c:v>
                </c:pt>
                <c:pt idx="26">
                  <c:v>-0.11492290540000002</c:v>
                </c:pt>
                <c:pt idx="27">
                  <c:v>-0.11889550399999999</c:v>
                </c:pt>
                <c:pt idx="28">
                  <c:v>-0.11889550399999999</c:v>
                </c:pt>
                <c:pt idx="29">
                  <c:v>-0.11889550399999999</c:v>
                </c:pt>
                <c:pt idx="30">
                  <c:v>-0.11889550399999999</c:v>
                </c:pt>
                <c:pt idx="31">
                  <c:v>-0.11889550399999999</c:v>
                </c:pt>
                <c:pt idx="32">
                  <c:v>-0.11889550399999999</c:v>
                </c:pt>
                <c:pt idx="33">
                  <c:v>-0.11889550399999999</c:v>
                </c:pt>
                <c:pt idx="34">
                  <c:v>-0.11889550399999999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6F2-4AFC-8ADC-D4D5B2048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4491968"/>
        <c:axId val="1654491424"/>
      </c:lineChart>
      <c:dateAx>
        <c:axId val="165449196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91424"/>
        <c:crosses val="autoZero"/>
        <c:auto val="1"/>
        <c:lblOffset val="100"/>
        <c:baseTimeUnit val="days"/>
      </c:dateAx>
      <c:valAx>
        <c:axId val="165449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衍复灵活对冲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'衍复-灵活对冲'!$A$368:$A$631</c:f>
              <c:numCache>
                <c:formatCode>m/d/yyyy</c:formatCode>
                <c:ptCount val="264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</c:numCache>
            </c:numRef>
          </c:cat>
          <c:val>
            <c:numRef>
              <c:f>'衍复-灵活对冲'!$R$368:$R$631</c:f>
              <c:numCache>
                <c:formatCode>0.00%</c:formatCode>
                <c:ptCount val="2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2.6610909999999406E-3</c:v>
                </c:pt>
                <c:pt idx="4">
                  <c:v>3.8015579999998213E-4</c:v>
                </c:pt>
                <c:pt idx="5">
                  <c:v>6.0824937999999521E-3</c:v>
                </c:pt>
                <c:pt idx="6">
                  <c:v>-3.8015579999998213E-4</c:v>
                </c:pt>
                <c:pt idx="7">
                  <c:v>-3.8015579999998213E-4</c:v>
                </c:pt>
                <c:pt idx="8">
                  <c:v>-3.8015579999998213E-4</c:v>
                </c:pt>
                <c:pt idx="9">
                  <c:v>6.2725717999999224E-3</c:v>
                </c:pt>
                <c:pt idx="10">
                  <c:v>5.4172201999999579E-3</c:v>
                </c:pt>
                <c:pt idx="11">
                  <c:v>6.842805600000024E-3</c:v>
                </c:pt>
                <c:pt idx="12">
                  <c:v>2.2809351999999584E-3</c:v>
                </c:pt>
                <c:pt idx="13">
                  <c:v>3.7065195999999344E-3</c:v>
                </c:pt>
                <c:pt idx="14">
                  <c:v>3.7065195999999344E-3</c:v>
                </c:pt>
                <c:pt idx="15">
                  <c:v>3.7065195999999344E-3</c:v>
                </c:pt>
                <c:pt idx="16">
                  <c:v>5.70233799999997E-3</c:v>
                </c:pt>
                <c:pt idx="17">
                  <c:v>6.4626495999999343E-3</c:v>
                </c:pt>
                <c:pt idx="18">
                  <c:v>7.3180003999999167E-3</c:v>
                </c:pt>
                <c:pt idx="19">
                  <c:v>-1.710701400000006E-3</c:v>
                </c:pt>
                <c:pt idx="20">
                  <c:v>-4.7519480000004171E-4</c:v>
                </c:pt>
                <c:pt idx="21">
                  <c:v>-4.7519480000004171E-4</c:v>
                </c:pt>
                <c:pt idx="22">
                  <c:v>-4.7519480000004171E-4</c:v>
                </c:pt>
                <c:pt idx="23">
                  <c:v>6.2725717999999224E-3</c:v>
                </c:pt>
                <c:pt idx="24">
                  <c:v>4.6569093999999757E-3</c:v>
                </c:pt>
                <c:pt idx="25">
                  <c:v>1.2925299399999975E-2</c:v>
                </c:pt>
                <c:pt idx="26">
                  <c:v>1.4065767000000029E-2</c:v>
                </c:pt>
                <c:pt idx="27">
                  <c:v>1.2640182399999946E-2</c:v>
                </c:pt>
                <c:pt idx="28">
                  <c:v>1.2640182399999946E-2</c:v>
                </c:pt>
                <c:pt idx="29">
                  <c:v>1.2640182399999946E-2</c:v>
                </c:pt>
                <c:pt idx="30">
                  <c:v>1.2640182399999946E-2</c:v>
                </c:pt>
                <c:pt idx="31">
                  <c:v>1.2640182399999946E-2</c:v>
                </c:pt>
                <c:pt idx="32">
                  <c:v>1.2640182399999946E-2</c:v>
                </c:pt>
                <c:pt idx="33">
                  <c:v>1.2640182399999946E-2</c:v>
                </c:pt>
                <c:pt idx="34">
                  <c:v>1.2640182399999946E-2</c:v>
                </c:pt>
                <c:pt idx="35">
                  <c:v>1.2640182399999946E-2</c:v>
                </c:pt>
                <c:pt idx="36">
                  <c:v>1.2640182399999946E-2</c:v>
                </c:pt>
                <c:pt idx="37">
                  <c:v>1.6536780000000001E-2</c:v>
                </c:pt>
                <c:pt idx="38">
                  <c:v>9.6939745999999345E-3</c:v>
                </c:pt>
                <c:pt idx="39">
                  <c:v>5.9874547999998924E-3</c:v>
                </c:pt>
                <c:pt idx="40">
                  <c:v>6.2725717999999224E-3</c:v>
                </c:pt>
                <c:pt idx="41">
                  <c:v>5.8924157999999819E-3</c:v>
                </c:pt>
                <c:pt idx="42">
                  <c:v>5.8924157999999819E-3</c:v>
                </c:pt>
                <c:pt idx="43">
                  <c:v>5.8924157999999819E-3</c:v>
                </c:pt>
                <c:pt idx="44">
                  <c:v>7.2229614000000062E-3</c:v>
                </c:pt>
                <c:pt idx="45">
                  <c:v>1.0834442199999988E-2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E3-4CAE-91DE-F4A0DD686DB4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'衍复-灵活对冲'!$A$368:$A$631</c:f>
              <c:numCache>
                <c:formatCode>m/d/yyyy</c:formatCode>
                <c:ptCount val="264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</c:numCache>
            </c:numRef>
          </c:cat>
          <c:val>
            <c:numRef>
              <c:f>'衍复-灵活对冲'!$T$368:$T$696</c:f>
              <c:numCache>
                <c:formatCode>0.00%</c:formatCode>
                <c:ptCount val="3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2.6610909999999406E-3</c:v>
                </c:pt>
                <c:pt idx="4">
                  <c:v>3.8015579999998213E-4</c:v>
                </c:pt>
                <c:pt idx="5">
                  <c:v>6.0824937999999521E-3</c:v>
                </c:pt>
                <c:pt idx="6">
                  <c:v>-3.8015579999998213E-4</c:v>
                </c:pt>
                <c:pt idx="7">
                  <c:v>-3.8015579999998213E-4</c:v>
                </c:pt>
                <c:pt idx="8">
                  <c:v>-3.8015579999998213E-4</c:v>
                </c:pt>
                <c:pt idx="9">
                  <c:v>6.2725717999999224E-3</c:v>
                </c:pt>
                <c:pt idx="10">
                  <c:v>5.4172201999999579E-3</c:v>
                </c:pt>
                <c:pt idx="11">
                  <c:v>6.842805600000024E-3</c:v>
                </c:pt>
                <c:pt idx="12">
                  <c:v>2.2809351999999584E-3</c:v>
                </c:pt>
                <c:pt idx="13">
                  <c:v>3.7065195999999344E-3</c:v>
                </c:pt>
                <c:pt idx="14">
                  <c:v>3.7065195999999344E-3</c:v>
                </c:pt>
                <c:pt idx="15">
                  <c:v>3.7065195999999344E-3</c:v>
                </c:pt>
                <c:pt idx="16">
                  <c:v>5.70233799999997E-3</c:v>
                </c:pt>
                <c:pt idx="17">
                  <c:v>6.4626495999999343E-3</c:v>
                </c:pt>
                <c:pt idx="18">
                  <c:v>7.3180003999999167E-3</c:v>
                </c:pt>
                <c:pt idx="19">
                  <c:v>-1.710701400000006E-3</c:v>
                </c:pt>
                <c:pt idx="20">
                  <c:v>-4.7519480000004171E-4</c:v>
                </c:pt>
                <c:pt idx="21">
                  <c:v>-4.7519480000004171E-4</c:v>
                </c:pt>
                <c:pt idx="22">
                  <c:v>-4.7519480000004171E-4</c:v>
                </c:pt>
                <c:pt idx="23">
                  <c:v>6.2725717999999224E-3</c:v>
                </c:pt>
                <c:pt idx="24">
                  <c:v>4.6569093999999757E-3</c:v>
                </c:pt>
                <c:pt idx="25">
                  <c:v>1.2925299399999975E-2</c:v>
                </c:pt>
                <c:pt idx="26">
                  <c:v>1.4065767000000029E-2</c:v>
                </c:pt>
                <c:pt idx="27">
                  <c:v>1.2640182399999946E-2</c:v>
                </c:pt>
                <c:pt idx="28">
                  <c:v>1.2640182399999946E-2</c:v>
                </c:pt>
                <c:pt idx="29">
                  <c:v>1.2640182399999946E-2</c:v>
                </c:pt>
                <c:pt idx="30">
                  <c:v>1.2640182399999946E-2</c:v>
                </c:pt>
                <c:pt idx="31">
                  <c:v>1.2640182399999946E-2</c:v>
                </c:pt>
                <c:pt idx="32">
                  <c:v>1.2640182399999946E-2</c:v>
                </c:pt>
                <c:pt idx="33">
                  <c:v>1.2640182399999946E-2</c:v>
                </c:pt>
                <c:pt idx="34">
                  <c:v>1.2640182399999946E-2</c:v>
                </c:pt>
                <c:pt idx="35">
                  <c:v>1.2640182399999946E-2</c:v>
                </c:pt>
                <c:pt idx="36">
                  <c:v>1.2640182399999946E-2</c:v>
                </c:pt>
                <c:pt idx="37">
                  <c:v>1.6536780000000001E-2</c:v>
                </c:pt>
                <c:pt idx="38">
                  <c:v>9.6939745999999345E-3</c:v>
                </c:pt>
                <c:pt idx="39">
                  <c:v>5.9874547999998924E-3</c:v>
                </c:pt>
                <c:pt idx="40">
                  <c:v>6.2725717999999224E-3</c:v>
                </c:pt>
                <c:pt idx="41">
                  <c:v>5.8924157999999819E-3</c:v>
                </c:pt>
                <c:pt idx="42">
                  <c:v>5.8924157999999819E-3</c:v>
                </c:pt>
                <c:pt idx="43">
                  <c:v>5.8924157999999819E-3</c:v>
                </c:pt>
                <c:pt idx="44">
                  <c:v>7.2229614000000062E-3</c:v>
                </c:pt>
                <c:pt idx="45">
                  <c:v>1.0834442199999988E-2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E3-4CAE-91DE-F4A0DD686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4483808"/>
        <c:axId val="1654489248"/>
      </c:lineChart>
      <c:dateAx>
        <c:axId val="165448380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89248"/>
        <c:crosses val="autoZero"/>
        <c:auto val="1"/>
        <c:lblOffset val="100"/>
        <c:baseTimeUnit val="days"/>
      </c:dateAx>
      <c:valAx>
        <c:axId val="16544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8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凡二量化对冲</a:t>
            </a:r>
            <a:r>
              <a:rPr lang="en-US" altLang="zh-CN"/>
              <a:t>7</a:t>
            </a:r>
            <a:r>
              <a:rPr lang="zh-CN" altLang="en-US"/>
              <a:t>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凡二量化对冲7号!$A$368:$A$530</c:f>
              <c:numCache>
                <c:formatCode>m/d/yyyy</c:formatCode>
                <c:ptCount val="16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</c:numCache>
            </c:numRef>
          </c:cat>
          <c:val>
            <c:numRef>
              <c:f>凡二量化对冲7号!$P$368:$P$1222</c:f>
              <c:numCache>
                <c:formatCode>0.00%</c:formatCode>
                <c:ptCount val="8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-3.5540922608696896E-3</c:v>
                </c:pt>
                <c:pt idx="4">
                  <c:v>-9.1941291739130789E-3</c:v>
                </c:pt>
                <c:pt idx="5">
                  <c:v>-1.5236213043487592E-4</c:v>
                </c:pt>
                <c:pt idx="6">
                  <c:v>-1.2357580608695745E-2</c:v>
                </c:pt>
                <c:pt idx="7">
                  <c:v>-1.2357580608695745E-2</c:v>
                </c:pt>
                <c:pt idx="8">
                  <c:v>-1.2357580608695745E-2</c:v>
                </c:pt>
                <c:pt idx="9">
                  <c:v>-6.5830427826087112E-3</c:v>
                </c:pt>
                <c:pt idx="10">
                  <c:v>-1.0334102347826181E-2</c:v>
                </c:pt>
                <c:pt idx="11">
                  <c:v>-4.2684890000001243E-3</c:v>
                </c:pt>
                <c:pt idx="12">
                  <c:v>-1.1516719826086966E-2</c:v>
                </c:pt>
                <c:pt idx="13">
                  <c:v>-5.2470154782608795E-3</c:v>
                </c:pt>
                <c:pt idx="14">
                  <c:v>-5.2470154782608795E-3</c:v>
                </c:pt>
                <c:pt idx="15">
                  <c:v>-5.2470154782608795E-3</c:v>
                </c:pt>
                <c:pt idx="16">
                  <c:v>-3.1462236956522516E-3</c:v>
                </c:pt>
                <c:pt idx="17">
                  <c:v>-1.1688206652173919E-2</c:v>
                </c:pt>
                <c:pt idx="18">
                  <c:v>-1.0140637086956526E-2</c:v>
                </c:pt>
                <c:pt idx="19">
                  <c:v>-2.6116266173913168E-2</c:v>
                </c:pt>
                <c:pt idx="20">
                  <c:v>-2.6733244826086966E-2</c:v>
                </c:pt>
                <c:pt idx="21">
                  <c:v>-2.6733244826086966E-2</c:v>
                </c:pt>
                <c:pt idx="22">
                  <c:v>-2.6733244826086966E-2</c:v>
                </c:pt>
                <c:pt idx="23">
                  <c:v>-2.4929490608695669E-2</c:v>
                </c:pt>
                <c:pt idx="24">
                  <c:v>-3.6655830782608756E-2</c:v>
                </c:pt>
                <c:pt idx="25">
                  <c:v>-3.2393551695652244E-2</c:v>
                </c:pt>
                <c:pt idx="26">
                  <c:v>-3.8482946695652213E-2</c:v>
                </c:pt>
                <c:pt idx="27">
                  <c:v>-2.8789986739130514E-2</c:v>
                </c:pt>
                <c:pt idx="28">
                  <c:v>-2.8789986739130514E-2</c:v>
                </c:pt>
                <c:pt idx="29">
                  <c:v>-2.8789986739130514E-2</c:v>
                </c:pt>
                <c:pt idx="30">
                  <c:v>-2.8789986739130514E-2</c:v>
                </c:pt>
                <c:pt idx="31">
                  <c:v>-2.8789986739130514E-2</c:v>
                </c:pt>
                <c:pt idx="32">
                  <c:v>-2.8789986739130514E-2</c:v>
                </c:pt>
                <c:pt idx="33">
                  <c:v>-2.8789986739130514E-2</c:v>
                </c:pt>
                <c:pt idx="34">
                  <c:v>-2.8789986739130514E-2</c:v>
                </c:pt>
                <c:pt idx="35">
                  <c:v>-2.8789986739130514E-2</c:v>
                </c:pt>
                <c:pt idx="36">
                  <c:v>-2.8789986739130514E-2</c:v>
                </c:pt>
                <c:pt idx="37">
                  <c:v>-2.8847400260869575E-2</c:v>
                </c:pt>
                <c:pt idx="38">
                  <c:v>-2.8432159434782681E-2</c:v>
                </c:pt>
                <c:pt idx="39">
                  <c:v>-2.7676703695652279E-2</c:v>
                </c:pt>
                <c:pt idx="40">
                  <c:v>-3.025555230434783E-2</c:v>
                </c:pt>
                <c:pt idx="41">
                  <c:v>-3.8967230304347948E-2</c:v>
                </c:pt>
                <c:pt idx="42">
                  <c:v>-3.8967230304347948E-2</c:v>
                </c:pt>
                <c:pt idx="43">
                  <c:v>-3.8967230304347948E-2</c:v>
                </c:pt>
                <c:pt idx="44">
                  <c:v>-3.3017121652173999E-2</c:v>
                </c:pt>
                <c:pt idx="45">
                  <c:v>-2.8094471739130433E-2</c:v>
                </c:pt>
                <c:pt idx="46">
                  <c:v>-2.3128540347826094E-2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F4-4A8B-B9BA-DC552B34EF9A}"/>
            </c:ext>
          </c:extLst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prstDash val="sysDot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凡二量化对冲7号!$A$368:$A$530</c:f>
              <c:numCache>
                <c:formatCode>m/d/yyyy</c:formatCode>
                <c:ptCount val="16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</c:numCache>
            </c:numRef>
          </c:cat>
          <c:val>
            <c:numRef>
              <c:f>凡二量化对冲7号!$R$368:$R$976</c:f>
              <c:numCache>
                <c:formatCode>0.00%</c:formatCode>
                <c:ptCount val="6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-3.5540922608696896E-3</c:v>
                </c:pt>
                <c:pt idx="4">
                  <c:v>-9.1941291739130789E-3</c:v>
                </c:pt>
                <c:pt idx="5">
                  <c:v>-1.5236213043487592E-4</c:v>
                </c:pt>
                <c:pt idx="6">
                  <c:v>-1.2357580608695745E-2</c:v>
                </c:pt>
                <c:pt idx="7">
                  <c:v>-1.2357580608695745E-2</c:v>
                </c:pt>
                <c:pt idx="8">
                  <c:v>-1.2357580608695745E-2</c:v>
                </c:pt>
                <c:pt idx="9">
                  <c:v>-6.5830427826087112E-3</c:v>
                </c:pt>
                <c:pt idx="10">
                  <c:v>-1.0334102347826181E-2</c:v>
                </c:pt>
                <c:pt idx="11">
                  <c:v>-4.2684890000001243E-3</c:v>
                </c:pt>
                <c:pt idx="12">
                  <c:v>-1.1516719826086966E-2</c:v>
                </c:pt>
                <c:pt idx="13">
                  <c:v>-5.2470154782608795E-3</c:v>
                </c:pt>
                <c:pt idx="14">
                  <c:v>-5.2470154782608795E-3</c:v>
                </c:pt>
                <c:pt idx="15">
                  <c:v>-5.2470154782608795E-3</c:v>
                </c:pt>
                <c:pt idx="16">
                  <c:v>-3.1462236956522516E-3</c:v>
                </c:pt>
                <c:pt idx="17">
                  <c:v>-1.1688206652173919E-2</c:v>
                </c:pt>
                <c:pt idx="18">
                  <c:v>-1.0140637086956526E-2</c:v>
                </c:pt>
                <c:pt idx="19">
                  <c:v>-2.6116266173913168E-2</c:v>
                </c:pt>
                <c:pt idx="20">
                  <c:v>-2.6733244826086966E-2</c:v>
                </c:pt>
                <c:pt idx="21">
                  <c:v>-2.6733244826086966E-2</c:v>
                </c:pt>
                <c:pt idx="22">
                  <c:v>-2.6733244826086966E-2</c:v>
                </c:pt>
                <c:pt idx="23">
                  <c:v>-2.4929490608695669E-2</c:v>
                </c:pt>
                <c:pt idx="24">
                  <c:v>-3.6655830782608756E-2</c:v>
                </c:pt>
                <c:pt idx="25">
                  <c:v>-3.2393551695652244E-2</c:v>
                </c:pt>
                <c:pt idx="26">
                  <c:v>-3.8482946695652213E-2</c:v>
                </c:pt>
                <c:pt idx="27">
                  <c:v>-2.8789986739130514E-2</c:v>
                </c:pt>
                <c:pt idx="28">
                  <c:v>-2.8789986739130514E-2</c:v>
                </c:pt>
                <c:pt idx="29">
                  <c:v>-2.8789986739130514E-2</c:v>
                </c:pt>
                <c:pt idx="30">
                  <c:v>-2.8789986739130514E-2</c:v>
                </c:pt>
                <c:pt idx="31">
                  <c:v>-2.8789986739130514E-2</c:v>
                </c:pt>
                <c:pt idx="32">
                  <c:v>-2.8789986739130514E-2</c:v>
                </c:pt>
                <c:pt idx="33">
                  <c:v>-2.8789986739130514E-2</c:v>
                </c:pt>
                <c:pt idx="34">
                  <c:v>-2.8789986739130514E-2</c:v>
                </c:pt>
                <c:pt idx="35">
                  <c:v>-2.8789986739130514E-2</c:v>
                </c:pt>
                <c:pt idx="36">
                  <c:v>-2.8789986739130514E-2</c:v>
                </c:pt>
                <c:pt idx="37">
                  <c:v>-2.8847400260869575E-2</c:v>
                </c:pt>
                <c:pt idx="38">
                  <c:v>-2.8432159434782681E-2</c:v>
                </c:pt>
                <c:pt idx="39">
                  <c:v>-2.7676703695652279E-2</c:v>
                </c:pt>
                <c:pt idx="40">
                  <c:v>-3.025555230434783E-2</c:v>
                </c:pt>
                <c:pt idx="41">
                  <c:v>-3.8967230304347948E-2</c:v>
                </c:pt>
                <c:pt idx="42">
                  <c:v>-3.8967230304347948E-2</c:v>
                </c:pt>
                <c:pt idx="43">
                  <c:v>-3.8967230304347948E-2</c:v>
                </c:pt>
                <c:pt idx="44">
                  <c:v>-3.3017121652173999E-2</c:v>
                </c:pt>
                <c:pt idx="45">
                  <c:v>-2.8094471739130433E-2</c:v>
                </c:pt>
                <c:pt idx="46">
                  <c:v>-2.3128540347826094E-2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6F4-4A8B-B9BA-DC552B34E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4489792"/>
        <c:axId val="1654484352"/>
      </c:lineChart>
      <c:dateAx>
        <c:axId val="16544897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84352"/>
        <c:crosses val="autoZero"/>
        <c:auto val="1"/>
        <c:lblOffset val="100"/>
        <c:baseTimeUnit val="days"/>
      </c:dateAx>
      <c:valAx>
        <c:axId val="165448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8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财通内需增长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财通内需增长!$A$368:$A$700</c:f>
              <c:numCache>
                <c:formatCode>m/d/yyyy</c:formatCode>
                <c:ptCount val="33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</c:numCache>
            </c:numRef>
          </c:cat>
          <c:val>
            <c:numRef>
              <c:f>财通内需增长!$N$368:$N$808</c:f>
              <c:numCache>
                <c:formatCode>0.00%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-2.179854605190009E-2</c:v>
                </c:pt>
                <c:pt idx="7">
                  <c:v>-2.179854605190009E-2</c:v>
                </c:pt>
                <c:pt idx="8">
                  <c:v>-2.179854605190009E-2</c:v>
                </c:pt>
                <c:pt idx="9">
                  <c:v>-2.179854605190009E-2</c:v>
                </c:pt>
                <c:pt idx="10">
                  <c:v>-2.179854605190009E-2</c:v>
                </c:pt>
                <c:pt idx="11">
                  <c:v>-2.179854605190009E-2</c:v>
                </c:pt>
                <c:pt idx="12">
                  <c:v>-2.179854605190009E-2</c:v>
                </c:pt>
                <c:pt idx="13">
                  <c:v>-3.1200209043749979E-2</c:v>
                </c:pt>
                <c:pt idx="14">
                  <c:v>-3.1200209043749979E-2</c:v>
                </c:pt>
                <c:pt idx="15">
                  <c:v>-3.1200209043749979E-2</c:v>
                </c:pt>
                <c:pt idx="16">
                  <c:v>-3.1200209043749979E-2</c:v>
                </c:pt>
                <c:pt idx="17">
                  <c:v>-3.1200209043749979E-2</c:v>
                </c:pt>
                <c:pt idx="18">
                  <c:v>-3.1200209043749979E-2</c:v>
                </c:pt>
                <c:pt idx="19">
                  <c:v>-3.1200209043749979E-2</c:v>
                </c:pt>
                <c:pt idx="20">
                  <c:v>-3.2365016848050057E-2</c:v>
                </c:pt>
                <c:pt idx="21">
                  <c:v>-3.2365016848050057E-2</c:v>
                </c:pt>
                <c:pt idx="22">
                  <c:v>-3.2365016848050057E-2</c:v>
                </c:pt>
                <c:pt idx="23">
                  <c:v>-3.2365016848050057E-2</c:v>
                </c:pt>
                <c:pt idx="24">
                  <c:v>-3.2365016848050057E-2</c:v>
                </c:pt>
                <c:pt idx="25">
                  <c:v>-3.2365016848050057E-2</c:v>
                </c:pt>
                <c:pt idx="26">
                  <c:v>-3.2365016848050057E-2</c:v>
                </c:pt>
                <c:pt idx="27">
                  <c:v>-5.9155596346949973E-2</c:v>
                </c:pt>
                <c:pt idx="28">
                  <c:v>-5.9155596346949973E-2</c:v>
                </c:pt>
                <c:pt idx="29">
                  <c:v>-5.9155596346949973E-2</c:v>
                </c:pt>
                <c:pt idx="30">
                  <c:v>-5.9155596346949973E-2</c:v>
                </c:pt>
                <c:pt idx="31">
                  <c:v>-5.9155596346949973E-2</c:v>
                </c:pt>
                <c:pt idx="32">
                  <c:v>-5.9155596346949973E-2</c:v>
                </c:pt>
                <c:pt idx="33">
                  <c:v>-5.9155596346949973E-2</c:v>
                </c:pt>
                <c:pt idx="34">
                  <c:v>-5.9155596346949973E-2</c:v>
                </c:pt>
                <c:pt idx="35">
                  <c:v>-5.9155596346949973E-2</c:v>
                </c:pt>
                <c:pt idx="36">
                  <c:v>-5.9155596346949973E-2</c:v>
                </c:pt>
                <c:pt idx="37">
                  <c:v>-5.9155596346949973E-2</c:v>
                </c:pt>
                <c:pt idx="38">
                  <c:v>-5.9155596346949973E-2</c:v>
                </c:pt>
                <c:pt idx="39">
                  <c:v>-5.9155596346949973E-2</c:v>
                </c:pt>
                <c:pt idx="40">
                  <c:v>-5.9155596346949973E-2</c:v>
                </c:pt>
                <c:pt idx="41">
                  <c:v>-4.9005128338050097E-2</c:v>
                </c:pt>
                <c:pt idx="42">
                  <c:v>-4.9005128338050097E-2</c:v>
                </c:pt>
                <c:pt idx="43">
                  <c:v>-4.9005128338050097E-2</c:v>
                </c:pt>
                <c:pt idx="44">
                  <c:v>-4.9005128338050097E-2</c:v>
                </c:pt>
                <c:pt idx="45">
                  <c:v>-4.9005128338050097E-2</c:v>
                </c:pt>
                <c:pt idx="46">
                  <c:v>-4.9005128338050097E-2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AB-4A41-BA1B-E241C0C8D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4485440"/>
        <c:axId val="165449360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计提后-累计收益率</c:v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dPt>
                  <c:idx val="1"/>
                  <c:marker>
                    <c:symbol val="none"/>
                  </c:marker>
                  <c:bubble3D val="0"/>
                  <c:spPr>
                    <a:ln w="22225" cap="rnd">
                      <a:solidFill>
                        <a:schemeClr val="accent2"/>
                      </a:solidFill>
                      <a:prstDash val="sysDash"/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6r2="http://schemas.microsoft.com/office/drawing/2015/06/chart">
                    <c:ext xmlns:c16="http://schemas.microsoft.com/office/drawing/2014/chart" uri="{C3380CC4-5D6E-409C-BE32-E72D297353CC}">
                      <c16:uniqueId val="{00000002-CFAB-4A41-BA1B-E241C0C8D4BF}"/>
                    </c:ext>
                  </c:extLst>
                </c:dPt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财通内需增长!$A$368:$A$700</c15:sqref>
                        </c15:formulaRef>
                      </c:ext>
                    </c:extLst>
                    <c:numCache>
                      <c:formatCode>m/d/yyyy</c:formatCode>
                      <c:ptCount val="333"/>
                      <c:pt idx="0">
                        <c:v>44562</c:v>
                      </c:pt>
                      <c:pt idx="1">
                        <c:v>44563</c:v>
                      </c:pt>
                      <c:pt idx="2">
                        <c:v>44564</c:v>
                      </c:pt>
                      <c:pt idx="3">
                        <c:v>44565</c:v>
                      </c:pt>
                      <c:pt idx="4">
                        <c:v>44566</c:v>
                      </c:pt>
                      <c:pt idx="5">
                        <c:v>44567</c:v>
                      </c:pt>
                      <c:pt idx="6">
                        <c:v>44568</c:v>
                      </c:pt>
                      <c:pt idx="7">
                        <c:v>44569</c:v>
                      </c:pt>
                      <c:pt idx="8">
                        <c:v>44570</c:v>
                      </c:pt>
                      <c:pt idx="9">
                        <c:v>44571</c:v>
                      </c:pt>
                      <c:pt idx="10">
                        <c:v>44572</c:v>
                      </c:pt>
                      <c:pt idx="11">
                        <c:v>44573</c:v>
                      </c:pt>
                      <c:pt idx="12">
                        <c:v>44574</c:v>
                      </c:pt>
                      <c:pt idx="13">
                        <c:v>44575</c:v>
                      </c:pt>
                      <c:pt idx="14">
                        <c:v>44576</c:v>
                      </c:pt>
                      <c:pt idx="15">
                        <c:v>44577</c:v>
                      </c:pt>
                      <c:pt idx="16">
                        <c:v>44578</c:v>
                      </c:pt>
                      <c:pt idx="17">
                        <c:v>44579</c:v>
                      </c:pt>
                      <c:pt idx="18">
                        <c:v>44580</c:v>
                      </c:pt>
                      <c:pt idx="19">
                        <c:v>44581</c:v>
                      </c:pt>
                      <c:pt idx="20">
                        <c:v>44582</c:v>
                      </c:pt>
                      <c:pt idx="21">
                        <c:v>44583</c:v>
                      </c:pt>
                      <c:pt idx="22">
                        <c:v>44584</c:v>
                      </c:pt>
                      <c:pt idx="23">
                        <c:v>44585</c:v>
                      </c:pt>
                      <c:pt idx="24">
                        <c:v>44586</c:v>
                      </c:pt>
                      <c:pt idx="25">
                        <c:v>44587</c:v>
                      </c:pt>
                      <c:pt idx="26">
                        <c:v>44588</c:v>
                      </c:pt>
                      <c:pt idx="27">
                        <c:v>44589</c:v>
                      </c:pt>
                      <c:pt idx="28">
                        <c:v>44590</c:v>
                      </c:pt>
                      <c:pt idx="29">
                        <c:v>44591</c:v>
                      </c:pt>
                      <c:pt idx="30">
                        <c:v>44592</c:v>
                      </c:pt>
                      <c:pt idx="31">
                        <c:v>44593</c:v>
                      </c:pt>
                      <c:pt idx="32">
                        <c:v>44594</c:v>
                      </c:pt>
                      <c:pt idx="33">
                        <c:v>44595</c:v>
                      </c:pt>
                      <c:pt idx="34">
                        <c:v>44596</c:v>
                      </c:pt>
                      <c:pt idx="35">
                        <c:v>44597</c:v>
                      </c:pt>
                      <c:pt idx="36">
                        <c:v>44598</c:v>
                      </c:pt>
                      <c:pt idx="37">
                        <c:v>44599</c:v>
                      </c:pt>
                      <c:pt idx="38">
                        <c:v>44600</c:v>
                      </c:pt>
                      <c:pt idx="39">
                        <c:v>44601</c:v>
                      </c:pt>
                      <c:pt idx="40">
                        <c:v>44602</c:v>
                      </c:pt>
                      <c:pt idx="41">
                        <c:v>44603</c:v>
                      </c:pt>
                      <c:pt idx="42">
                        <c:v>44604</c:v>
                      </c:pt>
                      <c:pt idx="43">
                        <c:v>44605</c:v>
                      </c:pt>
                      <c:pt idx="44">
                        <c:v>44606</c:v>
                      </c:pt>
                      <c:pt idx="45">
                        <c:v>44607</c:v>
                      </c:pt>
                      <c:pt idx="46">
                        <c:v>44608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[2]凡二量化对冲7号!$R$246:$R$976</c15:sqref>
                        </c15:formulaRef>
                      </c:ext>
                    </c:extLst>
                    <c:numCache>
                      <c:formatCode>General</c:formatCode>
                      <c:ptCount val="731"/>
                      <c:pt idx="0">
                        <c:v>6.809286956476129E-6</c:v>
                      </c:pt>
                      <c:pt idx="1">
                        <c:v>4.4048595130435284E-3</c:v>
                      </c:pt>
                      <c:pt idx="2">
                        <c:v>4.3145606956521325E-3</c:v>
                      </c:pt>
                      <c:pt idx="3">
                        <c:v>4.3145606956521325E-3</c:v>
                      </c:pt>
                      <c:pt idx="4">
                        <c:v>4.3145606956521325E-3</c:v>
                      </c:pt>
                      <c:pt idx="5">
                        <c:v>5.716989356521731E-3</c:v>
                      </c:pt>
                      <c:pt idx="6">
                        <c:v>5.320865113043474E-3</c:v>
                      </c:pt>
                      <c:pt idx="7">
                        <c:v>8.2886307478260996E-3</c:v>
                      </c:pt>
                      <c:pt idx="8">
                        <c:v>7.4627922434782985E-3</c:v>
                      </c:pt>
                      <c:pt idx="9">
                        <c:v>-7.1070313043477737E-4</c:v>
                      </c:pt>
                      <c:pt idx="10">
                        <c:v>-7.1070313043477737E-4</c:v>
                      </c:pt>
                      <c:pt idx="11">
                        <c:v>-7.1070313043477737E-4</c:v>
                      </c:pt>
                      <c:pt idx="12">
                        <c:v>4.5988464695652671E-3</c:v>
                      </c:pt>
                      <c:pt idx="13">
                        <c:v>-1.5432433043478624E-3</c:v>
                      </c:pt>
                      <c:pt idx="14">
                        <c:v>5.6856837217391055E-3</c:v>
                      </c:pt>
                      <c:pt idx="15">
                        <c:v>3.8135440000000207E-3</c:v>
                      </c:pt>
                      <c:pt idx="16">
                        <c:v>8.6054474782608897E-3</c:v>
                      </c:pt>
                      <c:pt idx="17">
                        <c:v>8.6054474782608897E-3</c:v>
                      </c:pt>
                      <c:pt idx="18">
                        <c:v>8.6054474782608897E-3</c:v>
                      </c:pt>
                      <c:pt idx="19">
                        <c:v>8.6054474782608897E-3</c:v>
                      </c:pt>
                      <c:pt idx="20">
                        <c:v>8.6054474782608897E-3</c:v>
                      </c:pt>
                      <c:pt idx="21">
                        <c:v>8.3969593391304432E-3</c:v>
                      </c:pt>
                      <c:pt idx="22">
                        <c:v>8.3505675826087214E-3</c:v>
                      </c:pt>
                      <c:pt idx="23">
                        <c:v>-3.5756709565217082E-3</c:v>
                      </c:pt>
                      <c:pt idx="24">
                        <c:v>-3.5756709565217082E-3</c:v>
                      </c:pt>
                      <c:pt idx="25">
                        <c:v>-3.5756709565217082E-3</c:v>
                      </c:pt>
                      <c:pt idx="26">
                        <c:v>-1.696310717391307E-2</c:v>
                      </c:pt>
                      <c:pt idx="27">
                        <c:v>-1.2657161999999958E-2</c:v>
                      </c:pt>
                      <c:pt idx="28">
                        <c:v>-3.0473013260869618E-2</c:v>
                      </c:pt>
                      <c:pt idx="29">
                        <c:v>-8.9022520434782551E-3</c:v>
                      </c:pt>
                      <c:pt idx="30">
                        <c:v>-8.9022520434782551E-3</c:v>
                      </c:pt>
                      <c:pt idx="31">
                        <c:v>-8.9022520434782551E-3</c:v>
                      </c:pt>
                      <c:pt idx="32">
                        <c:v>-8.9022520434782551E-3</c:v>
                      </c:pt>
                      <c:pt idx="33">
                        <c:v>-8.9022520434782551E-3</c:v>
                      </c:pt>
                      <c:pt idx="34">
                        <c:v>-8.9022520434782551E-3</c:v>
                      </c:pt>
                      <c:pt idx="35">
                        <c:v>-8.9022520434782551E-3</c:v>
                      </c:pt>
                      <c:pt idx="36">
                        <c:v>-8.9022520434782551E-3</c:v>
                      </c:pt>
                      <c:pt idx="37">
                        <c:v>-1.0854160347826066E-2</c:v>
                      </c:pt>
                      <c:pt idx="38">
                        <c:v>-1.0854160347826066E-2</c:v>
                      </c:pt>
                      <c:pt idx="39">
                        <c:v>-1.0854160347826066E-2</c:v>
                      </c:pt>
                      <c:pt idx="40">
                        <c:v>-1.9888909304347765E-2</c:v>
                      </c:pt>
                      <c:pt idx="41">
                        <c:v>-2.9793669260869595E-2</c:v>
                      </c:pt>
                      <c:pt idx="42">
                        <c:v>-2.972202856521736E-2</c:v>
                      </c:pt>
                      <c:pt idx="43">
                        <c:v>-2.675883691304352E-2</c:v>
                      </c:pt>
                      <c:pt idx="44">
                        <c:v>-3.3847246347826071E-2</c:v>
                      </c:pt>
                      <c:pt idx="45">
                        <c:v>-3.3847246347826071E-2</c:v>
                      </c:pt>
                      <c:pt idx="46">
                        <c:v>-3.3847246347826071E-2</c:v>
                      </c:pt>
                      <c:pt idx="47">
                        <c:v>-1.4853417434782567E-2</c:v>
                      </c:pt>
                      <c:pt idx="48">
                        <c:v>-1.0747369304347816E-2</c:v>
                      </c:pt>
                      <c:pt idx="49">
                        <c:v>-3.9452878260869051E-3</c:v>
                      </c:pt>
                      <c:pt idx="50">
                        <c:v>2.9037773913041407E-4</c:v>
                      </c:pt>
                      <c:pt idx="51">
                        <c:v>-1.2093203173912997E-2</c:v>
                      </c:pt>
                      <c:pt idx="52">
                        <c:v>-1.2093203173912997E-2</c:v>
                      </c:pt>
                      <c:pt idx="53">
                        <c:v>-1.2093203173912997E-2</c:v>
                      </c:pt>
                      <c:pt idx="54">
                        <c:v>-3.298813347826056E-3</c:v>
                      </c:pt>
                      <c:pt idx="55">
                        <c:v>-5.9923253478261444E-3</c:v>
                      </c:pt>
                      <c:pt idx="56">
                        <c:v>-3.4122971739130176E-3</c:v>
                      </c:pt>
                      <c:pt idx="57">
                        <c:v>-1.9129683782608743E-2</c:v>
                      </c:pt>
                      <c:pt idx="58">
                        <c:v>-1.9098165130434736E-2</c:v>
                      </c:pt>
                      <c:pt idx="59">
                        <c:v>-1.9098165130434736E-2</c:v>
                      </c:pt>
                      <c:pt idx="60">
                        <c:v>-1.9098165130434736E-2</c:v>
                      </c:pt>
                      <c:pt idx="61">
                        <c:v>-1.5321843869565232E-2</c:v>
                      </c:pt>
                      <c:pt idx="62">
                        <c:v>-2.4172241434782613E-2</c:v>
                      </c:pt>
                      <c:pt idx="63">
                        <c:v>-2.8089928260869566E-2</c:v>
                      </c:pt>
                      <c:pt idx="64">
                        <c:v>-2.2441091739130409E-2</c:v>
                      </c:pt>
                      <c:pt idx="65">
                        <c:v>-3.7185504826087019E-2</c:v>
                      </c:pt>
                      <c:pt idx="66">
                        <c:v>-3.7185504826087019E-2</c:v>
                      </c:pt>
                      <c:pt idx="67">
                        <c:v>-3.7185504826087019E-2</c:v>
                      </c:pt>
                      <c:pt idx="68">
                        <c:v>-3.4105515608695666E-2</c:v>
                      </c:pt>
                      <c:pt idx="69">
                        <c:v>-2.549418743478267E-2</c:v>
                      </c:pt>
                      <c:pt idx="70">
                        <c:v>-2.0855056521739131E-2</c:v>
                      </c:pt>
                      <c:pt idx="71">
                        <c:v>-2.484076608695647E-2</c:v>
                      </c:pt>
                      <c:pt idx="72">
                        <c:v>-2.238084708695658E-2</c:v>
                      </c:pt>
                      <c:pt idx="73">
                        <c:v>-2.238084708695658E-2</c:v>
                      </c:pt>
                      <c:pt idx="74">
                        <c:v>-2.238084708695658E-2</c:v>
                      </c:pt>
                      <c:pt idx="75">
                        <c:v>-1.8201703347826132E-2</c:v>
                      </c:pt>
                      <c:pt idx="76">
                        <c:v>-2.1512144999999976E-2</c:v>
                      </c:pt>
                      <c:pt idx="77">
                        <c:v>-8.9928791304347312E-3</c:v>
                      </c:pt>
                      <c:pt idx="78">
                        <c:v>-9.9104242173912727E-3</c:v>
                      </c:pt>
                      <c:pt idx="79">
                        <c:v>-1.1502381826086925E-2</c:v>
                      </c:pt>
                      <c:pt idx="80">
                        <c:v>-1.1502381826086925E-2</c:v>
                      </c:pt>
                      <c:pt idx="81">
                        <c:v>-1.1502381826086925E-2</c:v>
                      </c:pt>
                      <c:pt idx="82">
                        <c:v>-3.9402204347825567E-3</c:v>
                      </c:pt>
                      <c:pt idx="83">
                        <c:v>-3.1750101304348398E-3</c:v>
                      </c:pt>
                      <c:pt idx="84">
                        <c:v>-5.6064191739130277E-3</c:v>
                      </c:pt>
                      <c:pt idx="85">
                        <c:v>-6.6566590869565371E-3</c:v>
                      </c:pt>
                      <c:pt idx="86">
                        <c:v>-1.6181942173912472E-3</c:v>
                      </c:pt>
                      <c:pt idx="87">
                        <c:v>-1.6181942173912472E-3</c:v>
                      </c:pt>
                      <c:pt idx="88">
                        <c:v>-1.6181942173912472E-3</c:v>
                      </c:pt>
                      <c:pt idx="89">
                        <c:v>1.8711761739130643E-3</c:v>
                      </c:pt>
                      <c:pt idx="90">
                        <c:v>4.0984016347826047E-3</c:v>
                      </c:pt>
                      <c:pt idx="91">
                        <c:v>6.5399999999999996E-4</c:v>
                      </c:pt>
                      <c:pt idx="92">
                        <c:v>-5.2527489565216976E-3</c:v>
                      </c:pt>
                      <c:pt idx="93">
                        <c:v>-6.4045159130434624E-3</c:v>
                      </c:pt>
                      <c:pt idx="94">
                        <c:v>-6.4045159130434624E-3</c:v>
                      </c:pt>
                      <c:pt idx="95">
                        <c:v>-6.4045159130434624E-3</c:v>
                      </c:pt>
                      <c:pt idx="96">
                        <c:v>-1.1759611391304369E-2</c:v>
                      </c:pt>
                      <c:pt idx="97">
                        <c:v>-1.9128613999999995E-2</c:v>
                      </c:pt>
                      <c:pt idx="98">
                        <c:v>-1.2501010217391278E-2</c:v>
                      </c:pt>
                      <c:pt idx="99">
                        <c:v>-1.7793482652173873E-2</c:v>
                      </c:pt>
                      <c:pt idx="100">
                        <c:v>-1.5590601521739104E-2</c:v>
                      </c:pt>
                      <c:pt idx="101">
                        <c:v>-1.5590601521739104E-2</c:v>
                      </c:pt>
                      <c:pt idx="102">
                        <c:v>-1.5590601521739104E-2</c:v>
                      </c:pt>
                      <c:pt idx="103">
                        <c:v>-1.3509099391304411E-2</c:v>
                      </c:pt>
                      <c:pt idx="104">
                        <c:v>-1.4488103999999943E-2</c:v>
                      </c:pt>
                      <c:pt idx="105">
                        <c:v>-1.8550936608695594E-2</c:v>
                      </c:pt>
                      <c:pt idx="106">
                        <c:v>-1.8801073130434751E-2</c:v>
                      </c:pt>
                      <c:pt idx="107">
                        <c:v>-2.5472916173913038E-2</c:v>
                      </c:pt>
                      <c:pt idx="108">
                        <c:v>-2.5472916173913038E-2</c:v>
                      </c:pt>
                      <c:pt idx="109">
                        <c:v>-2.5472916173913038E-2</c:v>
                      </c:pt>
                      <c:pt idx="110">
                        <c:v>-3.3695008304347809E-2</c:v>
                      </c:pt>
                      <c:pt idx="111">
                        <c:v>-2.9594837739130467E-2</c:v>
                      </c:pt>
                      <c:pt idx="112">
                        <c:v>-2.4963712304347883E-2</c:v>
                      </c:pt>
                      <c:pt idx="113">
                        <c:v>-3.1360788826086991E-2</c:v>
                      </c:pt>
                      <c:pt idx="114">
                        <c:v>-4.3798813478260847E-2</c:v>
                      </c:pt>
                      <c:pt idx="115">
                        <c:v>-4.3798813478260847E-2</c:v>
                      </c:pt>
                      <c:pt idx="116">
                        <c:v>-4.3798813478260847E-2</c:v>
                      </c:pt>
                      <c:pt idx="117">
                        <c:v>-4.2410975739130378E-2</c:v>
                      </c:pt>
                      <c:pt idx="118">
                        <c:v>-3.245565552173918E-2</c:v>
                      </c:pt>
                      <c:pt idx="119">
                        <c:v>-3.3978578999999946E-2</c:v>
                      </c:pt>
                      <c:pt idx="120">
                        <c:v>-3.263976965217396E-2</c:v>
                      </c:pt>
                      <c:pt idx="121">
                        <c:v>-3.0199757130434719E-2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-3.5540922608696896E-3</c:v>
                      </c:pt>
                      <c:pt idx="126">
                        <c:v>-9.1941291739130789E-3</c:v>
                      </c:pt>
                      <c:pt idx="127">
                        <c:v>-1.5236213043487592E-4</c:v>
                      </c:pt>
                      <c:pt idx="128">
                        <c:v>-1.2357580608695745E-2</c:v>
                      </c:pt>
                      <c:pt idx="129">
                        <c:v>-1.0398142072465238E-2</c:v>
                      </c:pt>
                      <c:pt idx="130">
                        <c:v>-1.1979867789856637E-2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3-CFAB-4A41-BA1B-E241C0C8D4BF}"/>
                  </c:ext>
                </c:extLst>
              </c15:ser>
            </c15:filteredLineSeries>
          </c:ext>
        </c:extLst>
      </c:lineChart>
      <c:dateAx>
        <c:axId val="16544854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93600"/>
        <c:crosses val="autoZero"/>
        <c:auto val="1"/>
        <c:lblOffset val="100"/>
        <c:baseTimeUnit val="days"/>
      </c:dateAx>
      <c:valAx>
        <c:axId val="165449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8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赫富尊享十九号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赫富尊享十九号!$A$368:$A$526</c:f>
              <c:numCache>
                <c:formatCode>m/d/yyyy</c:formatCode>
                <c:ptCount val="159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</c:numCache>
            </c:numRef>
          </c:cat>
          <c:val>
            <c:numRef>
              <c:f>赫富尊享十九号!$S$368:$S$894</c:f>
              <c:numCache>
                <c:formatCode>0.00%</c:formatCode>
                <c:ptCount val="5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-8.3174668000000722E-3</c:v>
                </c:pt>
                <c:pt idx="4">
                  <c:v>-3.6576811400000006E-2</c:v>
                </c:pt>
                <c:pt idx="5">
                  <c:v>-3.4572602600000051E-2</c:v>
                </c:pt>
                <c:pt idx="6">
                  <c:v>-5.0105220999999943E-2</c:v>
                </c:pt>
                <c:pt idx="7">
                  <c:v>-5.0105220999999943E-2</c:v>
                </c:pt>
                <c:pt idx="8">
                  <c:v>-5.0105220999999943E-2</c:v>
                </c:pt>
                <c:pt idx="9">
                  <c:v>-4.6698065999999941E-2</c:v>
                </c:pt>
                <c:pt idx="10">
                  <c:v>-5.852289819999993E-2</c:v>
                </c:pt>
                <c:pt idx="11">
                  <c:v>-4.5695961599999967E-2</c:v>
                </c:pt>
                <c:pt idx="12">
                  <c:v>-6.1729632399999949E-2</c:v>
                </c:pt>
                <c:pt idx="13">
                  <c:v>-6.4435314200000024E-2</c:v>
                </c:pt>
                <c:pt idx="14">
                  <c:v>-6.4435314200000024E-2</c:v>
                </c:pt>
                <c:pt idx="15">
                  <c:v>-6.4435314200000024E-2</c:v>
                </c:pt>
                <c:pt idx="16">
                  <c:v>-5.0706483599999991E-2</c:v>
                </c:pt>
                <c:pt idx="17">
                  <c:v>-4.9303537600000051E-2</c:v>
                </c:pt>
                <c:pt idx="18">
                  <c:v>-5.3813007399999946E-2</c:v>
                </c:pt>
                <c:pt idx="19">
                  <c:v>-6.2431105400000068E-2</c:v>
                </c:pt>
                <c:pt idx="20">
                  <c:v>-7.4957410600000024E-2</c:v>
                </c:pt>
                <c:pt idx="21">
                  <c:v>-7.4957410600000024E-2</c:v>
                </c:pt>
                <c:pt idx="22">
                  <c:v>-7.4957410600000024E-2</c:v>
                </c:pt>
                <c:pt idx="23">
                  <c:v>-7.3153622600000051E-2</c:v>
                </c:pt>
                <c:pt idx="24">
                  <c:v>-0.10662391019999996</c:v>
                </c:pt>
                <c:pt idx="25">
                  <c:v>-0.10201423</c:v>
                </c:pt>
                <c:pt idx="26">
                  <c:v>-0.12656578799999996</c:v>
                </c:pt>
                <c:pt idx="27">
                  <c:v>-0.12676620920000001</c:v>
                </c:pt>
                <c:pt idx="28">
                  <c:v>-0.12676620920000001</c:v>
                </c:pt>
                <c:pt idx="29">
                  <c:v>-0.12676620920000001</c:v>
                </c:pt>
                <c:pt idx="30">
                  <c:v>-0.12676620920000001</c:v>
                </c:pt>
                <c:pt idx="31">
                  <c:v>-0.12676620920000001</c:v>
                </c:pt>
                <c:pt idx="32">
                  <c:v>-0.12676620920000001</c:v>
                </c:pt>
                <c:pt idx="33">
                  <c:v>-0.12676620920000001</c:v>
                </c:pt>
                <c:pt idx="34">
                  <c:v>-0.12676620920000001</c:v>
                </c:pt>
                <c:pt idx="35">
                  <c:v>-0.12676620920000001</c:v>
                </c:pt>
                <c:pt idx="36">
                  <c:v>-0.12676620920000001</c:v>
                </c:pt>
                <c:pt idx="37">
                  <c:v>-0.11594348140000001</c:v>
                </c:pt>
                <c:pt idx="38">
                  <c:v>-0.11063232799999997</c:v>
                </c:pt>
                <c:pt idx="39">
                  <c:v>-9.5901392999999974E-2</c:v>
                </c:pt>
                <c:pt idx="40">
                  <c:v>-0.10221465079999999</c:v>
                </c:pt>
                <c:pt idx="41">
                  <c:v>-0.11724621719999999</c:v>
                </c:pt>
                <c:pt idx="42">
                  <c:v>-0.11724621719999999</c:v>
                </c:pt>
                <c:pt idx="43">
                  <c:v>-0.11724621719999999</c:v>
                </c:pt>
                <c:pt idx="44">
                  <c:v>-0.12255737060000002</c:v>
                </c:pt>
                <c:pt idx="45">
                  <c:v>-0.1091291714</c:v>
                </c:pt>
                <c:pt idx="46">
                  <c:v>-0.10151317780000001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3D-46F2-AF31-5A81A8834EE6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赫富尊享十九号!$A$368:$A$526</c:f>
              <c:numCache>
                <c:formatCode>m/d/yyyy</c:formatCode>
                <c:ptCount val="159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</c:numCache>
            </c:numRef>
          </c:cat>
          <c:val>
            <c:numRef>
              <c:f>赫富尊享十九号!$U$368:$U$1253</c:f>
              <c:numCache>
                <c:formatCode>0.00%</c:formatCode>
                <c:ptCount val="8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-8.3174668000000722E-3</c:v>
                </c:pt>
                <c:pt idx="4">
                  <c:v>-3.6576811400000006E-2</c:v>
                </c:pt>
                <c:pt idx="5">
                  <c:v>-3.4572602600000051E-2</c:v>
                </c:pt>
                <c:pt idx="6">
                  <c:v>-5.0105220999999943E-2</c:v>
                </c:pt>
                <c:pt idx="7">
                  <c:v>-5.0105220999999943E-2</c:v>
                </c:pt>
                <c:pt idx="8">
                  <c:v>-5.0105220999999943E-2</c:v>
                </c:pt>
                <c:pt idx="9">
                  <c:v>-4.6698065999999941E-2</c:v>
                </c:pt>
                <c:pt idx="10">
                  <c:v>-5.852289819999993E-2</c:v>
                </c:pt>
                <c:pt idx="11">
                  <c:v>-4.5695961599999967E-2</c:v>
                </c:pt>
                <c:pt idx="12">
                  <c:v>-6.1729632399999949E-2</c:v>
                </c:pt>
                <c:pt idx="13">
                  <c:v>-6.4435314200000024E-2</c:v>
                </c:pt>
                <c:pt idx="14">
                  <c:v>-6.4435314200000024E-2</c:v>
                </c:pt>
                <c:pt idx="15">
                  <c:v>-6.4435314200000024E-2</c:v>
                </c:pt>
                <c:pt idx="16">
                  <c:v>-5.0706483599999991E-2</c:v>
                </c:pt>
                <c:pt idx="17">
                  <c:v>-4.9303537600000051E-2</c:v>
                </c:pt>
                <c:pt idx="18">
                  <c:v>-5.3813007399999946E-2</c:v>
                </c:pt>
                <c:pt idx="19">
                  <c:v>-6.2431105400000068E-2</c:v>
                </c:pt>
                <c:pt idx="20">
                  <c:v>-7.4957410600000024E-2</c:v>
                </c:pt>
                <c:pt idx="21">
                  <c:v>-7.4957410600000024E-2</c:v>
                </c:pt>
                <c:pt idx="22">
                  <c:v>-7.4957410600000024E-2</c:v>
                </c:pt>
                <c:pt idx="23">
                  <c:v>-7.3153622600000051E-2</c:v>
                </c:pt>
                <c:pt idx="24">
                  <c:v>-0.10662391019999996</c:v>
                </c:pt>
                <c:pt idx="25">
                  <c:v>-0.10201423</c:v>
                </c:pt>
                <c:pt idx="26">
                  <c:v>-0.12656578799999996</c:v>
                </c:pt>
                <c:pt idx="27">
                  <c:v>-0.12676620920000001</c:v>
                </c:pt>
                <c:pt idx="28">
                  <c:v>-0.12676620920000001</c:v>
                </c:pt>
                <c:pt idx="29">
                  <c:v>-0.12676620920000001</c:v>
                </c:pt>
                <c:pt idx="30">
                  <c:v>-0.12676620920000001</c:v>
                </c:pt>
                <c:pt idx="31">
                  <c:v>-0.12676620920000001</c:v>
                </c:pt>
                <c:pt idx="32">
                  <c:v>-0.12676620920000001</c:v>
                </c:pt>
                <c:pt idx="33">
                  <c:v>-0.12676620920000001</c:v>
                </c:pt>
                <c:pt idx="34">
                  <c:v>-0.12676620920000001</c:v>
                </c:pt>
                <c:pt idx="35">
                  <c:v>-0.12676620920000001</c:v>
                </c:pt>
                <c:pt idx="36">
                  <c:v>-0.12676620920000001</c:v>
                </c:pt>
                <c:pt idx="37">
                  <c:v>-0.11594348140000001</c:v>
                </c:pt>
                <c:pt idx="38">
                  <c:v>-0.11063232799999997</c:v>
                </c:pt>
                <c:pt idx="39">
                  <c:v>-9.5901392999999974E-2</c:v>
                </c:pt>
                <c:pt idx="40">
                  <c:v>-0.10221465079999999</c:v>
                </c:pt>
                <c:pt idx="41">
                  <c:v>-0.11724621719999999</c:v>
                </c:pt>
                <c:pt idx="42">
                  <c:v>-0.11724621719999999</c:v>
                </c:pt>
                <c:pt idx="43">
                  <c:v>-0.11724621719999999</c:v>
                </c:pt>
                <c:pt idx="44">
                  <c:v>-0.12255737060000002</c:v>
                </c:pt>
                <c:pt idx="45">
                  <c:v>-0.1091291714</c:v>
                </c:pt>
                <c:pt idx="46">
                  <c:v>-0.10151317780000001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43D-46F2-AF31-5A81A8834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4487616"/>
        <c:axId val="1654482720"/>
      </c:lineChart>
      <c:dateAx>
        <c:axId val="16544876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82720"/>
        <c:crosses val="autoZero"/>
        <c:auto val="1"/>
        <c:lblOffset val="100"/>
        <c:baseTimeUnit val="days"/>
      </c:dateAx>
      <c:valAx>
        <c:axId val="16544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天行者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2188527502945757E-2"/>
          <c:y val="0.17577754891864059"/>
          <c:w val="0.90310838461106846"/>
          <c:h val="0.68879457009171485"/>
        </c:manualLayout>
      </c:layout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天行者!$A$368:$A$567</c:f>
              <c:numCache>
                <c:formatCode>m/d/yyyy</c:formatCode>
                <c:ptCount val="20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</c:numCache>
            </c:numRef>
          </c:cat>
          <c:val>
            <c:numRef>
              <c:f>天行者!$S$368:$S$567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1.3893168605302637E-2</c:v>
                </c:pt>
                <c:pt idx="5">
                  <c:v>1.3904885598631959E-2</c:v>
                </c:pt>
                <c:pt idx="6">
                  <c:v>1.3904885598631959E-2</c:v>
                </c:pt>
                <c:pt idx="7">
                  <c:v>1.3904885598631959E-2</c:v>
                </c:pt>
                <c:pt idx="8">
                  <c:v>1.3904885598631959E-2</c:v>
                </c:pt>
                <c:pt idx="9">
                  <c:v>1.3904885598631959E-2</c:v>
                </c:pt>
                <c:pt idx="10">
                  <c:v>-6.4037256575357714E-3</c:v>
                </c:pt>
                <c:pt idx="11">
                  <c:v>-6.4037256575357714E-3</c:v>
                </c:pt>
                <c:pt idx="12">
                  <c:v>-6.4037256575357714E-3</c:v>
                </c:pt>
                <c:pt idx="13">
                  <c:v>-6.4037256575357714E-3</c:v>
                </c:pt>
                <c:pt idx="14">
                  <c:v>-6.4037256575357714E-3</c:v>
                </c:pt>
                <c:pt idx="15">
                  <c:v>-6.4037256575357714E-3</c:v>
                </c:pt>
                <c:pt idx="16">
                  <c:v>-6.4037256575357714E-3</c:v>
                </c:pt>
                <c:pt idx="17">
                  <c:v>-2.7342516157649564E-3</c:v>
                </c:pt>
                <c:pt idx="18">
                  <c:v>-2.7342516157649564E-3</c:v>
                </c:pt>
                <c:pt idx="19">
                  <c:v>-2.7342516157649564E-3</c:v>
                </c:pt>
                <c:pt idx="20">
                  <c:v>-2.7342516157649564E-3</c:v>
                </c:pt>
                <c:pt idx="21">
                  <c:v>-2.7342516157649564E-3</c:v>
                </c:pt>
                <c:pt idx="22">
                  <c:v>-2.7342516157649564E-3</c:v>
                </c:pt>
                <c:pt idx="23">
                  <c:v>-2.7342516157649564E-3</c:v>
                </c:pt>
                <c:pt idx="24">
                  <c:v>-1.044876758179826E-2</c:v>
                </c:pt>
                <c:pt idx="25">
                  <c:v>-1.044876758179826E-2</c:v>
                </c:pt>
                <c:pt idx="26">
                  <c:v>-1.044876758179826E-2</c:v>
                </c:pt>
                <c:pt idx="27">
                  <c:v>-1.044876758179826E-2</c:v>
                </c:pt>
                <c:pt idx="28">
                  <c:v>-1.044876758179826E-2</c:v>
                </c:pt>
                <c:pt idx="29">
                  <c:v>-1.044876758179826E-2</c:v>
                </c:pt>
                <c:pt idx="30">
                  <c:v>-1.044876758179826E-2</c:v>
                </c:pt>
                <c:pt idx="31">
                  <c:v>-1.044876758179826E-2</c:v>
                </c:pt>
                <c:pt idx="32">
                  <c:v>-1.044876758179826E-2</c:v>
                </c:pt>
                <c:pt idx="33">
                  <c:v>-1.044876758179826E-2</c:v>
                </c:pt>
                <c:pt idx="34">
                  <c:v>-1.044876758179826E-2</c:v>
                </c:pt>
                <c:pt idx="35">
                  <c:v>-1.044876758179826E-2</c:v>
                </c:pt>
                <c:pt idx="36">
                  <c:v>-1.044876758179826E-2</c:v>
                </c:pt>
                <c:pt idx="37">
                  <c:v>-1.044876758179826E-2</c:v>
                </c:pt>
                <c:pt idx="38">
                  <c:v>-1.044876758179826E-2</c:v>
                </c:pt>
                <c:pt idx="39">
                  <c:v>-2.1225924081496733E-2</c:v>
                </c:pt>
                <c:pt idx="40">
                  <c:v>-2.1225924081496733E-2</c:v>
                </c:pt>
                <c:pt idx="41">
                  <c:v>-2.1225924081496733E-2</c:v>
                </c:pt>
                <c:pt idx="42">
                  <c:v>-2.1225924081496733E-2</c:v>
                </c:pt>
                <c:pt idx="43">
                  <c:v>-2.1225924081496733E-2</c:v>
                </c:pt>
                <c:pt idx="44">
                  <c:v>-2.1225924081496733E-2</c:v>
                </c:pt>
                <c:pt idx="45">
                  <c:v>-1.5349240383318558E-2</c:v>
                </c:pt>
                <c:pt idx="46">
                  <c:v>-1.5349240383318558E-2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54-430F-B9C3-2011E677E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4485984"/>
        <c:axId val="165448652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计提后-累计收益率</c:v>
                </c:tx>
                <c:spPr>
                  <a:ln w="22225" cap="rnd">
                    <a:solidFill>
                      <a:schemeClr val="accent2"/>
                    </a:solidFill>
                    <a:prstDash val="sysDash"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天行者!$A$368:$A$567</c15:sqref>
                        </c15:formulaRef>
                      </c:ext>
                    </c:extLst>
                    <c:numCache>
                      <c:formatCode>m/d/yyyy</c:formatCode>
                      <c:ptCount val="200"/>
                      <c:pt idx="0">
                        <c:v>44562</c:v>
                      </c:pt>
                      <c:pt idx="1">
                        <c:v>44563</c:v>
                      </c:pt>
                      <c:pt idx="2">
                        <c:v>44564</c:v>
                      </c:pt>
                      <c:pt idx="3">
                        <c:v>44565</c:v>
                      </c:pt>
                      <c:pt idx="4">
                        <c:v>44566</c:v>
                      </c:pt>
                      <c:pt idx="5">
                        <c:v>44567</c:v>
                      </c:pt>
                      <c:pt idx="6">
                        <c:v>44568</c:v>
                      </c:pt>
                      <c:pt idx="7">
                        <c:v>44569</c:v>
                      </c:pt>
                      <c:pt idx="8">
                        <c:v>44570</c:v>
                      </c:pt>
                      <c:pt idx="9">
                        <c:v>44571</c:v>
                      </c:pt>
                      <c:pt idx="10">
                        <c:v>44572</c:v>
                      </c:pt>
                      <c:pt idx="11">
                        <c:v>44573</c:v>
                      </c:pt>
                      <c:pt idx="12">
                        <c:v>44574</c:v>
                      </c:pt>
                      <c:pt idx="13">
                        <c:v>44575</c:v>
                      </c:pt>
                      <c:pt idx="14">
                        <c:v>44576</c:v>
                      </c:pt>
                      <c:pt idx="15">
                        <c:v>44577</c:v>
                      </c:pt>
                      <c:pt idx="16">
                        <c:v>44578</c:v>
                      </c:pt>
                      <c:pt idx="17">
                        <c:v>44579</c:v>
                      </c:pt>
                      <c:pt idx="18">
                        <c:v>44580</c:v>
                      </c:pt>
                      <c:pt idx="19">
                        <c:v>44581</c:v>
                      </c:pt>
                      <c:pt idx="20">
                        <c:v>44582</c:v>
                      </c:pt>
                      <c:pt idx="21">
                        <c:v>44583</c:v>
                      </c:pt>
                      <c:pt idx="22">
                        <c:v>44584</c:v>
                      </c:pt>
                      <c:pt idx="23">
                        <c:v>44585</c:v>
                      </c:pt>
                      <c:pt idx="24">
                        <c:v>44586</c:v>
                      </c:pt>
                      <c:pt idx="25">
                        <c:v>44587</c:v>
                      </c:pt>
                      <c:pt idx="26">
                        <c:v>44588</c:v>
                      </c:pt>
                      <c:pt idx="27">
                        <c:v>44589</c:v>
                      </c:pt>
                      <c:pt idx="28">
                        <c:v>44590</c:v>
                      </c:pt>
                      <c:pt idx="29">
                        <c:v>44591</c:v>
                      </c:pt>
                      <c:pt idx="30">
                        <c:v>44592</c:v>
                      </c:pt>
                      <c:pt idx="31">
                        <c:v>44593</c:v>
                      </c:pt>
                      <c:pt idx="32">
                        <c:v>44594</c:v>
                      </c:pt>
                      <c:pt idx="33">
                        <c:v>44595</c:v>
                      </c:pt>
                      <c:pt idx="34">
                        <c:v>44596</c:v>
                      </c:pt>
                      <c:pt idx="35">
                        <c:v>44597</c:v>
                      </c:pt>
                      <c:pt idx="36">
                        <c:v>44598</c:v>
                      </c:pt>
                      <c:pt idx="37">
                        <c:v>44599</c:v>
                      </c:pt>
                      <c:pt idx="38">
                        <c:v>44600</c:v>
                      </c:pt>
                      <c:pt idx="39">
                        <c:v>44601</c:v>
                      </c:pt>
                      <c:pt idx="40">
                        <c:v>44602</c:v>
                      </c:pt>
                      <c:pt idx="41">
                        <c:v>44603</c:v>
                      </c:pt>
                      <c:pt idx="42">
                        <c:v>44604</c:v>
                      </c:pt>
                      <c:pt idx="43">
                        <c:v>44605</c:v>
                      </c:pt>
                      <c:pt idx="44">
                        <c:v>44606</c:v>
                      </c:pt>
                      <c:pt idx="45">
                        <c:v>44607</c:v>
                      </c:pt>
                      <c:pt idx="46">
                        <c:v>44608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[2]赫富尊享十九号!$U$273:$U$1253</c15:sqref>
                        </c15:formulaRef>
                      </c:ext>
                    </c:extLst>
                    <c:numCache>
                      <c:formatCode>General</c:formatCode>
                      <c:ptCount val="9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-1.0021060000002384E-4</c:v>
                      </c:pt>
                      <c:pt idx="3">
                        <c:v>-1.0021060000002384E-4</c:v>
                      </c:pt>
                      <c:pt idx="4">
                        <c:v>-1.0021060000002384E-4</c:v>
                      </c:pt>
                      <c:pt idx="5">
                        <c:v>-1.0021060000002384E-4</c:v>
                      </c:pt>
                      <c:pt idx="6">
                        <c:v>-1.0021060000002384E-4</c:v>
                      </c:pt>
                      <c:pt idx="7">
                        <c:v>-1.0021060000002384E-4</c:v>
                      </c:pt>
                      <c:pt idx="8">
                        <c:v>-1.0021060000002384E-4</c:v>
                      </c:pt>
                      <c:pt idx="9">
                        <c:v>-1.0021060000002384E-4</c:v>
                      </c:pt>
                      <c:pt idx="10">
                        <c:v>-3.81135E-4</c:v>
                      </c:pt>
                      <c:pt idx="11">
                        <c:v>-3.81135E-4</c:v>
                      </c:pt>
                      <c:pt idx="12">
                        <c:v>-3.81135E-4</c:v>
                      </c:pt>
                      <c:pt idx="13">
                        <c:v>-5.0105219999998813E-4</c:v>
                      </c:pt>
                      <c:pt idx="14">
                        <c:v>-5.0105219999998813E-4</c:v>
                      </c:pt>
                      <c:pt idx="15">
                        <c:v>-4.0084180000007154E-4</c:v>
                      </c:pt>
                      <c:pt idx="16">
                        <c:v>-4.0084180000007154E-4</c:v>
                      </c:pt>
                      <c:pt idx="17">
                        <c:v>-3.0063140000000598E-4</c:v>
                      </c:pt>
                      <c:pt idx="18">
                        <c:v>-3.0063140000000598E-4</c:v>
                      </c:pt>
                      <c:pt idx="19">
                        <c:v>-3.0063140000000598E-4</c:v>
                      </c:pt>
                      <c:pt idx="20">
                        <c:v>-4.0084180000007154E-4</c:v>
                      </c:pt>
                      <c:pt idx="21">
                        <c:v>-5.0105219999998813E-4</c:v>
                      </c:pt>
                      <c:pt idx="22">
                        <c:v>-4.0084180000007154E-4</c:v>
                      </c:pt>
                      <c:pt idx="23">
                        <c:v>-3.0063140000000598E-4</c:v>
                      </c:pt>
                      <c:pt idx="24">
                        <c:v>-3.0063140000000598E-4</c:v>
                      </c:pt>
                      <c:pt idx="25">
                        <c:v>-3.0063140000000598E-4</c:v>
                      </c:pt>
                      <c:pt idx="26">
                        <c:v>-3.0063140000000598E-4</c:v>
                      </c:pt>
                      <c:pt idx="27">
                        <c:v>-6.4597999999999999E-4</c:v>
                      </c:pt>
                      <c:pt idx="28">
                        <c:v>1.0421884000000239E-3</c:v>
                      </c:pt>
                      <c:pt idx="29">
                        <c:v>-6.8143101999999581E-3</c:v>
                      </c:pt>
                      <c:pt idx="30">
                        <c:v>-2.896081780000001E-2</c:v>
                      </c:pt>
                      <c:pt idx="31">
                        <c:v>-1.8037879599999935E-2</c:v>
                      </c:pt>
                      <c:pt idx="32">
                        <c:v>-1.8037879599999935E-2</c:v>
                      </c:pt>
                      <c:pt idx="33">
                        <c:v>-1.8037879599999935E-2</c:v>
                      </c:pt>
                      <c:pt idx="34">
                        <c:v>-1.2726726200000048E-2</c:v>
                      </c:pt>
                      <c:pt idx="35">
                        <c:v>-3.1566289200000021E-2</c:v>
                      </c:pt>
                      <c:pt idx="36">
                        <c:v>-2.8760397000000031E-2</c:v>
                      </c:pt>
                      <c:pt idx="37">
                        <c:v>-2.2547349599999933E-2</c:v>
                      </c:pt>
                      <c:pt idx="38">
                        <c:v>-3.8480809800000043E-2</c:v>
                      </c:pt>
                      <c:pt idx="39">
                        <c:v>-3.8480809800000043E-2</c:v>
                      </c:pt>
                      <c:pt idx="40">
                        <c:v>-3.8480809800000043E-2</c:v>
                      </c:pt>
                      <c:pt idx="41">
                        <c:v>-3.2869025000000003E-2</c:v>
                      </c:pt>
                      <c:pt idx="42">
                        <c:v>-2.6054714999999999E-2</c:v>
                      </c:pt>
                      <c:pt idx="43">
                        <c:v>-2.8058923799999951E-2</c:v>
                      </c:pt>
                      <c:pt idx="44">
                        <c:v>-1.7135985600000025E-2</c:v>
                      </c:pt>
                      <c:pt idx="45">
                        <c:v>-9.2193607999999823E-3</c:v>
                      </c:pt>
                      <c:pt idx="46">
                        <c:v>-9.2193607999999823E-3</c:v>
                      </c:pt>
                      <c:pt idx="47">
                        <c:v>-9.2193607999999823E-3</c:v>
                      </c:pt>
                      <c:pt idx="48">
                        <c:v>-1.1925042600000053E-2</c:v>
                      </c:pt>
                      <c:pt idx="49">
                        <c:v>-2.0242509399999976E-2</c:v>
                      </c:pt>
                      <c:pt idx="50">
                        <c:v>-1.132378E-2</c:v>
                      </c:pt>
                      <c:pt idx="51">
                        <c:v>-1.5532618599999994E-2</c:v>
                      </c:pt>
                      <c:pt idx="52">
                        <c:v>-2.8058923999999463E-3</c:v>
                      </c:pt>
                      <c:pt idx="53">
                        <c:v>-2.8058923999999463E-3</c:v>
                      </c:pt>
                      <c:pt idx="54">
                        <c:v>-2.8058923999999463E-3</c:v>
                      </c:pt>
                      <c:pt idx="55">
                        <c:v>5.1307745999999285E-3</c:v>
                      </c:pt>
                      <c:pt idx="56">
                        <c:v>6.6539731999999642E-3</c:v>
                      </c:pt>
                      <c:pt idx="57">
                        <c:v>4.6497644000000242E-3</c:v>
                      </c:pt>
                      <c:pt idx="58">
                        <c:v>3.4472392000000599E-3</c:v>
                      </c:pt>
                      <c:pt idx="59">
                        <c:v>2.2447137999999883E-3</c:v>
                      </c:pt>
                      <c:pt idx="60">
                        <c:v>2.2447137999999883E-3</c:v>
                      </c:pt>
                      <c:pt idx="61">
                        <c:v>2.2447137999999883E-3</c:v>
                      </c:pt>
                      <c:pt idx="62">
                        <c:v>6.4936365999999817E-3</c:v>
                      </c:pt>
                      <c:pt idx="63">
                        <c:v>1.0021044199999959E-2</c:v>
                      </c:pt>
                      <c:pt idx="64">
                        <c:v>1.1223569400000072E-2</c:v>
                      </c:pt>
                      <c:pt idx="65">
                        <c:v>3.0463974000000714E-3</c:v>
                      </c:pt>
                      <c:pt idx="66">
                        <c:v>9.7805389999999527E-3</c:v>
                      </c:pt>
                      <c:pt idx="67">
                        <c:v>9.7805389999999527E-3</c:v>
                      </c:pt>
                      <c:pt idx="68">
                        <c:v>9.7805389999999527E-3</c:v>
                      </c:pt>
                      <c:pt idx="69">
                        <c:v>-2.8058923999999463E-3</c:v>
                      </c:pt>
                      <c:pt idx="70">
                        <c:v>-1.9941877999999968E-2</c:v>
                      </c:pt>
                      <c:pt idx="71">
                        <c:v>8.0168340000003578E-4</c:v>
                      </c:pt>
                      <c:pt idx="72">
                        <c:v>-3.1065237999999525E-3</c:v>
                      </c:pt>
                      <c:pt idx="73">
                        <c:v>-1.5031568000000715E-3</c:v>
                      </c:pt>
                      <c:pt idx="74">
                        <c:v>-1.5031568000000715E-3</c:v>
                      </c:pt>
                      <c:pt idx="75">
                        <c:v>-1.5031568000000715E-3</c:v>
                      </c:pt>
                      <c:pt idx="76">
                        <c:v>4.1687542000000124E-3</c:v>
                      </c:pt>
                      <c:pt idx="77">
                        <c:v>6.8944783999999705E-3</c:v>
                      </c:pt>
                      <c:pt idx="78">
                        <c:v>5.6117846540798726E-3</c:v>
                      </c:pt>
                      <c:pt idx="79">
                        <c:v>1.018138079999994E-2</c:v>
                      </c:pt>
                      <c:pt idx="80">
                        <c:v>-1.5031568000000715E-3</c:v>
                      </c:pt>
                      <c:pt idx="81">
                        <c:v>-1.5031568000000715E-3</c:v>
                      </c:pt>
                      <c:pt idx="82">
                        <c:v>-1.5031568000000715E-3</c:v>
                      </c:pt>
                      <c:pt idx="83">
                        <c:v>-2.2547349599999933E-2</c:v>
                      </c:pt>
                      <c:pt idx="84">
                        <c:v>-9.8206234000000354E-3</c:v>
                      </c:pt>
                      <c:pt idx="85">
                        <c:v>-1.5031568000000715E-3</c:v>
                      </c:pt>
                      <c:pt idx="86">
                        <c:v>5.4514480000000002E-3</c:v>
                      </c:pt>
                      <c:pt idx="87">
                        <c:v>-9.3195712000000482E-3</c:v>
                      </c:pt>
                      <c:pt idx="88">
                        <c:v>-9.3195712000000482E-3</c:v>
                      </c:pt>
                      <c:pt idx="89">
                        <c:v>-9.3195712000000482E-3</c:v>
                      </c:pt>
                      <c:pt idx="90">
                        <c:v>-1.1223569599999934E-2</c:v>
                      </c:pt>
                      <c:pt idx="91">
                        <c:v>-6.5136787999999527E-3</c:v>
                      </c:pt>
                      <c:pt idx="92">
                        <c:v>-1.6334302199999987E-2</c:v>
                      </c:pt>
                      <c:pt idx="93">
                        <c:v>-5.1107326000000538E-3</c:v>
                      </c:pt>
                      <c:pt idx="94">
                        <c:v>-1.0021044995199143E-3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-8.3174668000000722E-3</c:v>
                      </c:pt>
                      <c:pt idx="99">
                        <c:v>-3.6576811400000006E-2</c:v>
                      </c:pt>
                      <c:pt idx="100">
                        <c:v>-3.4572602600000051E-2</c:v>
                      </c:pt>
                      <c:pt idx="101">
                        <c:v>-5.0105220999999943E-2</c:v>
                      </c:pt>
                      <c:pt idx="102">
                        <c:v>-5.3946621266666057E-2</c:v>
                      </c:pt>
                      <c:pt idx="103">
                        <c:v>-6.0710826066665946E-2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1-3154-430F-B9C3-2011E677EEEB}"/>
                  </c:ext>
                </c:extLst>
              </c15:ser>
            </c15:filteredLineSeries>
          </c:ext>
        </c:extLst>
      </c:lineChart>
      <c:dateAx>
        <c:axId val="16544859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86528"/>
        <c:crosses val="autoZero"/>
        <c:auto val="1"/>
        <c:lblOffset val="100"/>
        <c:baseTimeUnit val="days"/>
      </c:dateAx>
      <c:valAx>
        <c:axId val="165448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8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zh-CN" sz="1600" b="1" i="0" u="none" strike="noStrike" baseline="0">
                <a:effectLst/>
              </a:rPr>
              <a:t>平安转型创新混合</a:t>
            </a:r>
            <a:r>
              <a:rPr lang="en-US" altLang="zh-CN" sz="1600" b="1" i="0" u="none" strike="noStrike" baseline="0">
                <a:effectLst/>
              </a:rPr>
              <a:t>A-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2188527502945757E-2"/>
          <c:y val="0.17577754891864059"/>
          <c:w val="0.90310838461106846"/>
          <c:h val="0.68879457009171485"/>
        </c:manualLayout>
      </c:layout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平安转型创新混合A!$A$368:$A$567</c:f>
              <c:numCache>
                <c:formatCode>m/d/yyyy</c:formatCode>
                <c:ptCount val="20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</c:numCache>
            </c:numRef>
          </c:cat>
          <c:val>
            <c:numRef>
              <c:f>平安转型创新混合A!$S$368:$S$567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-7.6438303562400112E-2</c:v>
                </c:pt>
                <c:pt idx="7">
                  <c:v>-7.6438303562400112E-2</c:v>
                </c:pt>
                <c:pt idx="8">
                  <c:v>-7.6438303562400112E-2</c:v>
                </c:pt>
                <c:pt idx="9">
                  <c:v>-7.6438303562400112E-2</c:v>
                </c:pt>
                <c:pt idx="10">
                  <c:v>-7.6438303562400112E-2</c:v>
                </c:pt>
                <c:pt idx="11">
                  <c:v>-7.6438303562400112E-2</c:v>
                </c:pt>
                <c:pt idx="12">
                  <c:v>-7.6438303562400112E-2</c:v>
                </c:pt>
                <c:pt idx="13">
                  <c:v>-7.5659690705600011E-2</c:v>
                </c:pt>
                <c:pt idx="14">
                  <c:v>-7.5659690705600011E-2</c:v>
                </c:pt>
                <c:pt idx="15">
                  <c:v>-7.5659690705600011E-2</c:v>
                </c:pt>
                <c:pt idx="16">
                  <c:v>-7.5659690705600011E-2</c:v>
                </c:pt>
                <c:pt idx="17">
                  <c:v>-7.5659690705600011E-2</c:v>
                </c:pt>
                <c:pt idx="18">
                  <c:v>-7.5659690705600011E-2</c:v>
                </c:pt>
                <c:pt idx="19">
                  <c:v>-7.5659690705600011E-2</c:v>
                </c:pt>
                <c:pt idx="20">
                  <c:v>-9.7997825080000045E-2</c:v>
                </c:pt>
                <c:pt idx="21">
                  <c:v>-9.7997825080000045E-2</c:v>
                </c:pt>
                <c:pt idx="22">
                  <c:v>-9.7997825080000045E-2</c:v>
                </c:pt>
                <c:pt idx="23">
                  <c:v>-9.7997825080000045E-2</c:v>
                </c:pt>
                <c:pt idx="24">
                  <c:v>-9.7997825080000045E-2</c:v>
                </c:pt>
                <c:pt idx="25">
                  <c:v>-9.7997825080000045E-2</c:v>
                </c:pt>
                <c:pt idx="26">
                  <c:v>-9.7997825080000045E-2</c:v>
                </c:pt>
                <c:pt idx="27">
                  <c:v>-0.10597189468240012</c:v>
                </c:pt>
                <c:pt idx="28">
                  <c:v>-0.10597189468240012</c:v>
                </c:pt>
                <c:pt idx="29">
                  <c:v>-0.10597189468240012</c:v>
                </c:pt>
                <c:pt idx="30">
                  <c:v>-0.10597189468240012</c:v>
                </c:pt>
                <c:pt idx="31">
                  <c:v>-0.10597189468240012</c:v>
                </c:pt>
                <c:pt idx="32">
                  <c:v>-0.10597189468240012</c:v>
                </c:pt>
                <c:pt idx="33">
                  <c:v>-0.10597189468240012</c:v>
                </c:pt>
                <c:pt idx="34">
                  <c:v>-0.10597189468240012</c:v>
                </c:pt>
                <c:pt idx="35">
                  <c:v>-0.10597189468240012</c:v>
                </c:pt>
                <c:pt idx="36">
                  <c:v>-0.10597189468240012</c:v>
                </c:pt>
                <c:pt idx="37">
                  <c:v>-0.10597189468240012</c:v>
                </c:pt>
                <c:pt idx="38">
                  <c:v>-0.10597189468240012</c:v>
                </c:pt>
                <c:pt idx="39">
                  <c:v>-0.10597189468240012</c:v>
                </c:pt>
                <c:pt idx="40">
                  <c:v>-0.10597189468240012</c:v>
                </c:pt>
                <c:pt idx="41">
                  <c:v>-0.14739946840800008</c:v>
                </c:pt>
                <c:pt idx="42">
                  <c:v>-0.14739946840800008</c:v>
                </c:pt>
                <c:pt idx="43">
                  <c:v>-0.14739946840800008</c:v>
                </c:pt>
                <c:pt idx="44">
                  <c:v>-0.14739946840800008</c:v>
                </c:pt>
                <c:pt idx="45">
                  <c:v>-0.14739946840800008</c:v>
                </c:pt>
                <c:pt idx="46">
                  <c:v>-0.14739946840800008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54-430F-B9C3-2011E677E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4488160"/>
        <c:axId val="165449088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计提后-累计收益率</c:v>
                </c:tx>
                <c:spPr>
                  <a:ln w="22225" cap="rnd">
                    <a:solidFill>
                      <a:schemeClr val="accent2"/>
                    </a:solidFill>
                    <a:prstDash val="sysDash"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平安转型创新混合A!$A$368:$A$567</c15:sqref>
                        </c15:formulaRef>
                      </c:ext>
                    </c:extLst>
                    <c:numCache>
                      <c:formatCode>m/d/yyyy</c:formatCode>
                      <c:ptCount val="200"/>
                      <c:pt idx="0">
                        <c:v>44562</c:v>
                      </c:pt>
                      <c:pt idx="1">
                        <c:v>44563</c:v>
                      </c:pt>
                      <c:pt idx="2">
                        <c:v>44564</c:v>
                      </c:pt>
                      <c:pt idx="3">
                        <c:v>44565</c:v>
                      </c:pt>
                      <c:pt idx="4">
                        <c:v>44566</c:v>
                      </c:pt>
                      <c:pt idx="5">
                        <c:v>44567</c:v>
                      </c:pt>
                      <c:pt idx="6">
                        <c:v>44568</c:v>
                      </c:pt>
                      <c:pt idx="7">
                        <c:v>44569</c:v>
                      </c:pt>
                      <c:pt idx="8">
                        <c:v>44570</c:v>
                      </c:pt>
                      <c:pt idx="9">
                        <c:v>44571</c:v>
                      </c:pt>
                      <c:pt idx="10">
                        <c:v>44572</c:v>
                      </c:pt>
                      <c:pt idx="11">
                        <c:v>44573</c:v>
                      </c:pt>
                      <c:pt idx="12">
                        <c:v>44574</c:v>
                      </c:pt>
                      <c:pt idx="13">
                        <c:v>44575</c:v>
                      </c:pt>
                      <c:pt idx="14">
                        <c:v>44576</c:v>
                      </c:pt>
                      <c:pt idx="15">
                        <c:v>44577</c:v>
                      </c:pt>
                      <c:pt idx="16">
                        <c:v>44578</c:v>
                      </c:pt>
                      <c:pt idx="17">
                        <c:v>44579</c:v>
                      </c:pt>
                      <c:pt idx="18">
                        <c:v>44580</c:v>
                      </c:pt>
                      <c:pt idx="19">
                        <c:v>44581</c:v>
                      </c:pt>
                      <c:pt idx="20">
                        <c:v>44582</c:v>
                      </c:pt>
                      <c:pt idx="21">
                        <c:v>44583</c:v>
                      </c:pt>
                      <c:pt idx="22">
                        <c:v>44584</c:v>
                      </c:pt>
                      <c:pt idx="23">
                        <c:v>44585</c:v>
                      </c:pt>
                      <c:pt idx="24">
                        <c:v>44586</c:v>
                      </c:pt>
                      <c:pt idx="25">
                        <c:v>44587</c:v>
                      </c:pt>
                      <c:pt idx="26">
                        <c:v>44588</c:v>
                      </c:pt>
                      <c:pt idx="27">
                        <c:v>44589</c:v>
                      </c:pt>
                      <c:pt idx="28">
                        <c:v>44590</c:v>
                      </c:pt>
                      <c:pt idx="29">
                        <c:v>44591</c:v>
                      </c:pt>
                      <c:pt idx="30">
                        <c:v>44592</c:v>
                      </c:pt>
                      <c:pt idx="31">
                        <c:v>44593</c:v>
                      </c:pt>
                      <c:pt idx="32">
                        <c:v>44594</c:v>
                      </c:pt>
                      <c:pt idx="33">
                        <c:v>44595</c:v>
                      </c:pt>
                      <c:pt idx="34">
                        <c:v>44596</c:v>
                      </c:pt>
                      <c:pt idx="35">
                        <c:v>44597</c:v>
                      </c:pt>
                      <c:pt idx="36">
                        <c:v>44598</c:v>
                      </c:pt>
                      <c:pt idx="37">
                        <c:v>44599</c:v>
                      </c:pt>
                      <c:pt idx="38">
                        <c:v>44600</c:v>
                      </c:pt>
                      <c:pt idx="39">
                        <c:v>44601</c:v>
                      </c:pt>
                      <c:pt idx="40">
                        <c:v>44602</c:v>
                      </c:pt>
                      <c:pt idx="41">
                        <c:v>44603</c:v>
                      </c:pt>
                      <c:pt idx="42">
                        <c:v>44604</c:v>
                      </c:pt>
                      <c:pt idx="43">
                        <c:v>44605</c:v>
                      </c:pt>
                      <c:pt idx="44">
                        <c:v>44606</c:v>
                      </c:pt>
                      <c:pt idx="45">
                        <c:v>44607</c:v>
                      </c:pt>
                      <c:pt idx="46">
                        <c:v>44608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[2]赫富尊享十九号!$U$273:$U$1253</c15:sqref>
                        </c15:formulaRef>
                      </c:ext>
                    </c:extLst>
                    <c:numCache>
                      <c:formatCode>General</c:formatCode>
                      <c:ptCount val="9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-1.0021060000002384E-4</c:v>
                      </c:pt>
                      <c:pt idx="3">
                        <c:v>-1.0021060000002384E-4</c:v>
                      </c:pt>
                      <c:pt idx="4">
                        <c:v>-1.0021060000002384E-4</c:v>
                      </c:pt>
                      <c:pt idx="5">
                        <c:v>-1.0021060000002384E-4</c:v>
                      </c:pt>
                      <c:pt idx="6">
                        <c:v>-1.0021060000002384E-4</c:v>
                      </c:pt>
                      <c:pt idx="7">
                        <c:v>-1.0021060000002384E-4</c:v>
                      </c:pt>
                      <c:pt idx="8">
                        <c:v>-1.0021060000002384E-4</c:v>
                      </c:pt>
                      <c:pt idx="9">
                        <c:v>-1.0021060000002384E-4</c:v>
                      </c:pt>
                      <c:pt idx="10">
                        <c:v>-3.81135E-4</c:v>
                      </c:pt>
                      <c:pt idx="11">
                        <c:v>-3.81135E-4</c:v>
                      </c:pt>
                      <c:pt idx="12">
                        <c:v>-3.81135E-4</c:v>
                      </c:pt>
                      <c:pt idx="13">
                        <c:v>-5.0105219999998813E-4</c:v>
                      </c:pt>
                      <c:pt idx="14">
                        <c:v>-5.0105219999998813E-4</c:v>
                      </c:pt>
                      <c:pt idx="15">
                        <c:v>-4.0084180000007154E-4</c:v>
                      </c:pt>
                      <c:pt idx="16">
                        <c:v>-4.0084180000007154E-4</c:v>
                      </c:pt>
                      <c:pt idx="17">
                        <c:v>-3.0063140000000598E-4</c:v>
                      </c:pt>
                      <c:pt idx="18">
                        <c:v>-3.0063140000000598E-4</c:v>
                      </c:pt>
                      <c:pt idx="19">
                        <c:v>-3.0063140000000598E-4</c:v>
                      </c:pt>
                      <c:pt idx="20">
                        <c:v>-4.0084180000007154E-4</c:v>
                      </c:pt>
                      <c:pt idx="21">
                        <c:v>-5.0105219999998813E-4</c:v>
                      </c:pt>
                      <c:pt idx="22">
                        <c:v>-4.0084180000007154E-4</c:v>
                      </c:pt>
                      <c:pt idx="23">
                        <c:v>-3.0063140000000598E-4</c:v>
                      </c:pt>
                      <c:pt idx="24">
                        <c:v>-3.0063140000000598E-4</c:v>
                      </c:pt>
                      <c:pt idx="25">
                        <c:v>-3.0063140000000598E-4</c:v>
                      </c:pt>
                      <c:pt idx="26">
                        <c:v>-3.0063140000000598E-4</c:v>
                      </c:pt>
                      <c:pt idx="27">
                        <c:v>-6.4597999999999999E-4</c:v>
                      </c:pt>
                      <c:pt idx="28">
                        <c:v>1.0421884000000239E-3</c:v>
                      </c:pt>
                      <c:pt idx="29">
                        <c:v>-6.8143101999999581E-3</c:v>
                      </c:pt>
                      <c:pt idx="30">
                        <c:v>-2.896081780000001E-2</c:v>
                      </c:pt>
                      <c:pt idx="31">
                        <c:v>-1.8037879599999935E-2</c:v>
                      </c:pt>
                      <c:pt idx="32">
                        <c:v>-1.8037879599999935E-2</c:v>
                      </c:pt>
                      <c:pt idx="33">
                        <c:v>-1.8037879599999935E-2</c:v>
                      </c:pt>
                      <c:pt idx="34">
                        <c:v>-1.2726726200000048E-2</c:v>
                      </c:pt>
                      <c:pt idx="35">
                        <c:v>-3.1566289200000021E-2</c:v>
                      </c:pt>
                      <c:pt idx="36">
                        <c:v>-2.8760397000000031E-2</c:v>
                      </c:pt>
                      <c:pt idx="37">
                        <c:v>-2.2547349599999933E-2</c:v>
                      </c:pt>
                      <c:pt idx="38">
                        <c:v>-3.8480809800000043E-2</c:v>
                      </c:pt>
                      <c:pt idx="39">
                        <c:v>-3.8480809800000043E-2</c:v>
                      </c:pt>
                      <c:pt idx="40">
                        <c:v>-3.8480809800000043E-2</c:v>
                      </c:pt>
                      <c:pt idx="41">
                        <c:v>-3.2869025000000003E-2</c:v>
                      </c:pt>
                      <c:pt idx="42">
                        <c:v>-2.6054714999999999E-2</c:v>
                      </c:pt>
                      <c:pt idx="43">
                        <c:v>-2.8058923799999951E-2</c:v>
                      </c:pt>
                      <c:pt idx="44">
                        <c:v>-1.7135985600000025E-2</c:v>
                      </c:pt>
                      <c:pt idx="45">
                        <c:v>-9.2193607999999823E-3</c:v>
                      </c:pt>
                      <c:pt idx="46">
                        <c:v>-9.2193607999999823E-3</c:v>
                      </c:pt>
                      <c:pt idx="47">
                        <c:v>-9.2193607999999823E-3</c:v>
                      </c:pt>
                      <c:pt idx="48">
                        <c:v>-1.1925042600000053E-2</c:v>
                      </c:pt>
                      <c:pt idx="49">
                        <c:v>-2.0242509399999976E-2</c:v>
                      </c:pt>
                      <c:pt idx="50">
                        <c:v>-1.132378E-2</c:v>
                      </c:pt>
                      <c:pt idx="51">
                        <c:v>-1.5532618599999994E-2</c:v>
                      </c:pt>
                      <c:pt idx="52">
                        <c:v>-2.8058923999999463E-3</c:v>
                      </c:pt>
                      <c:pt idx="53">
                        <c:v>-2.8058923999999463E-3</c:v>
                      </c:pt>
                      <c:pt idx="54">
                        <c:v>-2.8058923999999463E-3</c:v>
                      </c:pt>
                      <c:pt idx="55">
                        <c:v>5.1307745999999285E-3</c:v>
                      </c:pt>
                      <c:pt idx="56">
                        <c:v>6.6539731999999642E-3</c:v>
                      </c:pt>
                      <c:pt idx="57">
                        <c:v>4.6497644000000242E-3</c:v>
                      </c:pt>
                      <c:pt idx="58">
                        <c:v>3.4472392000000599E-3</c:v>
                      </c:pt>
                      <c:pt idx="59">
                        <c:v>2.2447137999999883E-3</c:v>
                      </c:pt>
                      <c:pt idx="60">
                        <c:v>2.2447137999999883E-3</c:v>
                      </c:pt>
                      <c:pt idx="61">
                        <c:v>2.2447137999999883E-3</c:v>
                      </c:pt>
                      <c:pt idx="62">
                        <c:v>6.4936365999999817E-3</c:v>
                      </c:pt>
                      <c:pt idx="63">
                        <c:v>1.0021044199999959E-2</c:v>
                      </c:pt>
                      <c:pt idx="64">
                        <c:v>1.1223569400000072E-2</c:v>
                      </c:pt>
                      <c:pt idx="65">
                        <c:v>3.0463974000000714E-3</c:v>
                      </c:pt>
                      <c:pt idx="66">
                        <c:v>9.7805389999999527E-3</c:v>
                      </c:pt>
                      <c:pt idx="67">
                        <c:v>9.7805389999999527E-3</c:v>
                      </c:pt>
                      <c:pt idx="68">
                        <c:v>9.7805389999999527E-3</c:v>
                      </c:pt>
                      <c:pt idx="69">
                        <c:v>-2.8058923999999463E-3</c:v>
                      </c:pt>
                      <c:pt idx="70">
                        <c:v>-1.9941877999999968E-2</c:v>
                      </c:pt>
                      <c:pt idx="71">
                        <c:v>8.0168340000003578E-4</c:v>
                      </c:pt>
                      <c:pt idx="72">
                        <c:v>-3.1065237999999525E-3</c:v>
                      </c:pt>
                      <c:pt idx="73">
                        <c:v>-1.5031568000000715E-3</c:v>
                      </c:pt>
                      <c:pt idx="74">
                        <c:v>-1.5031568000000715E-3</c:v>
                      </c:pt>
                      <c:pt idx="75">
                        <c:v>-1.5031568000000715E-3</c:v>
                      </c:pt>
                      <c:pt idx="76">
                        <c:v>4.1687542000000124E-3</c:v>
                      </c:pt>
                      <c:pt idx="77">
                        <c:v>6.8944783999999705E-3</c:v>
                      </c:pt>
                      <c:pt idx="78">
                        <c:v>5.6117846540798726E-3</c:v>
                      </c:pt>
                      <c:pt idx="79">
                        <c:v>1.018138079999994E-2</c:v>
                      </c:pt>
                      <c:pt idx="80">
                        <c:v>-1.5031568000000715E-3</c:v>
                      </c:pt>
                      <c:pt idx="81">
                        <c:v>-1.5031568000000715E-3</c:v>
                      </c:pt>
                      <c:pt idx="82">
                        <c:v>-1.5031568000000715E-3</c:v>
                      </c:pt>
                      <c:pt idx="83">
                        <c:v>-2.2547349599999933E-2</c:v>
                      </c:pt>
                      <c:pt idx="84">
                        <c:v>-9.8206234000000354E-3</c:v>
                      </c:pt>
                      <c:pt idx="85">
                        <c:v>-1.5031568000000715E-3</c:v>
                      </c:pt>
                      <c:pt idx="86">
                        <c:v>5.4514480000000002E-3</c:v>
                      </c:pt>
                      <c:pt idx="87">
                        <c:v>-9.3195712000000482E-3</c:v>
                      </c:pt>
                      <c:pt idx="88">
                        <c:v>-9.3195712000000482E-3</c:v>
                      </c:pt>
                      <c:pt idx="89">
                        <c:v>-9.3195712000000482E-3</c:v>
                      </c:pt>
                      <c:pt idx="90">
                        <c:v>-1.1223569599999934E-2</c:v>
                      </c:pt>
                      <c:pt idx="91">
                        <c:v>-6.5136787999999527E-3</c:v>
                      </c:pt>
                      <c:pt idx="92">
                        <c:v>-1.6334302199999987E-2</c:v>
                      </c:pt>
                      <c:pt idx="93">
                        <c:v>-5.1107326000000538E-3</c:v>
                      </c:pt>
                      <c:pt idx="94">
                        <c:v>-1.0021044995199143E-3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-8.3174668000000722E-3</c:v>
                      </c:pt>
                      <c:pt idx="99">
                        <c:v>-3.6576811400000006E-2</c:v>
                      </c:pt>
                      <c:pt idx="100">
                        <c:v>-3.4572602600000051E-2</c:v>
                      </c:pt>
                      <c:pt idx="101">
                        <c:v>-5.0105220999999943E-2</c:v>
                      </c:pt>
                      <c:pt idx="102">
                        <c:v>-5.3946621266666057E-2</c:v>
                      </c:pt>
                      <c:pt idx="103">
                        <c:v>-6.0710826066665946E-2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1-3154-430F-B9C3-2011E677EEEB}"/>
                  </c:ext>
                </c:extLst>
              </c15:ser>
            </c15:filteredLineSeries>
          </c:ext>
        </c:extLst>
      </c:lineChart>
      <c:dateAx>
        <c:axId val="165448816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90880"/>
        <c:crosses val="autoZero"/>
        <c:auto val="1"/>
        <c:lblOffset val="100"/>
        <c:baseTimeUnit val="days"/>
      </c:dateAx>
      <c:valAx>
        <c:axId val="165449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8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财通基金君享丰硕定增量化对冲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财通君享定增!$A$206:$A$367</c:f>
              <c:numCache>
                <c:formatCode>m/d/yyyy</c:formatCode>
                <c:ptCount val="162"/>
                <c:pt idx="0">
                  <c:v>44400</c:v>
                </c:pt>
                <c:pt idx="1">
                  <c:v>44401</c:v>
                </c:pt>
                <c:pt idx="2">
                  <c:v>44402</c:v>
                </c:pt>
                <c:pt idx="3">
                  <c:v>44403</c:v>
                </c:pt>
                <c:pt idx="4">
                  <c:v>44404</c:v>
                </c:pt>
                <c:pt idx="5">
                  <c:v>44405</c:v>
                </c:pt>
                <c:pt idx="6">
                  <c:v>44406</c:v>
                </c:pt>
                <c:pt idx="7">
                  <c:v>44407</c:v>
                </c:pt>
                <c:pt idx="8">
                  <c:v>44408</c:v>
                </c:pt>
                <c:pt idx="9">
                  <c:v>44409</c:v>
                </c:pt>
                <c:pt idx="10">
                  <c:v>44410</c:v>
                </c:pt>
                <c:pt idx="11">
                  <c:v>44411</c:v>
                </c:pt>
                <c:pt idx="12">
                  <c:v>44412</c:v>
                </c:pt>
                <c:pt idx="13">
                  <c:v>44413</c:v>
                </c:pt>
                <c:pt idx="14">
                  <c:v>44414</c:v>
                </c:pt>
                <c:pt idx="15">
                  <c:v>44415</c:v>
                </c:pt>
                <c:pt idx="16">
                  <c:v>44416</c:v>
                </c:pt>
                <c:pt idx="17">
                  <c:v>44417</c:v>
                </c:pt>
                <c:pt idx="18">
                  <c:v>44418</c:v>
                </c:pt>
                <c:pt idx="19">
                  <c:v>44419</c:v>
                </c:pt>
                <c:pt idx="20">
                  <c:v>44420</c:v>
                </c:pt>
                <c:pt idx="21">
                  <c:v>44421</c:v>
                </c:pt>
                <c:pt idx="22">
                  <c:v>44422</c:v>
                </c:pt>
                <c:pt idx="23">
                  <c:v>44423</c:v>
                </c:pt>
                <c:pt idx="24">
                  <c:v>44424</c:v>
                </c:pt>
                <c:pt idx="25">
                  <c:v>44425</c:v>
                </c:pt>
                <c:pt idx="26">
                  <c:v>44426</c:v>
                </c:pt>
                <c:pt idx="27">
                  <c:v>44427</c:v>
                </c:pt>
                <c:pt idx="28">
                  <c:v>44428</c:v>
                </c:pt>
                <c:pt idx="29">
                  <c:v>44429</c:v>
                </c:pt>
                <c:pt idx="30">
                  <c:v>44430</c:v>
                </c:pt>
                <c:pt idx="31">
                  <c:v>44431</c:v>
                </c:pt>
                <c:pt idx="32">
                  <c:v>44432</c:v>
                </c:pt>
                <c:pt idx="33">
                  <c:v>44433</c:v>
                </c:pt>
                <c:pt idx="34">
                  <c:v>44434</c:v>
                </c:pt>
                <c:pt idx="35">
                  <c:v>44435</c:v>
                </c:pt>
                <c:pt idx="36">
                  <c:v>44436</c:v>
                </c:pt>
                <c:pt idx="37">
                  <c:v>44437</c:v>
                </c:pt>
                <c:pt idx="38">
                  <c:v>44438</c:v>
                </c:pt>
                <c:pt idx="39">
                  <c:v>44439</c:v>
                </c:pt>
                <c:pt idx="40">
                  <c:v>44440</c:v>
                </c:pt>
                <c:pt idx="41">
                  <c:v>44441</c:v>
                </c:pt>
                <c:pt idx="42">
                  <c:v>44442</c:v>
                </c:pt>
                <c:pt idx="43">
                  <c:v>44443</c:v>
                </c:pt>
                <c:pt idx="44">
                  <c:v>44444</c:v>
                </c:pt>
                <c:pt idx="45">
                  <c:v>44445</c:v>
                </c:pt>
                <c:pt idx="46">
                  <c:v>44446</c:v>
                </c:pt>
                <c:pt idx="47">
                  <c:v>44447</c:v>
                </c:pt>
                <c:pt idx="48">
                  <c:v>44448</c:v>
                </c:pt>
                <c:pt idx="49">
                  <c:v>44449</c:v>
                </c:pt>
                <c:pt idx="50">
                  <c:v>44450</c:v>
                </c:pt>
                <c:pt idx="51">
                  <c:v>44451</c:v>
                </c:pt>
                <c:pt idx="52">
                  <c:v>44452</c:v>
                </c:pt>
                <c:pt idx="53">
                  <c:v>44453</c:v>
                </c:pt>
                <c:pt idx="54">
                  <c:v>44454</c:v>
                </c:pt>
                <c:pt idx="55">
                  <c:v>44455</c:v>
                </c:pt>
                <c:pt idx="56">
                  <c:v>44456</c:v>
                </c:pt>
                <c:pt idx="57">
                  <c:v>44457</c:v>
                </c:pt>
                <c:pt idx="58">
                  <c:v>44458</c:v>
                </c:pt>
                <c:pt idx="59">
                  <c:v>44459</c:v>
                </c:pt>
                <c:pt idx="60">
                  <c:v>44460</c:v>
                </c:pt>
                <c:pt idx="61">
                  <c:v>44461</c:v>
                </c:pt>
                <c:pt idx="62">
                  <c:v>44462</c:v>
                </c:pt>
                <c:pt idx="63">
                  <c:v>44463</c:v>
                </c:pt>
                <c:pt idx="64">
                  <c:v>44464</c:v>
                </c:pt>
                <c:pt idx="65">
                  <c:v>44465</c:v>
                </c:pt>
                <c:pt idx="66">
                  <c:v>44466</c:v>
                </c:pt>
                <c:pt idx="67">
                  <c:v>44467</c:v>
                </c:pt>
                <c:pt idx="68">
                  <c:v>44468</c:v>
                </c:pt>
                <c:pt idx="69">
                  <c:v>44469</c:v>
                </c:pt>
                <c:pt idx="70">
                  <c:v>44470</c:v>
                </c:pt>
                <c:pt idx="71">
                  <c:v>44471</c:v>
                </c:pt>
                <c:pt idx="72">
                  <c:v>44472</c:v>
                </c:pt>
                <c:pt idx="73">
                  <c:v>44473</c:v>
                </c:pt>
                <c:pt idx="74">
                  <c:v>44474</c:v>
                </c:pt>
                <c:pt idx="75">
                  <c:v>44475</c:v>
                </c:pt>
                <c:pt idx="76">
                  <c:v>44476</c:v>
                </c:pt>
                <c:pt idx="77">
                  <c:v>44477</c:v>
                </c:pt>
                <c:pt idx="78">
                  <c:v>44478</c:v>
                </c:pt>
                <c:pt idx="79">
                  <c:v>44479</c:v>
                </c:pt>
                <c:pt idx="80">
                  <c:v>44480</c:v>
                </c:pt>
                <c:pt idx="81">
                  <c:v>44481</c:v>
                </c:pt>
                <c:pt idx="82">
                  <c:v>44482</c:v>
                </c:pt>
                <c:pt idx="83">
                  <c:v>44483</c:v>
                </c:pt>
                <c:pt idx="84">
                  <c:v>44484</c:v>
                </c:pt>
                <c:pt idx="85">
                  <c:v>44485</c:v>
                </c:pt>
                <c:pt idx="86">
                  <c:v>44486</c:v>
                </c:pt>
                <c:pt idx="87">
                  <c:v>44487</c:v>
                </c:pt>
                <c:pt idx="88">
                  <c:v>44488</c:v>
                </c:pt>
                <c:pt idx="89">
                  <c:v>44489</c:v>
                </c:pt>
                <c:pt idx="90">
                  <c:v>44490</c:v>
                </c:pt>
                <c:pt idx="91">
                  <c:v>44491</c:v>
                </c:pt>
                <c:pt idx="92">
                  <c:v>44492</c:v>
                </c:pt>
                <c:pt idx="93">
                  <c:v>44493</c:v>
                </c:pt>
                <c:pt idx="94">
                  <c:v>44494</c:v>
                </c:pt>
                <c:pt idx="95">
                  <c:v>44495</c:v>
                </c:pt>
                <c:pt idx="96">
                  <c:v>44496</c:v>
                </c:pt>
                <c:pt idx="97">
                  <c:v>44497</c:v>
                </c:pt>
                <c:pt idx="98">
                  <c:v>44498</c:v>
                </c:pt>
                <c:pt idx="99">
                  <c:v>44499</c:v>
                </c:pt>
                <c:pt idx="100">
                  <c:v>44500</c:v>
                </c:pt>
                <c:pt idx="101">
                  <c:v>44501</c:v>
                </c:pt>
                <c:pt idx="102">
                  <c:v>44502</c:v>
                </c:pt>
                <c:pt idx="103">
                  <c:v>44503</c:v>
                </c:pt>
                <c:pt idx="104">
                  <c:v>44504</c:v>
                </c:pt>
                <c:pt idx="105">
                  <c:v>44505</c:v>
                </c:pt>
                <c:pt idx="106">
                  <c:v>44506</c:v>
                </c:pt>
                <c:pt idx="107">
                  <c:v>44507</c:v>
                </c:pt>
                <c:pt idx="108">
                  <c:v>44508</c:v>
                </c:pt>
                <c:pt idx="109">
                  <c:v>44509</c:v>
                </c:pt>
                <c:pt idx="110">
                  <c:v>44510</c:v>
                </c:pt>
                <c:pt idx="111">
                  <c:v>44511</c:v>
                </c:pt>
                <c:pt idx="112">
                  <c:v>44512</c:v>
                </c:pt>
                <c:pt idx="113">
                  <c:v>44513</c:v>
                </c:pt>
                <c:pt idx="114">
                  <c:v>44514</c:v>
                </c:pt>
                <c:pt idx="115">
                  <c:v>44515</c:v>
                </c:pt>
                <c:pt idx="116">
                  <c:v>44516</c:v>
                </c:pt>
                <c:pt idx="117">
                  <c:v>44517</c:v>
                </c:pt>
                <c:pt idx="118">
                  <c:v>44518</c:v>
                </c:pt>
                <c:pt idx="119">
                  <c:v>44519</c:v>
                </c:pt>
                <c:pt idx="120">
                  <c:v>44520</c:v>
                </c:pt>
                <c:pt idx="121">
                  <c:v>44521</c:v>
                </c:pt>
                <c:pt idx="122">
                  <c:v>44522</c:v>
                </c:pt>
                <c:pt idx="123">
                  <c:v>44523</c:v>
                </c:pt>
                <c:pt idx="124">
                  <c:v>44524</c:v>
                </c:pt>
                <c:pt idx="125">
                  <c:v>44525</c:v>
                </c:pt>
                <c:pt idx="126">
                  <c:v>44526</c:v>
                </c:pt>
                <c:pt idx="127">
                  <c:v>44527</c:v>
                </c:pt>
                <c:pt idx="128">
                  <c:v>44528</c:v>
                </c:pt>
                <c:pt idx="129">
                  <c:v>44529</c:v>
                </c:pt>
                <c:pt idx="130">
                  <c:v>44530</c:v>
                </c:pt>
                <c:pt idx="131">
                  <c:v>44531</c:v>
                </c:pt>
                <c:pt idx="132">
                  <c:v>44532</c:v>
                </c:pt>
                <c:pt idx="133">
                  <c:v>44533</c:v>
                </c:pt>
                <c:pt idx="134">
                  <c:v>44534</c:v>
                </c:pt>
                <c:pt idx="135">
                  <c:v>44535</c:v>
                </c:pt>
                <c:pt idx="136">
                  <c:v>44536</c:v>
                </c:pt>
                <c:pt idx="137">
                  <c:v>44537</c:v>
                </c:pt>
                <c:pt idx="138">
                  <c:v>44538</c:v>
                </c:pt>
                <c:pt idx="139">
                  <c:v>44539</c:v>
                </c:pt>
                <c:pt idx="140">
                  <c:v>44540</c:v>
                </c:pt>
                <c:pt idx="141">
                  <c:v>44541</c:v>
                </c:pt>
                <c:pt idx="142">
                  <c:v>44542</c:v>
                </c:pt>
                <c:pt idx="143">
                  <c:v>44543</c:v>
                </c:pt>
                <c:pt idx="144">
                  <c:v>44544</c:v>
                </c:pt>
                <c:pt idx="145">
                  <c:v>44545</c:v>
                </c:pt>
                <c:pt idx="146">
                  <c:v>44546</c:v>
                </c:pt>
                <c:pt idx="147">
                  <c:v>44547</c:v>
                </c:pt>
                <c:pt idx="148">
                  <c:v>44548</c:v>
                </c:pt>
                <c:pt idx="149">
                  <c:v>44549</c:v>
                </c:pt>
                <c:pt idx="150">
                  <c:v>44550</c:v>
                </c:pt>
                <c:pt idx="151">
                  <c:v>44551</c:v>
                </c:pt>
                <c:pt idx="152">
                  <c:v>44552</c:v>
                </c:pt>
                <c:pt idx="153">
                  <c:v>44553</c:v>
                </c:pt>
                <c:pt idx="154">
                  <c:v>44554</c:v>
                </c:pt>
                <c:pt idx="155">
                  <c:v>44555</c:v>
                </c:pt>
                <c:pt idx="156">
                  <c:v>44556</c:v>
                </c:pt>
                <c:pt idx="157">
                  <c:v>44557</c:v>
                </c:pt>
                <c:pt idx="158">
                  <c:v>44558</c:v>
                </c:pt>
                <c:pt idx="159">
                  <c:v>44559</c:v>
                </c:pt>
                <c:pt idx="160">
                  <c:v>44560</c:v>
                </c:pt>
                <c:pt idx="161">
                  <c:v>44561</c:v>
                </c:pt>
              </c:numCache>
            </c:numRef>
          </c:cat>
          <c:val>
            <c:numRef>
              <c:f>财通君享定增!$P$206:$P$371</c:f>
              <c:numCache>
                <c:formatCode>0.00%</c:formatCode>
                <c:ptCount val="166"/>
                <c:pt idx="0">
                  <c:v>-4.0993499999940396E-5</c:v>
                </c:pt>
                <c:pt idx="1">
                  <c:v>-1.3346730000004172E-4</c:v>
                </c:pt>
                <c:pt idx="2">
                  <c:v>-1.3346730000004172E-4</c:v>
                </c:pt>
                <c:pt idx="3">
                  <c:v>-9.6479399999976158E-5</c:v>
                </c:pt>
                <c:pt idx="4">
                  <c:v>-1.1497359999999404E-4</c:v>
                </c:pt>
                <c:pt idx="5">
                  <c:v>-1.3346730000004172E-4</c:v>
                </c:pt>
                <c:pt idx="6">
                  <c:v>-1.5196049999997019E-4</c:v>
                </c:pt>
                <c:pt idx="7">
                  <c:v>-1.7045319999992847E-4</c:v>
                </c:pt>
                <c:pt idx="8">
                  <c:v>-1.8894540000006556E-4</c:v>
                </c:pt>
                <c:pt idx="9">
                  <c:v>-1.3346730000004172E-4</c:v>
                </c:pt>
                <c:pt idx="10">
                  <c:v>-2.2597819999992848E-4</c:v>
                </c:pt>
                <c:pt idx="11">
                  <c:v>-2.4446879999995232E-4</c:v>
                </c:pt>
                <c:pt idx="12">
                  <c:v>-2.6295890000000598E-4</c:v>
                </c:pt>
                <c:pt idx="13">
                  <c:v>-2.7421909999996423E-4</c:v>
                </c:pt>
                <c:pt idx="14">
                  <c:v>-2.2506969999998809E-4</c:v>
                </c:pt>
                <c:pt idx="15">
                  <c:v>-2.2506969999998809E-4</c:v>
                </c:pt>
                <c:pt idx="16">
                  <c:v>-2.2506969999998809E-4</c:v>
                </c:pt>
                <c:pt idx="17">
                  <c:v>-3.0221879999995234E-4</c:v>
                </c:pt>
                <c:pt idx="18">
                  <c:v>-3.2786569999992846E-4</c:v>
                </c:pt>
                <c:pt idx="19">
                  <c:v>-1.0650312999999523E-3</c:v>
                </c:pt>
                <c:pt idx="20">
                  <c:v>-2.1281370000000299E-3</c:v>
                </c:pt>
                <c:pt idx="21">
                  <c:v>-2.0013498000000418E-3</c:v>
                </c:pt>
                <c:pt idx="22">
                  <c:v>-2.0013498000000418E-3</c:v>
                </c:pt>
                <c:pt idx="23">
                  <c:v>-2.0013498000000418E-3</c:v>
                </c:pt>
                <c:pt idx="24">
                  <c:v>-2.0745818999999763E-3</c:v>
                </c:pt>
                <c:pt idx="25">
                  <c:v>-5.4521196999999877E-3</c:v>
                </c:pt>
                <c:pt idx="26">
                  <c:v>-5.7564354999999701E-3</c:v>
                </c:pt>
                <c:pt idx="27">
                  <c:v>-6.2184684000000361E-3</c:v>
                </c:pt>
                <c:pt idx="28">
                  <c:v>-6.5208881000000237E-3</c:v>
                </c:pt>
                <c:pt idx="29">
                  <c:v>-6.5208881000000237E-3</c:v>
                </c:pt>
                <c:pt idx="30">
                  <c:v>-6.5208881000000237E-3</c:v>
                </c:pt>
                <c:pt idx="31">
                  <c:v>-9.3171939000000065E-3</c:v>
                </c:pt>
                <c:pt idx="32">
                  <c:v>-9.3772145999999352E-3</c:v>
                </c:pt>
                <c:pt idx="33">
                  <c:v>-6.2583901999999584E-3</c:v>
                </c:pt>
                <c:pt idx="34">
                  <c:v>-7.2068881000000237E-3</c:v>
                </c:pt>
                <c:pt idx="35">
                  <c:v>-3.8352009999999405E-3</c:v>
                </c:pt>
                <c:pt idx="36">
                  <c:v>-3.8352009999999405E-3</c:v>
                </c:pt>
                <c:pt idx="37">
                  <c:v>-3.8352009999999405E-3</c:v>
                </c:pt>
                <c:pt idx="38">
                  <c:v>-1.557421099999994E-3</c:v>
                </c:pt>
                <c:pt idx="39">
                  <c:v>-5.0141865000000599E-3</c:v>
                </c:pt>
                <c:pt idx="40">
                  <c:v>-5.2356318000000715E-3</c:v>
                </c:pt>
                <c:pt idx="41">
                  <c:v>-6.2331321999999877E-3</c:v>
                </c:pt>
                <c:pt idx="42">
                  <c:v>-4.1423237999999524E-3</c:v>
                </c:pt>
                <c:pt idx="43">
                  <c:v>-4.1423237999999524E-3</c:v>
                </c:pt>
                <c:pt idx="44">
                  <c:v>-4.1423237999999524E-3</c:v>
                </c:pt>
                <c:pt idx="45">
                  <c:v>-4.2803454999999699E-3</c:v>
                </c:pt>
                <c:pt idx="46">
                  <c:v>-5.0101835999999938E-3</c:v>
                </c:pt>
                <c:pt idx="47">
                  <c:v>-2.7681932999999823E-3</c:v>
                </c:pt>
                <c:pt idx="48">
                  <c:v>-2.7681932999999823E-3</c:v>
                </c:pt>
                <c:pt idx="49">
                  <c:v>-2.6922006999999283E-3</c:v>
                </c:pt>
                <c:pt idx="50">
                  <c:v>-2.6922006999999283E-3</c:v>
                </c:pt>
                <c:pt idx="51">
                  <c:v>-2.6922006999999283E-3</c:v>
                </c:pt>
                <c:pt idx="52">
                  <c:v>6.3431420999999341E-3</c:v>
                </c:pt>
                <c:pt idx="53">
                  <c:v>4.6614378000000116E-3</c:v>
                </c:pt>
                <c:pt idx="54">
                  <c:v>5.5053123999999464E-3</c:v>
                </c:pt>
                <c:pt idx="55">
                  <c:v>6.1186825E-3</c:v>
                </c:pt>
                <c:pt idx="56">
                  <c:v>3.5635012000000475E-3</c:v>
                </c:pt>
                <c:pt idx="57">
                  <c:v>3.5635012000000475E-3</c:v>
                </c:pt>
                <c:pt idx="58">
                  <c:v>3.5635012000000475E-3</c:v>
                </c:pt>
                <c:pt idx="59">
                  <c:v>3.5635012000000475E-3</c:v>
                </c:pt>
                <c:pt idx="60">
                  <c:v>3.5635012000000475E-3</c:v>
                </c:pt>
                <c:pt idx="61">
                  <c:v>2.9332470000000299E-3</c:v>
                </c:pt>
                <c:pt idx="62">
                  <c:v>3.4312531000000239E-3</c:v>
                </c:pt>
                <c:pt idx="63">
                  <c:v>-1.9285792000000178E-3</c:v>
                </c:pt>
                <c:pt idx="64">
                  <c:v>-1.9285792000000178E-3</c:v>
                </c:pt>
                <c:pt idx="65">
                  <c:v>-1.9285792000000178E-3</c:v>
                </c:pt>
                <c:pt idx="66">
                  <c:v>1.4017446400000006E-2</c:v>
                </c:pt>
                <c:pt idx="67">
                  <c:v>6.8732917000000181E-3</c:v>
                </c:pt>
                <c:pt idx="68">
                  <c:v>7.7484293999999761E-3</c:v>
                </c:pt>
                <c:pt idx="69">
                  <c:v>6.685816400000006E-3</c:v>
                </c:pt>
                <c:pt idx="70">
                  <c:v>6.685816400000006E-3</c:v>
                </c:pt>
                <c:pt idx="71">
                  <c:v>6.685816400000006E-3</c:v>
                </c:pt>
                <c:pt idx="72">
                  <c:v>6.685816400000006E-3</c:v>
                </c:pt>
                <c:pt idx="73">
                  <c:v>6.685816400000006E-3</c:v>
                </c:pt>
                <c:pt idx="74">
                  <c:v>6.685816400000006E-3</c:v>
                </c:pt>
                <c:pt idx="75">
                  <c:v>6.685816400000006E-3</c:v>
                </c:pt>
                <c:pt idx="76">
                  <c:v>6.685816400000006E-3</c:v>
                </c:pt>
                <c:pt idx="77">
                  <c:v>1.3458594800000041E-2</c:v>
                </c:pt>
                <c:pt idx="78">
                  <c:v>1.3458594800000041E-2</c:v>
                </c:pt>
                <c:pt idx="79">
                  <c:v>1.3458594800000041E-2</c:v>
                </c:pt>
                <c:pt idx="80">
                  <c:v>1.4107516299999952E-2</c:v>
                </c:pt>
                <c:pt idx="81">
                  <c:v>2.3433862300000042E-2</c:v>
                </c:pt>
                <c:pt idx="82">
                  <c:v>1.3755642399999947E-2</c:v>
                </c:pt>
                <c:pt idx="83">
                  <c:v>2.0152738599999994E-2</c:v>
                </c:pt>
                <c:pt idx="84">
                  <c:v>1.9521387800000012E-2</c:v>
                </c:pt>
                <c:pt idx="85">
                  <c:v>1.9521387800000012E-2</c:v>
                </c:pt>
                <c:pt idx="86">
                  <c:v>1.9521387800000012E-2</c:v>
                </c:pt>
                <c:pt idx="87">
                  <c:v>2.5839282099999934E-2</c:v>
                </c:pt>
                <c:pt idx="88">
                  <c:v>2.2834991200000047E-2</c:v>
                </c:pt>
                <c:pt idx="89">
                  <c:v>3.0080083499999941E-2</c:v>
                </c:pt>
                <c:pt idx="90">
                  <c:v>3.2379867199999988E-2</c:v>
                </c:pt>
                <c:pt idx="91">
                  <c:v>2.7464314599999935E-2</c:v>
                </c:pt>
                <c:pt idx="92">
                  <c:v>2.7464314599999935E-2</c:v>
                </c:pt>
                <c:pt idx="93">
                  <c:v>2.7464314599999935E-2</c:v>
                </c:pt>
                <c:pt idx="94">
                  <c:v>2.448859650000006E-2</c:v>
                </c:pt>
                <c:pt idx="95">
                  <c:v>2.6386029200000018E-2</c:v>
                </c:pt>
                <c:pt idx="96">
                  <c:v>2.4359015699999927E-2</c:v>
                </c:pt>
                <c:pt idx="97">
                  <c:v>2.0455932499999999E-2</c:v>
                </c:pt>
                <c:pt idx="98">
                  <c:v>2.1244307999999969E-2</c:v>
                </c:pt>
                <c:pt idx="99">
                  <c:v>2.1244307999999969E-2</c:v>
                </c:pt>
                <c:pt idx="100">
                  <c:v>2.1244307999999969E-2</c:v>
                </c:pt>
                <c:pt idx="101">
                  <c:v>2.7657118499999942E-2</c:v>
                </c:pt>
                <c:pt idx="102">
                  <c:v>3.2803532600000053E-2</c:v>
                </c:pt>
                <c:pt idx="103">
                  <c:v>3.186649079999998E-2</c:v>
                </c:pt>
                <c:pt idx="104">
                  <c:v>3.0101764899999946E-2</c:v>
                </c:pt>
                <c:pt idx="105">
                  <c:v>3.1374037800000011E-2</c:v>
                </c:pt>
                <c:pt idx="106">
                  <c:v>3.1374037800000011E-2</c:v>
                </c:pt>
                <c:pt idx="107">
                  <c:v>3.1374037800000011E-2</c:v>
                </c:pt>
                <c:pt idx="108">
                  <c:v>3.5115384000000062E-2</c:v>
                </c:pt>
                <c:pt idx="109">
                  <c:v>3.8818387300000042E-2</c:v>
                </c:pt>
                <c:pt idx="110">
                  <c:v>4.5775048900000004E-2</c:v>
                </c:pt>
                <c:pt idx="111">
                  <c:v>4.4935549399999976E-2</c:v>
                </c:pt>
                <c:pt idx="112">
                  <c:v>4.7734976400000004E-2</c:v>
                </c:pt>
                <c:pt idx="113">
                  <c:v>4.7734976400000004E-2</c:v>
                </c:pt>
                <c:pt idx="114">
                  <c:v>4.7734976400000004E-2</c:v>
                </c:pt>
                <c:pt idx="115">
                  <c:v>4.9662874399999973E-2</c:v>
                </c:pt>
                <c:pt idx="116">
                  <c:v>5.1277117199999986E-2</c:v>
                </c:pt>
                <c:pt idx="117">
                  <c:v>5.266013299999997E-2</c:v>
                </c:pt>
                <c:pt idx="118">
                  <c:v>5.5408708199999927E-2</c:v>
                </c:pt>
                <c:pt idx="119">
                  <c:v>5.0611484599999937E-2</c:v>
                </c:pt>
                <c:pt idx="120">
                  <c:v>5.0611484599999937E-2</c:v>
                </c:pt>
                <c:pt idx="121">
                  <c:v>5.0611484599999937E-2</c:v>
                </c:pt>
                <c:pt idx="122">
                  <c:v>5.1827587099999933E-2</c:v>
                </c:pt>
                <c:pt idx="123">
                  <c:v>5.4847425699999931E-2</c:v>
                </c:pt>
                <c:pt idx="124">
                  <c:v>6.0476166299999953E-2</c:v>
                </c:pt>
                <c:pt idx="125">
                  <c:v>6.4839717199999994E-2</c:v>
                </c:pt>
                <c:pt idx="126">
                  <c:v>6.2419583299999984E-2</c:v>
                </c:pt>
                <c:pt idx="127">
                  <c:v>6.2419583299999984E-2</c:v>
                </c:pt>
                <c:pt idx="128">
                  <c:v>6.2419583299999984E-2</c:v>
                </c:pt>
                <c:pt idx="129">
                  <c:v>6.912698180000007E-2</c:v>
                </c:pt>
                <c:pt idx="130">
                  <c:v>8.1887933400000029E-2</c:v>
                </c:pt>
                <c:pt idx="131">
                  <c:v>7.7557696500000065E-2</c:v>
                </c:pt>
                <c:pt idx="132">
                  <c:v>7.2240002800000008E-2</c:v>
                </c:pt>
                <c:pt idx="133">
                  <c:v>7.1690197000000025E-2</c:v>
                </c:pt>
                <c:pt idx="134">
                  <c:v>7.1690197000000025E-2</c:v>
                </c:pt>
                <c:pt idx="135">
                  <c:v>7.1690197000000025E-2</c:v>
                </c:pt>
                <c:pt idx="136">
                  <c:v>6.6021799000000062E-2</c:v>
                </c:pt>
                <c:pt idx="137">
                  <c:v>6.3241882600000049E-2</c:v>
                </c:pt>
                <c:pt idx="138">
                  <c:v>6.1946273400000036E-2</c:v>
                </c:pt>
                <c:pt idx="139">
                  <c:v>4.8953992099999934E-2</c:v>
                </c:pt>
                <c:pt idx="140">
                  <c:v>6.0709818299999982E-2</c:v>
                </c:pt>
                <c:pt idx="141">
                  <c:v>6.0709818299999982E-2</c:v>
                </c:pt>
                <c:pt idx="142">
                  <c:v>6.0709818299999982E-2</c:v>
                </c:pt>
                <c:pt idx="143">
                  <c:v>6.0624525699999932E-2</c:v>
                </c:pt>
                <c:pt idx="144">
                  <c:v>6.511132010000005E-2</c:v>
                </c:pt>
                <c:pt idx="145">
                  <c:v>6.9043887199999987E-2</c:v>
                </c:pt>
                <c:pt idx="146">
                  <c:v>6.7312280999999946E-2</c:v>
                </c:pt>
                <c:pt idx="147">
                  <c:v>6.3664212300000037E-2</c:v>
                </c:pt>
                <c:pt idx="148">
                  <c:v>6.3664212300000037E-2</c:v>
                </c:pt>
                <c:pt idx="149">
                  <c:v>6.3664212300000037E-2</c:v>
                </c:pt>
                <c:pt idx="150">
                  <c:v>7.2857958700000044E-2</c:v>
                </c:pt>
                <c:pt idx="151">
                  <c:v>7.6057989500000034E-2</c:v>
                </c:pt>
                <c:pt idx="152">
                  <c:v>7.8941359300000069E-2</c:v>
                </c:pt>
                <c:pt idx="153">
                  <c:v>7.7894643199999933E-2</c:v>
                </c:pt>
                <c:pt idx="154">
                  <c:v>7.6445181099999995E-2</c:v>
                </c:pt>
                <c:pt idx="155">
                  <c:v>7.6445181099999995E-2</c:v>
                </c:pt>
                <c:pt idx="156">
                  <c:v>7.6445181099999995E-2</c:v>
                </c:pt>
                <c:pt idx="157">
                  <c:v>7.8282617900000059E-2</c:v>
                </c:pt>
                <c:pt idx="158">
                  <c:v>8.000615909999996E-2</c:v>
                </c:pt>
                <c:pt idx="159">
                  <c:v>7.9616467300000035E-2</c:v>
                </c:pt>
                <c:pt idx="160">
                  <c:v>8.5654391500000066E-2</c:v>
                </c:pt>
                <c:pt idx="161">
                  <c:v>8.642163569999993E-2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9.5096616700000011E-2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财通君享定增!$A$206:$A$367</c:f>
              <c:numCache>
                <c:formatCode>m/d/yyyy</c:formatCode>
                <c:ptCount val="162"/>
                <c:pt idx="0">
                  <c:v>44400</c:v>
                </c:pt>
                <c:pt idx="1">
                  <c:v>44401</c:v>
                </c:pt>
                <c:pt idx="2">
                  <c:v>44402</c:v>
                </c:pt>
                <c:pt idx="3">
                  <c:v>44403</c:v>
                </c:pt>
                <c:pt idx="4">
                  <c:v>44404</c:v>
                </c:pt>
                <c:pt idx="5">
                  <c:v>44405</c:v>
                </c:pt>
                <c:pt idx="6">
                  <c:v>44406</c:v>
                </c:pt>
                <c:pt idx="7">
                  <c:v>44407</c:v>
                </c:pt>
                <c:pt idx="8">
                  <c:v>44408</c:v>
                </c:pt>
                <c:pt idx="9">
                  <c:v>44409</c:v>
                </c:pt>
                <c:pt idx="10">
                  <c:v>44410</c:v>
                </c:pt>
                <c:pt idx="11">
                  <c:v>44411</c:v>
                </c:pt>
                <c:pt idx="12">
                  <c:v>44412</c:v>
                </c:pt>
                <c:pt idx="13">
                  <c:v>44413</c:v>
                </c:pt>
                <c:pt idx="14">
                  <c:v>44414</c:v>
                </c:pt>
                <c:pt idx="15">
                  <c:v>44415</c:v>
                </c:pt>
                <c:pt idx="16">
                  <c:v>44416</c:v>
                </c:pt>
                <c:pt idx="17">
                  <c:v>44417</c:v>
                </c:pt>
                <c:pt idx="18">
                  <c:v>44418</c:v>
                </c:pt>
                <c:pt idx="19">
                  <c:v>44419</c:v>
                </c:pt>
                <c:pt idx="20">
                  <c:v>44420</c:v>
                </c:pt>
                <c:pt idx="21">
                  <c:v>44421</c:v>
                </c:pt>
                <c:pt idx="22">
                  <c:v>44422</c:v>
                </c:pt>
                <c:pt idx="23">
                  <c:v>44423</c:v>
                </c:pt>
                <c:pt idx="24">
                  <c:v>44424</c:v>
                </c:pt>
                <c:pt idx="25">
                  <c:v>44425</c:v>
                </c:pt>
                <c:pt idx="26">
                  <c:v>44426</c:v>
                </c:pt>
                <c:pt idx="27">
                  <c:v>44427</c:v>
                </c:pt>
                <c:pt idx="28">
                  <c:v>44428</c:v>
                </c:pt>
                <c:pt idx="29">
                  <c:v>44429</c:v>
                </c:pt>
                <c:pt idx="30">
                  <c:v>44430</c:v>
                </c:pt>
                <c:pt idx="31">
                  <c:v>44431</c:v>
                </c:pt>
                <c:pt idx="32">
                  <c:v>44432</c:v>
                </c:pt>
                <c:pt idx="33">
                  <c:v>44433</c:v>
                </c:pt>
                <c:pt idx="34">
                  <c:v>44434</c:v>
                </c:pt>
                <c:pt idx="35">
                  <c:v>44435</c:v>
                </c:pt>
                <c:pt idx="36">
                  <c:v>44436</c:v>
                </c:pt>
                <c:pt idx="37">
                  <c:v>44437</c:v>
                </c:pt>
                <c:pt idx="38">
                  <c:v>44438</c:v>
                </c:pt>
                <c:pt idx="39">
                  <c:v>44439</c:v>
                </c:pt>
                <c:pt idx="40">
                  <c:v>44440</c:v>
                </c:pt>
                <c:pt idx="41">
                  <c:v>44441</c:v>
                </c:pt>
                <c:pt idx="42">
                  <c:v>44442</c:v>
                </c:pt>
                <c:pt idx="43">
                  <c:v>44443</c:v>
                </c:pt>
                <c:pt idx="44">
                  <c:v>44444</c:v>
                </c:pt>
                <c:pt idx="45">
                  <c:v>44445</c:v>
                </c:pt>
                <c:pt idx="46">
                  <c:v>44446</c:v>
                </c:pt>
                <c:pt idx="47">
                  <c:v>44447</c:v>
                </c:pt>
                <c:pt idx="48">
                  <c:v>44448</c:v>
                </c:pt>
                <c:pt idx="49">
                  <c:v>44449</c:v>
                </c:pt>
                <c:pt idx="50">
                  <c:v>44450</c:v>
                </c:pt>
                <c:pt idx="51">
                  <c:v>44451</c:v>
                </c:pt>
                <c:pt idx="52">
                  <c:v>44452</c:v>
                </c:pt>
                <c:pt idx="53">
                  <c:v>44453</c:v>
                </c:pt>
                <c:pt idx="54">
                  <c:v>44454</c:v>
                </c:pt>
                <c:pt idx="55">
                  <c:v>44455</c:v>
                </c:pt>
                <c:pt idx="56">
                  <c:v>44456</c:v>
                </c:pt>
                <c:pt idx="57">
                  <c:v>44457</c:v>
                </c:pt>
                <c:pt idx="58">
                  <c:v>44458</c:v>
                </c:pt>
                <c:pt idx="59">
                  <c:v>44459</c:v>
                </c:pt>
                <c:pt idx="60">
                  <c:v>44460</c:v>
                </c:pt>
                <c:pt idx="61">
                  <c:v>44461</c:v>
                </c:pt>
                <c:pt idx="62">
                  <c:v>44462</c:v>
                </c:pt>
                <c:pt idx="63">
                  <c:v>44463</c:v>
                </c:pt>
                <c:pt idx="64">
                  <c:v>44464</c:v>
                </c:pt>
                <c:pt idx="65">
                  <c:v>44465</c:v>
                </c:pt>
                <c:pt idx="66">
                  <c:v>44466</c:v>
                </c:pt>
                <c:pt idx="67">
                  <c:v>44467</c:v>
                </c:pt>
                <c:pt idx="68">
                  <c:v>44468</c:v>
                </c:pt>
                <c:pt idx="69">
                  <c:v>44469</c:v>
                </c:pt>
                <c:pt idx="70">
                  <c:v>44470</c:v>
                </c:pt>
                <c:pt idx="71">
                  <c:v>44471</c:v>
                </c:pt>
                <c:pt idx="72">
                  <c:v>44472</c:v>
                </c:pt>
                <c:pt idx="73">
                  <c:v>44473</c:v>
                </c:pt>
                <c:pt idx="74">
                  <c:v>44474</c:v>
                </c:pt>
                <c:pt idx="75">
                  <c:v>44475</c:v>
                </c:pt>
                <c:pt idx="76">
                  <c:v>44476</c:v>
                </c:pt>
                <c:pt idx="77">
                  <c:v>44477</c:v>
                </c:pt>
                <c:pt idx="78">
                  <c:v>44478</c:v>
                </c:pt>
                <c:pt idx="79">
                  <c:v>44479</c:v>
                </c:pt>
                <c:pt idx="80">
                  <c:v>44480</c:v>
                </c:pt>
                <c:pt idx="81">
                  <c:v>44481</c:v>
                </c:pt>
                <c:pt idx="82">
                  <c:v>44482</c:v>
                </c:pt>
                <c:pt idx="83">
                  <c:v>44483</c:v>
                </c:pt>
                <c:pt idx="84">
                  <c:v>44484</c:v>
                </c:pt>
                <c:pt idx="85">
                  <c:v>44485</c:v>
                </c:pt>
                <c:pt idx="86">
                  <c:v>44486</c:v>
                </c:pt>
                <c:pt idx="87">
                  <c:v>44487</c:v>
                </c:pt>
                <c:pt idx="88">
                  <c:v>44488</c:v>
                </c:pt>
                <c:pt idx="89">
                  <c:v>44489</c:v>
                </c:pt>
                <c:pt idx="90">
                  <c:v>44490</c:v>
                </c:pt>
                <c:pt idx="91">
                  <c:v>44491</c:v>
                </c:pt>
                <c:pt idx="92">
                  <c:v>44492</c:v>
                </c:pt>
                <c:pt idx="93">
                  <c:v>44493</c:v>
                </c:pt>
                <c:pt idx="94">
                  <c:v>44494</c:v>
                </c:pt>
                <c:pt idx="95">
                  <c:v>44495</c:v>
                </c:pt>
                <c:pt idx="96">
                  <c:v>44496</c:v>
                </c:pt>
                <c:pt idx="97">
                  <c:v>44497</c:v>
                </c:pt>
                <c:pt idx="98">
                  <c:v>44498</c:v>
                </c:pt>
                <c:pt idx="99">
                  <c:v>44499</c:v>
                </c:pt>
                <c:pt idx="100">
                  <c:v>44500</c:v>
                </c:pt>
                <c:pt idx="101">
                  <c:v>44501</c:v>
                </c:pt>
                <c:pt idx="102">
                  <c:v>44502</c:v>
                </c:pt>
                <c:pt idx="103">
                  <c:v>44503</c:v>
                </c:pt>
                <c:pt idx="104">
                  <c:v>44504</c:v>
                </c:pt>
                <c:pt idx="105">
                  <c:v>44505</c:v>
                </c:pt>
                <c:pt idx="106">
                  <c:v>44506</c:v>
                </c:pt>
                <c:pt idx="107">
                  <c:v>44507</c:v>
                </c:pt>
                <c:pt idx="108">
                  <c:v>44508</c:v>
                </c:pt>
                <c:pt idx="109">
                  <c:v>44509</c:v>
                </c:pt>
                <c:pt idx="110">
                  <c:v>44510</c:v>
                </c:pt>
                <c:pt idx="111">
                  <c:v>44511</c:v>
                </c:pt>
                <c:pt idx="112">
                  <c:v>44512</c:v>
                </c:pt>
                <c:pt idx="113">
                  <c:v>44513</c:v>
                </c:pt>
                <c:pt idx="114">
                  <c:v>44514</c:v>
                </c:pt>
                <c:pt idx="115">
                  <c:v>44515</c:v>
                </c:pt>
                <c:pt idx="116">
                  <c:v>44516</c:v>
                </c:pt>
                <c:pt idx="117">
                  <c:v>44517</c:v>
                </c:pt>
                <c:pt idx="118">
                  <c:v>44518</c:v>
                </c:pt>
                <c:pt idx="119">
                  <c:v>44519</c:v>
                </c:pt>
                <c:pt idx="120">
                  <c:v>44520</c:v>
                </c:pt>
                <c:pt idx="121">
                  <c:v>44521</c:v>
                </c:pt>
                <c:pt idx="122">
                  <c:v>44522</c:v>
                </c:pt>
                <c:pt idx="123">
                  <c:v>44523</c:v>
                </c:pt>
                <c:pt idx="124">
                  <c:v>44524</c:v>
                </c:pt>
                <c:pt idx="125">
                  <c:v>44525</c:v>
                </c:pt>
                <c:pt idx="126">
                  <c:v>44526</c:v>
                </c:pt>
                <c:pt idx="127">
                  <c:v>44527</c:v>
                </c:pt>
                <c:pt idx="128">
                  <c:v>44528</c:v>
                </c:pt>
                <c:pt idx="129">
                  <c:v>44529</c:v>
                </c:pt>
                <c:pt idx="130">
                  <c:v>44530</c:v>
                </c:pt>
                <c:pt idx="131">
                  <c:v>44531</c:v>
                </c:pt>
                <c:pt idx="132">
                  <c:v>44532</c:v>
                </c:pt>
                <c:pt idx="133">
                  <c:v>44533</c:v>
                </c:pt>
                <c:pt idx="134">
                  <c:v>44534</c:v>
                </c:pt>
                <c:pt idx="135">
                  <c:v>44535</c:v>
                </c:pt>
                <c:pt idx="136">
                  <c:v>44536</c:v>
                </c:pt>
                <c:pt idx="137">
                  <c:v>44537</c:v>
                </c:pt>
                <c:pt idx="138">
                  <c:v>44538</c:v>
                </c:pt>
                <c:pt idx="139">
                  <c:v>44539</c:v>
                </c:pt>
                <c:pt idx="140">
                  <c:v>44540</c:v>
                </c:pt>
                <c:pt idx="141">
                  <c:v>44541</c:v>
                </c:pt>
                <c:pt idx="142">
                  <c:v>44542</c:v>
                </c:pt>
                <c:pt idx="143">
                  <c:v>44543</c:v>
                </c:pt>
                <c:pt idx="144">
                  <c:v>44544</c:v>
                </c:pt>
                <c:pt idx="145">
                  <c:v>44545</c:v>
                </c:pt>
                <c:pt idx="146">
                  <c:v>44546</c:v>
                </c:pt>
                <c:pt idx="147">
                  <c:v>44547</c:v>
                </c:pt>
                <c:pt idx="148">
                  <c:v>44548</c:v>
                </c:pt>
                <c:pt idx="149">
                  <c:v>44549</c:v>
                </c:pt>
                <c:pt idx="150">
                  <c:v>44550</c:v>
                </c:pt>
                <c:pt idx="151">
                  <c:v>44551</c:v>
                </c:pt>
                <c:pt idx="152">
                  <c:v>44552</c:v>
                </c:pt>
                <c:pt idx="153">
                  <c:v>44553</c:v>
                </c:pt>
                <c:pt idx="154">
                  <c:v>44554</c:v>
                </c:pt>
                <c:pt idx="155">
                  <c:v>44555</c:v>
                </c:pt>
                <c:pt idx="156">
                  <c:v>44556</c:v>
                </c:pt>
                <c:pt idx="157">
                  <c:v>44557</c:v>
                </c:pt>
                <c:pt idx="158">
                  <c:v>44558</c:v>
                </c:pt>
                <c:pt idx="159">
                  <c:v>44559</c:v>
                </c:pt>
                <c:pt idx="160">
                  <c:v>44560</c:v>
                </c:pt>
                <c:pt idx="161">
                  <c:v>44561</c:v>
                </c:pt>
              </c:numCache>
            </c:numRef>
          </c:cat>
          <c:val>
            <c:numRef>
              <c:f>财通君享定增!$R$206:$R$367</c:f>
              <c:numCache>
                <c:formatCode>0.00%</c:formatCode>
                <c:ptCount val="162"/>
                <c:pt idx="0">
                  <c:v>-4.0993499999940396E-5</c:v>
                </c:pt>
                <c:pt idx="1">
                  <c:v>-1.3346730000004172E-4</c:v>
                </c:pt>
                <c:pt idx="2">
                  <c:v>-1.3346730000004172E-4</c:v>
                </c:pt>
                <c:pt idx="3">
                  <c:v>-9.6479399999976158E-5</c:v>
                </c:pt>
                <c:pt idx="4">
                  <c:v>-1.1497359999999404E-4</c:v>
                </c:pt>
                <c:pt idx="5">
                  <c:v>-1.3346730000004172E-4</c:v>
                </c:pt>
                <c:pt idx="6">
                  <c:v>-1.5196049999997019E-4</c:v>
                </c:pt>
                <c:pt idx="7">
                  <c:v>-1.7045319999992847E-4</c:v>
                </c:pt>
                <c:pt idx="8">
                  <c:v>-1.8894540000006556E-4</c:v>
                </c:pt>
                <c:pt idx="9">
                  <c:v>-1.3346730000004172E-4</c:v>
                </c:pt>
                <c:pt idx="10">
                  <c:v>-2.2597819999992848E-4</c:v>
                </c:pt>
                <c:pt idx="11">
                  <c:v>-2.4446879999995232E-4</c:v>
                </c:pt>
                <c:pt idx="12">
                  <c:v>-2.6295890000000598E-4</c:v>
                </c:pt>
                <c:pt idx="13">
                  <c:v>-2.7421909999996423E-4</c:v>
                </c:pt>
                <c:pt idx="14">
                  <c:v>-2.2506969999998809E-4</c:v>
                </c:pt>
                <c:pt idx="15">
                  <c:v>-2.2506969999998809E-4</c:v>
                </c:pt>
                <c:pt idx="16">
                  <c:v>-2.2506969999998809E-4</c:v>
                </c:pt>
                <c:pt idx="17">
                  <c:v>-3.0221879999995234E-4</c:v>
                </c:pt>
                <c:pt idx="18">
                  <c:v>-3.2786569999992846E-4</c:v>
                </c:pt>
                <c:pt idx="19">
                  <c:v>-1.0650312999999523E-3</c:v>
                </c:pt>
                <c:pt idx="20">
                  <c:v>-2.1281370000000299E-3</c:v>
                </c:pt>
                <c:pt idx="21">
                  <c:v>-2.0013498000000418E-3</c:v>
                </c:pt>
                <c:pt idx="22">
                  <c:v>-2.0013498000000418E-3</c:v>
                </c:pt>
                <c:pt idx="23">
                  <c:v>-2.0013498000000418E-3</c:v>
                </c:pt>
                <c:pt idx="24">
                  <c:v>-2.0745818999999763E-3</c:v>
                </c:pt>
                <c:pt idx="25">
                  <c:v>-5.4521196999999877E-3</c:v>
                </c:pt>
                <c:pt idx="26">
                  <c:v>-5.7564354999999701E-3</c:v>
                </c:pt>
                <c:pt idx="27">
                  <c:v>-6.2184684000000361E-3</c:v>
                </c:pt>
                <c:pt idx="28">
                  <c:v>-6.5208881000000237E-3</c:v>
                </c:pt>
                <c:pt idx="29">
                  <c:v>-6.5208881000000237E-3</c:v>
                </c:pt>
                <c:pt idx="30">
                  <c:v>-6.5208881000000237E-3</c:v>
                </c:pt>
                <c:pt idx="31">
                  <c:v>-9.3171939000000065E-3</c:v>
                </c:pt>
                <c:pt idx="32">
                  <c:v>-9.3772145999999352E-3</c:v>
                </c:pt>
                <c:pt idx="33">
                  <c:v>-6.2583901999999584E-3</c:v>
                </c:pt>
                <c:pt idx="34">
                  <c:v>-7.2068881000000237E-3</c:v>
                </c:pt>
                <c:pt idx="35">
                  <c:v>-3.8352009999999405E-3</c:v>
                </c:pt>
                <c:pt idx="36">
                  <c:v>-3.8352009999999405E-3</c:v>
                </c:pt>
                <c:pt idx="37">
                  <c:v>-3.8352009999999405E-3</c:v>
                </c:pt>
                <c:pt idx="38">
                  <c:v>-1.557421099999994E-3</c:v>
                </c:pt>
                <c:pt idx="39">
                  <c:v>-5.0141865000000599E-3</c:v>
                </c:pt>
                <c:pt idx="40">
                  <c:v>-5.2356318000000715E-3</c:v>
                </c:pt>
                <c:pt idx="41">
                  <c:v>-6.2331321999999877E-3</c:v>
                </c:pt>
                <c:pt idx="42">
                  <c:v>-4.1423237999999524E-3</c:v>
                </c:pt>
                <c:pt idx="43">
                  <c:v>-4.1423237999999524E-3</c:v>
                </c:pt>
                <c:pt idx="44">
                  <c:v>-4.1423237999999524E-3</c:v>
                </c:pt>
                <c:pt idx="45">
                  <c:v>-4.2803454999999699E-3</c:v>
                </c:pt>
                <c:pt idx="46">
                  <c:v>-5.0101835999999938E-3</c:v>
                </c:pt>
                <c:pt idx="47">
                  <c:v>-2.7681932999999823E-3</c:v>
                </c:pt>
                <c:pt idx="48">
                  <c:v>-2.7681932999999823E-3</c:v>
                </c:pt>
                <c:pt idx="49">
                  <c:v>-2.6922006999999283E-3</c:v>
                </c:pt>
                <c:pt idx="50">
                  <c:v>-2.6922006999999283E-3</c:v>
                </c:pt>
                <c:pt idx="51">
                  <c:v>-2.6922006999999283E-3</c:v>
                </c:pt>
                <c:pt idx="52">
                  <c:v>6.3431420999999341E-3</c:v>
                </c:pt>
                <c:pt idx="53">
                  <c:v>4.6614378000000116E-3</c:v>
                </c:pt>
                <c:pt idx="54">
                  <c:v>5.5053123999999464E-3</c:v>
                </c:pt>
                <c:pt idx="55">
                  <c:v>6.1186825E-3</c:v>
                </c:pt>
                <c:pt idx="56">
                  <c:v>3.5635012000000475E-3</c:v>
                </c:pt>
                <c:pt idx="57">
                  <c:v>3.5635012000000475E-3</c:v>
                </c:pt>
                <c:pt idx="58">
                  <c:v>3.5635012000000475E-3</c:v>
                </c:pt>
                <c:pt idx="59">
                  <c:v>3.5635012000000475E-3</c:v>
                </c:pt>
                <c:pt idx="60">
                  <c:v>3.5635012000000475E-3</c:v>
                </c:pt>
                <c:pt idx="61">
                  <c:v>2.9332470000000299E-3</c:v>
                </c:pt>
                <c:pt idx="62">
                  <c:v>3.4312531000000239E-3</c:v>
                </c:pt>
                <c:pt idx="63">
                  <c:v>-1.9285792000000178E-3</c:v>
                </c:pt>
                <c:pt idx="64">
                  <c:v>-1.9285792000000178E-3</c:v>
                </c:pt>
                <c:pt idx="65">
                  <c:v>-1.9285792000000178E-3</c:v>
                </c:pt>
                <c:pt idx="66">
                  <c:v>1.4017446400000006E-2</c:v>
                </c:pt>
                <c:pt idx="67">
                  <c:v>6.8732917000000181E-3</c:v>
                </c:pt>
                <c:pt idx="68">
                  <c:v>7.7484293999999761E-3</c:v>
                </c:pt>
                <c:pt idx="69">
                  <c:v>6.685816400000006E-3</c:v>
                </c:pt>
                <c:pt idx="70">
                  <c:v>6.685816400000006E-3</c:v>
                </c:pt>
                <c:pt idx="71">
                  <c:v>6.685816400000006E-3</c:v>
                </c:pt>
                <c:pt idx="72">
                  <c:v>6.685816400000006E-3</c:v>
                </c:pt>
                <c:pt idx="73">
                  <c:v>6.685816400000006E-3</c:v>
                </c:pt>
                <c:pt idx="74">
                  <c:v>6.685816400000006E-3</c:v>
                </c:pt>
                <c:pt idx="75">
                  <c:v>6.685816400000006E-3</c:v>
                </c:pt>
                <c:pt idx="76">
                  <c:v>6.685816400000006E-3</c:v>
                </c:pt>
                <c:pt idx="77">
                  <c:v>1.3458594800000041E-2</c:v>
                </c:pt>
                <c:pt idx="78">
                  <c:v>1.3458594800000041E-2</c:v>
                </c:pt>
                <c:pt idx="79">
                  <c:v>1.3458594800000041E-2</c:v>
                </c:pt>
                <c:pt idx="80">
                  <c:v>1.4107516299999952E-2</c:v>
                </c:pt>
                <c:pt idx="81">
                  <c:v>2.3433862300000042E-2</c:v>
                </c:pt>
                <c:pt idx="82">
                  <c:v>1.3755642399999947E-2</c:v>
                </c:pt>
                <c:pt idx="83">
                  <c:v>2.0152738599999994E-2</c:v>
                </c:pt>
                <c:pt idx="84">
                  <c:v>1.9521387800000012E-2</c:v>
                </c:pt>
                <c:pt idx="85">
                  <c:v>1.9521387800000012E-2</c:v>
                </c:pt>
                <c:pt idx="86">
                  <c:v>1.9521387800000012E-2</c:v>
                </c:pt>
                <c:pt idx="87">
                  <c:v>2.5839282099999934E-2</c:v>
                </c:pt>
                <c:pt idx="88">
                  <c:v>2.2834991200000047E-2</c:v>
                </c:pt>
                <c:pt idx="89">
                  <c:v>3.0080083499999941E-2</c:v>
                </c:pt>
                <c:pt idx="90">
                  <c:v>3.2379867199999988E-2</c:v>
                </c:pt>
                <c:pt idx="91">
                  <c:v>2.7464314599999935E-2</c:v>
                </c:pt>
                <c:pt idx="92">
                  <c:v>2.7464314599999935E-2</c:v>
                </c:pt>
                <c:pt idx="93">
                  <c:v>2.7464314599999935E-2</c:v>
                </c:pt>
                <c:pt idx="94">
                  <c:v>2.448859650000006E-2</c:v>
                </c:pt>
                <c:pt idx="95">
                  <c:v>2.6386029200000018E-2</c:v>
                </c:pt>
                <c:pt idx="96">
                  <c:v>2.4359015699999927E-2</c:v>
                </c:pt>
                <c:pt idx="97">
                  <c:v>2.0455932499999999E-2</c:v>
                </c:pt>
                <c:pt idx="98">
                  <c:v>2.1244307999999969E-2</c:v>
                </c:pt>
                <c:pt idx="99">
                  <c:v>2.1244307999999969E-2</c:v>
                </c:pt>
                <c:pt idx="100">
                  <c:v>2.1244307999999969E-2</c:v>
                </c:pt>
                <c:pt idx="101">
                  <c:v>2.7657118499999942E-2</c:v>
                </c:pt>
                <c:pt idx="102">
                  <c:v>3.2803532600000053E-2</c:v>
                </c:pt>
                <c:pt idx="103">
                  <c:v>3.186649079999998E-2</c:v>
                </c:pt>
                <c:pt idx="104">
                  <c:v>3.0101764899999946E-2</c:v>
                </c:pt>
                <c:pt idx="105">
                  <c:v>3.1374037800000011E-2</c:v>
                </c:pt>
                <c:pt idx="106">
                  <c:v>3.1374037800000011E-2</c:v>
                </c:pt>
                <c:pt idx="107">
                  <c:v>3.1374037800000011E-2</c:v>
                </c:pt>
                <c:pt idx="108">
                  <c:v>3.5115384000000062E-2</c:v>
                </c:pt>
                <c:pt idx="109">
                  <c:v>3.8818387300000042E-2</c:v>
                </c:pt>
                <c:pt idx="110">
                  <c:v>4.5775048900000004E-2</c:v>
                </c:pt>
                <c:pt idx="111">
                  <c:v>4.4935549399999976E-2</c:v>
                </c:pt>
                <c:pt idx="112">
                  <c:v>4.7734976400000004E-2</c:v>
                </c:pt>
                <c:pt idx="113">
                  <c:v>4.7734976400000004E-2</c:v>
                </c:pt>
                <c:pt idx="114">
                  <c:v>4.7734976400000004E-2</c:v>
                </c:pt>
                <c:pt idx="115">
                  <c:v>4.9662874399999973E-2</c:v>
                </c:pt>
                <c:pt idx="116">
                  <c:v>5.1277117199999986E-2</c:v>
                </c:pt>
                <c:pt idx="117">
                  <c:v>5.266013299999997E-2</c:v>
                </c:pt>
                <c:pt idx="118">
                  <c:v>5.5408708199999927E-2</c:v>
                </c:pt>
                <c:pt idx="119">
                  <c:v>5.0611484599999937E-2</c:v>
                </c:pt>
                <c:pt idx="120">
                  <c:v>5.0611484599999937E-2</c:v>
                </c:pt>
                <c:pt idx="121">
                  <c:v>5.0611484599999937E-2</c:v>
                </c:pt>
                <c:pt idx="122">
                  <c:v>5.1827587099999933E-2</c:v>
                </c:pt>
                <c:pt idx="123">
                  <c:v>5.4847425699999931E-2</c:v>
                </c:pt>
                <c:pt idx="124">
                  <c:v>6.0476166299999953E-2</c:v>
                </c:pt>
                <c:pt idx="125">
                  <c:v>6.4839717199999994E-2</c:v>
                </c:pt>
                <c:pt idx="126">
                  <c:v>6.2419583299999984E-2</c:v>
                </c:pt>
                <c:pt idx="127">
                  <c:v>6.2419583299999984E-2</c:v>
                </c:pt>
                <c:pt idx="128">
                  <c:v>6.2419583299999984E-2</c:v>
                </c:pt>
                <c:pt idx="129">
                  <c:v>6.912698180000007E-2</c:v>
                </c:pt>
                <c:pt idx="130">
                  <c:v>8.1887933396224161E-2</c:v>
                </c:pt>
                <c:pt idx="131">
                  <c:v>7.7557696500000065E-2</c:v>
                </c:pt>
                <c:pt idx="132">
                  <c:v>7.2240002800000008E-2</c:v>
                </c:pt>
                <c:pt idx="133">
                  <c:v>7.1690197000000025E-2</c:v>
                </c:pt>
                <c:pt idx="134">
                  <c:v>7.1690197000000025E-2</c:v>
                </c:pt>
                <c:pt idx="135">
                  <c:v>7.1690197000000025E-2</c:v>
                </c:pt>
                <c:pt idx="136">
                  <c:v>6.6021799000000062E-2</c:v>
                </c:pt>
                <c:pt idx="137">
                  <c:v>6.3241882600000049E-2</c:v>
                </c:pt>
                <c:pt idx="138">
                  <c:v>6.1946273400000036E-2</c:v>
                </c:pt>
                <c:pt idx="139">
                  <c:v>4.8953992099999934E-2</c:v>
                </c:pt>
                <c:pt idx="140">
                  <c:v>6.0709818299999982E-2</c:v>
                </c:pt>
                <c:pt idx="141">
                  <c:v>6.0709818299999982E-2</c:v>
                </c:pt>
                <c:pt idx="142">
                  <c:v>6.0709818299999982E-2</c:v>
                </c:pt>
                <c:pt idx="143">
                  <c:v>6.0624525699999932E-2</c:v>
                </c:pt>
                <c:pt idx="144">
                  <c:v>6.511132010000005E-2</c:v>
                </c:pt>
                <c:pt idx="145">
                  <c:v>6.9043887199999987E-2</c:v>
                </c:pt>
                <c:pt idx="146">
                  <c:v>6.7312280999999946E-2</c:v>
                </c:pt>
                <c:pt idx="147">
                  <c:v>6.3664212300000037E-2</c:v>
                </c:pt>
                <c:pt idx="148">
                  <c:v>6.3664212300000037E-2</c:v>
                </c:pt>
                <c:pt idx="149">
                  <c:v>6.3664212300000037E-2</c:v>
                </c:pt>
                <c:pt idx="150">
                  <c:v>7.2857958700000044E-2</c:v>
                </c:pt>
                <c:pt idx="151">
                  <c:v>7.6057989500000034E-2</c:v>
                </c:pt>
                <c:pt idx="152">
                  <c:v>7.8941359300000069E-2</c:v>
                </c:pt>
                <c:pt idx="153">
                  <c:v>7.7894643199999933E-2</c:v>
                </c:pt>
                <c:pt idx="154">
                  <c:v>7.6445181099999995E-2</c:v>
                </c:pt>
                <c:pt idx="155">
                  <c:v>7.6445181099999995E-2</c:v>
                </c:pt>
                <c:pt idx="156">
                  <c:v>7.6445181099999995E-2</c:v>
                </c:pt>
                <c:pt idx="157">
                  <c:v>7.8282617900000059E-2</c:v>
                </c:pt>
                <c:pt idx="158">
                  <c:v>8.0006159099987637E-2</c:v>
                </c:pt>
                <c:pt idx="159">
                  <c:v>7.9616467300000035E-2</c:v>
                </c:pt>
                <c:pt idx="160">
                  <c:v>8.5654391488691264E-2</c:v>
                </c:pt>
                <c:pt idx="161">
                  <c:v>8.6421635687156662E-2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576240"/>
        <c:axId val="1700563184"/>
      </c:lineChart>
      <c:dateAx>
        <c:axId val="17005762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563184"/>
        <c:crosses val="autoZero"/>
        <c:auto val="0"/>
        <c:lblOffset val="100"/>
        <c:baseTimeUnit val="days"/>
      </c:dateAx>
      <c:valAx>
        <c:axId val="170056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57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衍复天禄</a:t>
            </a:r>
            <a:r>
              <a:rPr lang="en-US"/>
              <a:t>1000</a:t>
            </a:r>
            <a:r>
              <a:rPr lang="zh-CN"/>
              <a:t>指增一号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衍复天禄1000指增!$A$219:$A$368</c:f>
              <c:numCache>
                <c:formatCode>m/d/yyyy</c:formatCode>
                <c:ptCount val="150"/>
                <c:pt idx="0">
                  <c:v>44413</c:v>
                </c:pt>
                <c:pt idx="1">
                  <c:v>44414</c:v>
                </c:pt>
                <c:pt idx="2">
                  <c:v>44415</c:v>
                </c:pt>
                <c:pt idx="3">
                  <c:v>44416</c:v>
                </c:pt>
                <c:pt idx="4">
                  <c:v>44417</c:v>
                </c:pt>
                <c:pt idx="5">
                  <c:v>44418</c:v>
                </c:pt>
                <c:pt idx="6">
                  <c:v>44419</c:v>
                </c:pt>
                <c:pt idx="7">
                  <c:v>44420</c:v>
                </c:pt>
                <c:pt idx="8">
                  <c:v>44421</c:v>
                </c:pt>
                <c:pt idx="9">
                  <c:v>44422</c:v>
                </c:pt>
                <c:pt idx="10">
                  <c:v>44423</c:v>
                </c:pt>
                <c:pt idx="11">
                  <c:v>44424</c:v>
                </c:pt>
                <c:pt idx="12">
                  <c:v>44425</c:v>
                </c:pt>
                <c:pt idx="13">
                  <c:v>44426</c:v>
                </c:pt>
                <c:pt idx="14">
                  <c:v>44427</c:v>
                </c:pt>
                <c:pt idx="15">
                  <c:v>44428</c:v>
                </c:pt>
                <c:pt idx="16">
                  <c:v>44429</c:v>
                </c:pt>
                <c:pt idx="17">
                  <c:v>44430</c:v>
                </c:pt>
                <c:pt idx="18">
                  <c:v>44431</c:v>
                </c:pt>
                <c:pt idx="19">
                  <c:v>44432</c:v>
                </c:pt>
                <c:pt idx="20">
                  <c:v>44433</c:v>
                </c:pt>
                <c:pt idx="21">
                  <c:v>44434</c:v>
                </c:pt>
                <c:pt idx="22">
                  <c:v>44435</c:v>
                </c:pt>
                <c:pt idx="23">
                  <c:v>44436</c:v>
                </c:pt>
                <c:pt idx="24">
                  <c:v>44437</c:v>
                </c:pt>
                <c:pt idx="25">
                  <c:v>44438</c:v>
                </c:pt>
                <c:pt idx="26">
                  <c:v>44439</c:v>
                </c:pt>
                <c:pt idx="27">
                  <c:v>44440</c:v>
                </c:pt>
                <c:pt idx="28">
                  <c:v>44441</c:v>
                </c:pt>
                <c:pt idx="29">
                  <c:v>44442</c:v>
                </c:pt>
                <c:pt idx="30">
                  <c:v>44443</c:v>
                </c:pt>
                <c:pt idx="31">
                  <c:v>44444</c:v>
                </c:pt>
                <c:pt idx="32">
                  <c:v>44445</c:v>
                </c:pt>
                <c:pt idx="33">
                  <c:v>44446</c:v>
                </c:pt>
                <c:pt idx="34">
                  <c:v>44447</c:v>
                </c:pt>
                <c:pt idx="35">
                  <c:v>44448</c:v>
                </c:pt>
                <c:pt idx="36">
                  <c:v>44449</c:v>
                </c:pt>
                <c:pt idx="37">
                  <c:v>44450</c:v>
                </c:pt>
                <c:pt idx="38">
                  <c:v>44451</c:v>
                </c:pt>
                <c:pt idx="39">
                  <c:v>44452</c:v>
                </c:pt>
                <c:pt idx="40">
                  <c:v>44453</c:v>
                </c:pt>
                <c:pt idx="41">
                  <c:v>44454</c:v>
                </c:pt>
                <c:pt idx="42">
                  <c:v>44455</c:v>
                </c:pt>
                <c:pt idx="43">
                  <c:v>44456</c:v>
                </c:pt>
                <c:pt idx="44">
                  <c:v>44457</c:v>
                </c:pt>
                <c:pt idx="45">
                  <c:v>44458</c:v>
                </c:pt>
                <c:pt idx="46">
                  <c:v>44459</c:v>
                </c:pt>
                <c:pt idx="47">
                  <c:v>44460</c:v>
                </c:pt>
                <c:pt idx="48">
                  <c:v>44461</c:v>
                </c:pt>
                <c:pt idx="49">
                  <c:v>44462</c:v>
                </c:pt>
                <c:pt idx="50">
                  <c:v>44463</c:v>
                </c:pt>
                <c:pt idx="51">
                  <c:v>44464</c:v>
                </c:pt>
                <c:pt idx="52">
                  <c:v>44465</c:v>
                </c:pt>
                <c:pt idx="53">
                  <c:v>44466</c:v>
                </c:pt>
                <c:pt idx="54">
                  <c:v>44467</c:v>
                </c:pt>
                <c:pt idx="55">
                  <c:v>44468</c:v>
                </c:pt>
                <c:pt idx="56">
                  <c:v>44469</c:v>
                </c:pt>
                <c:pt idx="57">
                  <c:v>44470</c:v>
                </c:pt>
                <c:pt idx="58">
                  <c:v>44471</c:v>
                </c:pt>
                <c:pt idx="59">
                  <c:v>44472</c:v>
                </c:pt>
                <c:pt idx="60">
                  <c:v>44473</c:v>
                </c:pt>
                <c:pt idx="61">
                  <c:v>44474</c:v>
                </c:pt>
                <c:pt idx="62">
                  <c:v>44475</c:v>
                </c:pt>
                <c:pt idx="63">
                  <c:v>44476</c:v>
                </c:pt>
                <c:pt idx="64">
                  <c:v>44477</c:v>
                </c:pt>
                <c:pt idx="65">
                  <c:v>44478</c:v>
                </c:pt>
                <c:pt idx="66">
                  <c:v>44479</c:v>
                </c:pt>
                <c:pt idx="67">
                  <c:v>44480</c:v>
                </c:pt>
                <c:pt idx="68">
                  <c:v>44481</c:v>
                </c:pt>
                <c:pt idx="69">
                  <c:v>44482</c:v>
                </c:pt>
                <c:pt idx="70">
                  <c:v>44483</c:v>
                </c:pt>
                <c:pt idx="71">
                  <c:v>44484</c:v>
                </c:pt>
                <c:pt idx="72">
                  <c:v>44485</c:v>
                </c:pt>
                <c:pt idx="73">
                  <c:v>44486</c:v>
                </c:pt>
                <c:pt idx="74">
                  <c:v>44487</c:v>
                </c:pt>
                <c:pt idx="75">
                  <c:v>44488</c:v>
                </c:pt>
                <c:pt idx="76">
                  <c:v>44489</c:v>
                </c:pt>
                <c:pt idx="77">
                  <c:v>44490</c:v>
                </c:pt>
                <c:pt idx="78">
                  <c:v>44491</c:v>
                </c:pt>
                <c:pt idx="79">
                  <c:v>44492</c:v>
                </c:pt>
                <c:pt idx="80">
                  <c:v>44493</c:v>
                </c:pt>
                <c:pt idx="81">
                  <c:v>44494</c:v>
                </c:pt>
                <c:pt idx="82">
                  <c:v>44495</c:v>
                </c:pt>
                <c:pt idx="83">
                  <c:v>44496</c:v>
                </c:pt>
                <c:pt idx="84">
                  <c:v>44497</c:v>
                </c:pt>
                <c:pt idx="85">
                  <c:v>44498</c:v>
                </c:pt>
                <c:pt idx="86">
                  <c:v>44499</c:v>
                </c:pt>
                <c:pt idx="87">
                  <c:v>44500</c:v>
                </c:pt>
                <c:pt idx="88">
                  <c:v>44501</c:v>
                </c:pt>
                <c:pt idx="89">
                  <c:v>44502</c:v>
                </c:pt>
                <c:pt idx="90">
                  <c:v>44503</c:v>
                </c:pt>
                <c:pt idx="91">
                  <c:v>44504</c:v>
                </c:pt>
                <c:pt idx="92">
                  <c:v>44505</c:v>
                </c:pt>
                <c:pt idx="93">
                  <c:v>44506</c:v>
                </c:pt>
                <c:pt idx="94">
                  <c:v>44507</c:v>
                </c:pt>
                <c:pt idx="95">
                  <c:v>44508</c:v>
                </c:pt>
                <c:pt idx="96">
                  <c:v>44509</c:v>
                </c:pt>
                <c:pt idx="97">
                  <c:v>44510</c:v>
                </c:pt>
                <c:pt idx="98">
                  <c:v>44511</c:v>
                </c:pt>
                <c:pt idx="99">
                  <c:v>44512</c:v>
                </c:pt>
                <c:pt idx="100">
                  <c:v>44513</c:v>
                </c:pt>
                <c:pt idx="101">
                  <c:v>44514</c:v>
                </c:pt>
                <c:pt idx="102">
                  <c:v>44515</c:v>
                </c:pt>
                <c:pt idx="103">
                  <c:v>44516</c:v>
                </c:pt>
                <c:pt idx="104">
                  <c:v>44517</c:v>
                </c:pt>
                <c:pt idx="105">
                  <c:v>44518</c:v>
                </c:pt>
                <c:pt idx="106">
                  <c:v>44519</c:v>
                </c:pt>
                <c:pt idx="107">
                  <c:v>44520</c:v>
                </c:pt>
                <c:pt idx="108">
                  <c:v>44521</c:v>
                </c:pt>
                <c:pt idx="109">
                  <c:v>44522</c:v>
                </c:pt>
                <c:pt idx="110">
                  <c:v>44523</c:v>
                </c:pt>
                <c:pt idx="111">
                  <c:v>44524</c:v>
                </c:pt>
                <c:pt idx="112">
                  <c:v>44525</c:v>
                </c:pt>
                <c:pt idx="113">
                  <c:v>44526</c:v>
                </c:pt>
                <c:pt idx="114">
                  <c:v>44527</c:v>
                </c:pt>
                <c:pt idx="115">
                  <c:v>44528</c:v>
                </c:pt>
                <c:pt idx="116">
                  <c:v>44529</c:v>
                </c:pt>
                <c:pt idx="117">
                  <c:v>44530</c:v>
                </c:pt>
                <c:pt idx="118">
                  <c:v>44531</c:v>
                </c:pt>
                <c:pt idx="119">
                  <c:v>44532</c:v>
                </c:pt>
                <c:pt idx="120">
                  <c:v>44533</c:v>
                </c:pt>
                <c:pt idx="121">
                  <c:v>44534</c:v>
                </c:pt>
                <c:pt idx="122">
                  <c:v>44535</c:v>
                </c:pt>
                <c:pt idx="123">
                  <c:v>44536</c:v>
                </c:pt>
                <c:pt idx="124">
                  <c:v>44537</c:v>
                </c:pt>
                <c:pt idx="125">
                  <c:v>44538</c:v>
                </c:pt>
                <c:pt idx="126">
                  <c:v>44539</c:v>
                </c:pt>
                <c:pt idx="127">
                  <c:v>44540</c:v>
                </c:pt>
                <c:pt idx="128">
                  <c:v>44541</c:v>
                </c:pt>
                <c:pt idx="129">
                  <c:v>44542</c:v>
                </c:pt>
                <c:pt idx="130">
                  <c:v>44543</c:v>
                </c:pt>
                <c:pt idx="131">
                  <c:v>44544</c:v>
                </c:pt>
                <c:pt idx="132">
                  <c:v>44545</c:v>
                </c:pt>
                <c:pt idx="133">
                  <c:v>44546</c:v>
                </c:pt>
                <c:pt idx="134">
                  <c:v>44547</c:v>
                </c:pt>
                <c:pt idx="135">
                  <c:v>44548</c:v>
                </c:pt>
                <c:pt idx="136">
                  <c:v>44549</c:v>
                </c:pt>
                <c:pt idx="137">
                  <c:v>44550</c:v>
                </c:pt>
                <c:pt idx="138">
                  <c:v>44551</c:v>
                </c:pt>
                <c:pt idx="139">
                  <c:v>44552</c:v>
                </c:pt>
                <c:pt idx="140">
                  <c:v>44553</c:v>
                </c:pt>
                <c:pt idx="141">
                  <c:v>44554</c:v>
                </c:pt>
                <c:pt idx="142">
                  <c:v>44555</c:v>
                </c:pt>
                <c:pt idx="143">
                  <c:v>44556</c:v>
                </c:pt>
                <c:pt idx="144">
                  <c:v>44557</c:v>
                </c:pt>
                <c:pt idx="145">
                  <c:v>44558</c:v>
                </c:pt>
                <c:pt idx="146">
                  <c:v>44559</c:v>
                </c:pt>
                <c:pt idx="147">
                  <c:v>44560</c:v>
                </c:pt>
                <c:pt idx="148">
                  <c:v>44561</c:v>
                </c:pt>
                <c:pt idx="149">
                  <c:v>44562</c:v>
                </c:pt>
              </c:numCache>
            </c:numRef>
          </c:cat>
          <c:val>
            <c:numRef>
              <c:f>衍复天禄1000指增!$S$219:$S$368</c:f>
              <c:numCache>
                <c:formatCode>0.00%</c:formatCode>
                <c:ptCount val="150"/>
                <c:pt idx="0">
                  <c:v>-2.5009770000000296E-3</c:v>
                </c:pt>
                <c:pt idx="1">
                  <c:v>3.2043765999999643E-3</c:v>
                </c:pt>
                <c:pt idx="2">
                  <c:v>3.2043765999999643E-3</c:v>
                </c:pt>
                <c:pt idx="3">
                  <c:v>3.2043765999999643E-3</c:v>
                </c:pt>
                <c:pt idx="4">
                  <c:v>4.2985540000000594E-3</c:v>
                </c:pt>
                <c:pt idx="5">
                  <c:v>1.1019929599999935E-2</c:v>
                </c:pt>
                <c:pt idx="6">
                  <c:v>1.7037905400000067E-2</c:v>
                </c:pt>
                <c:pt idx="7">
                  <c:v>2.3212192199999988E-2</c:v>
                </c:pt>
                <c:pt idx="8">
                  <c:v>2.4618991800000073E-2</c:v>
                </c:pt>
                <c:pt idx="9">
                  <c:v>2.4618991800000073E-2</c:v>
                </c:pt>
                <c:pt idx="10">
                  <c:v>2.4618991800000073E-2</c:v>
                </c:pt>
                <c:pt idx="11">
                  <c:v>1.4521297160000056E-2</c:v>
                </c:pt>
                <c:pt idx="12">
                  <c:v>-1.1879640600000024E-2</c:v>
                </c:pt>
                <c:pt idx="13">
                  <c:v>-3.2043768000000715E-3</c:v>
                </c:pt>
                <c:pt idx="14">
                  <c:v>7.8155400000065568E-5</c:v>
                </c:pt>
                <c:pt idx="15">
                  <c:v>-3.2825321999999883E-3</c:v>
                </c:pt>
                <c:pt idx="16">
                  <c:v>-3.2825321999999883E-3</c:v>
                </c:pt>
                <c:pt idx="17">
                  <c:v>-3.2825321999999883E-3</c:v>
                </c:pt>
                <c:pt idx="18">
                  <c:v>2.4462680600000022E-2</c:v>
                </c:pt>
                <c:pt idx="19">
                  <c:v>3.6498632199999985E-2</c:v>
                </c:pt>
                <c:pt idx="20">
                  <c:v>4.6111762399999943E-2</c:v>
                </c:pt>
                <c:pt idx="21">
                  <c:v>3.8999609200000021E-2</c:v>
                </c:pt>
                <c:pt idx="22">
                  <c:v>4.1578741599999962E-2</c:v>
                </c:pt>
                <c:pt idx="23">
                  <c:v>4.1578741599999962E-2</c:v>
                </c:pt>
                <c:pt idx="24">
                  <c:v>4.1578741599999962E-2</c:v>
                </c:pt>
                <c:pt idx="25">
                  <c:v>4.9003517000000031E-2</c:v>
                </c:pt>
                <c:pt idx="26">
                  <c:v>4.5564673599999994E-2</c:v>
                </c:pt>
                <c:pt idx="27">
                  <c:v>3.0793278599999994E-2</c:v>
                </c:pt>
                <c:pt idx="28">
                  <c:v>4.251660799999997E-2</c:v>
                </c:pt>
                <c:pt idx="29">
                  <c:v>3.3606877600000057E-2</c:v>
                </c:pt>
                <c:pt idx="30">
                  <c:v>3.3606877600000057E-2</c:v>
                </c:pt>
                <c:pt idx="31">
                  <c:v>3.3606877600000057E-2</c:v>
                </c:pt>
                <c:pt idx="32">
                  <c:v>4.251660799999997E-2</c:v>
                </c:pt>
                <c:pt idx="33">
                  <c:v>6.1039468400000033E-2</c:v>
                </c:pt>
                <c:pt idx="34">
                  <c:v>6.4712778400000032E-2</c:v>
                </c:pt>
                <c:pt idx="35">
                  <c:v>6.3000606800000067E-2</c:v>
                </c:pt>
                <c:pt idx="36">
                  <c:v>6.4717389399999978E-2</c:v>
                </c:pt>
                <c:pt idx="37">
                  <c:v>6.4717389399999978E-2</c:v>
                </c:pt>
                <c:pt idx="38">
                  <c:v>6.4717389399999978E-2</c:v>
                </c:pt>
                <c:pt idx="39">
                  <c:v>6.6278100799999976E-2</c:v>
                </c:pt>
                <c:pt idx="40">
                  <c:v>6.2064179800000042E-2</c:v>
                </c:pt>
                <c:pt idx="41">
                  <c:v>7.3223267199999983E-2</c:v>
                </c:pt>
                <c:pt idx="42">
                  <c:v>4.7081349399999979E-2</c:v>
                </c:pt>
                <c:pt idx="43">
                  <c:v>5.082705700000003E-2</c:v>
                </c:pt>
                <c:pt idx="44">
                  <c:v>5.082705700000003E-2</c:v>
                </c:pt>
                <c:pt idx="45">
                  <c:v>5.082705700000003E-2</c:v>
                </c:pt>
                <c:pt idx="46">
                  <c:v>5.082705700000003E-2</c:v>
                </c:pt>
                <c:pt idx="47">
                  <c:v>5.082705700000003E-2</c:v>
                </c:pt>
                <c:pt idx="48">
                  <c:v>5.6991867399999944E-2</c:v>
                </c:pt>
                <c:pt idx="49">
                  <c:v>6.1439895199999955E-2</c:v>
                </c:pt>
                <c:pt idx="50">
                  <c:v>4.7471527199999988E-2</c:v>
                </c:pt>
                <c:pt idx="51">
                  <c:v>4.7471527199999988E-2</c:v>
                </c:pt>
                <c:pt idx="52">
                  <c:v>4.7471527199999988E-2</c:v>
                </c:pt>
                <c:pt idx="53">
                  <c:v>1.3057838599999995E-2</c:v>
                </c:pt>
                <c:pt idx="54">
                  <c:v>1.4774621200000048E-2</c:v>
                </c:pt>
                <c:pt idx="55">
                  <c:v>-1.6595680000000002E-2</c:v>
                </c:pt>
                <c:pt idx="56">
                  <c:v>1.0404629000000059E-2</c:v>
                </c:pt>
                <c:pt idx="57">
                  <c:v>1.0404629000000059E-2</c:v>
                </c:pt>
                <c:pt idx="58">
                  <c:v>1.0404629000000059E-2</c:v>
                </c:pt>
                <c:pt idx="59">
                  <c:v>1.0404629000000059E-2</c:v>
                </c:pt>
                <c:pt idx="60">
                  <c:v>1.0404629000000059E-2</c:v>
                </c:pt>
                <c:pt idx="61">
                  <c:v>1.0404629000000059E-2</c:v>
                </c:pt>
                <c:pt idx="62">
                  <c:v>1.0404629000000059E-2</c:v>
                </c:pt>
                <c:pt idx="63">
                  <c:v>1.0404629000000059E-2</c:v>
                </c:pt>
                <c:pt idx="64">
                  <c:v>6.8930279999999703E-3</c:v>
                </c:pt>
                <c:pt idx="65">
                  <c:v>6.8930279999999703E-3</c:v>
                </c:pt>
                <c:pt idx="66">
                  <c:v>6.8930279999999703E-3</c:v>
                </c:pt>
                <c:pt idx="67">
                  <c:v>9.6232439999997615E-4</c:v>
                </c:pt>
                <c:pt idx="68">
                  <c:v>-2.2604419399999975E-2</c:v>
                </c:pt>
                <c:pt idx="69">
                  <c:v>-8.6360514000000058E-3</c:v>
                </c:pt>
                <c:pt idx="70">
                  <c:v>-9.8856500000000006E-4</c:v>
                </c:pt>
                <c:pt idx="71">
                  <c:v>-9.1052939999997616E-4</c:v>
                </c:pt>
                <c:pt idx="72">
                  <c:v>-9.1052939999997616E-4</c:v>
                </c:pt>
                <c:pt idx="73">
                  <c:v>-9.1052939999997616E-4</c:v>
                </c:pt>
                <c:pt idx="74">
                  <c:v>1.1263020400000066E-2</c:v>
                </c:pt>
                <c:pt idx="75">
                  <c:v>1.8598364399999977E-2</c:v>
                </c:pt>
                <c:pt idx="76">
                  <c:v>2.210996519999996E-2</c:v>
                </c:pt>
                <c:pt idx="77">
                  <c:v>1.8910506599999963E-2</c:v>
                </c:pt>
                <c:pt idx="78">
                  <c:v>8.6098107999999819E-3</c:v>
                </c:pt>
                <c:pt idx="79">
                  <c:v>8.6098107999999819E-3</c:v>
                </c:pt>
                <c:pt idx="80">
                  <c:v>8.6098107999999819E-3</c:v>
                </c:pt>
                <c:pt idx="81">
                  <c:v>2.179782299999997E-2</c:v>
                </c:pt>
                <c:pt idx="82">
                  <c:v>1.7037652800000011E-2</c:v>
                </c:pt>
                <c:pt idx="83">
                  <c:v>7.6733837999999523E-3</c:v>
                </c:pt>
                <c:pt idx="84">
                  <c:v>-1.1133189800000042E-2</c:v>
                </c:pt>
                <c:pt idx="85">
                  <c:v>2.7571426000000537E-3</c:v>
                </c:pt>
                <c:pt idx="86">
                  <c:v>2.7571426000000537E-3</c:v>
                </c:pt>
                <c:pt idx="87">
                  <c:v>2.7571426000000537E-3</c:v>
                </c:pt>
                <c:pt idx="88">
                  <c:v>9.1560598000000413E-3</c:v>
                </c:pt>
                <c:pt idx="89">
                  <c:v>-1.3787428000000118E-3</c:v>
                </c:pt>
                <c:pt idx="90">
                  <c:v>8.8428879999995235E-4</c:v>
                </c:pt>
                <c:pt idx="91">
                  <c:v>1.3369980799999983E-2</c:v>
                </c:pt>
                <c:pt idx="92">
                  <c:v>1.6646445999999343E-3</c:v>
                </c:pt>
                <c:pt idx="93">
                  <c:v>1.6646445999999343E-3</c:v>
                </c:pt>
                <c:pt idx="94">
                  <c:v>1.6646445999999343E-3</c:v>
                </c:pt>
                <c:pt idx="95">
                  <c:v>7.1271348000000422E-3</c:v>
                </c:pt>
                <c:pt idx="96">
                  <c:v>2.1407645199999957E-2</c:v>
                </c:pt>
                <c:pt idx="97">
                  <c:v>1.9924969200000017E-2</c:v>
                </c:pt>
                <c:pt idx="98">
                  <c:v>2.8196740199999959E-2</c:v>
                </c:pt>
                <c:pt idx="99">
                  <c:v>4.1618859200000018E-2</c:v>
                </c:pt>
                <c:pt idx="100">
                  <c:v>4.1618859200000018E-2</c:v>
                </c:pt>
                <c:pt idx="101">
                  <c:v>4.1618859200000018E-2</c:v>
                </c:pt>
                <c:pt idx="102">
                  <c:v>3.8809578400000037E-2</c:v>
                </c:pt>
                <c:pt idx="103">
                  <c:v>2.8196740199999959E-2</c:v>
                </c:pt>
                <c:pt idx="104">
                  <c:v>4.7159384999999998E-2</c:v>
                </c:pt>
                <c:pt idx="105">
                  <c:v>4.3257606200000048E-2</c:v>
                </c:pt>
                <c:pt idx="106">
                  <c:v>5.543115599999994E-2</c:v>
                </c:pt>
                <c:pt idx="107">
                  <c:v>5.543115599999994E-2</c:v>
                </c:pt>
                <c:pt idx="108">
                  <c:v>5.543115599999994E-2</c:v>
                </c:pt>
                <c:pt idx="109">
                  <c:v>7.3769516200000051E-2</c:v>
                </c:pt>
                <c:pt idx="110">
                  <c:v>7.5252192000000023E-2</c:v>
                </c:pt>
                <c:pt idx="111">
                  <c:v>7.6032547800000017E-2</c:v>
                </c:pt>
                <c:pt idx="112">
                  <c:v>7.5564334399999974E-2</c:v>
                </c:pt>
                <c:pt idx="113">
                  <c:v>7.7749330400000066E-2</c:v>
                </c:pt>
                <c:pt idx="114">
                  <c:v>7.7749330400000066E-2</c:v>
                </c:pt>
                <c:pt idx="115">
                  <c:v>7.7749330400000066E-2</c:v>
                </c:pt>
                <c:pt idx="116">
                  <c:v>8.6645385999999935E-2</c:v>
                </c:pt>
                <c:pt idx="117">
                  <c:v>9.0313057999999974E-2</c:v>
                </c:pt>
                <c:pt idx="118">
                  <c:v>9.5151263799999955E-2</c:v>
                </c:pt>
                <c:pt idx="119">
                  <c:v>8.4538425600000022E-2</c:v>
                </c:pt>
                <c:pt idx="120">
                  <c:v>8.9844844599999932E-2</c:v>
                </c:pt>
                <c:pt idx="121">
                  <c:v>8.9844844599999932E-2</c:v>
                </c:pt>
                <c:pt idx="122">
                  <c:v>8.9844844599999932E-2</c:v>
                </c:pt>
                <c:pt idx="123">
                  <c:v>7.0570057600000055E-2</c:v>
                </c:pt>
                <c:pt idx="124">
                  <c:v>5.113919920000002E-2</c:v>
                </c:pt>
                <c:pt idx="125">
                  <c:v>6.893131040000007E-2</c:v>
                </c:pt>
                <c:pt idx="126">
                  <c:v>6.8719835600000029E-2</c:v>
                </c:pt>
                <c:pt idx="127">
                  <c:v>7.7300797800000015E-2</c:v>
                </c:pt>
                <c:pt idx="128">
                  <c:v>7.7300797800000015E-2</c:v>
                </c:pt>
                <c:pt idx="129">
                  <c:v>7.7300797800000015E-2</c:v>
                </c:pt>
                <c:pt idx="130">
                  <c:v>8.0655173799999952E-2</c:v>
                </c:pt>
                <c:pt idx="131">
                  <c:v>8.1123226400000012E-2</c:v>
                </c:pt>
                <c:pt idx="132">
                  <c:v>7.7924867800000006E-2</c:v>
                </c:pt>
                <c:pt idx="133">
                  <c:v>8.6193794800000043E-2</c:v>
                </c:pt>
                <c:pt idx="134">
                  <c:v>7.2308237999999969E-2</c:v>
                </c:pt>
                <c:pt idx="135">
                  <c:v>7.2308237999999969E-2</c:v>
                </c:pt>
                <c:pt idx="136">
                  <c:v>7.2308237999999969E-2</c:v>
                </c:pt>
                <c:pt idx="137">
                  <c:v>5.3976182399999947E-2</c:v>
                </c:pt>
                <c:pt idx="138">
                  <c:v>6.9343905600000019E-2</c:v>
                </c:pt>
                <c:pt idx="139">
                  <c:v>7.7612832800000017E-2</c:v>
                </c:pt>
                <c:pt idx="140">
                  <c:v>7.6832745199999955E-2</c:v>
                </c:pt>
                <c:pt idx="141">
                  <c:v>5.6784497199999985E-2</c:v>
                </c:pt>
                <c:pt idx="142">
                  <c:v>5.6784497199999985E-2</c:v>
                </c:pt>
                <c:pt idx="143">
                  <c:v>5.6784497199999985E-2</c:v>
                </c:pt>
                <c:pt idx="144">
                  <c:v>5.553635719999999E-2</c:v>
                </c:pt>
                <c:pt idx="145">
                  <c:v>6.6379573199999931E-2</c:v>
                </c:pt>
                <c:pt idx="146">
                  <c:v>6.0840952000000031E-2</c:v>
                </c:pt>
                <c:pt idx="147">
                  <c:v>7.3166334200000016E-2</c:v>
                </c:pt>
                <c:pt idx="148">
                  <c:v>8.3307471200000052E-2</c:v>
                </c:pt>
                <c:pt idx="14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衍复天禄1000指增!$A$219:$A$368</c:f>
              <c:numCache>
                <c:formatCode>m/d/yyyy</c:formatCode>
                <c:ptCount val="150"/>
                <c:pt idx="0">
                  <c:v>44413</c:v>
                </c:pt>
                <c:pt idx="1">
                  <c:v>44414</c:v>
                </c:pt>
                <c:pt idx="2">
                  <c:v>44415</c:v>
                </c:pt>
                <c:pt idx="3">
                  <c:v>44416</c:v>
                </c:pt>
                <c:pt idx="4">
                  <c:v>44417</c:v>
                </c:pt>
                <c:pt idx="5">
                  <c:v>44418</c:v>
                </c:pt>
                <c:pt idx="6">
                  <c:v>44419</c:v>
                </c:pt>
                <c:pt idx="7">
                  <c:v>44420</c:v>
                </c:pt>
                <c:pt idx="8">
                  <c:v>44421</c:v>
                </c:pt>
                <c:pt idx="9">
                  <c:v>44422</c:v>
                </c:pt>
                <c:pt idx="10">
                  <c:v>44423</c:v>
                </c:pt>
                <c:pt idx="11">
                  <c:v>44424</c:v>
                </c:pt>
                <c:pt idx="12">
                  <c:v>44425</c:v>
                </c:pt>
                <c:pt idx="13">
                  <c:v>44426</c:v>
                </c:pt>
                <c:pt idx="14">
                  <c:v>44427</c:v>
                </c:pt>
                <c:pt idx="15">
                  <c:v>44428</c:v>
                </c:pt>
                <c:pt idx="16">
                  <c:v>44429</c:v>
                </c:pt>
                <c:pt idx="17">
                  <c:v>44430</c:v>
                </c:pt>
                <c:pt idx="18">
                  <c:v>44431</c:v>
                </c:pt>
                <c:pt idx="19">
                  <c:v>44432</c:v>
                </c:pt>
                <c:pt idx="20">
                  <c:v>44433</c:v>
                </c:pt>
                <c:pt idx="21">
                  <c:v>44434</c:v>
                </c:pt>
                <c:pt idx="22">
                  <c:v>44435</c:v>
                </c:pt>
                <c:pt idx="23">
                  <c:v>44436</c:v>
                </c:pt>
                <c:pt idx="24">
                  <c:v>44437</c:v>
                </c:pt>
                <c:pt idx="25">
                  <c:v>44438</c:v>
                </c:pt>
                <c:pt idx="26">
                  <c:v>44439</c:v>
                </c:pt>
                <c:pt idx="27">
                  <c:v>44440</c:v>
                </c:pt>
                <c:pt idx="28">
                  <c:v>44441</c:v>
                </c:pt>
                <c:pt idx="29">
                  <c:v>44442</c:v>
                </c:pt>
                <c:pt idx="30">
                  <c:v>44443</c:v>
                </c:pt>
                <c:pt idx="31">
                  <c:v>44444</c:v>
                </c:pt>
                <c:pt idx="32">
                  <c:v>44445</c:v>
                </c:pt>
                <c:pt idx="33">
                  <c:v>44446</c:v>
                </c:pt>
                <c:pt idx="34">
                  <c:v>44447</c:v>
                </c:pt>
                <c:pt idx="35">
                  <c:v>44448</c:v>
                </c:pt>
                <c:pt idx="36">
                  <c:v>44449</c:v>
                </c:pt>
                <c:pt idx="37">
                  <c:v>44450</c:v>
                </c:pt>
                <c:pt idx="38">
                  <c:v>44451</c:v>
                </c:pt>
                <c:pt idx="39">
                  <c:v>44452</c:v>
                </c:pt>
                <c:pt idx="40">
                  <c:v>44453</c:v>
                </c:pt>
                <c:pt idx="41">
                  <c:v>44454</c:v>
                </c:pt>
                <c:pt idx="42">
                  <c:v>44455</c:v>
                </c:pt>
                <c:pt idx="43">
                  <c:v>44456</c:v>
                </c:pt>
                <c:pt idx="44">
                  <c:v>44457</c:v>
                </c:pt>
                <c:pt idx="45">
                  <c:v>44458</c:v>
                </c:pt>
                <c:pt idx="46">
                  <c:v>44459</c:v>
                </c:pt>
                <c:pt idx="47">
                  <c:v>44460</c:v>
                </c:pt>
                <c:pt idx="48">
                  <c:v>44461</c:v>
                </c:pt>
                <c:pt idx="49">
                  <c:v>44462</c:v>
                </c:pt>
                <c:pt idx="50">
                  <c:v>44463</c:v>
                </c:pt>
                <c:pt idx="51">
                  <c:v>44464</c:v>
                </c:pt>
                <c:pt idx="52">
                  <c:v>44465</c:v>
                </c:pt>
                <c:pt idx="53">
                  <c:v>44466</c:v>
                </c:pt>
                <c:pt idx="54">
                  <c:v>44467</c:v>
                </c:pt>
                <c:pt idx="55">
                  <c:v>44468</c:v>
                </c:pt>
                <c:pt idx="56">
                  <c:v>44469</c:v>
                </c:pt>
                <c:pt idx="57">
                  <c:v>44470</c:v>
                </c:pt>
                <c:pt idx="58">
                  <c:v>44471</c:v>
                </c:pt>
                <c:pt idx="59">
                  <c:v>44472</c:v>
                </c:pt>
                <c:pt idx="60">
                  <c:v>44473</c:v>
                </c:pt>
                <c:pt idx="61">
                  <c:v>44474</c:v>
                </c:pt>
                <c:pt idx="62">
                  <c:v>44475</c:v>
                </c:pt>
                <c:pt idx="63">
                  <c:v>44476</c:v>
                </c:pt>
                <c:pt idx="64">
                  <c:v>44477</c:v>
                </c:pt>
                <c:pt idx="65">
                  <c:v>44478</c:v>
                </c:pt>
                <c:pt idx="66">
                  <c:v>44479</c:v>
                </c:pt>
                <c:pt idx="67">
                  <c:v>44480</c:v>
                </c:pt>
                <c:pt idx="68">
                  <c:v>44481</c:v>
                </c:pt>
                <c:pt idx="69">
                  <c:v>44482</c:v>
                </c:pt>
                <c:pt idx="70">
                  <c:v>44483</c:v>
                </c:pt>
                <c:pt idx="71">
                  <c:v>44484</c:v>
                </c:pt>
                <c:pt idx="72">
                  <c:v>44485</c:v>
                </c:pt>
                <c:pt idx="73">
                  <c:v>44486</c:v>
                </c:pt>
                <c:pt idx="74">
                  <c:v>44487</c:v>
                </c:pt>
                <c:pt idx="75">
                  <c:v>44488</c:v>
                </c:pt>
                <c:pt idx="76">
                  <c:v>44489</c:v>
                </c:pt>
                <c:pt idx="77">
                  <c:v>44490</c:v>
                </c:pt>
                <c:pt idx="78">
                  <c:v>44491</c:v>
                </c:pt>
                <c:pt idx="79">
                  <c:v>44492</c:v>
                </c:pt>
                <c:pt idx="80">
                  <c:v>44493</c:v>
                </c:pt>
                <c:pt idx="81">
                  <c:v>44494</c:v>
                </c:pt>
                <c:pt idx="82">
                  <c:v>44495</c:v>
                </c:pt>
                <c:pt idx="83">
                  <c:v>44496</c:v>
                </c:pt>
                <c:pt idx="84">
                  <c:v>44497</c:v>
                </c:pt>
                <c:pt idx="85">
                  <c:v>44498</c:v>
                </c:pt>
                <c:pt idx="86">
                  <c:v>44499</c:v>
                </c:pt>
                <c:pt idx="87">
                  <c:v>44500</c:v>
                </c:pt>
                <c:pt idx="88">
                  <c:v>44501</c:v>
                </c:pt>
                <c:pt idx="89">
                  <c:v>44502</c:v>
                </c:pt>
                <c:pt idx="90">
                  <c:v>44503</c:v>
                </c:pt>
                <c:pt idx="91">
                  <c:v>44504</c:v>
                </c:pt>
                <c:pt idx="92">
                  <c:v>44505</c:v>
                </c:pt>
                <c:pt idx="93">
                  <c:v>44506</c:v>
                </c:pt>
                <c:pt idx="94">
                  <c:v>44507</c:v>
                </c:pt>
                <c:pt idx="95">
                  <c:v>44508</c:v>
                </c:pt>
                <c:pt idx="96">
                  <c:v>44509</c:v>
                </c:pt>
                <c:pt idx="97">
                  <c:v>44510</c:v>
                </c:pt>
                <c:pt idx="98">
                  <c:v>44511</c:v>
                </c:pt>
                <c:pt idx="99">
                  <c:v>44512</c:v>
                </c:pt>
                <c:pt idx="100">
                  <c:v>44513</c:v>
                </c:pt>
                <c:pt idx="101">
                  <c:v>44514</c:v>
                </c:pt>
                <c:pt idx="102">
                  <c:v>44515</c:v>
                </c:pt>
                <c:pt idx="103">
                  <c:v>44516</c:v>
                </c:pt>
                <c:pt idx="104">
                  <c:v>44517</c:v>
                </c:pt>
                <c:pt idx="105">
                  <c:v>44518</c:v>
                </c:pt>
                <c:pt idx="106">
                  <c:v>44519</c:v>
                </c:pt>
                <c:pt idx="107">
                  <c:v>44520</c:v>
                </c:pt>
                <c:pt idx="108">
                  <c:v>44521</c:v>
                </c:pt>
                <c:pt idx="109">
                  <c:v>44522</c:v>
                </c:pt>
                <c:pt idx="110">
                  <c:v>44523</c:v>
                </c:pt>
                <c:pt idx="111">
                  <c:v>44524</c:v>
                </c:pt>
                <c:pt idx="112">
                  <c:v>44525</c:v>
                </c:pt>
                <c:pt idx="113">
                  <c:v>44526</c:v>
                </c:pt>
                <c:pt idx="114">
                  <c:v>44527</c:v>
                </c:pt>
                <c:pt idx="115">
                  <c:v>44528</c:v>
                </c:pt>
                <c:pt idx="116">
                  <c:v>44529</c:v>
                </c:pt>
                <c:pt idx="117">
                  <c:v>44530</c:v>
                </c:pt>
                <c:pt idx="118">
                  <c:v>44531</c:v>
                </c:pt>
                <c:pt idx="119">
                  <c:v>44532</c:v>
                </c:pt>
                <c:pt idx="120">
                  <c:v>44533</c:v>
                </c:pt>
                <c:pt idx="121">
                  <c:v>44534</c:v>
                </c:pt>
                <c:pt idx="122">
                  <c:v>44535</c:v>
                </c:pt>
                <c:pt idx="123">
                  <c:v>44536</c:v>
                </c:pt>
                <c:pt idx="124">
                  <c:v>44537</c:v>
                </c:pt>
                <c:pt idx="125">
                  <c:v>44538</c:v>
                </c:pt>
                <c:pt idx="126">
                  <c:v>44539</c:v>
                </c:pt>
                <c:pt idx="127">
                  <c:v>44540</c:v>
                </c:pt>
                <c:pt idx="128">
                  <c:v>44541</c:v>
                </c:pt>
                <c:pt idx="129">
                  <c:v>44542</c:v>
                </c:pt>
                <c:pt idx="130">
                  <c:v>44543</c:v>
                </c:pt>
                <c:pt idx="131">
                  <c:v>44544</c:v>
                </c:pt>
                <c:pt idx="132">
                  <c:v>44545</c:v>
                </c:pt>
                <c:pt idx="133">
                  <c:v>44546</c:v>
                </c:pt>
                <c:pt idx="134">
                  <c:v>44547</c:v>
                </c:pt>
                <c:pt idx="135">
                  <c:v>44548</c:v>
                </c:pt>
                <c:pt idx="136">
                  <c:v>44549</c:v>
                </c:pt>
                <c:pt idx="137">
                  <c:v>44550</c:v>
                </c:pt>
                <c:pt idx="138">
                  <c:v>44551</c:v>
                </c:pt>
                <c:pt idx="139">
                  <c:v>44552</c:v>
                </c:pt>
                <c:pt idx="140">
                  <c:v>44553</c:v>
                </c:pt>
                <c:pt idx="141">
                  <c:v>44554</c:v>
                </c:pt>
                <c:pt idx="142">
                  <c:v>44555</c:v>
                </c:pt>
                <c:pt idx="143">
                  <c:v>44556</c:v>
                </c:pt>
                <c:pt idx="144">
                  <c:v>44557</c:v>
                </c:pt>
                <c:pt idx="145">
                  <c:v>44558</c:v>
                </c:pt>
                <c:pt idx="146">
                  <c:v>44559</c:v>
                </c:pt>
                <c:pt idx="147">
                  <c:v>44560</c:v>
                </c:pt>
                <c:pt idx="148">
                  <c:v>44561</c:v>
                </c:pt>
                <c:pt idx="149">
                  <c:v>44562</c:v>
                </c:pt>
              </c:numCache>
            </c:numRef>
          </c:cat>
          <c:val>
            <c:numRef>
              <c:f>衍复天禄1000指增!$U$219:$U$368</c:f>
              <c:numCache>
                <c:formatCode>0.00%</c:formatCode>
                <c:ptCount val="150"/>
                <c:pt idx="0">
                  <c:v>-2.7793452000000299E-3</c:v>
                </c:pt>
                <c:pt idx="1">
                  <c:v>2.7230621999999641E-3</c:v>
                </c:pt>
                <c:pt idx="2">
                  <c:v>2.7230621999999641E-3</c:v>
                </c:pt>
                <c:pt idx="3">
                  <c:v>2.7230621999999641E-3</c:v>
                </c:pt>
                <c:pt idx="4">
                  <c:v>4.2198386000000601E-3</c:v>
                </c:pt>
                <c:pt idx="5">
                  <c:v>1.0753607399999934E-2</c:v>
                </c:pt>
                <c:pt idx="6">
                  <c:v>1.7037905400000067E-2</c:v>
                </c:pt>
                <c:pt idx="7">
                  <c:v>2.3212192199999988E-2</c:v>
                </c:pt>
                <c:pt idx="8">
                  <c:v>2.4128056000000071E-2</c:v>
                </c:pt>
                <c:pt idx="9">
                  <c:v>2.4128056000000071E-2</c:v>
                </c:pt>
                <c:pt idx="10">
                  <c:v>2.4128056000000071E-2</c:v>
                </c:pt>
                <c:pt idx="11">
                  <c:v>1.4012992560000057E-2</c:v>
                </c:pt>
                <c:pt idx="12">
                  <c:v>-1.2585751200000024E-2</c:v>
                </c:pt>
                <c:pt idx="13">
                  <c:v>-4.3779936000000715E-3</c:v>
                </c:pt>
                <c:pt idx="14">
                  <c:v>-1.6300039999993447E-4</c:v>
                </c:pt>
                <c:pt idx="15">
                  <c:v>-3.2825321999999883E-3</c:v>
                </c:pt>
                <c:pt idx="16">
                  <c:v>-3.2825321999999883E-3</c:v>
                </c:pt>
                <c:pt idx="17">
                  <c:v>-3.2825321999999883E-3</c:v>
                </c:pt>
                <c:pt idx="18">
                  <c:v>2.4256028200000022E-2</c:v>
                </c:pt>
                <c:pt idx="19">
                  <c:v>3.563022879999999E-2</c:v>
                </c:pt>
                <c:pt idx="20">
                  <c:v>4.4826097599999941E-2</c:v>
                </c:pt>
                <c:pt idx="21">
                  <c:v>3.6584764600000021E-2</c:v>
                </c:pt>
                <c:pt idx="22">
                  <c:v>3.8953588599999964E-2</c:v>
                </c:pt>
                <c:pt idx="23">
                  <c:v>3.8953588599999964E-2</c:v>
                </c:pt>
                <c:pt idx="24">
                  <c:v>3.8953588599999964E-2</c:v>
                </c:pt>
                <c:pt idx="25">
                  <c:v>4.6189253400000026E-2</c:v>
                </c:pt>
                <c:pt idx="26">
                  <c:v>4.3385680399999994E-2</c:v>
                </c:pt>
                <c:pt idx="27">
                  <c:v>2.8347495399999995E-2</c:v>
                </c:pt>
                <c:pt idx="28">
                  <c:v>3.9982132199999972E-2</c:v>
                </c:pt>
                <c:pt idx="29">
                  <c:v>3.1231533200000054E-2</c:v>
                </c:pt>
                <c:pt idx="30">
                  <c:v>3.1231533200000054E-2</c:v>
                </c:pt>
                <c:pt idx="31">
                  <c:v>3.1231533200000054E-2</c:v>
                </c:pt>
                <c:pt idx="32">
                  <c:v>4.1047003199999973E-2</c:v>
                </c:pt>
                <c:pt idx="33">
                  <c:v>5.9683748400000035E-2</c:v>
                </c:pt>
                <c:pt idx="34">
                  <c:v>6.3078642200000035E-2</c:v>
                </c:pt>
                <c:pt idx="35">
                  <c:v>6.3000606800000067E-2</c:v>
                </c:pt>
                <c:pt idx="36">
                  <c:v>6.4717389399999978E-2</c:v>
                </c:pt>
                <c:pt idx="37">
                  <c:v>6.4717389399999978E-2</c:v>
                </c:pt>
                <c:pt idx="38">
                  <c:v>6.4717389399999978E-2</c:v>
                </c:pt>
                <c:pt idx="39">
                  <c:v>6.6278100799999976E-2</c:v>
                </c:pt>
                <c:pt idx="40">
                  <c:v>6.2064179800000042E-2</c:v>
                </c:pt>
                <c:pt idx="41">
                  <c:v>7.3223267199999983E-2</c:v>
                </c:pt>
                <c:pt idx="42">
                  <c:v>4.658416039999997E-2</c:v>
                </c:pt>
                <c:pt idx="43">
                  <c:v>4.9056363000000026E-2</c:v>
                </c:pt>
                <c:pt idx="44">
                  <c:v>4.9056363000000026E-2</c:v>
                </c:pt>
                <c:pt idx="45">
                  <c:v>4.9056363000000026E-2</c:v>
                </c:pt>
                <c:pt idx="46">
                  <c:v>4.9056363000000026E-2</c:v>
                </c:pt>
                <c:pt idx="47">
                  <c:v>4.9056363000000026E-2</c:v>
                </c:pt>
                <c:pt idx="48">
                  <c:v>5.5052884599999942E-2</c:v>
                </c:pt>
                <c:pt idx="49">
                  <c:v>5.9615114199999965E-2</c:v>
                </c:pt>
                <c:pt idx="50">
                  <c:v>4.5465982799999985E-2</c:v>
                </c:pt>
                <c:pt idx="51">
                  <c:v>4.5465982799999985E-2</c:v>
                </c:pt>
                <c:pt idx="52">
                  <c:v>4.5465982799999985E-2</c:v>
                </c:pt>
                <c:pt idx="53">
                  <c:v>1.1724963199999994E-2</c:v>
                </c:pt>
                <c:pt idx="54">
                  <c:v>1.3154904200000048E-2</c:v>
                </c:pt>
                <c:pt idx="55">
                  <c:v>-1.9102631799999999E-2</c:v>
                </c:pt>
                <c:pt idx="56">
                  <c:v>8.0378538000000586E-3</c:v>
                </c:pt>
                <c:pt idx="57">
                  <c:v>8.0378538000000586E-3</c:v>
                </c:pt>
                <c:pt idx="58">
                  <c:v>8.0378538000000586E-3</c:v>
                </c:pt>
                <c:pt idx="59">
                  <c:v>8.0378538000000586E-3</c:v>
                </c:pt>
                <c:pt idx="60">
                  <c:v>8.0378538000000586E-3</c:v>
                </c:pt>
                <c:pt idx="61">
                  <c:v>8.0378538000000586E-3</c:v>
                </c:pt>
                <c:pt idx="62">
                  <c:v>8.0378538000000586E-3</c:v>
                </c:pt>
                <c:pt idx="63">
                  <c:v>8.0378538000000586E-3</c:v>
                </c:pt>
                <c:pt idx="64">
                  <c:v>5.6481399999999699E-3</c:v>
                </c:pt>
                <c:pt idx="65">
                  <c:v>5.6481399999999699E-3</c:v>
                </c:pt>
                <c:pt idx="66">
                  <c:v>5.6481399999999699E-3</c:v>
                </c:pt>
                <c:pt idx="67">
                  <c:v>-2.0462680000002379E-4</c:v>
                </c:pt>
                <c:pt idx="68">
                  <c:v>-2.3804524199999975E-2</c:v>
                </c:pt>
                <c:pt idx="69">
                  <c:v>-1.0389721600000006E-2</c:v>
                </c:pt>
                <c:pt idx="70">
                  <c:v>-2.8367047999999996E-3</c:v>
                </c:pt>
                <c:pt idx="71">
                  <c:v>-2.574956199999976E-3</c:v>
                </c:pt>
                <c:pt idx="72">
                  <c:v>-2.574956199999976E-3</c:v>
                </c:pt>
                <c:pt idx="73">
                  <c:v>-2.574956199999976E-3</c:v>
                </c:pt>
                <c:pt idx="74">
                  <c:v>9.3274454000000662E-3</c:v>
                </c:pt>
                <c:pt idx="75">
                  <c:v>1.7146560399999976E-2</c:v>
                </c:pt>
                <c:pt idx="76">
                  <c:v>2.0498914199999958E-2</c:v>
                </c:pt>
                <c:pt idx="77">
                  <c:v>1.7389907599999966E-2</c:v>
                </c:pt>
                <c:pt idx="78">
                  <c:v>7.3664559999999822E-3</c:v>
                </c:pt>
                <c:pt idx="79">
                  <c:v>7.3664559999999822E-3</c:v>
                </c:pt>
                <c:pt idx="80">
                  <c:v>7.3664559999999822E-3</c:v>
                </c:pt>
                <c:pt idx="81">
                  <c:v>2.0456538199999971E-2</c:v>
                </c:pt>
                <c:pt idx="82">
                  <c:v>1.5979106000000014E-2</c:v>
                </c:pt>
                <c:pt idx="83">
                  <c:v>6.4789701999999521E-3</c:v>
                </c:pt>
                <c:pt idx="84">
                  <c:v>-1.2958821600000042E-2</c:v>
                </c:pt>
                <c:pt idx="85">
                  <c:v>1.2783060000000537E-3</c:v>
                </c:pt>
                <c:pt idx="86">
                  <c:v>1.2783060000000537E-3</c:v>
                </c:pt>
                <c:pt idx="87">
                  <c:v>1.2783060000000537E-3</c:v>
                </c:pt>
                <c:pt idx="88">
                  <c:v>8.229603400000042E-3</c:v>
                </c:pt>
                <c:pt idx="89">
                  <c:v>-2.5180440000000118E-3</c:v>
                </c:pt>
                <c:pt idx="90">
                  <c:v>-2.5999140000004773E-4</c:v>
                </c:pt>
                <c:pt idx="91">
                  <c:v>1.2365712599999981E-2</c:v>
                </c:pt>
                <c:pt idx="92">
                  <c:v>4.8624459999993444E-4</c:v>
                </c:pt>
                <c:pt idx="93">
                  <c:v>4.8624459999993444E-4</c:v>
                </c:pt>
                <c:pt idx="94">
                  <c:v>4.8624459999993444E-4</c:v>
                </c:pt>
                <c:pt idx="95">
                  <c:v>5.773155200000042E-3</c:v>
                </c:pt>
                <c:pt idx="96">
                  <c:v>2.0126549999999958E-2</c:v>
                </c:pt>
                <c:pt idx="97">
                  <c:v>1.899000980000002E-2</c:v>
                </c:pt>
                <c:pt idx="98">
                  <c:v>2.7190970599999958E-2</c:v>
                </c:pt>
                <c:pt idx="99">
                  <c:v>4.0719894400000019E-2</c:v>
                </c:pt>
                <c:pt idx="100">
                  <c:v>4.0719894400000019E-2</c:v>
                </c:pt>
                <c:pt idx="101">
                  <c:v>4.0719894400000019E-2</c:v>
                </c:pt>
                <c:pt idx="102">
                  <c:v>3.7899409200000039E-2</c:v>
                </c:pt>
                <c:pt idx="103">
                  <c:v>2.708067759999996E-2</c:v>
                </c:pt>
                <c:pt idx="104">
                  <c:v>4.5924485999999994E-2</c:v>
                </c:pt>
                <c:pt idx="105">
                  <c:v>4.2475460400000047E-2</c:v>
                </c:pt>
                <c:pt idx="106">
                  <c:v>5.4614278799999944E-2</c:v>
                </c:pt>
                <c:pt idx="107">
                  <c:v>5.4614278799999944E-2</c:v>
                </c:pt>
                <c:pt idx="108">
                  <c:v>5.4614278799999944E-2</c:v>
                </c:pt>
                <c:pt idx="109">
                  <c:v>7.3132773200000056E-2</c:v>
                </c:pt>
                <c:pt idx="110">
                  <c:v>7.4207662200000024E-2</c:v>
                </c:pt>
                <c:pt idx="111">
                  <c:v>7.4780046400000022E-2</c:v>
                </c:pt>
                <c:pt idx="112">
                  <c:v>7.408066839999998E-2</c:v>
                </c:pt>
                <c:pt idx="113">
                  <c:v>7.6236653600000065E-2</c:v>
                </c:pt>
                <c:pt idx="114">
                  <c:v>7.6236653600000065E-2</c:v>
                </c:pt>
                <c:pt idx="115">
                  <c:v>7.6236653600000065E-2</c:v>
                </c:pt>
                <c:pt idx="116">
                  <c:v>8.4962634199999942E-2</c:v>
                </c:pt>
                <c:pt idx="117">
                  <c:v>8.9290152999999969E-2</c:v>
                </c:pt>
                <c:pt idx="118">
                  <c:v>9.3294575599999943E-2</c:v>
                </c:pt>
                <c:pt idx="119">
                  <c:v>8.2468998800000026E-2</c:v>
                </c:pt>
                <c:pt idx="120">
                  <c:v>8.8171100999999946E-2</c:v>
                </c:pt>
                <c:pt idx="121">
                  <c:v>8.8171100999999946E-2</c:v>
                </c:pt>
                <c:pt idx="122">
                  <c:v>8.8171100999999946E-2</c:v>
                </c:pt>
                <c:pt idx="123">
                  <c:v>6.9524712800000055E-2</c:v>
                </c:pt>
                <c:pt idx="124">
                  <c:v>5.0553820400000019E-2</c:v>
                </c:pt>
                <c:pt idx="125">
                  <c:v>6.8563818000000068E-2</c:v>
                </c:pt>
                <c:pt idx="126">
                  <c:v>6.8719835600000029E-2</c:v>
                </c:pt>
                <c:pt idx="127">
                  <c:v>7.6373275800000015E-2</c:v>
                </c:pt>
                <c:pt idx="128">
                  <c:v>7.6373275800000015E-2</c:v>
                </c:pt>
                <c:pt idx="129">
                  <c:v>7.6373275800000015E-2</c:v>
                </c:pt>
                <c:pt idx="130">
                  <c:v>7.9992384799999955E-2</c:v>
                </c:pt>
                <c:pt idx="131">
                  <c:v>8.0301611800000006E-2</c:v>
                </c:pt>
                <c:pt idx="132">
                  <c:v>7.7041759800000012E-2</c:v>
                </c:pt>
                <c:pt idx="133">
                  <c:v>8.5045728800000039E-2</c:v>
                </c:pt>
                <c:pt idx="134">
                  <c:v>7.0943580199999967E-2</c:v>
                </c:pt>
                <c:pt idx="135">
                  <c:v>7.0943580199999967E-2</c:v>
                </c:pt>
                <c:pt idx="136">
                  <c:v>7.0943580199999967E-2</c:v>
                </c:pt>
                <c:pt idx="137">
                  <c:v>5.2460153599999948E-2</c:v>
                </c:pt>
                <c:pt idx="138">
                  <c:v>6.7418609000000018E-2</c:v>
                </c:pt>
                <c:pt idx="139">
                  <c:v>7.6184536800000022E-2</c:v>
                </c:pt>
                <c:pt idx="140">
                  <c:v>7.5589781199999956E-2</c:v>
                </c:pt>
                <c:pt idx="141">
                  <c:v>5.5361553599999988E-2</c:v>
                </c:pt>
                <c:pt idx="142">
                  <c:v>5.5361553599999988E-2</c:v>
                </c:pt>
                <c:pt idx="143">
                  <c:v>5.5361553599999988E-2</c:v>
                </c:pt>
                <c:pt idx="144">
                  <c:v>5.4333825199999984E-2</c:v>
                </c:pt>
                <c:pt idx="145">
                  <c:v>6.5339820199999926E-2</c:v>
                </c:pt>
                <c:pt idx="146">
                  <c:v>6.0601486600000032E-2</c:v>
                </c:pt>
                <c:pt idx="147">
                  <c:v>7.2385846800000014E-2</c:v>
                </c:pt>
                <c:pt idx="148">
                  <c:v>8.2784510400000053E-2</c:v>
                </c:pt>
                <c:pt idx="14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565904"/>
        <c:axId val="1700564272"/>
      </c:lineChart>
      <c:dateAx>
        <c:axId val="17005659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564272"/>
        <c:crosses val="autoZero"/>
        <c:auto val="0"/>
        <c:lblOffset val="100"/>
        <c:baseTimeUnit val="days"/>
      </c:dateAx>
      <c:valAx>
        <c:axId val="170056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56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衍复灵活对冲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'衍复-灵活对冲'!$A$226:$A$368</c:f>
              <c:numCache>
                <c:formatCode>m/d/yyyy</c:formatCode>
                <c:ptCount val="143"/>
                <c:pt idx="0">
                  <c:v>44420</c:v>
                </c:pt>
                <c:pt idx="1">
                  <c:v>44421</c:v>
                </c:pt>
                <c:pt idx="2">
                  <c:v>44422</c:v>
                </c:pt>
                <c:pt idx="3">
                  <c:v>44423</c:v>
                </c:pt>
                <c:pt idx="4">
                  <c:v>44424</c:v>
                </c:pt>
                <c:pt idx="5">
                  <c:v>44425</c:v>
                </c:pt>
                <c:pt idx="6">
                  <c:v>44426</c:v>
                </c:pt>
                <c:pt idx="7">
                  <c:v>44427</c:v>
                </c:pt>
                <c:pt idx="8">
                  <c:v>44428</c:v>
                </c:pt>
                <c:pt idx="9">
                  <c:v>44429</c:v>
                </c:pt>
                <c:pt idx="10">
                  <c:v>44430</c:v>
                </c:pt>
                <c:pt idx="11">
                  <c:v>44431</c:v>
                </c:pt>
                <c:pt idx="12">
                  <c:v>44432</c:v>
                </c:pt>
                <c:pt idx="13">
                  <c:v>44433</c:v>
                </c:pt>
                <c:pt idx="14">
                  <c:v>44434</c:v>
                </c:pt>
                <c:pt idx="15">
                  <c:v>44435</c:v>
                </c:pt>
                <c:pt idx="16">
                  <c:v>44436</c:v>
                </c:pt>
                <c:pt idx="17">
                  <c:v>44437</c:v>
                </c:pt>
                <c:pt idx="18">
                  <c:v>44438</c:v>
                </c:pt>
                <c:pt idx="19">
                  <c:v>44439</c:v>
                </c:pt>
                <c:pt idx="20">
                  <c:v>44440</c:v>
                </c:pt>
                <c:pt idx="21">
                  <c:v>44441</c:v>
                </c:pt>
                <c:pt idx="22">
                  <c:v>44442</c:v>
                </c:pt>
                <c:pt idx="23">
                  <c:v>44443</c:v>
                </c:pt>
                <c:pt idx="24">
                  <c:v>44444</c:v>
                </c:pt>
                <c:pt idx="25">
                  <c:v>44445</c:v>
                </c:pt>
                <c:pt idx="26">
                  <c:v>44446</c:v>
                </c:pt>
                <c:pt idx="27">
                  <c:v>44447</c:v>
                </c:pt>
                <c:pt idx="28">
                  <c:v>44448</c:v>
                </c:pt>
                <c:pt idx="29">
                  <c:v>44449</c:v>
                </c:pt>
                <c:pt idx="30">
                  <c:v>44450</c:v>
                </c:pt>
                <c:pt idx="31">
                  <c:v>44451</c:v>
                </c:pt>
                <c:pt idx="32">
                  <c:v>44452</c:v>
                </c:pt>
                <c:pt idx="33">
                  <c:v>44453</c:v>
                </c:pt>
                <c:pt idx="34">
                  <c:v>44454</c:v>
                </c:pt>
                <c:pt idx="35">
                  <c:v>44455</c:v>
                </c:pt>
                <c:pt idx="36">
                  <c:v>44456</c:v>
                </c:pt>
                <c:pt idx="37">
                  <c:v>44457</c:v>
                </c:pt>
                <c:pt idx="38">
                  <c:v>44458</c:v>
                </c:pt>
                <c:pt idx="39">
                  <c:v>44459</c:v>
                </c:pt>
                <c:pt idx="40">
                  <c:v>44460</c:v>
                </c:pt>
                <c:pt idx="41">
                  <c:v>44461</c:v>
                </c:pt>
                <c:pt idx="42">
                  <c:v>44462</c:v>
                </c:pt>
                <c:pt idx="43">
                  <c:v>44463</c:v>
                </c:pt>
                <c:pt idx="44">
                  <c:v>44464</c:v>
                </c:pt>
                <c:pt idx="45">
                  <c:v>44465</c:v>
                </c:pt>
                <c:pt idx="46">
                  <c:v>44466</c:v>
                </c:pt>
                <c:pt idx="47">
                  <c:v>44467</c:v>
                </c:pt>
                <c:pt idx="48">
                  <c:v>44468</c:v>
                </c:pt>
                <c:pt idx="49">
                  <c:v>44469</c:v>
                </c:pt>
                <c:pt idx="50">
                  <c:v>44470</c:v>
                </c:pt>
                <c:pt idx="51">
                  <c:v>44471</c:v>
                </c:pt>
                <c:pt idx="52">
                  <c:v>44472</c:v>
                </c:pt>
                <c:pt idx="53">
                  <c:v>44473</c:v>
                </c:pt>
                <c:pt idx="54">
                  <c:v>44474</c:v>
                </c:pt>
                <c:pt idx="55">
                  <c:v>44475</c:v>
                </c:pt>
                <c:pt idx="56">
                  <c:v>44476</c:v>
                </c:pt>
                <c:pt idx="57">
                  <c:v>44477</c:v>
                </c:pt>
                <c:pt idx="58">
                  <c:v>44478</c:v>
                </c:pt>
                <c:pt idx="59">
                  <c:v>44479</c:v>
                </c:pt>
                <c:pt idx="60">
                  <c:v>44480</c:v>
                </c:pt>
                <c:pt idx="61">
                  <c:v>44481</c:v>
                </c:pt>
                <c:pt idx="62">
                  <c:v>44482</c:v>
                </c:pt>
                <c:pt idx="63">
                  <c:v>44483</c:v>
                </c:pt>
                <c:pt idx="64">
                  <c:v>44484</c:v>
                </c:pt>
                <c:pt idx="65">
                  <c:v>44485</c:v>
                </c:pt>
                <c:pt idx="66">
                  <c:v>44486</c:v>
                </c:pt>
                <c:pt idx="67">
                  <c:v>44487</c:v>
                </c:pt>
                <c:pt idx="68">
                  <c:v>44488</c:v>
                </c:pt>
                <c:pt idx="69">
                  <c:v>44489</c:v>
                </c:pt>
                <c:pt idx="70">
                  <c:v>44490</c:v>
                </c:pt>
                <c:pt idx="71">
                  <c:v>44491</c:v>
                </c:pt>
                <c:pt idx="72">
                  <c:v>44492</c:v>
                </c:pt>
                <c:pt idx="73">
                  <c:v>44493</c:v>
                </c:pt>
                <c:pt idx="74">
                  <c:v>44494</c:v>
                </c:pt>
                <c:pt idx="75">
                  <c:v>44495</c:v>
                </c:pt>
                <c:pt idx="76">
                  <c:v>44496</c:v>
                </c:pt>
                <c:pt idx="77">
                  <c:v>44497</c:v>
                </c:pt>
                <c:pt idx="78">
                  <c:v>44498</c:v>
                </c:pt>
                <c:pt idx="79">
                  <c:v>44499</c:v>
                </c:pt>
                <c:pt idx="80">
                  <c:v>44500</c:v>
                </c:pt>
                <c:pt idx="81">
                  <c:v>44501</c:v>
                </c:pt>
                <c:pt idx="82">
                  <c:v>44502</c:v>
                </c:pt>
                <c:pt idx="83">
                  <c:v>44503</c:v>
                </c:pt>
                <c:pt idx="84">
                  <c:v>44504</c:v>
                </c:pt>
                <c:pt idx="85">
                  <c:v>44505</c:v>
                </c:pt>
                <c:pt idx="86">
                  <c:v>44506</c:v>
                </c:pt>
                <c:pt idx="87">
                  <c:v>44507</c:v>
                </c:pt>
                <c:pt idx="88">
                  <c:v>44508</c:v>
                </c:pt>
                <c:pt idx="89">
                  <c:v>44509</c:v>
                </c:pt>
                <c:pt idx="90">
                  <c:v>44510</c:v>
                </c:pt>
                <c:pt idx="91">
                  <c:v>44511</c:v>
                </c:pt>
                <c:pt idx="92">
                  <c:v>44512</c:v>
                </c:pt>
                <c:pt idx="93">
                  <c:v>44513</c:v>
                </c:pt>
                <c:pt idx="94">
                  <c:v>44514</c:v>
                </c:pt>
                <c:pt idx="95">
                  <c:v>44515</c:v>
                </c:pt>
                <c:pt idx="96">
                  <c:v>44516</c:v>
                </c:pt>
                <c:pt idx="97">
                  <c:v>44517</c:v>
                </c:pt>
                <c:pt idx="98">
                  <c:v>44518</c:v>
                </c:pt>
                <c:pt idx="99">
                  <c:v>44519</c:v>
                </c:pt>
                <c:pt idx="100">
                  <c:v>44520</c:v>
                </c:pt>
                <c:pt idx="101">
                  <c:v>44521</c:v>
                </c:pt>
                <c:pt idx="102">
                  <c:v>44522</c:v>
                </c:pt>
                <c:pt idx="103">
                  <c:v>44523</c:v>
                </c:pt>
                <c:pt idx="104">
                  <c:v>44524</c:v>
                </c:pt>
                <c:pt idx="105">
                  <c:v>44525</c:v>
                </c:pt>
                <c:pt idx="106">
                  <c:v>44526</c:v>
                </c:pt>
                <c:pt idx="107">
                  <c:v>44527</c:v>
                </c:pt>
                <c:pt idx="108">
                  <c:v>44528</c:v>
                </c:pt>
                <c:pt idx="109">
                  <c:v>44529</c:v>
                </c:pt>
                <c:pt idx="110">
                  <c:v>44530</c:v>
                </c:pt>
                <c:pt idx="111">
                  <c:v>44531</c:v>
                </c:pt>
                <c:pt idx="112">
                  <c:v>44532</c:v>
                </c:pt>
                <c:pt idx="113">
                  <c:v>44533</c:v>
                </c:pt>
                <c:pt idx="114">
                  <c:v>44534</c:v>
                </c:pt>
                <c:pt idx="115">
                  <c:v>44535</c:v>
                </c:pt>
                <c:pt idx="116">
                  <c:v>44536</c:v>
                </c:pt>
                <c:pt idx="117">
                  <c:v>44537</c:v>
                </c:pt>
                <c:pt idx="118">
                  <c:v>44538</c:v>
                </c:pt>
                <c:pt idx="119">
                  <c:v>44539</c:v>
                </c:pt>
                <c:pt idx="120">
                  <c:v>44540</c:v>
                </c:pt>
                <c:pt idx="121">
                  <c:v>44541</c:v>
                </c:pt>
                <c:pt idx="122">
                  <c:v>44542</c:v>
                </c:pt>
                <c:pt idx="123">
                  <c:v>44543</c:v>
                </c:pt>
                <c:pt idx="124">
                  <c:v>44544</c:v>
                </c:pt>
                <c:pt idx="125">
                  <c:v>44545</c:v>
                </c:pt>
                <c:pt idx="126">
                  <c:v>44546</c:v>
                </c:pt>
                <c:pt idx="127">
                  <c:v>44547</c:v>
                </c:pt>
                <c:pt idx="128">
                  <c:v>44548</c:v>
                </c:pt>
                <c:pt idx="129">
                  <c:v>44549</c:v>
                </c:pt>
                <c:pt idx="130">
                  <c:v>44550</c:v>
                </c:pt>
                <c:pt idx="131">
                  <c:v>44551</c:v>
                </c:pt>
                <c:pt idx="132">
                  <c:v>44552</c:v>
                </c:pt>
                <c:pt idx="133">
                  <c:v>44553</c:v>
                </c:pt>
                <c:pt idx="134">
                  <c:v>44554</c:v>
                </c:pt>
                <c:pt idx="135">
                  <c:v>44555</c:v>
                </c:pt>
                <c:pt idx="136">
                  <c:v>44556</c:v>
                </c:pt>
                <c:pt idx="137">
                  <c:v>44557</c:v>
                </c:pt>
                <c:pt idx="138">
                  <c:v>44558</c:v>
                </c:pt>
                <c:pt idx="139">
                  <c:v>44559</c:v>
                </c:pt>
                <c:pt idx="140">
                  <c:v>44560</c:v>
                </c:pt>
                <c:pt idx="141">
                  <c:v>44561</c:v>
                </c:pt>
                <c:pt idx="142">
                  <c:v>44562</c:v>
                </c:pt>
              </c:numCache>
            </c:numRef>
          </c:cat>
          <c:val>
            <c:numRef>
              <c:f>'衍复-灵活对冲'!$R$226:$R$363</c:f>
              <c:numCache>
                <c:formatCode>0.00%</c:formatCode>
                <c:ptCount val="138"/>
                <c:pt idx="0">
                  <c:v>-4.276753400000036E-3</c:v>
                </c:pt>
                <c:pt idx="1">
                  <c:v>-4.1817143999999763E-3</c:v>
                </c:pt>
                <c:pt idx="2">
                  <c:v>-4.1817143999999763E-3</c:v>
                </c:pt>
                <c:pt idx="3">
                  <c:v>-4.1817143999999763E-3</c:v>
                </c:pt>
                <c:pt idx="4">
                  <c:v>-7.1279223999999464E-3</c:v>
                </c:pt>
                <c:pt idx="5">
                  <c:v>-1.0549325199999958E-2</c:v>
                </c:pt>
                <c:pt idx="6">
                  <c:v>-2.56605200000003E-3</c:v>
                </c:pt>
                <c:pt idx="7">
                  <c:v>-5.1321042000000176E-3</c:v>
                </c:pt>
                <c:pt idx="8">
                  <c:v>-7.3180004000000659E-3</c:v>
                </c:pt>
                <c:pt idx="9">
                  <c:v>-7.3180004000000659E-3</c:v>
                </c:pt>
                <c:pt idx="10">
                  <c:v>-7.3180004000000659E-3</c:v>
                </c:pt>
                <c:pt idx="11">
                  <c:v>-1.8057404000000655E-3</c:v>
                </c:pt>
                <c:pt idx="12">
                  <c:v>1.3305456000000239E-3</c:v>
                </c:pt>
                <c:pt idx="13">
                  <c:v>4.846987399999946E-3</c:v>
                </c:pt>
                <c:pt idx="14">
                  <c:v>1.8057404000000655E-3</c:v>
                </c:pt>
                <c:pt idx="15">
                  <c:v>-4.7519480000004171E-4</c:v>
                </c:pt>
                <c:pt idx="16">
                  <c:v>-4.7519480000004171E-4</c:v>
                </c:pt>
                <c:pt idx="17">
                  <c:v>-4.7519480000004171E-4</c:v>
                </c:pt>
                <c:pt idx="18">
                  <c:v>2.1858962000000479E-3</c:v>
                </c:pt>
                <c:pt idx="19">
                  <c:v>2.566052199999988E-3</c:v>
                </c:pt>
                <c:pt idx="20">
                  <c:v>5.2271431999999281E-3</c:v>
                </c:pt>
                <c:pt idx="21">
                  <c:v>5.7973770000000297E-3</c:v>
                </c:pt>
                <c:pt idx="22">
                  <c:v>8.5535079999998211E-4</c:v>
                </c:pt>
                <c:pt idx="23">
                  <c:v>8.5535079999998211E-4</c:v>
                </c:pt>
                <c:pt idx="24">
                  <c:v>8.5535079999998211E-4</c:v>
                </c:pt>
                <c:pt idx="25">
                  <c:v>1.3305456000000239E-3</c:v>
                </c:pt>
                <c:pt idx="26">
                  <c:v>-1.9007792000000179E-3</c:v>
                </c:pt>
                <c:pt idx="27">
                  <c:v>2.851170000000298E-4</c:v>
                </c:pt>
                <c:pt idx="28">
                  <c:v>-5.7023379999995231E-4</c:v>
                </c:pt>
                <c:pt idx="29">
                  <c:v>-7.3180004000000659E-3</c:v>
                </c:pt>
                <c:pt idx="30">
                  <c:v>-7.3180004000000659E-3</c:v>
                </c:pt>
                <c:pt idx="31">
                  <c:v>-7.3180004000000659E-3</c:v>
                </c:pt>
                <c:pt idx="32">
                  <c:v>-4.4668314000000063E-3</c:v>
                </c:pt>
                <c:pt idx="33">
                  <c:v>-1.0359247199999987E-2</c:v>
                </c:pt>
                <c:pt idx="34">
                  <c:v>-8.9336628000000126E-3</c:v>
                </c:pt>
                <c:pt idx="35">
                  <c:v>-1.2925299399999975E-2</c:v>
                </c:pt>
                <c:pt idx="36">
                  <c:v>-4.9420262000000473E-3</c:v>
                </c:pt>
                <c:pt idx="37">
                  <c:v>-4.9420262000000473E-3</c:v>
                </c:pt>
                <c:pt idx="38">
                  <c:v>-4.9420262000000473E-3</c:v>
                </c:pt>
                <c:pt idx="39">
                  <c:v>-4.9420262000000473E-3</c:v>
                </c:pt>
                <c:pt idx="40">
                  <c:v>-4.9420262000000473E-3</c:v>
                </c:pt>
                <c:pt idx="41">
                  <c:v>-4.1817143999999763E-3</c:v>
                </c:pt>
                <c:pt idx="42">
                  <c:v>-9.5038959999993444E-4</c:v>
                </c:pt>
                <c:pt idx="43">
                  <c:v>-7.5080781999999286E-3</c:v>
                </c:pt>
                <c:pt idx="44">
                  <c:v>-7.5080781999999286E-3</c:v>
                </c:pt>
                <c:pt idx="45">
                  <c:v>-7.5080781999999286E-3</c:v>
                </c:pt>
                <c:pt idx="46">
                  <c:v>-1.5111195600000024E-2</c:v>
                </c:pt>
                <c:pt idx="47">
                  <c:v>-1.1689792800000012E-2</c:v>
                </c:pt>
                <c:pt idx="48">
                  <c:v>-1.8627637199999988E-2</c:v>
                </c:pt>
                <c:pt idx="49">
                  <c:v>-8.0783120000000302E-3</c:v>
                </c:pt>
                <c:pt idx="50">
                  <c:v>-8.0783120000000302E-3</c:v>
                </c:pt>
                <c:pt idx="51">
                  <c:v>-8.0783120000000302E-3</c:v>
                </c:pt>
                <c:pt idx="52">
                  <c:v>-8.0783120000000302E-3</c:v>
                </c:pt>
                <c:pt idx="53">
                  <c:v>-8.0783120000000302E-3</c:v>
                </c:pt>
                <c:pt idx="54">
                  <c:v>-8.0783120000000302E-3</c:v>
                </c:pt>
                <c:pt idx="55">
                  <c:v>-8.0783120000000302E-3</c:v>
                </c:pt>
                <c:pt idx="56">
                  <c:v>-8.0783120000000302E-3</c:v>
                </c:pt>
                <c:pt idx="57">
                  <c:v>-1.0739403199999928E-2</c:v>
                </c:pt>
                <c:pt idx="58">
                  <c:v>-1.0739403199999928E-2</c:v>
                </c:pt>
                <c:pt idx="59">
                  <c:v>-1.0739403199999928E-2</c:v>
                </c:pt>
                <c:pt idx="60">
                  <c:v>-1.5871507199999989E-2</c:v>
                </c:pt>
                <c:pt idx="61">
                  <c:v>-1.8532598400000037E-2</c:v>
                </c:pt>
                <c:pt idx="62">
                  <c:v>-1.9102832199999989E-2</c:v>
                </c:pt>
                <c:pt idx="63">
                  <c:v>-1.9007793199999928E-2</c:v>
                </c:pt>
                <c:pt idx="64">
                  <c:v>-2.2049039999999999E-2</c:v>
                </c:pt>
                <c:pt idx="65">
                  <c:v>-2.2049039999999999E-2</c:v>
                </c:pt>
                <c:pt idx="66">
                  <c:v>-2.2049039999999999E-2</c:v>
                </c:pt>
                <c:pt idx="67">
                  <c:v>-1.4350883799999952E-2</c:v>
                </c:pt>
                <c:pt idx="68">
                  <c:v>-1.6726857999999969E-2</c:v>
                </c:pt>
                <c:pt idx="69">
                  <c:v>-1.7677247600000053E-2</c:v>
                </c:pt>
                <c:pt idx="70">
                  <c:v>-1.4445922800000012E-2</c:v>
                </c:pt>
                <c:pt idx="71">
                  <c:v>-1.8627637199999988E-2</c:v>
                </c:pt>
                <c:pt idx="72">
                  <c:v>-1.8627637199999988E-2</c:v>
                </c:pt>
                <c:pt idx="73">
                  <c:v>-1.8627637199999988E-2</c:v>
                </c:pt>
                <c:pt idx="74">
                  <c:v>-1.6916935999999941E-2</c:v>
                </c:pt>
                <c:pt idx="75">
                  <c:v>-2.1668884200000019E-2</c:v>
                </c:pt>
                <c:pt idx="76">
                  <c:v>-2.3664702399999946E-2</c:v>
                </c:pt>
                <c:pt idx="77">
                  <c:v>-3.1457897600000055E-2</c:v>
                </c:pt>
                <c:pt idx="78">
                  <c:v>-2.9176962600000054E-2</c:v>
                </c:pt>
                <c:pt idx="79">
                  <c:v>-2.9176962600000054E-2</c:v>
                </c:pt>
                <c:pt idx="80">
                  <c:v>-2.9176962600000054E-2</c:v>
                </c:pt>
                <c:pt idx="81">
                  <c:v>-3.3548755E-2</c:v>
                </c:pt>
                <c:pt idx="82">
                  <c:v>-3.8205664200000017E-2</c:v>
                </c:pt>
                <c:pt idx="83">
                  <c:v>-4.2102261800000068E-2</c:v>
                </c:pt>
                <c:pt idx="84">
                  <c:v>-4.0866755400000065E-2</c:v>
                </c:pt>
                <c:pt idx="85">
                  <c:v>-4.6474054399999978E-2</c:v>
                </c:pt>
                <c:pt idx="86">
                  <c:v>-4.6474054399999978E-2</c:v>
                </c:pt>
                <c:pt idx="87">
                  <c:v>-4.6474054399999978E-2</c:v>
                </c:pt>
                <c:pt idx="88">
                  <c:v>-4.4953430799999985E-2</c:v>
                </c:pt>
                <c:pt idx="89">
                  <c:v>-4.390800219999999E-2</c:v>
                </c:pt>
                <c:pt idx="90">
                  <c:v>-4.3337768400000039E-2</c:v>
                </c:pt>
                <c:pt idx="91">
                  <c:v>-4.9610340199999957E-2</c:v>
                </c:pt>
                <c:pt idx="92">
                  <c:v>-4.390800219999999E-2</c:v>
                </c:pt>
                <c:pt idx="93">
                  <c:v>-4.390800219999999E-2</c:v>
                </c:pt>
                <c:pt idx="94">
                  <c:v>-4.390800219999999E-2</c:v>
                </c:pt>
                <c:pt idx="95">
                  <c:v>-4.1056833199999927E-2</c:v>
                </c:pt>
                <c:pt idx="96">
                  <c:v>-4.3242729399999978E-2</c:v>
                </c:pt>
                <c:pt idx="97">
                  <c:v>-3.8680859200000015E-2</c:v>
                </c:pt>
                <c:pt idx="98">
                  <c:v>-4.9610340199999957E-2</c:v>
                </c:pt>
                <c:pt idx="99">
                  <c:v>-4.3052651599999964E-2</c:v>
                </c:pt>
                <c:pt idx="100">
                  <c:v>-4.3052651599999964E-2</c:v>
                </c:pt>
                <c:pt idx="101">
                  <c:v>-4.3052651599999964E-2</c:v>
                </c:pt>
                <c:pt idx="102">
                  <c:v>-3.8015586400000009E-2</c:v>
                </c:pt>
                <c:pt idx="103">
                  <c:v>-3.7635430400000065E-2</c:v>
                </c:pt>
                <c:pt idx="104">
                  <c:v>-3.6209845999999941E-2</c:v>
                </c:pt>
                <c:pt idx="105">
                  <c:v>-3.4974339399999978E-2</c:v>
                </c:pt>
                <c:pt idx="106">
                  <c:v>-3.5259456400000007E-2</c:v>
                </c:pt>
                <c:pt idx="107">
                  <c:v>-3.5259456400000007E-2</c:v>
                </c:pt>
                <c:pt idx="108">
                  <c:v>-3.5259456400000007E-2</c:v>
                </c:pt>
                <c:pt idx="109">
                  <c:v>-3.326363799999997E-2</c:v>
                </c:pt>
                <c:pt idx="110">
                  <c:v>-3.1457897600000055E-2</c:v>
                </c:pt>
                <c:pt idx="111">
                  <c:v>-3.0982702800000012E-2</c:v>
                </c:pt>
                <c:pt idx="112">
                  <c:v>-2.9937274200000016E-2</c:v>
                </c:pt>
                <c:pt idx="113">
                  <c:v>-3.1647975600000024E-2</c:v>
                </c:pt>
                <c:pt idx="114">
                  <c:v>-3.1647975600000024E-2</c:v>
                </c:pt>
                <c:pt idx="115">
                  <c:v>-3.1647975600000024E-2</c:v>
                </c:pt>
                <c:pt idx="116">
                  <c:v>-3.9061014999999998E-2</c:v>
                </c:pt>
                <c:pt idx="117">
                  <c:v>-4.1912184000000061E-2</c:v>
                </c:pt>
                <c:pt idx="118">
                  <c:v>-4.3432807399999947E-2</c:v>
                </c:pt>
                <c:pt idx="119">
                  <c:v>-4.4668314000000056E-2</c:v>
                </c:pt>
                <c:pt idx="120">
                  <c:v>-4.1532027999999971E-2</c:v>
                </c:pt>
                <c:pt idx="121">
                  <c:v>-4.1532027999999971E-2</c:v>
                </c:pt>
                <c:pt idx="122">
                  <c:v>-4.1532027999999971E-2</c:v>
                </c:pt>
                <c:pt idx="123">
                  <c:v>-4.1056833199999927E-2</c:v>
                </c:pt>
                <c:pt idx="124">
                  <c:v>-4.2197300799999983E-2</c:v>
                </c:pt>
                <c:pt idx="125">
                  <c:v>-4.3242729399999978E-2</c:v>
                </c:pt>
                <c:pt idx="126">
                  <c:v>-4.2292339800000044E-2</c:v>
                </c:pt>
                <c:pt idx="127">
                  <c:v>-4.7804599800000042E-2</c:v>
                </c:pt>
                <c:pt idx="128">
                  <c:v>-4.7804599800000042E-2</c:v>
                </c:pt>
                <c:pt idx="129">
                  <c:v>-4.7804599800000042E-2</c:v>
                </c:pt>
                <c:pt idx="130">
                  <c:v>-4.999049599999994E-2</c:v>
                </c:pt>
                <c:pt idx="131">
                  <c:v>-4.4098080199999959E-2</c:v>
                </c:pt>
                <c:pt idx="132">
                  <c:v>-4.3242729399999978E-2</c:v>
                </c:pt>
                <c:pt idx="133">
                  <c:v>-4.8659950600000022E-2</c:v>
                </c:pt>
                <c:pt idx="134">
                  <c:v>-5.8068808199999926E-2</c:v>
                </c:pt>
                <c:pt idx="135">
                  <c:v>-5.8068808199999926E-2</c:v>
                </c:pt>
                <c:pt idx="136">
                  <c:v>-5.8068808199999926E-2</c:v>
                </c:pt>
                <c:pt idx="137">
                  <c:v>-5.7783691200000049E-2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'衍复-灵活对冲'!$A$226:$A$368</c:f>
              <c:numCache>
                <c:formatCode>m/d/yyyy</c:formatCode>
                <c:ptCount val="143"/>
                <c:pt idx="0">
                  <c:v>44420</c:v>
                </c:pt>
                <c:pt idx="1">
                  <c:v>44421</c:v>
                </c:pt>
                <c:pt idx="2">
                  <c:v>44422</c:v>
                </c:pt>
                <c:pt idx="3">
                  <c:v>44423</c:v>
                </c:pt>
                <c:pt idx="4">
                  <c:v>44424</c:v>
                </c:pt>
                <c:pt idx="5">
                  <c:v>44425</c:v>
                </c:pt>
                <c:pt idx="6">
                  <c:v>44426</c:v>
                </c:pt>
                <c:pt idx="7">
                  <c:v>44427</c:v>
                </c:pt>
                <c:pt idx="8">
                  <c:v>44428</c:v>
                </c:pt>
                <c:pt idx="9">
                  <c:v>44429</c:v>
                </c:pt>
                <c:pt idx="10">
                  <c:v>44430</c:v>
                </c:pt>
                <c:pt idx="11">
                  <c:v>44431</c:v>
                </c:pt>
                <c:pt idx="12">
                  <c:v>44432</c:v>
                </c:pt>
                <c:pt idx="13">
                  <c:v>44433</c:v>
                </c:pt>
                <c:pt idx="14">
                  <c:v>44434</c:v>
                </c:pt>
                <c:pt idx="15">
                  <c:v>44435</c:v>
                </c:pt>
                <c:pt idx="16">
                  <c:v>44436</c:v>
                </c:pt>
                <c:pt idx="17">
                  <c:v>44437</c:v>
                </c:pt>
                <c:pt idx="18">
                  <c:v>44438</c:v>
                </c:pt>
                <c:pt idx="19">
                  <c:v>44439</c:v>
                </c:pt>
                <c:pt idx="20">
                  <c:v>44440</c:v>
                </c:pt>
                <c:pt idx="21">
                  <c:v>44441</c:v>
                </c:pt>
                <c:pt idx="22">
                  <c:v>44442</c:v>
                </c:pt>
                <c:pt idx="23">
                  <c:v>44443</c:v>
                </c:pt>
                <c:pt idx="24">
                  <c:v>44444</c:v>
                </c:pt>
                <c:pt idx="25">
                  <c:v>44445</c:v>
                </c:pt>
                <c:pt idx="26">
                  <c:v>44446</c:v>
                </c:pt>
                <c:pt idx="27">
                  <c:v>44447</c:v>
                </c:pt>
                <c:pt idx="28">
                  <c:v>44448</c:v>
                </c:pt>
                <c:pt idx="29">
                  <c:v>44449</c:v>
                </c:pt>
                <c:pt idx="30">
                  <c:v>44450</c:v>
                </c:pt>
                <c:pt idx="31">
                  <c:v>44451</c:v>
                </c:pt>
                <c:pt idx="32">
                  <c:v>44452</c:v>
                </c:pt>
                <c:pt idx="33">
                  <c:v>44453</c:v>
                </c:pt>
                <c:pt idx="34">
                  <c:v>44454</c:v>
                </c:pt>
                <c:pt idx="35">
                  <c:v>44455</c:v>
                </c:pt>
                <c:pt idx="36">
                  <c:v>44456</c:v>
                </c:pt>
                <c:pt idx="37">
                  <c:v>44457</c:v>
                </c:pt>
                <c:pt idx="38">
                  <c:v>44458</c:v>
                </c:pt>
                <c:pt idx="39">
                  <c:v>44459</c:v>
                </c:pt>
                <c:pt idx="40">
                  <c:v>44460</c:v>
                </c:pt>
                <c:pt idx="41">
                  <c:v>44461</c:v>
                </c:pt>
                <c:pt idx="42">
                  <c:v>44462</c:v>
                </c:pt>
                <c:pt idx="43">
                  <c:v>44463</c:v>
                </c:pt>
                <c:pt idx="44">
                  <c:v>44464</c:v>
                </c:pt>
                <c:pt idx="45">
                  <c:v>44465</c:v>
                </c:pt>
                <c:pt idx="46">
                  <c:v>44466</c:v>
                </c:pt>
                <c:pt idx="47">
                  <c:v>44467</c:v>
                </c:pt>
                <c:pt idx="48">
                  <c:v>44468</c:v>
                </c:pt>
                <c:pt idx="49">
                  <c:v>44469</c:v>
                </c:pt>
                <c:pt idx="50">
                  <c:v>44470</c:v>
                </c:pt>
                <c:pt idx="51">
                  <c:v>44471</c:v>
                </c:pt>
                <c:pt idx="52">
                  <c:v>44472</c:v>
                </c:pt>
                <c:pt idx="53">
                  <c:v>44473</c:v>
                </c:pt>
                <c:pt idx="54">
                  <c:v>44474</c:v>
                </c:pt>
                <c:pt idx="55">
                  <c:v>44475</c:v>
                </c:pt>
                <c:pt idx="56">
                  <c:v>44476</c:v>
                </c:pt>
                <c:pt idx="57">
                  <c:v>44477</c:v>
                </c:pt>
                <c:pt idx="58">
                  <c:v>44478</c:v>
                </c:pt>
                <c:pt idx="59">
                  <c:v>44479</c:v>
                </c:pt>
                <c:pt idx="60">
                  <c:v>44480</c:v>
                </c:pt>
                <c:pt idx="61">
                  <c:v>44481</c:v>
                </c:pt>
                <c:pt idx="62">
                  <c:v>44482</c:v>
                </c:pt>
                <c:pt idx="63">
                  <c:v>44483</c:v>
                </c:pt>
                <c:pt idx="64">
                  <c:v>44484</c:v>
                </c:pt>
                <c:pt idx="65">
                  <c:v>44485</c:v>
                </c:pt>
                <c:pt idx="66">
                  <c:v>44486</c:v>
                </c:pt>
                <c:pt idx="67">
                  <c:v>44487</c:v>
                </c:pt>
                <c:pt idx="68">
                  <c:v>44488</c:v>
                </c:pt>
                <c:pt idx="69">
                  <c:v>44489</c:v>
                </c:pt>
                <c:pt idx="70">
                  <c:v>44490</c:v>
                </c:pt>
                <c:pt idx="71">
                  <c:v>44491</c:v>
                </c:pt>
                <c:pt idx="72">
                  <c:v>44492</c:v>
                </c:pt>
                <c:pt idx="73">
                  <c:v>44493</c:v>
                </c:pt>
                <c:pt idx="74">
                  <c:v>44494</c:v>
                </c:pt>
                <c:pt idx="75">
                  <c:v>44495</c:v>
                </c:pt>
                <c:pt idx="76">
                  <c:v>44496</c:v>
                </c:pt>
                <c:pt idx="77">
                  <c:v>44497</c:v>
                </c:pt>
                <c:pt idx="78">
                  <c:v>44498</c:v>
                </c:pt>
                <c:pt idx="79">
                  <c:v>44499</c:v>
                </c:pt>
                <c:pt idx="80">
                  <c:v>44500</c:v>
                </c:pt>
                <c:pt idx="81">
                  <c:v>44501</c:v>
                </c:pt>
                <c:pt idx="82">
                  <c:v>44502</c:v>
                </c:pt>
                <c:pt idx="83">
                  <c:v>44503</c:v>
                </c:pt>
                <c:pt idx="84">
                  <c:v>44504</c:v>
                </c:pt>
                <c:pt idx="85">
                  <c:v>44505</c:v>
                </c:pt>
                <c:pt idx="86">
                  <c:v>44506</c:v>
                </c:pt>
                <c:pt idx="87">
                  <c:v>44507</c:v>
                </c:pt>
                <c:pt idx="88">
                  <c:v>44508</c:v>
                </c:pt>
                <c:pt idx="89">
                  <c:v>44509</c:v>
                </c:pt>
                <c:pt idx="90">
                  <c:v>44510</c:v>
                </c:pt>
                <c:pt idx="91">
                  <c:v>44511</c:v>
                </c:pt>
                <c:pt idx="92">
                  <c:v>44512</c:v>
                </c:pt>
                <c:pt idx="93">
                  <c:v>44513</c:v>
                </c:pt>
                <c:pt idx="94">
                  <c:v>44514</c:v>
                </c:pt>
                <c:pt idx="95">
                  <c:v>44515</c:v>
                </c:pt>
                <c:pt idx="96">
                  <c:v>44516</c:v>
                </c:pt>
                <c:pt idx="97">
                  <c:v>44517</c:v>
                </c:pt>
                <c:pt idx="98">
                  <c:v>44518</c:v>
                </c:pt>
                <c:pt idx="99">
                  <c:v>44519</c:v>
                </c:pt>
                <c:pt idx="100">
                  <c:v>44520</c:v>
                </c:pt>
                <c:pt idx="101">
                  <c:v>44521</c:v>
                </c:pt>
                <c:pt idx="102">
                  <c:v>44522</c:v>
                </c:pt>
                <c:pt idx="103">
                  <c:v>44523</c:v>
                </c:pt>
                <c:pt idx="104">
                  <c:v>44524</c:v>
                </c:pt>
                <c:pt idx="105">
                  <c:v>44525</c:v>
                </c:pt>
                <c:pt idx="106">
                  <c:v>44526</c:v>
                </c:pt>
                <c:pt idx="107">
                  <c:v>44527</c:v>
                </c:pt>
                <c:pt idx="108">
                  <c:v>44528</c:v>
                </c:pt>
                <c:pt idx="109">
                  <c:v>44529</c:v>
                </c:pt>
                <c:pt idx="110">
                  <c:v>44530</c:v>
                </c:pt>
                <c:pt idx="111">
                  <c:v>44531</c:v>
                </c:pt>
                <c:pt idx="112">
                  <c:v>44532</c:v>
                </c:pt>
                <c:pt idx="113">
                  <c:v>44533</c:v>
                </c:pt>
                <c:pt idx="114">
                  <c:v>44534</c:v>
                </c:pt>
                <c:pt idx="115">
                  <c:v>44535</c:v>
                </c:pt>
                <c:pt idx="116">
                  <c:v>44536</c:v>
                </c:pt>
                <c:pt idx="117">
                  <c:v>44537</c:v>
                </c:pt>
                <c:pt idx="118">
                  <c:v>44538</c:v>
                </c:pt>
                <c:pt idx="119">
                  <c:v>44539</c:v>
                </c:pt>
                <c:pt idx="120">
                  <c:v>44540</c:v>
                </c:pt>
                <c:pt idx="121">
                  <c:v>44541</c:v>
                </c:pt>
                <c:pt idx="122">
                  <c:v>44542</c:v>
                </c:pt>
                <c:pt idx="123">
                  <c:v>44543</c:v>
                </c:pt>
                <c:pt idx="124">
                  <c:v>44544</c:v>
                </c:pt>
                <c:pt idx="125">
                  <c:v>44545</c:v>
                </c:pt>
                <c:pt idx="126">
                  <c:v>44546</c:v>
                </c:pt>
                <c:pt idx="127">
                  <c:v>44547</c:v>
                </c:pt>
                <c:pt idx="128">
                  <c:v>44548</c:v>
                </c:pt>
                <c:pt idx="129">
                  <c:v>44549</c:v>
                </c:pt>
                <c:pt idx="130">
                  <c:v>44550</c:v>
                </c:pt>
                <c:pt idx="131">
                  <c:v>44551</c:v>
                </c:pt>
                <c:pt idx="132">
                  <c:v>44552</c:v>
                </c:pt>
                <c:pt idx="133">
                  <c:v>44553</c:v>
                </c:pt>
                <c:pt idx="134">
                  <c:v>44554</c:v>
                </c:pt>
                <c:pt idx="135">
                  <c:v>44555</c:v>
                </c:pt>
                <c:pt idx="136">
                  <c:v>44556</c:v>
                </c:pt>
                <c:pt idx="137">
                  <c:v>44557</c:v>
                </c:pt>
                <c:pt idx="138">
                  <c:v>44558</c:v>
                </c:pt>
                <c:pt idx="139">
                  <c:v>44559</c:v>
                </c:pt>
                <c:pt idx="140">
                  <c:v>44560</c:v>
                </c:pt>
                <c:pt idx="141">
                  <c:v>44561</c:v>
                </c:pt>
                <c:pt idx="142">
                  <c:v>44562</c:v>
                </c:pt>
              </c:numCache>
            </c:numRef>
          </c:cat>
          <c:val>
            <c:numRef>
              <c:f>'衍复-灵活对冲'!$T$226:$T$368</c:f>
              <c:numCache>
                <c:formatCode>0.00%</c:formatCode>
                <c:ptCount val="143"/>
                <c:pt idx="0">
                  <c:v>-4.276753400000036E-3</c:v>
                </c:pt>
                <c:pt idx="1">
                  <c:v>-4.1817143999999763E-3</c:v>
                </c:pt>
                <c:pt idx="2">
                  <c:v>-4.1817143999999763E-3</c:v>
                </c:pt>
                <c:pt idx="3">
                  <c:v>-4.1817143999999763E-3</c:v>
                </c:pt>
                <c:pt idx="4">
                  <c:v>-7.1279223999999464E-3</c:v>
                </c:pt>
                <c:pt idx="5">
                  <c:v>-1.0549325199999958E-2</c:v>
                </c:pt>
                <c:pt idx="6">
                  <c:v>-2.56605200000003E-3</c:v>
                </c:pt>
                <c:pt idx="7">
                  <c:v>-5.1321042000000176E-3</c:v>
                </c:pt>
                <c:pt idx="8">
                  <c:v>-7.3180004000000659E-3</c:v>
                </c:pt>
                <c:pt idx="9">
                  <c:v>-7.3180004000000659E-3</c:v>
                </c:pt>
                <c:pt idx="10">
                  <c:v>-7.3180004000000659E-3</c:v>
                </c:pt>
                <c:pt idx="11">
                  <c:v>-1.8057404000000655E-3</c:v>
                </c:pt>
                <c:pt idx="12">
                  <c:v>1.0644364000000238E-3</c:v>
                </c:pt>
                <c:pt idx="13">
                  <c:v>3.8775899999999464E-3</c:v>
                </c:pt>
                <c:pt idx="14">
                  <c:v>1.4445924000000656E-3</c:v>
                </c:pt>
                <c:pt idx="15">
                  <c:v>-4.7519480000004171E-4</c:v>
                </c:pt>
                <c:pt idx="16">
                  <c:v>-4.7519480000004171E-4</c:v>
                </c:pt>
                <c:pt idx="17">
                  <c:v>-4.7519480000004171E-4</c:v>
                </c:pt>
                <c:pt idx="18">
                  <c:v>1.7487170000000478E-3</c:v>
                </c:pt>
                <c:pt idx="19">
                  <c:v>2.0528417999999878E-3</c:v>
                </c:pt>
                <c:pt idx="20">
                  <c:v>4.1817145999999287E-3</c:v>
                </c:pt>
                <c:pt idx="21">
                  <c:v>4.6379016000000304E-3</c:v>
                </c:pt>
                <c:pt idx="22">
                  <c:v>6.842805999999821E-4</c:v>
                </c:pt>
                <c:pt idx="23">
                  <c:v>6.842805999999821E-4</c:v>
                </c:pt>
                <c:pt idx="24">
                  <c:v>6.842805999999821E-4</c:v>
                </c:pt>
                <c:pt idx="25">
                  <c:v>1.0644364000000238E-3</c:v>
                </c:pt>
                <c:pt idx="26">
                  <c:v>-1.9007792000000179E-3</c:v>
                </c:pt>
                <c:pt idx="27">
                  <c:v>2.2809360000002979E-4</c:v>
                </c:pt>
                <c:pt idx="28">
                  <c:v>-5.7023379999995231E-4</c:v>
                </c:pt>
                <c:pt idx="29">
                  <c:v>-7.3180004000000659E-3</c:v>
                </c:pt>
                <c:pt idx="30">
                  <c:v>-7.3180004000000659E-3</c:v>
                </c:pt>
                <c:pt idx="31">
                  <c:v>-7.3180004000000659E-3</c:v>
                </c:pt>
                <c:pt idx="32">
                  <c:v>-4.4668314000000063E-3</c:v>
                </c:pt>
                <c:pt idx="33">
                  <c:v>-1.0359247199999987E-2</c:v>
                </c:pt>
                <c:pt idx="34">
                  <c:v>-8.9336628000000126E-3</c:v>
                </c:pt>
                <c:pt idx="35">
                  <c:v>-1.2925299399999975E-2</c:v>
                </c:pt>
                <c:pt idx="36">
                  <c:v>-4.9420262000000473E-3</c:v>
                </c:pt>
                <c:pt idx="37">
                  <c:v>-4.9420262000000473E-3</c:v>
                </c:pt>
                <c:pt idx="38">
                  <c:v>-4.9420262000000473E-3</c:v>
                </c:pt>
                <c:pt idx="39">
                  <c:v>-4.9420262000000473E-3</c:v>
                </c:pt>
                <c:pt idx="40">
                  <c:v>-4.9420262000000473E-3</c:v>
                </c:pt>
                <c:pt idx="41">
                  <c:v>-4.1817143999999763E-3</c:v>
                </c:pt>
                <c:pt idx="42">
                  <c:v>-9.5038959999993444E-4</c:v>
                </c:pt>
                <c:pt idx="43">
                  <c:v>-7.5080781999999286E-3</c:v>
                </c:pt>
                <c:pt idx="44">
                  <c:v>-7.5080781999999286E-3</c:v>
                </c:pt>
                <c:pt idx="45">
                  <c:v>-7.5080781999999286E-3</c:v>
                </c:pt>
                <c:pt idx="46">
                  <c:v>-1.5111195600000024E-2</c:v>
                </c:pt>
                <c:pt idx="47">
                  <c:v>-1.1689792800000012E-2</c:v>
                </c:pt>
                <c:pt idx="48">
                  <c:v>-1.8627637199999988E-2</c:v>
                </c:pt>
                <c:pt idx="49">
                  <c:v>-8.0783120000000302E-3</c:v>
                </c:pt>
                <c:pt idx="50">
                  <c:v>-8.0783120000000302E-3</c:v>
                </c:pt>
                <c:pt idx="51">
                  <c:v>-8.0783120000000302E-3</c:v>
                </c:pt>
                <c:pt idx="52">
                  <c:v>-8.0783120000000302E-3</c:v>
                </c:pt>
                <c:pt idx="53">
                  <c:v>-8.0783120000000302E-3</c:v>
                </c:pt>
                <c:pt idx="54">
                  <c:v>-8.0783120000000302E-3</c:v>
                </c:pt>
                <c:pt idx="55">
                  <c:v>-8.0783120000000302E-3</c:v>
                </c:pt>
                <c:pt idx="56">
                  <c:v>-8.0783120000000302E-3</c:v>
                </c:pt>
                <c:pt idx="57">
                  <c:v>-1.0739403199999928E-2</c:v>
                </c:pt>
                <c:pt idx="58">
                  <c:v>-1.0739403199999928E-2</c:v>
                </c:pt>
                <c:pt idx="59">
                  <c:v>-1.0739403199999928E-2</c:v>
                </c:pt>
                <c:pt idx="60">
                  <c:v>-1.5871507199999989E-2</c:v>
                </c:pt>
                <c:pt idx="61">
                  <c:v>-1.8532598400000037E-2</c:v>
                </c:pt>
                <c:pt idx="62">
                  <c:v>-1.9102832199999989E-2</c:v>
                </c:pt>
                <c:pt idx="63">
                  <c:v>-1.9007793199999928E-2</c:v>
                </c:pt>
                <c:pt idx="64">
                  <c:v>-2.2049039999999999E-2</c:v>
                </c:pt>
                <c:pt idx="65">
                  <c:v>-2.2049039999999999E-2</c:v>
                </c:pt>
                <c:pt idx="66">
                  <c:v>-2.2049039999999999E-2</c:v>
                </c:pt>
                <c:pt idx="67">
                  <c:v>-1.4350883799999952E-2</c:v>
                </c:pt>
                <c:pt idx="68">
                  <c:v>-1.6726857999999969E-2</c:v>
                </c:pt>
                <c:pt idx="69">
                  <c:v>-1.7677247600000053E-2</c:v>
                </c:pt>
                <c:pt idx="70">
                  <c:v>-1.4445922800000012E-2</c:v>
                </c:pt>
                <c:pt idx="71">
                  <c:v>-1.8627637199999988E-2</c:v>
                </c:pt>
                <c:pt idx="72">
                  <c:v>-1.8627637199999988E-2</c:v>
                </c:pt>
                <c:pt idx="73">
                  <c:v>-1.8627637199999988E-2</c:v>
                </c:pt>
                <c:pt idx="74">
                  <c:v>-1.6916935999999941E-2</c:v>
                </c:pt>
                <c:pt idx="75">
                  <c:v>-2.1668884200000019E-2</c:v>
                </c:pt>
                <c:pt idx="76">
                  <c:v>-2.3664702399999946E-2</c:v>
                </c:pt>
                <c:pt idx="77">
                  <c:v>-3.1457897600000055E-2</c:v>
                </c:pt>
                <c:pt idx="78">
                  <c:v>-2.9176962600000054E-2</c:v>
                </c:pt>
                <c:pt idx="79">
                  <c:v>-2.9176962600000054E-2</c:v>
                </c:pt>
                <c:pt idx="80">
                  <c:v>-2.9176962600000054E-2</c:v>
                </c:pt>
                <c:pt idx="81">
                  <c:v>-3.3548755E-2</c:v>
                </c:pt>
                <c:pt idx="82">
                  <c:v>-3.8205664200000017E-2</c:v>
                </c:pt>
                <c:pt idx="83">
                  <c:v>-4.2102261800000068E-2</c:v>
                </c:pt>
                <c:pt idx="84">
                  <c:v>-4.0866755400000065E-2</c:v>
                </c:pt>
                <c:pt idx="85">
                  <c:v>-4.6474054399999978E-2</c:v>
                </c:pt>
                <c:pt idx="86">
                  <c:v>-4.6474054399999978E-2</c:v>
                </c:pt>
                <c:pt idx="87">
                  <c:v>-4.6474054399999978E-2</c:v>
                </c:pt>
                <c:pt idx="88">
                  <c:v>-4.4953430799999985E-2</c:v>
                </c:pt>
                <c:pt idx="89">
                  <c:v>-4.390800219999999E-2</c:v>
                </c:pt>
                <c:pt idx="90">
                  <c:v>-4.3337768400000039E-2</c:v>
                </c:pt>
                <c:pt idx="91">
                  <c:v>-4.9610340199999957E-2</c:v>
                </c:pt>
                <c:pt idx="92">
                  <c:v>-4.390800219999999E-2</c:v>
                </c:pt>
                <c:pt idx="93">
                  <c:v>-4.390800219999999E-2</c:v>
                </c:pt>
                <c:pt idx="94">
                  <c:v>-4.390800219999999E-2</c:v>
                </c:pt>
                <c:pt idx="95">
                  <c:v>-4.1056833199999927E-2</c:v>
                </c:pt>
                <c:pt idx="96">
                  <c:v>-4.3242729399999978E-2</c:v>
                </c:pt>
                <c:pt idx="97">
                  <c:v>-3.8680859200000015E-2</c:v>
                </c:pt>
                <c:pt idx="98">
                  <c:v>-4.9610340199999957E-2</c:v>
                </c:pt>
                <c:pt idx="99">
                  <c:v>-4.3052651599999964E-2</c:v>
                </c:pt>
                <c:pt idx="100">
                  <c:v>-4.3052651599999964E-2</c:v>
                </c:pt>
                <c:pt idx="101">
                  <c:v>-4.3052651599999964E-2</c:v>
                </c:pt>
                <c:pt idx="102">
                  <c:v>-3.8015586400000009E-2</c:v>
                </c:pt>
                <c:pt idx="103">
                  <c:v>-3.7635430400000065E-2</c:v>
                </c:pt>
                <c:pt idx="104">
                  <c:v>-3.6209845999999941E-2</c:v>
                </c:pt>
                <c:pt idx="105">
                  <c:v>-3.4974339399999978E-2</c:v>
                </c:pt>
                <c:pt idx="106">
                  <c:v>-3.5259456400000007E-2</c:v>
                </c:pt>
                <c:pt idx="107">
                  <c:v>-3.5259456400000007E-2</c:v>
                </c:pt>
                <c:pt idx="108">
                  <c:v>-3.5259456400000007E-2</c:v>
                </c:pt>
                <c:pt idx="109">
                  <c:v>-3.326363799999997E-2</c:v>
                </c:pt>
                <c:pt idx="110">
                  <c:v>-3.1457897600000055E-2</c:v>
                </c:pt>
                <c:pt idx="111">
                  <c:v>-3.0982702800000012E-2</c:v>
                </c:pt>
                <c:pt idx="112">
                  <c:v>-2.9937274200000016E-2</c:v>
                </c:pt>
                <c:pt idx="113">
                  <c:v>-3.1647975600000024E-2</c:v>
                </c:pt>
                <c:pt idx="114">
                  <c:v>-3.1647975600000024E-2</c:v>
                </c:pt>
                <c:pt idx="115">
                  <c:v>-3.1647975600000024E-2</c:v>
                </c:pt>
                <c:pt idx="116">
                  <c:v>-3.9061014999999998E-2</c:v>
                </c:pt>
                <c:pt idx="117">
                  <c:v>-4.1912184000000061E-2</c:v>
                </c:pt>
                <c:pt idx="118">
                  <c:v>-4.3432807399999947E-2</c:v>
                </c:pt>
                <c:pt idx="119">
                  <c:v>-4.4668314000000056E-2</c:v>
                </c:pt>
                <c:pt idx="120">
                  <c:v>-4.1532027999999971E-2</c:v>
                </c:pt>
                <c:pt idx="121">
                  <c:v>-4.1532027999999971E-2</c:v>
                </c:pt>
                <c:pt idx="122">
                  <c:v>-4.1532027999999971E-2</c:v>
                </c:pt>
                <c:pt idx="123">
                  <c:v>-4.1056833199999927E-2</c:v>
                </c:pt>
                <c:pt idx="124">
                  <c:v>-4.2197300799999983E-2</c:v>
                </c:pt>
                <c:pt idx="125">
                  <c:v>-4.3242729399999978E-2</c:v>
                </c:pt>
                <c:pt idx="126">
                  <c:v>-4.2292339800000044E-2</c:v>
                </c:pt>
                <c:pt idx="127">
                  <c:v>-4.7804599800000042E-2</c:v>
                </c:pt>
                <c:pt idx="128">
                  <c:v>-4.7804599800000042E-2</c:v>
                </c:pt>
                <c:pt idx="129">
                  <c:v>-4.7804599800000042E-2</c:v>
                </c:pt>
                <c:pt idx="130">
                  <c:v>-4.999049599999994E-2</c:v>
                </c:pt>
                <c:pt idx="131">
                  <c:v>-4.4098080199999959E-2</c:v>
                </c:pt>
                <c:pt idx="132">
                  <c:v>-4.3242729399999978E-2</c:v>
                </c:pt>
                <c:pt idx="133">
                  <c:v>-4.8659950600000022E-2</c:v>
                </c:pt>
                <c:pt idx="134">
                  <c:v>-5.8068808199999926E-2</c:v>
                </c:pt>
                <c:pt idx="135">
                  <c:v>-5.8068808199999926E-2</c:v>
                </c:pt>
                <c:pt idx="136">
                  <c:v>-5.8068808199999926E-2</c:v>
                </c:pt>
                <c:pt idx="137">
                  <c:v>-5.7783691200000049E-2</c:v>
                </c:pt>
                <c:pt idx="138">
                  <c:v>-5.3982132600000052E-2</c:v>
                </c:pt>
                <c:pt idx="139">
                  <c:v>-5.6833301599999962E-2</c:v>
                </c:pt>
                <c:pt idx="140">
                  <c:v>-5.445732739999995E-2</c:v>
                </c:pt>
                <c:pt idx="141">
                  <c:v>-5.2366470199999959E-2</c:v>
                </c:pt>
                <c:pt idx="1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564816"/>
        <c:axId val="1700570256"/>
      </c:lineChart>
      <c:dateAx>
        <c:axId val="17005648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570256"/>
        <c:crosses val="autoZero"/>
        <c:auto val="0"/>
        <c:lblOffset val="100"/>
        <c:baseTimeUnit val="days"/>
      </c:dateAx>
      <c:valAx>
        <c:axId val="170057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56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凡二量化对冲</a:t>
            </a:r>
            <a:r>
              <a:rPr lang="en-US"/>
              <a:t>7</a:t>
            </a:r>
            <a:r>
              <a:rPr lang="zh-CN"/>
              <a:t>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凡二量化对冲7号!$A$246:$A$367</c:f>
              <c:numCache>
                <c:formatCode>m/d/yyyy</c:formatCode>
                <c:ptCount val="122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  <c:pt idx="38">
                  <c:v>44478</c:v>
                </c:pt>
                <c:pt idx="39">
                  <c:v>44479</c:v>
                </c:pt>
                <c:pt idx="40">
                  <c:v>44480</c:v>
                </c:pt>
                <c:pt idx="41">
                  <c:v>44481</c:v>
                </c:pt>
                <c:pt idx="42">
                  <c:v>44482</c:v>
                </c:pt>
                <c:pt idx="43">
                  <c:v>44483</c:v>
                </c:pt>
                <c:pt idx="44">
                  <c:v>44484</c:v>
                </c:pt>
                <c:pt idx="45">
                  <c:v>44485</c:v>
                </c:pt>
                <c:pt idx="46">
                  <c:v>44486</c:v>
                </c:pt>
                <c:pt idx="47">
                  <c:v>44487</c:v>
                </c:pt>
                <c:pt idx="48">
                  <c:v>44488</c:v>
                </c:pt>
                <c:pt idx="49">
                  <c:v>44489</c:v>
                </c:pt>
                <c:pt idx="50">
                  <c:v>44490</c:v>
                </c:pt>
                <c:pt idx="51">
                  <c:v>44491</c:v>
                </c:pt>
                <c:pt idx="52">
                  <c:v>44492</c:v>
                </c:pt>
                <c:pt idx="53">
                  <c:v>44493</c:v>
                </c:pt>
                <c:pt idx="54">
                  <c:v>44494</c:v>
                </c:pt>
                <c:pt idx="55">
                  <c:v>44495</c:v>
                </c:pt>
                <c:pt idx="56">
                  <c:v>44496</c:v>
                </c:pt>
                <c:pt idx="57">
                  <c:v>44497</c:v>
                </c:pt>
                <c:pt idx="58">
                  <c:v>44498</c:v>
                </c:pt>
                <c:pt idx="59">
                  <c:v>44499</c:v>
                </c:pt>
                <c:pt idx="60">
                  <c:v>44500</c:v>
                </c:pt>
                <c:pt idx="61">
                  <c:v>44501</c:v>
                </c:pt>
                <c:pt idx="62">
                  <c:v>44502</c:v>
                </c:pt>
                <c:pt idx="63">
                  <c:v>44503</c:v>
                </c:pt>
                <c:pt idx="64">
                  <c:v>44504</c:v>
                </c:pt>
                <c:pt idx="65">
                  <c:v>44505</c:v>
                </c:pt>
                <c:pt idx="66">
                  <c:v>44506</c:v>
                </c:pt>
                <c:pt idx="67">
                  <c:v>44507</c:v>
                </c:pt>
                <c:pt idx="68">
                  <c:v>44508</c:v>
                </c:pt>
                <c:pt idx="69">
                  <c:v>44509</c:v>
                </c:pt>
                <c:pt idx="70">
                  <c:v>44510</c:v>
                </c:pt>
                <c:pt idx="71">
                  <c:v>44511</c:v>
                </c:pt>
                <c:pt idx="72">
                  <c:v>44512</c:v>
                </c:pt>
                <c:pt idx="73">
                  <c:v>44513</c:v>
                </c:pt>
                <c:pt idx="74">
                  <c:v>44514</c:v>
                </c:pt>
                <c:pt idx="75">
                  <c:v>44515</c:v>
                </c:pt>
                <c:pt idx="76">
                  <c:v>44516</c:v>
                </c:pt>
                <c:pt idx="77">
                  <c:v>44517</c:v>
                </c:pt>
                <c:pt idx="78">
                  <c:v>44518</c:v>
                </c:pt>
                <c:pt idx="79">
                  <c:v>44519</c:v>
                </c:pt>
                <c:pt idx="80">
                  <c:v>44520</c:v>
                </c:pt>
                <c:pt idx="81">
                  <c:v>44521</c:v>
                </c:pt>
                <c:pt idx="82">
                  <c:v>44522</c:v>
                </c:pt>
                <c:pt idx="83">
                  <c:v>44523</c:v>
                </c:pt>
                <c:pt idx="84">
                  <c:v>44524</c:v>
                </c:pt>
                <c:pt idx="85">
                  <c:v>44525</c:v>
                </c:pt>
                <c:pt idx="86">
                  <c:v>44526</c:v>
                </c:pt>
                <c:pt idx="87">
                  <c:v>44527</c:v>
                </c:pt>
                <c:pt idx="88">
                  <c:v>44528</c:v>
                </c:pt>
                <c:pt idx="89">
                  <c:v>44529</c:v>
                </c:pt>
                <c:pt idx="90">
                  <c:v>44530</c:v>
                </c:pt>
                <c:pt idx="91">
                  <c:v>44531</c:v>
                </c:pt>
                <c:pt idx="92">
                  <c:v>44532</c:v>
                </c:pt>
                <c:pt idx="93">
                  <c:v>44533</c:v>
                </c:pt>
                <c:pt idx="94">
                  <c:v>44534</c:v>
                </c:pt>
                <c:pt idx="95">
                  <c:v>44535</c:v>
                </c:pt>
                <c:pt idx="96">
                  <c:v>44536</c:v>
                </c:pt>
                <c:pt idx="97">
                  <c:v>44537</c:v>
                </c:pt>
                <c:pt idx="98">
                  <c:v>44538</c:v>
                </c:pt>
                <c:pt idx="99">
                  <c:v>44539</c:v>
                </c:pt>
                <c:pt idx="100">
                  <c:v>44540</c:v>
                </c:pt>
                <c:pt idx="101">
                  <c:v>44541</c:v>
                </c:pt>
                <c:pt idx="102">
                  <c:v>44542</c:v>
                </c:pt>
                <c:pt idx="103">
                  <c:v>44543</c:v>
                </c:pt>
                <c:pt idx="104">
                  <c:v>44544</c:v>
                </c:pt>
                <c:pt idx="105">
                  <c:v>44545</c:v>
                </c:pt>
                <c:pt idx="106">
                  <c:v>44546</c:v>
                </c:pt>
                <c:pt idx="107">
                  <c:v>44547</c:v>
                </c:pt>
                <c:pt idx="108">
                  <c:v>44548</c:v>
                </c:pt>
                <c:pt idx="109">
                  <c:v>44549</c:v>
                </c:pt>
                <c:pt idx="110">
                  <c:v>44550</c:v>
                </c:pt>
                <c:pt idx="111">
                  <c:v>44551</c:v>
                </c:pt>
                <c:pt idx="112">
                  <c:v>44552</c:v>
                </c:pt>
                <c:pt idx="113">
                  <c:v>44553</c:v>
                </c:pt>
                <c:pt idx="114">
                  <c:v>44554</c:v>
                </c:pt>
                <c:pt idx="115">
                  <c:v>44555</c:v>
                </c:pt>
                <c:pt idx="116">
                  <c:v>44556</c:v>
                </c:pt>
                <c:pt idx="117">
                  <c:v>44557</c:v>
                </c:pt>
                <c:pt idx="118">
                  <c:v>44558</c:v>
                </c:pt>
                <c:pt idx="119">
                  <c:v>44559</c:v>
                </c:pt>
                <c:pt idx="120">
                  <c:v>44560</c:v>
                </c:pt>
                <c:pt idx="121">
                  <c:v>44561</c:v>
                </c:pt>
              </c:numCache>
            </c:numRef>
          </c:cat>
          <c:val>
            <c:numRef>
              <c:f>凡二量化对冲7号!$P$246:$P$367</c:f>
              <c:numCache>
                <c:formatCode>0.00%</c:formatCode>
                <c:ptCount val="122"/>
                <c:pt idx="0">
                  <c:v>8.5116086955951608E-6</c:v>
                </c:pt>
                <c:pt idx="1">
                  <c:v>5.5060743913044104E-3</c:v>
                </c:pt>
                <c:pt idx="2">
                  <c:v>5.3932008695651654E-3</c:v>
                </c:pt>
                <c:pt idx="3">
                  <c:v>5.3932008695651654E-3</c:v>
                </c:pt>
                <c:pt idx="4">
                  <c:v>5.3932008695651654E-3</c:v>
                </c:pt>
                <c:pt idx="5">
                  <c:v>7.1462366956521637E-3</c:v>
                </c:pt>
                <c:pt idx="6">
                  <c:v>6.6510813913043428E-3</c:v>
                </c:pt>
                <c:pt idx="7">
                  <c:v>1.0360788434782624E-2</c:v>
                </c:pt>
                <c:pt idx="8">
                  <c:v>9.3284903043478733E-3</c:v>
                </c:pt>
                <c:pt idx="9">
                  <c:v>-7.1070313043477737E-4</c:v>
                </c:pt>
                <c:pt idx="10">
                  <c:v>-7.1070313043477737E-4</c:v>
                </c:pt>
                <c:pt idx="11">
                  <c:v>-7.1070313043477737E-4</c:v>
                </c:pt>
                <c:pt idx="12">
                  <c:v>5.7485580869565843E-3</c:v>
                </c:pt>
                <c:pt idx="13">
                  <c:v>-1.5432433043478624E-3</c:v>
                </c:pt>
                <c:pt idx="14">
                  <c:v>7.1071046521738821E-3</c:v>
                </c:pt>
                <c:pt idx="15">
                  <c:v>4.766930000000026E-3</c:v>
                </c:pt>
                <c:pt idx="16">
                  <c:v>1.0756809347826113E-2</c:v>
                </c:pt>
                <c:pt idx="17">
                  <c:v>1.0756809347826113E-2</c:v>
                </c:pt>
                <c:pt idx="18">
                  <c:v>1.0756809347826113E-2</c:v>
                </c:pt>
                <c:pt idx="19">
                  <c:v>1.0756809347826113E-2</c:v>
                </c:pt>
                <c:pt idx="20">
                  <c:v>1.0756809347826113E-2</c:v>
                </c:pt>
                <c:pt idx="21">
                  <c:v>1.0496199173913054E-2</c:v>
                </c:pt>
                <c:pt idx="22">
                  <c:v>1.04382094782609E-2</c:v>
                </c:pt>
                <c:pt idx="23">
                  <c:v>-3.5756709565217082E-3</c:v>
                </c:pt>
                <c:pt idx="24">
                  <c:v>-3.5756709565217082E-3</c:v>
                </c:pt>
                <c:pt idx="25">
                  <c:v>-3.5756709565217082E-3</c:v>
                </c:pt>
                <c:pt idx="26">
                  <c:v>-1.696310717391307E-2</c:v>
                </c:pt>
                <c:pt idx="27">
                  <c:v>-1.2657161999999958E-2</c:v>
                </c:pt>
                <c:pt idx="28">
                  <c:v>-3.0473013260869618E-2</c:v>
                </c:pt>
                <c:pt idx="29">
                  <c:v>-8.9022520434782551E-3</c:v>
                </c:pt>
                <c:pt idx="30">
                  <c:v>-8.9022520434782551E-3</c:v>
                </c:pt>
                <c:pt idx="31">
                  <c:v>-8.9022520434782551E-3</c:v>
                </c:pt>
                <c:pt idx="32">
                  <c:v>-8.9022520434782551E-3</c:v>
                </c:pt>
                <c:pt idx="33">
                  <c:v>-8.9022520434782551E-3</c:v>
                </c:pt>
                <c:pt idx="34">
                  <c:v>-8.9022520434782551E-3</c:v>
                </c:pt>
                <c:pt idx="35">
                  <c:v>-8.9022520434782551E-3</c:v>
                </c:pt>
                <c:pt idx="36">
                  <c:v>-8.9022520434782551E-3</c:v>
                </c:pt>
                <c:pt idx="37">
                  <c:v>-1.0854160347826066E-2</c:v>
                </c:pt>
                <c:pt idx="38">
                  <c:v>-1.0854160347826066E-2</c:v>
                </c:pt>
                <c:pt idx="39">
                  <c:v>-1.0854160347826066E-2</c:v>
                </c:pt>
                <c:pt idx="40">
                  <c:v>-1.9888909304347765E-2</c:v>
                </c:pt>
                <c:pt idx="41">
                  <c:v>-2.9793669260869595E-2</c:v>
                </c:pt>
                <c:pt idx="42">
                  <c:v>-2.972202856521736E-2</c:v>
                </c:pt>
                <c:pt idx="43">
                  <c:v>-2.675883691304352E-2</c:v>
                </c:pt>
                <c:pt idx="44">
                  <c:v>-3.3847246347826071E-2</c:v>
                </c:pt>
                <c:pt idx="45">
                  <c:v>-3.3847246347826071E-2</c:v>
                </c:pt>
                <c:pt idx="46">
                  <c:v>-3.3847246347826071E-2</c:v>
                </c:pt>
                <c:pt idx="47">
                  <c:v>-1.4853417434782567E-2</c:v>
                </c:pt>
                <c:pt idx="48">
                  <c:v>-1.0747369304347816E-2</c:v>
                </c:pt>
                <c:pt idx="49">
                  <c:v>-3.9452878260869051E-3</c:v>
                </c:pt>
                <c:pt idx="50">
                  <c:v>3.6297217391301754E-4</c:v>
                </c:pt>
                <c:pt idx="51">
                  <c:v>-1.2093203173912997E-2</c:v>
                </c:pt>
                <c:pt idx="52">
                  <c:v>-1.2093203173912997E-2</c:v>
                </c:pt>
                <c:pt idx="53">
                  <c:v>-1.2093203173912997E-2</c:v>
                </c:pt>
                <c:pt idx="54">
                  <c:v>-3.298813347826056E-3</c:v>
                </c:pt>
                <c:pt idx="55">
                  <c:v>-5.9923253478261444E-3</c:v>
                </c:pt>
                <c:pt idx="56">
                  <c:v>-3.4122971739130176E-3</c:v>
                </c:pt>
                <c:pt idx="57">
                  <c:v>-1.9129683782608743E-2</c:v>
                </c:pt>
                <c:pt idx="58">
                  <c:v>-1.9098165130434736E-2</c:v>
                </c:pt>
                <c:pt idx="59">
                  <c:v>-1.9098165130434736E-2</c:v>
                </c:pt>
                <c:pt idx="60">
                  <c:v>-1.9098165130434736E-2</c:v>
                </c:pt>
                <c:pt idx="61">
                  <c:v>-1.5321843869565232E-2</c:v>
                </c:pt>
                <c:pt idx="62">
                  <c:v>-2.4172241434782613E-2</c:v>
                </c:pt>
                <c:pt idx="63">
                  <c:v>-2.8089928260869566E-2</c:v>
                </c:pt>
                <c:pt idx="64">
                  <c:v>-2.2441091739130409E-2</c:v>
                </c:pt>
                <c:pt idx="65">
                  <c:v>-3.7185504826087019E-2</c:v>
                </c:pt>
                <c:pt idx="66">
                  <c:v>-3.7185504826087019E-2</c:v>
                </c:pt>
                <c:pt idx="67">
                  <c:v>-3.7185504826087019E-2</c:v>
                </c:pt>
                <c:pt idx="68">
                  <c:v>-3.4105515608695666E-2</c:v>
                </c:pt>
                <c:pt idx="69">
                  <c:v>-2.549418743478267E-2</c:v>
                </c:pt>
                <c:pt idx="70">
                  <c:v>-2.0855056521739131E-2</c:v>
                </c:pt>
                <c:pt idx="71">
                  <c:v>-2.484076608695647E-2</c:v>
                </c:pt>
                <c:pt idx="72">
                  <c:v>-2.238084708695658E-2</c:v>
                </c:pt>
                <c:pt idx="73">
                  <c:v>-2.238084708695658E-2</c:v>
                </c:pt>
                <c:pt idx="74">
                  <c:v>-2.238084708695658E-2</c:v>
                </c:pt>
                <c:pt idx="75">
                  <c:v>-1.8201703347826132E-2</c:v>
                </c:pt>
                <c:pt idx="76">
                  <c:v>-2.1512144999999976E-2</c:v>
                </c:pt>
                <c:pt idx="77">
                  <c:v>-8.9928791304347312E-3</c:v>
                </c:pt>
                <c:pt idx="78">
                  <c:v>-9.9104242173912727E-3</c:v>
                </c:pt>
                <c:pt idx="79">
                  <c:v>-1.1502381826086925E-2</c:v>
                </c:pt>
                <c:pt idx="80">
                  <c:v>-1.1502381826086925E-2</c:v>
                </c:pt>
                <c:pt idx="81">
                  <c:v>-1.1502381826086925E-2</c:v>
                </c:pt>
                <c:pt idx="82">
                  <c:v>-3.9402204347825567E-3</c:v>
                </c:pt>
                <c:pt idx="83">
                  <c:v>-3.1750101304348398E-3</c:v>
                </c:pt>
                <c:pt idx="84">
                  <c:v>-5.6064191739130277E-3</c:v>
                </c:pt>
                <c:pt idx="85">
                  <c:v>-6.6566590869565371E-3</c:v>
                </c:pt>
                <c:pt idx="86">
                  <c:v>-1.6181942173912472E-3</c:v>
                </c:pt>
                <c:pt idx="87">
                  <c:v>-1.6181942173912472E-3</c:v>
                </c:pt>
                <c:pt idx="88">
                  <c:v>-1.6181942173912472E-3</c:v>
                </c:pt>
                <c:pt idx="89">
                  <c:v>2.3389702173913303E-3</c:v>
                </c:pt>
                <c:pt idx="90">
                  <c:v>5.1230020434782555E-3</c:v>
                </c:pt>
                <c:pt idx="91">
                  <c:v>8.1749999999999998E-4</c:v>
                </c:pt>
                <c:pt idx="92">
                  <c:v>-5.2527489565216976E-3</c:v>
                </c:pt>
                <c:pt idx="93">
                  <c:v>-6.4045159130434624E-3</c:v>
                </c:pt>
                <c:pt idx="94">
                  <c:v>-6.4045159130434624E-3</c:v>
                </c:pt>
                <c:pt idx="95">
                  <c:v>-6.4045159130434624E-3</c:v>
                </c:pt>
                <c:pt idx="96">
                  <c:v>-1.1759611391304369E-2</c:v>
                </c:pt>
                <c:pt idx="97">
                  <c:v>-1.9128613999999995E-2</c:v>
                </c:pt>
                <c:pt idx="98">
                  <c:v>-1.2501010217391278E-2</c:v>
                </c:pt>
                <c:pt idx="99">
                  <c:v>-1.7793482652173873E-2</c:v>
                </c:pt>
                <c:pt idx="100">
                  <c:v>-1.5590601521739104E-2</c:v>
                </c:pt>
                <c:pt idx="101">
                  <c:v>-1.5590601521739104E-2</c:v>
                </c:pt>
                <c:pt idx="102">
                  <c:v>-1.5590601521739104E-2</c:v>
                </c:pt>
                <c:pt idx="103">
                  <c:v>-1.3509099391304411E-2</c:v>
                </c:pt>
                <c:pt idx="104">
                  <c:v>-1.4488103999999943E-2</c:v>
                </c:pt>
                <c:pt idx="105">
                  <c:v>-1.8550936608695594E-2</c:v>
                </c:pt>
                <c:pt idx="106">
                  <c:v>-1.8801073130434751E-2</c:v>
                </c:pt>
                <c:pt idx="107">
                  <c:v>-2.5472916173913038E-2</c:v>
                </c:pt>
                <c:pt idx="108">
                  <c:v>-2.5472916173913038E-2</c:v>
                </c:pt>
                <c:pt idx="109">
                  <c:v>-2.5472916173913038E-2</c:v>
                </c:pt>
                <c:pt idx="110">
                  <c:v>-3.3695008304347809E-2</c:v>
                </c:pt>
                <c:pt idx="111">
                  <c:v>-2.9594837739130467E-2</c:v>
                </c:pt>
                <c:pt idx="112">
                  <c:v>-2.4963712304347883E-2</c:v>
                </c:pt>
                <c:pt idx="113">
                  <c:v>-3.1360788826086991E-2</c:v>
                </c:pt>
                <c:pt idx="114">
                  <c:v>-4.3798813478260847E-2</c:v>
                </c:pt>
                <c:pt idx="115">
                  <c:v>-4.3798813478260847E-2</c:v>
                </c:pt>
                <c:pt idx="116">
                  <c:v>-4.3798813478260847E-2</c:v>
                </c:pt>
                <c:pt idx="117">
                  <c:v>-4.2410975739130378E-2</c:v>
                </c:pt>
                <c:pt idx="118">
                  <c:v>-3.245565552173918E-2</c:v>
                </c:pt>
                <c:pt idx="119">
                  <c:v>-3.3978578999999946E-2</c:v>
                </c:pt>
                <c:pt idx="120">
                  <c:v>-3.263976965217396E-2</c:v>
                </c:pt>
                <c:pt idx="121">
                  <c:v>-3.0199757130434719E-2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Pt>
            <c:idx val="1"/>
            <c:marker>
              <c:symbol val="none"/>
            </c:marker>
            <c:bubble3D val="0"/>
          </c:dPt>
          <c:cat>
            <c:numRef>
              <c:f>凡二量化对冲7号!$A$246:$A$367</c:f>
              <c:numCache>
                <c:formatCode>m/d/yyyy</c:formatCode>
                <c:ptCount val="122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  <c:pt idx="38">
                  <c:v>44478</c:v>
                </c:pt>
                <c:pt idx="39">
                  <c:v>44479</c:v>
                </c:pt>
                <c:pt idx="40">
                  <c:v>44480</c:v>
                </c:pt>
                <c:pt idx="41">
                  <c:v>44481</c:v>
                </c:pt>
                <c:pt idx="42">
                  <c:v>44482</c:v>
                </c:pt>
                <c:pt idx="43">
                  <c:v>44483</c:v>
                </c:pt>
                <c:pt idx="44">
                  <c:v>44484</c:v>
                </c:pt>
                <c:pt idx="45">
                  <c:v>44485</c:v>
                </c:pt>
                <c:pt idx="46">
                  <c:v>44486</c:v>
                </c:pt>
                <c:pt idx="47">
                  <c:v>44487</c:v>
                </c:pt>
                <c:pt idx="48">
                  <c:v>44488</c:v>
                </c:pt>
                <c:pt idx="49">
                  <c:v>44489</c:v>
                </c:pt>
                <c:pt idx="50">
                  <c:v>44490</c:v>
                </c:pt>
                <c:pt idx="51">
                  <c:v>44491</c:v>
                </c:pt>
                <c:pt idx="52">
                  <c:v>44492</c:v>
                </c:pt>
                <c:pt idx="53">
                  <c:v>44493</c:v>
                </c:pt>
                <c:pt idx="54">
                  <c:v>44494</c:v>
                </c:pt>
                <c:pt idx="55">
                  <c:v>44495</c:v>
                </c:pt>
                <c:pt idx="56">
                  <c:v>44496</c:v>
                </c:pt>
                <c:pt idx="57">
                  <c:v>44497</c:v>
                </c:pt>
                <c:pt idx="58">
                  <c:v>44498</c:v>
                </c:pt>
                <c:pt idx="59">
                  <c:v>44499</c:v>
                </c:pt>
                <c:pt idx="60">
                  <c:v>44500</c:v>
                </c:pt>
                <c:pt idx="61">
                  <c:v>44501</c:v>
                </c:pt>
                <c:pt idx="62">
                  <c:v>44502</c:v>
                </c:pt>
                <c:pt idx="63">
                  <c:v>44503</c:v>
                </c:pt>
                <c:pt idx="64">
                  <c:v>44504</c:v>
                </c:pt>
                <c:pt idx="65">
                  <c:v>44505</c:v>
                </c:pt>
                <c:pt idx="66">
                  <c:v>44506</c:v>
                </c:pt>
                <c:pt idx="67">
                  <c:v>44507</c:v>
                </c:pt>
                <c:pt idx="68">
                  <c:v>44508</c:v>
                </c:pt>
                <c:pt idx="69">
                  <c:v>44509</c:v>
                </c:pt>
                <c:pt idx="70">
                  <c:v>44510</c:v>
                </c:pt>
                <c:pt idx="71">
                  <c:v>44511</c:v>
                </c:pt>
                <c:pt idx="72">
                  <c:v>44512</c:v>
                </c:pt>
                <c:pt idx="73">
                  <c:v>44513</c:v>
                </c:pt>
                <c:pt idx="74">
                  <c:v>44514</c:v>
                </c:pt>
                <c:pt idx="75">
                  <c:v>44515</c:v>
                </c:pt>
                <c:pt idx="76">
                  <c:v>44516</c:v>
                </c:pt>
                <c:pt idx="77">
                  <c:v>44517</c:v>
                </c:pt>
                <c:pt idx="78">
                  <c:v>44518</c:v>
                </c:pt>
                <c:pt idx="79">
                  <c:v>44519</c:v>
                </c:pt>
                <c:pt idx="80">
                  <c:v>44520</c:v>
                </c:pt>
                <c:pt idx="81">
                  <c:v>44521</c:v>
                </c:pt>
                <c:pt idx="82">
                  <c:v>44522</c:v>
                </c:pt>
                <c:pt idx="83">
                  <c:v>44523</c:v>
                </c:pt>
                <c:pt idx="84">
                  <c:v>44524</c:v>
                </c:pt>
                <c:pt idx="85">
                  <c:v>44525</c:v>
                </c:pt>
                <c:pt idx="86">
                  <c:v>44526</c:v>
                </c:pt>
                <c:pt idx="87">
                  <c:v>44527</c:v>
                </c:pt>
                <c:pt idx="88">
                  <c:v>44528</c:v>
                </c:pt>
                <c:pt idx="89">
                  <c:v>44529</c:v>
                </c:pt>
                <c:pt idx="90">
                  <c:v>44530</c:v>
                </c:pt>
                <c:pt idx="91">
                  <c:v>44531</c:v>
                </c:pt>
                <c:pt idx="92">
                  <c:v>44532</c:v>
                </c:pt>
                <c:pt idx="93">
                  <c:v>44533</c:v>
                </c:pt>
                <c:pt idx="94">
                  <c:v>44534</c:v>
                </c:pt>
                <c:pt idx="95">
                  <c:v>44535</c:v>
                </c:pt>
                <c:pt idx="96">
                  <c:v>44536</c:v>
                </c:pt>
                <c:pt idx="97">
                  <c:v>44537</c:v>
                </c:pt>
                <c:pt idx="98">
                  <c:v>44538</c:v>
                </c:pt>
                <c:pt idx="99">
                  <c:v>44539</c:v>
                </c:pt>
                <c:pt idx="100">
                  <c:v>44540</c:v>
                </c:pt>
                <c:pt idx="101">
                  <c:v>44541</c:v>
                </c:pt>
                <c:pt idx="102">
                  <c:v>44542</c:v>
                </c:pt>
                <c:pt idx="103">
                  <c:v>44543</c:v>
                </c:pt>
                <c:pt idx="104">
                  <c:v>44544</c:v>
                </c:pt>
                <c:pt idx="105">
                  <c:v>44545</c:v>
                </c:pt>
                <c:pt idx="106">
                  <c:v>44546</c:v>
                </c:pt>
                <c:pt idx="107">
                  <c:v>44547</c:v>
                </c:pt>
                <c:pt idx="108">
                  <c:v>44548</c:v>
                </c:pt>
                <c:pt idx="109">
                  <c:v>44549</c:v>
                </c:pt>
                <c:pt idx="110">
                  <c:v>44550</c:v>
                </c:pt>
                <c:pt idx="111">
                  <c:v>44551</c:v>
                </c:pt>
                <c:pt idx="112">
                  <c:v>44552</c:v>
                </c:pt>
                <c:pt idx="113">
                  <c:v>44553</c:v>
                </c:pt>
                <c:pt idx="114">
                  <c:v>44554</c:v>
                </c:pt>
                <c:pt idx="115">
                  <c:v>44555</c:v>
                </c:pt>
                <c:pt idx="116">
                  <c:v>44556</c:v>
                </c:pt>
                <c:pt idx="117">
                  <c:v>44557</c:v>
                </c:pt>
                <c:pt idx="118">
                  <c:v>44558</c:v>
                </c:pt>
                <c:pt idx="119">
                  <c:v>44559</c:v>
                </c:pt>
                <c:pt idx="120">
                  <c:v>44560</c:v>
                </c:pt>
                <c:pt idx="121">
                  <c:v>44561</c:v>
                </c:pt>
              </c:numCache>
            </c:numRef>
          </c:cat>
          <c:val>
            <c:numRef>
              <c:f>凡二量化对冲7号!$R$246:$R$367</c:f>
              <c:numCache>
                <c:formatCode>0.00%</c:formatCode>
                <c:ptCount val="122"/>
                <c:pt idx="0">
                  <c:v>6.809286956476129E-6</c:v>
                </c:pt>
                <c:pt idx="1">
                  <c:v>4.4048595130435284E-3</c:v>
                </c:pt>
                <c:pt idx="2">
                  <c:v>4.3145606956521325E-3</c:v>
                </c:pt>
                <c:pt idx="3">
                  <c:v>4.3145606956521325E-3</c:v>
                </c:pt>
                <c:pt idx="4">
                  <c:v>4.3145606956521325E-3</c:v>
                </c:pt>
                <c:pt idx="5">
                  <c:v>5.716989356521731E-3</c:v>
                </c:pt>
                <c:pt idx="6">
                  <c:v>5.320865113043474E-3</c:v>
                </c:pt>
                <c:pt idx="7">
                  <c:v>8.2886307478260996E-3</c:v>
                </c:pt>
                <c:pt idx="8">
                  <c:v>7.4627922434782985E-3</c:v>
                </c:pt>
                <c:pt idx="9">
                  <c:v>-7.1070313043477737E-4</c:v>
                </c:pt>
                <c:pt idx="10">
                  <c:v>-7.1070313043477737E-4</c:v>
                </c:pt>
                <c:pt idx="11">
                  <c:v>-7.1070313043477737E-4</c:v>
                </c:pt>
                <c:pt idx="12">
                  <c:v>4.5988464695652671E-3</c:v>
                </c:pt>
                <c:pt idx="13">
                  <c:v>-1.5432433043478624E-3</c:v>
                </c:pt>
                <c:pt idx="14">
                  <c:v>5.6856837217391055E-3</c:v>
                </c:pt>
                <c:pt idx="15">
                  <c:v>3.8135440000000207E-3</c:v>
                </c:pt>
                <c:pt idx="16">
                  <c:v>8.6054474782608897E-3</c:v>
                </c:pt>
                <c:pt idx="17">
                  <c:v>8.6054474782608897E-3</c:v>
                </c:pt>
                <c:pt idx="18">
                  <c:v>8.6054474782608897E-3</c:v>
                </c:pt>
                <c:pt idx="19">
                  <c:v>8.6054474782608897E-3</c:v>
                </c:pt>
                <c:pt idx="20">
                  <c:v>8.6054474782608897E-3</c:v>
                </c:pt>
                <c:pt idx="21">
                  <c:v>8.3969593391304432E-3</c:v>
                </c:pt>
                <c:pt idx="22">
                  <c:v>8.3505675826087214E-3</c:v>
                </c:pt>
                <c:pt idx="23">
                  <c:v>-3.5756709565217082E-3</c:v>
                </c:pt>
                <c:pt idx="24">
                  <c:v>-3.5756709565217082E-3</c:v>
                </c:pt>
                <c:pt idx="25">
                  <c:v>-3.5756709565217082E-3</c:v>
                </c:pt>
                <c:pt idx="26">
                  <c:v>-1.696310717391307E-2</c:v>
                </c:pt>
                <c:pt idx="27">
                  <c:v>-1.2657161999999958E-2</c:v>
                </c:pt>
                <c:pt idx="28">
                  <c:v>-3.0473013260869618E-2</c:v>
                </c:pt>
                <c:pt idx="29">
                  <c:v>-8.9022520434782551E-3</c:v>
                </c:pt>
                <c:pt idx="30">
                  <c:v>-8.9022520434782551E-3</c:v>
                </c:pt>
                <c:pt idx="31">
                  <c:v>-8.9022520434782551E-3</c:v>
                </c:pt>
                <c:pt idx="32">
                  <c:v>-8.9022520434782551E-3</c:v>
                </c:pt>
                <c:pt idx="33">
                  <c:v>-8.9022520434782551E-3</c:v>
                </c:pt>
                <c:pt idx="34">
                  <c:v>-8.9022520434782551E-3</c:v>
                </c:pt>
                <c:pt idx="35">
                  <c:v>-8.9022520434782551E-3</c:v>
                </c:pt>
                <c:pt idx="36">
                  <c:v>-8.9022520434782551E-3</c:v>
                </c:pt>
                <c:pt idx="37">
                  <c:v>-1.0854160347826066E-2</c:v>
                </c:pt>
                <c:pt idx="38">
                  <c:v>-1.0854160347826066E-2</c:v>
                </c:pt>
                <c:pt idx="39">
                  <c:v>-1.0854160347826066E-2</c:v>
                </c:pt>
                <c:pt idx="40">
                  <c:v>-1.9888909304347765E-2</c:v>
                </c:pt>
                <c:pt idx="41">
                  <c:v>-2.9793669260869595E-2</c:v>
                </c:pt>
                <c:pt idx="42">
                  <c:v>-2.972202856521736E-2</c:v>
                </c:pt>
                <c:pt idx="43">
                  <c:v>-2.675883691304352E-2</c:v>
                </c:pt>
                <c:pt idx="44">
                  <c:v>-3.3847246347826071E-2</c:v>
                </c:pt>
                <c:pt idx="45">
                  <c:v>-3.3847246347826071E-2</c:v>
                </c:pt>
                <c:pt idx="46">
                  <c:v>-3.3847246347826071E-2</c:v>
                </c:pt>
                <c:pt idx="47">
                  <c:v>-1.4853417434782567E-2</c:v>
                </c:pt>
                <c:pt idx="48">
                  <c:v>-1.0747369304347816E-2</c:v>
                </c:pt>
                <c:pt idx="49">
                  <c:v>-3.9452878260869051E-3</c:v>
                </c:pt>
                <c:pt idx="50">
                  <c:v>2.9037773913041407E-4</c:v>
                </c:pt>
                <c:pt idx="51">
                  <c:v>-1.2093203173912997E-2</c:v>
                </c:pt>
                <c:pt idx="52">
                  <c:v>-1.2093203173912997E-2</c:v>
                </c:pt>
                <c:pt idx="53">
                  <c:v>-1.2093203173912997E-2</c:v>
                </c:pt>
                <c:pt idx="54">
                  <c:v>-3.298813347826056E-3</c:v>
                </c:pt>
                <c:pt idx="55">
                  <c:v>-5.9923253478261444E-3</c:v>
                </c:pt>
                <c:pt idx="56">
                  <c:v>-3.4122971739130176E-3</c:v>
                </c:pt>
                <c:pt idx="57">
                  <c:v>-1.9129683782608743E-2</c:v>
                </c:pt>
                <c:pt idx="58">
                  <c:v>-1.9098165130434736E-2</c:v>
                </c:pt>
                <c:pt idx="59">
                  <c:v>-1.9098165130434736E-2</c:v>
                </c:pt>
                <c:pt idx="60">
                  <c:v>-1.9098165130434736E-2</c:v>
                </c:pt>
                <c:pt idx="61">
                  <c:v>-1.5321843869565232E-2</c:v>
                </c:pt>
                <c:pt idx="62">
                  <c:v>-2.4172241434782613E-2</c:v>
                </c:pt>
                <c:pt idx="63">
                  <c:v>-2.8089928260869566E-2</c:v>
                </c:pt>
                <c:pt idx="64">
                  <c:v>-2.2441091739130409E-2</c:v>
                </c:pt>
                <c:pt idx="65">
                  <c:v>-3.7185504826087019E-2</c:v>
                </c:pt>
                <c:pt idx="66">
                  <c:v>-3.7185504826087019E-2</c:v>
                </c:pt>
                <c:pt idx="67">
                  <c:v>-3.7185504826087019E-2</c:v>
                </c:pt>
                <c:pt idx="68">
                  <c:v>-3.4105515608695666E-2</c:v>
                </c:pt>
                <c:pt idx="69">
                  <c:v>-2.549418743478267E-2</c:v>
                </c:pt>
                <c:pt idx="70">
                  <c:v>-2.0855056521739131E-2</c:v>
                </c:pt>
                <c:pt idx="71">
                  <c:v>-2.484076608695647E-2</c:v>
                </c:pt>
                <c:pt idx="72">
                  <c:v>-2.238084708695658E-2</c:v>
                </c:pt>
                <c:pt idx="73">
                  <c:v>-2.238084708695658E-2</c:v>
                </c:pt>
                <c:pt idx="74">
                  <c:v>-2.238084708695658E-2</c:v>
                </c:pt>
                <c:pt idx="75">
                  <c:v>-1.8201703347826132E-2</c:v>
                </c:pt>
                <c:pt idx="76">
                  <c:v>-2.1512144999999976E-2</c:v>
                </c:pt>
                <c:pt idx="77">
                  <c:v>-8.9928791304347312E-3</c:v>
                </c:pt>
                <c:pt idx="78">
                  <c:v>-9.9104242173912727E-3</c:v>
                </c:pt>
                <c:pt idx="79">
                  <c:v>-1.1502381826086925E-2</c:v>
                </c:pt>
                <c:pt idx="80">
                  <c:v>-1.1502381826086925E-2</c:v>
                </c:pt>
                <c:pt idx="81">
                  <c:v>-1.1502381826086925E-2</c:v>
                </c:pt>
                <c:pt idx="82">
                  <c:v>-3.9402204347825567E-3</c:v>
                </c:pt>
                <c:pt idx="83">
                  <c:v>-3.1750101304348398E-3</c:v>
                </c:pt>
                <c:pt idx="84">
                  <c:v>-5.6064191739130277E-3</c:v>
                </c:pt>
                <c:pt idx="85">
                  <c:v>-6.6566590869565371E-3</c:v>
                </c:pt>
                <c:pt idx="86">
                  <c:v>-1.6181942173912472E-3</c:v>
                </c:pt>
                <c:pt idx="87">
                  <c:v>-1.6181942173912472E-3</c:v>
                </c:pt>
                <c:pt idx="88">
                  <c:v>-1.6181942173912472E-3</c:v>
                </c:pt>
                <c:pt idx="89">
                  <c:v>1.8711761739130643E-3</c:v>
                </c:pt>
                <c:pt idx="90">
                  <c:v>4.0984016347826047E-3</c:v>
                </c:pt>
                <c:pt idx="91">
                  <c:v>6.5399999999999996E-4</c:v>
                </c:pt>
                <c:pt idx="92">
                  <c:v>-5.2527489565216976E-3</c:v>
                </c:pt>
                <c:pt idx="93">
                  <c:v>-6.4045159130434624E-3</c:v>
                </c:pt>
                <c:pt idx="94">
                  <c:v>-6.4045159130434624E-3</c:v>
                </c:pt>
                <c:pt idx="95">
                  <c:v>-6.4045159130434624E-3</c:v>
                </c:pt>
                <c:pt idx="96">
                  <c:v>-1.1759611391304369E-2</c:v>
                </c:pt>
                <c:pt idx="97">
                  <c:v>-1.9128613999999995E-2</c:v>
                </c:pt>
                <c:pt idx="98">
                  <c:v>-1.2501010217391278E-2</c:v>
                </c:pt>
                <c:pt idx="99">
                  <c:v>-1.7793482652173873E-2</c:v>
                </c:pt>
                <c:pt idx="100">
                  <c:v>-1.5590601521739104E-2</c:v>
                </c:pt>
                <c:pt idx="101">
                  <c:v>-1.5590601521739104E-2</c:v>
                </c:pt>
                <c:pt idx="102">
                  <c:v>-1.5590601521739104E-2</c:v>
                </c:pt>
                <c:pt idx="103">
                  <c:v>-1.3509099391304411E-2</c:v>
                </c:pt>
                <c:pt idx="104">
                  <c:v>-1.4488103999999943E-2</c:v>
                </c:pt>
                <c:pt idx="105">
                  <c:v>-1.8550936608695594E-2</c:v>
                </c:pt>
                <c:pt idx="106">
                  <c:v>-1.8801073130434751E-2</c:v>
                </c:pt>
                <c:pt idx="107">
                  <c:v>-2.5472916173913038E-2</c:v>
                </c:pt>
                <c:pt idx="108">
                  <c:v>-2.5472916173913038E-2</c:v>
                </c:pt>
                <c:pt idx="109">
                  <c:v>-2.5472916173913038E-2</c:v>
                </c:pt>
                <c:pt idx="110">
                  <c:v>-3.3695008304347809E-2</c:v>
                </c:pt>
                <c:pt idx="111">
                  <c:v>-2.9594837739130467E-2</c:v>
                </c:pt>
                <c:pt idx="112">
                  <c:v>-2.4963712304347883E-2</c:v>
                </c:pt>
                <c:pt idx="113">
                  <c:v>-3.1360788826086991E-2</c:v>
                </c:pt>
                <c:pt idx="114">
                  <c:v>-4.3798813478260847E-2</c:v>
                </c:pt>
                <c:pt idx="115">
                  <c:v>-4.3798813478260847E-2</c:v>
                </c:pt>
                <c:pt idx="116">
                  <c:v>-4.3798813478260847E-2</c:v>
                </c:pt>
                <c:pt idx="117">
                  <c:v>-4.2410975739130378E-2</c:v>
                </c:pt>
                <c:pt idx="118">
                  <c:v>-3.245565552173918E-2</c:v>
                </c:pt>
                <c:pt idx="119">
                  <c:v>-3.3978578999999946E-2</c:v>
                </c:pt>
                <c:pt idx="120">
                  <c:v>-3.263976965217396E-2</c:v>
                </c:pt>
                <c:pt idx="121">
                  <c:v>-3.0199757130434719E-2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570800"/>
        <c:axId val="1700566448"/>
      </c:lineChart>
      <c:dateAx>
        <c:axId val="170057080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566448"/>
        <c:crosses val="autoZero"/>
        <c:auto val="0"/>
        <c:lblOffset val="100"/>
        <c:baseTimeUnit val="days"/>
      </c:dateAx>
      <c:valAx>
        <c:axId val="170056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57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财通内需增长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财通内需增长!$A$248:$A$367</c:f>
              <c:numCache>
                <c:formatCode>m/d/yyyy</c:formatCode>
                <c:ptCount val="120"/>
                <c:pt idx="0">
                  <c:v>44442</c:v>
                </c:pt>
                <c:pt idx="1">
                  <c:v>44443</c:v>
                </c:pt>
                <c:pt idx="2">
                  <c:v>44444</c:v>
                </c:pt>
                <c:pt idx="3">
                  <c:v>44445</c:v>
                </c:pt>
                <c:pt idx="4">
                  <c:v>44446</c:v>
                </c:pt>
                <c:pt idx="5">
                  <c:v>44447</c:v>
                </c:pt>
                <c:pt idx="6">
                  <c:v>44448</c:v>
                </c:pt>
                <c:pt idx="7">
                  <c:v>44449</c:v>
                </c:pt>
                <c:pt idx="8">
                  <c:v>44450</c:v>
                </c:pt>
                <c:pt idx="9">
                  <c:v>44451</c:v>
                </c:pt>
                <c:pt idx="10">
                  <c:v>44452</c:v>
                </c:pt>
                <c:pt idx="11">
                  <c:v>44453</c:v>
                </c:pt>
                <c:pt idx="12">
                  <c:v>44454</c:v>
                </c:pt>
                <c:pt idx="13">
                  <c:v>44455</c:v>
                </c:pt>
                <c:pt idx="14">
                  <c:v>44456</c:v>
                </c:pt>
                <c:pt idx="15">
                  <c:v>44457</c:v>
                </c:pt>
                <c:pt idx="16">
                  <c:v>44458</c:v>
                </c:pt>
                <c:pt idx="17">
                  <c:v>44459</c:v>
                </c:pt>
                <c:pt idx="18">
                  <c:v>44460</c:v>
                </c:pt>
                <c:pt idx="19">
                  <c:v>44461</c:v>
                </c:pt>
                <c:pt idx="20">
                  <c:v>44462</c:v>
                </c:pt>
                <c:pt idx="21">
                  <c:v>44463</c:v>
                </c:pt>
                <c:pt idx="22">
                  <c:v>44464</c:v>
                </c:pt>
                <c:pt idx="23">
                  <c:v>44465</c:v>
                </c:pt>
                <c:pt idx="24">
                  <c:v>44466</c:v>
                </c:pt>
                <c:pt idx="25">
                  <c:v>44467</c:v>
                </c:pt>
                <c:pt idx="26">
                  <c:v>44468</c:v>
                </c:pt>
                <c:pt idx="27">
                  <c:v>44469</c:v>
                </c:pt>
                <c:pt idx="28">
                  <c:v>44470</c:v>
                </c:pt>
                <c:pt idx="29">
                  <c:v>44471</c:v>
                </c:pt>
                <c:pt idx="30">
                  <c:v>44472</c:v>
                </c:pt>
                <c:pt idx="31">
                  <c:v>44473</c:v>
                </c:pt>
                <c:pt idx="32">
                  <c:v>44474</c:v>
                </c:pt>
                <c:pt idx="33">
                  <c:v>44475</c:v>
                </c:pt>
                <c:pt idx="34">
                  <c:v>44476</c:v>
                </c:pt>
                <c:pt idx="35">
                  <c:v>44477</c:v>
                </c:pt>
                <c:pt idx="36">
                  <c:v>44478</c:v>
                </c:pt>
                <c:pt idx="37">
                  <c:v>44479</c:v>
                </c:pt>
                <c:pt idx="38">
                  <c:v>44480</c:v>
                </c:pt>
                <c:pt idx="39">
                  <c:v>44481</c:v>
                </c:pt>
                <c:pt idx="40">
                  <c:v>44482</c:v>
                </c:pt>
                <c:pt idx="41">
                  <c:v>44483</c:v>
                </c:pt>
                <c:pt idx="42">
                  <c:v>44484</c:v>
                </c:pt>
                <c:pt idx="43">
                  <c:v>44485</c:v>
                </c:pt>
                <c:pt idx="44">
                  <c:v>44486</c:v>
                </c:pt>
                <c:pt idx="45">
                  <c:v>44487</c:v>
                </c:pt>
                <c:pt idx="46">
                  <c:v>44488</c:v>
                </c:pt>
                <c:pt idx="47">
                  <c:v>44489</c:v>
                </c:pt>
                <c:pt idx="48">
                  <c:v>44490</c:v>
                </c:pt>
                <c:pt idx="49">
                  <c:v>44491</c:v>
                </c:pt>
                <c:pt idx="50">
                  <c:v>44492</c:v>
                </c:pt>
                <c:pt idx="51">
                  <c:v>44493</c:v>
                </c:pt>
                <c:pt idx="52">
                  <c:v>44494</c:v>
                </c:pt>
                <c:pt idx="53">
                  <c:v>44495</c:v>
                </c:pt>
                <c:pt idx="54">
                  <c:v>44496</c:v>
                </c:pt>
                <c:pt idx="55">
                  <c:v>44497</c:v>
                </c:pt>
                <c:pt idx="56">
                  <c:v>44498</c:v>
                </c:pt>
                <c:pt idx="57">
                  <c:v>44499</c:v>
                </c:pt>
                <c:pt idx="58">
                  <c:v>44500</c:v>
                </c:pt>
                <c:pt idx="59">
                  <c:v>44501</c:v>
                </c:pt>
                <c:pt idx="60">
                  <c:v>44502</c:v>
                </c:pt>
                <c:pt idx="61">
                  <c:v>44503</c:v>
                </c:pt>
                <c:pt idx="62">
                  <c:v>44504</c:v>
                </c:pt>
                <c:pt idx="63">
                  <c:v>44505</c:v>
                </c:pt>
                <c:pt idx="64">
                  <c:v>44506</c:v>
                </c:pt>
                <c:pt idx="65">
                  <c:v>44507</c:v>
                </c:pt>
                <c:pt idx="66">
                  <c:v>44508</c:v>
                </c:pt>
                <c:pt idx="67">
                  <c:v>44509</c:v>
                </c:pt>
                <c:pt idx="68">
                  <c:v>44510</c:v>
                </c:pt>
                <c:pt idx="69">
                  <c:v>44511</c:v>
                </c:pt>
                <c:pt idx="70">
                  <c:v>44512</c:v>
                </c:pt>
                <c:pt idx="71">
                  <c:v>44513</c:v>
                </c:pt>
                <c:pt idx="72">
                  <c:v>44514</c:v>
                </c:pt>
                <c:pt idx="73">
                  <c:v>44515</c:v>
                </c:pt>
                <c:pt idx="74">
                  <c:v>44516</c:v>
                </c:pt>
                <c:pt idx="75">
                  <c:v>44517</c:v>
                </c:pt>
                <c:pt idx="76">
                  <c:v>44518</c:v>
                </c:pt>
                <c:pt idx="77">
                  <c:v>44519</c:v>
                </c:pt>
                <c:pt idx="78">
                  <c:v>44520</c:v>
                </c:pt>
                <c:pt idx="79">
                  <c:v>44521</c:v>
                </c:pt>
                <c:pt idx="80">
                  <c:v>44522</c:v>
                </c:pt>
                <c:pt idx="81">
                  <c:v>44523</c:v>
                </c:pt>
                <c:pt idx="82">
                  <c:v>44524</c:v>
                </c:pt>
                <c:pt idx="83">
                  <c:v>44525</c:v>
                </c:pt>
                <c:pt idx="84">
                  <c:v>44526</c:v>
                </c:pt>
                <c:pt idx="85">
                  <c:v>44527</c:v>
                </c:pt>
                <c:pt idx="86">
                  <c:v>44528</c:v>
                </c:pt>
                <c:pt idx="87">
                  <c:v>44529</c:v>
                </c:pt>
                <c:pt idx="88">
                  <c:v>44530</c:v>
                </c:pt>
                <c:pt idx="89">
                  <c:v>44531</c:v>
                </c:pt>
                <c:pt idx="90">
                  <c:v>44532</c:v>
                </c:pt>
                <c:pt idx="91">
                  <c:v>44533</c:v>
                </c:pt>
                <c:pt idx="92">
                  <c:v>44534</c:v>
                </c:pt>
                <c:pt idx="93">
                  <c:v>44535</c:v>
                </c:pt>
                <c:pt idx="94">
                  <c:v>44536</c:v>
                </c:pt>
                <c:pt idx="95">
                  <c:v>44537</c:v>
                </c:pt>
                <c:pt idx="96">
                  <c:v>44538</c:v>
                </c:pt>
                <c:pt idx="97">
                  <c:v>44539</c:v>
                </c:pt>
                <c:pt idx="98">
                  <c:v>44540</c:v>
                </c:pt>
                <c:pt idx="99">
                  <c:v>44541</c:v>
                </c:pt>
                <c:pt idx="100">
                  <c:v>44542</c:v>
                </c:pt>
                <c:pt idx="101">
                  <c:v>44543</c:v>
                </c:pt>
                <c:pt idx="102">
                  <c:v>44544</c:v>
                </c:pt>
                <c:pt idx="103">
                  <c:v>44545</c:v>
                </c:pt>
                <c:pt idx="104">
                  <c:v>44546</c:v>
                </c:pt>
                <c:pt idx="105">
                  <c:v>44547</c:v>
                </c:pt>
                <c:pt idx="106">
                  <c:v>44548</c:v>
                </c:pt>
                <c:pt idx="107">
                  <c:v>44549</c:v>
                </c:pt>
                <c:pt idx="108">
                  <c:v>44550</c:v>
                </c:pt>
                <c:pt idx="109">
                  <c:v>44551</c:v>
                </c:pt>
                <c:pt idx="110">
                  <c:v>44552</c:v>
                </c:pt>
                <c:pt idx="111">
                  <c:v>44553</c:v>
                </c:pt>
                <c:pt idx="112">
                  <c:v>44554</c:v>
                </c:pt>
                <c:pt idx="113">
                  <c:v>44555</c:v>
                </c:pt>
                <c:pt idx="114">
                  <c:v>44556</c:v>
                </c:pt>
                <c:pt idx="115">
                  <c:v>44557</c:v>
                </c:pt>
                <c:pt idx="116">
                  <c:v>44558</c:v>
                </c:pt>
                <c:pt idx="117">
                  <c:v>44559</c:v>
                </c:pt>
                <c:pt idx="118">
                  <c:v>44560</c:v>
                </c:pt>
                <c:pt idx="119">
                  <c:v>44561</c:v>
                </c:pt>
              </c:numCache>
            </c:numRef>
          </c:cat>
          <c:val>
            <c:numRef>
              <c:f>财通内需增长!$N$248:$N$367</c:f>
              <c:numCache>
                <c:formatCode>0.00%</c:formatCode>
                <c:ptCount val="120"/>
                <c:pt idx="0">
                  <c:v>-1.2500008450075984E-5</c:v>
                </c:pt>
                <c:pt idx="1">
                  <c:v>-1.2500008450075984E-5</c:v>
                </c:pt>
                <c:pt idx="2">
                  <c:v>-1.2500008450075984E-5</c:v>
                </c:pt>
                <c:pt idx="3">
                  <c:v>-1.2500008450075984E-5</c:v>
                </c:pt>
                <c:pt idx="4">
                  <c:v>-1.2500008450075984E-5</c:v>
                </c:pt>
                <c:pt idx="5">
                  <c:v>-1.2500008450075984E-5</c:v>
                </c:pt>
                <c:pt idx="6">
                  <c:v>-1.2500008450075984E-5</c:v>
                </c:pt>
                <c:pt idx="7">
                  <c:v>1.6045207579400016E-2</c:v>
                </c:pt>
                <c:pt idx="8">
                  <c:v>1.6045207579400016E-2</c:v>
                </c:pt>
                <c:pt idx="9">
                  <c:v>1.6045207579400016E-2</c:v>
                </c:pt>
                <c:pt idx="10">
                  <c:v>1.6045207579400016E-2</c:v>
                </c:pt>
                <c:pt idx="11">
                  <c:v>1.6045207579400016E-2</c:v>
                </c:pt>
                <c:pt idx="12">
                  <c:v>1.6045207579400016E-2</c:v>
                </c:pt>
                <c:pt idx="13">
                  <c:v>1.6045207579400016E-2</c:v>
                </c:pt>
                <c:pt idx="14">
                  <c:v>1.1968380264350027E-2</c:v>
                </c:pt>
                <c:pt idx="15">
                  <c:v>1.1968380264350027E-2</c:v>
                </c:pt>
                <c:pt idx="16">
                  <c:v>1.1968380264350027E-2</c:v>
                </c:pt>
                <c:pt idx="17">
                  <c:v>1.1968380264350027E-2</c:v>
                </c:pt>
                <c:pt idx="18">
                  <c:v>1.1968380264350027E-2</c:v>
                </c:pt>
                <c:pt idx="19">
                  <c:v>1.1968380264350027E-2</c:v>
                </c:pt>
                <c:pt idx="20">
                  <c:v>1.1968380264350027E-2</c:v>
                </c:pt>
                <c:pt idx="21">
                  <c:v>1.1552377477099933E-2</c:v>
                </c:pt>
                <c:pt idx="22">
                  <c:v>1.1552377477099933E-2</c:v>
                </c:pt>
                <c:pt idx="23">
                  <c:v>1.1552377477099933E-2</c:v>
                </c:pt>
                <c:pt idx="24">
                  <c:v>1.1552377477099933E-2</c:v>
                </c:pt>
                <c:pt idx="25">
                  <c:v>1.1552377477099933E-2</c:v>
                </c:pt>
                <c:pt idx="26">
                  <c:v>1.1552377477099933E-2</c:v>
                </c:pt>
                <c:pt idx="27">
                  <c:v>4.9795334385499355E-3</c:v>
                </c:pt>
                <c:pt idx="28">
                  <c:v>4.9795334385499355E-3</c:v>
                </c:pt>
                <c:pt idx="29">
                  <c:v>4.9795334385499355E-3</c:v>
                </c:pt>
                <c:pt idx="30">
                  <c:v>4.9795334385499355E-3</c:v>
                </c:pt>
                <c:pt idx="31">
                  <c:v>4.9795334385499355E-3</c:v>
                </c:pt>
                <c:pt idx="32">
                  <c:v>4.9795334385499355E-3</c:v>
                </c:pt>
                <c:pt idx="33">
                  <c:v>4.9795334385499355E-3</c:v>
                </c:pt>
                <c:pt idx="34">
                  <c:v>4.9795334385499355E-3</c:v>
                </c:pt>
                <c:pt idx="35">
                  <c:v>6.0611406853999942E-3</c:v>
                </c:pt>
                <c:pt idx="36">
                  <c:v>6.0611406853999942E-3</c:v>
                </c:pt>
                <c:pt idx="37">
                  <c:v>6.0611406853999942E-3</c:v>
                </c:pt>
                <c:pt idx="38">
                  <c:v>6.0611406853999942E-3</c:v>
                </c:pt>
                <c:pt idx="39">
                  <c:v>6.0611406853999942E-3</c:v>
                </c:pt>
                <c:pt idx="40">
                  <c:v>6.0611406853999942E-3</c:v>
                </c:pt>
                <c:pt idx="41">
                  <c:v>6.0611406853999942E-3</c:v>
                </c:pt>
                <c:pt idx="42">
                  <c:v>-4.2850279569998386E-4</c:v>
                </c:pt>
                <c:pt idx="43">
                  <c:v>-4.2850279569998386E-4</c:v>
                </c:pt>
                <c:pt idx="44">
                  <c:v>-4.2850279569998386E-4</c:v>
                </c:pt>
                <c:pt idx="45">
                  <c:v>-4.2850279569998386E-4</c:v>
                </c:pt>
                <c:pt idx="46">
                  <c:v>-4.2850279569998386E-4</c:v>
                </c:pt>
                <c:pt idx="47">
                  <c:v>-4.2850279569998386E-4</c:v>
                </c:pt>
                <c:pt idx="48">
                  <c:v>-4.2850279569998386E-4</c:v>
                </c:pt>
                <c:pt idx="49">
                  <c:v>8.3907562939999625E-3</c:v>
                </c:pt>
                <c:pt idx="50">
                  <c:v>8.3907562939999625E-3</c:v>
                </c:pt>
                <c:pt idx="51">
                  <c:v>8.3907562939999625E-3</c:v>
                </c:pt>
                <c:pt idx="52">
                  <c:v>8.3907562939999625E-3</c:v>
                </c:pt>
                <c:pt idx="53">
                  <c:v>8.3907562939999625E-3</c:v>
                </c:pt>
                <c:pt idx="54">
                  <c:v>8.3907562939999625E-3</c:v>
                </c:pt>
                <c:pt idx="55">
                  <c:v>8.3907562939999625E-3</c:v>
                </c:pt>
                <c:pt idx="56">
                  <c:v>8.3075557365499438E-3</c:v>
                </c:pt>
                <c:pt idx="57">
                  <c:v>8.3075557365499438E-3</c:v>
                </c:pt>
                <c:pt idx="58">
                  <c:v>8.3075557365499438E-3</c:v>
                </c:pt>
                <c:pt idx="59">
                  <c:v>8.3075557365499438E-3</c:v>
                </c:pt>
                <c:pt idx="60">
                  <c:v>8.3075557365499438E-3</c:v>
                </c:pt>
                <c:pt idx="61">
                  <c:v>8.3075557365499438E-3</c:v>
                </c:pt>
                <c:pt idx="62">
                  <c:v>8.3075557365499438E-3</c:v>
                </c:pt>
                <c:pt idx="63">
                  <c:v>1.1718778591999971E-2</c:v>
                </c:pt>
                <c:pt idx="64">
                  <c:v>1.1718778591999971E-2</c:v>
                </c:pt>
                <c:pt idx="65">
                  <c:v>1.1718778591999971E-2</c:v>
                </c:pt>
                <c:pt idx="66">
                  <c:v>1.1718778591999971E-2</c:v>
                </c:pt>
                <c:pt idx="67">
                  <c:v>1.1718778591999971E-2</c:v>
                </c:pt>
                <c:pt idx="68">
                  <c:v>1.1718778591999971E-2</c:v>
                </c:pt>
                <c:pt idx="69">
                  <c:v>1.1718778591999971E-2</c:v>
                </c:pt>
                <c:pt idx="70">
                  <c:v>3.0022901231000012E-2</c:v>
                </c:pt>
                <c:pt idx="71">
                  <c:v>3.0022901231000012E-2</c:v>
                </c:pt>
                <c:pt idx="72">
                  <c:v>3.0022901231000012E-2</c:v>
                </c:pt>
                <c:pt idx="73">
                  <c:v>3.0022901231000012E-2</c:v>
                </c:pt>
                <c:pt idx="74">
                  <c:v>3.0022901231000012E-2</c:v>
                </c:pt>
                <c:pt idx="75">
                  <c:v>3.0022901231000012E-2</c:v>
                </c:pt>
                <c:pt idx="76">
                  <c:v>3.0022901231000012E-2</c:v>
                </c:pt>
                <c:pt idx="77">
                  <c:v>2.7776486179850065E-2</c:v>
                </c:pt>
                <c:pt idx="78">
                  <c:v>2.7776486179850065E-2</c:v>
                </c:pt>
                <c:pt idx="79">
                  <c:v>2.7776486179850065E-2</c:v>
                </c:pt>
                <c:pt idx="80">
                  <c:v>2.7776486179850065E-2</c:v>
                </c:pt>
                <c:pt idx="81">
                  <c:v>2.7776486179850065E-2</c:v>
                </c:pt>
                <c:pt idx="82">
                  <c:v>2.7776486179850065E-2</c:v>
                </c:pt>
                <c:pt idx="83">
                  <c:v>2.7776486179850065E-2</c:v>
                </c:pt>
                <c:pt idx="84">
                  <c:v>3.3018121299200134E-2</c:v>
                </c:pt>
                <c:pt idx="85">
                  <c:v>3.3018121299200134E-2</c:v>
                </c:pt>
                <c:pt idx="86">
                  <c:v>3.3018121299200134E-2</c:v>
                </c:pt>
                <c:pt idx="87">
                  <c:v>3.3018121299200134E-2</c:v>
                </c:pt>
                <c:pt idx="88">
                  <c:v>3.3018121299200134E-2</c:v>
                </c:pt>
                <c:pt idx="89">
                  <c:v>3.3018121299200134E-2</c:v>
                </c:pt>
                <c:pt idx="90">
                  <c:v>3.3018121299200134E-2</c:v>
                </c:pt>
                <c:pt idx="91">
                  <c:v>5.1738246725450084E-2</c:v>
                </c:pt>
                <c:pt idx="92">
                  <c:v>5.1738246725450084E-2</c:v>
                </c:pt>
                <c:pt idx="93">
                  <c:v>5.1738246725450084E-2</c:v>
                </c:pt>
                <c:pt idx="94">
                  <c:v>5.1738246725450084E-2</c:v>
                </c:pt>
                <c:pt idx="95">
                  <c:v>5.1738246725450084E-2</c:v>
                </c:pt>
                <c:pt idx="96">
                  <c:v>5.1738246725450084E-2</c:v>
                </c:pt>
                <c:pt idx="97">
                  <c:v>5.1738246725450084E-2</c:v>
                </c:pt>
                <c:pt idx="98">
                  <c:v>4.8659826099799949E-2</c:v>
                </c:pt>
                <c:pt idx="99">
                  <c:v>4.8659826099799949E-2</c:v>
                </c:pt>
                <c:pt idx="100">
                  <c:v>4.8659826099799949E-2</c:v>
                </c:pt>
                <c:pt idx="101">
                  <c:v>4.8659826099799949E-2</c:v>
                </c:pt>
                <c:pt idx="102">
                  <c:v>4.8659826099799949E-2</c:v>
                </c:pt>
                <c:pt idx="103">
                  <c:v>4.8659826099799949E-2</c:v>
                </c:pt>
                <c:pt idx="104">
                  <c:v>4.8659826099799949E-2</c:v>
                </c:pt>
                <c:pt idx="105">
                  <c:v>4.9075828887049852E-2</c:v>
                </c:pt>
                <c:pt idx="106">
                  <c:v>4.9075828887049852E-2</c:v>
                </c:pt>
                <c:pt idx="107">
                  <c:v>4.9075828887049852E-2</c:v>
                </c:pt>
                <c:pt idx="108">
                  <c:v>4.9075828887049852E-2</c:v>
                </c:pt>
                <c:pt idx="109">
                  <c:v>4.9075828887049852E-2</c:v>
                </c:pt>
                <c:pt idx="110">
                  <c:v>4.9075828887049852E-2</c:v>
                </c:pt>
                <c:pt idx="111">
                  <c:v>4.9075828887049852E-2</c:v>
                </c:pt>
                <c:pt idx="112">
                  <c:v>4.3251789865550026E-2</c:v>
                </c:pt>
                <c:pt idx="113">
                  <c:v>4.3251789865550026E-2</c:v>
                </c:pt>
                <c:pt idx="114">
                  <c:v>4.3251789865550026E-2</c:v>
                </c:pt>
                <c:pt idx="115">
                  <c:v>4.3251789865550026E-2</c:v>
                </c:pt>
                <c:pt idx="116">
                  <c:v>4.3251789865550026E-2</c:v>
                </c:pt>
                <c:pt idx="117">
                  <c:v>4.3251789865550026E-2</c:v>
                </c:pt>
                <c:pt idx="118">
                  <c:v>4.3251789865550026E-2</c:v>
                </c:pt>
                <c:pt idx="119">
                  <c:v>5.3901461219150015E-2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567536"/>
        <c:axId val="1700571344"/>
      </c:lineChart>
      <c:dateAx>
        <c:axId val="170056753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571344"/>
        <c:crosses val="autoZero"/>
        <c:auto val="0"/>
        <c:lblOffset val="100"/>
        <c:baseTimeUnit val="days"/>
      </c:dateAx>
      <c:valAx>
        <c:axId val="17005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56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赫富尊享十九号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赫富尊享十九号!$A$273:$A$367</c:f>
              <c:numCache>
                <c:formatCode>m/d/yyyy</c:formatCode>
                <c:ptCount val="95"/>
                <c:pt idx="0">
                  <c:v>44467</c:v>
                </c:pt>
                <c:pt idx="1">
                  <c:v>44468</c:v>
                </c:pt>
                <c:pt idx="2">
                  <c:v>44469</c:v>
                </c:pt>
                <c:pt idx="3">
                  <c:v>44470</c:v>
                </c:pt>
                <c:pt idx="4">
                  <c:v>44471</c:v>
                </c:pt>
                <c:pt idx="5">
                  <c:v>44472</c:v>
                </c:pt>
                <c:pt idx="6">
                  <c:v>44473</c:v>
                </c:pt>
                <c:pt idx="7">
                  <c:v>44474</c:v>
                </c:pt>
                <c:pt idx="8">
                  <c:v>44475</c:v>
                </c:pt>
                <c:pt idx="9">
                  <c:v>44476</c:v>
                </c:pt>
                <c:pt idx="10">
                  <c:v>44477</c:v>
                </c:pt>
                <c:pt idx="11">
                  <c:v>44478</c:v>
                </c:pt>
                <c:pt idx="12">
                  <c:v>44479</c:v>
                </c:pt>
                <c:pt idx="13">
                  <c:v>44480</c:v>
                </c:pt>
                <c:pt idx="14">
                  <c:v>44481</c:v>
                </c:pt>
                <c:pt idx="15">
                  <c:v>44482</c:v>
                </c:pt>
                <c:pt idx="16">
                  <c:v>44483</c:v>
                </c:pt>
                <c:pt idx="17">
                  <c:v>44484</c:v>
                </c:pt>
                <c:pt idx="18">
                  <c:v>44485</c:v>
                </c:pt>
                <c:pt idx="19">
                  <c:v>44486</c:v>
                </c:pt>
                <c:pt idx="20">
                  <c:v>44487</c:v>
                </c:pt>
                <c:pt idx="21">
                  <c:v>44488</c:v>
                </c:pt>
                <c:pt idx="22">
                  <c:v>44489</c:v>
                </c:pt>
                <c:pt idx="23">
                  <c:v>44490</c:v>
                </c:pt>
                <c:pt idx="24">
                  <c:v>44491</c:v>
                </c:pt>
                <c:pt idx="25">
                  <c:v>44492</c:v>
                </c:pt>
                <c:pt idx="26">
                  <c:v>44493</c:v>
                </c:pt>
                <c:pt idx="27">
                  <c:v>44494</c:v>
                </c:pt>
                <c:pt idx="28">
                  <c:v>44495</c:v>
                </c:pt>
                <c:pt idx="29">
                  <c:v>44496</c:v>
                </c:pt>
                <c:pt idx="30">
                  <c:v>44497</c:v>
                </c:pt>
                <c:pt idx="31">
                  <c:v>44498</c:v>
                </c:pt>
                <c:pt idx="32">
                  <c:v>44499</c:v>
                </c:pt>
                <c:pt idx="33">
                  <c:v>44500</c:v>
                </c:pt>
                <c:pt idx="34">
                  <c:v>44501</c:v>
                </c:pt>
                <c:pt idx="35">
                  <c:v>44502</c:v>
                </c:pt>
                <c:pt idx="36">
                  <c:v>44503</c:v>
                </c:pt>
                <c:pt idx="37">
                  <c:v>44504</c:v>
                </c:pt>
                <c:pt idx="38">
                  <c:v>44505</c:v>
                </c:pt>
                <c:pt idx="39">
                  <c:v>44506</c:v>
                </c:pt>
                <c:pt idx="40">
                  <c:v>44507</c:v>
                </c:pt>
                <c:pt idx="41">
                  <c:v>44508</c:v>
                </c:pt>
                <c:pt idx="42">
                  <c:v>44509</c:v>
                </c:pt>
                <c:pt idx="43">
                  <c:v>44510</c:v>
                </c:pt>
                <c:pt idx="44">
                  <c:v>44511</c:v>
                </c:pt>
                <c:pt idx="45">
                  <c:v>44512</c:v>
                </c:pt>
                <c:pt idx="46">
                  <c:v>44513</c:v>
                </c:pt>
                <c:pt idx="47">
                  <c:v>44514</c:v>
                </c:pt>
                <c:pt idx="48">
                  <c:v>44515</c:v>
                </c:pt>
                <c:pt idx="49">
                  <c:v>44516</c:v>
                </c:pt>
                <c:pt idx="50">
                  <c:v>44517</c:v>
                </c:pt>
                <c:pt idx="51">
                  <c:v>44518</c:v>
                </c:pt>
                <c:pt idx="52">
                  <c:v>44519</c:v>
                </c:pt>
                <c:pt idx="53">
                  <c:v>44520</c:v>
                </c:pt>
                <c:pt idx="54">
                  <c:v>44521</c:v>
                </c:pt>
                <c:pt idx="55">
                  <c:v>44522</c:v>
                </c:pt>
                <c:pt idx="56">
                  <c:v>44523</c:v>
                </c:pt>
                <c:pt idx="57">
                  <c:v>44524</c:v>
                </c:pt>
                <c:pt idx="58">
                  <c:v>44525</c:v>
                </c:pt>
                <c:pt idx="59">
                  <c:v>44526</c:v>
                </c:pt>
                <c:pt idx="60">
                  <c:v>44527</c:v>
                </c:pt>
                <c:pt idx="61">
                  <c:v>44528</c:v>
                </c:pt>
                <c:pt idx="62">
                  <c:v>44529</c:v>
                </c:pt>
                <c:pt idx="63">
                  <c:v>44530</c:v>
                </c:pt>
                <c:pt idx="64">
                  <c:v>44531</c:v>
                </c:pt>
                <c:pt idx="65">
                  <c:v>44532</c:v>
                </c:pt>
                <c:pt idx="66">
                  <c:v>44533</c:v>
                </c:pt>
                <c:pt idx="67">
                  <c:v>44534</c:v>
                </c:pt>
                <c:pt idx="68">
                  <c:v>44535</c:v>
                </c:pt>
                <c:pt idx="69">
                  <c:v>44536</c:v>
                </c:pt>
                <c:pt idx="70">
                  <c:v>44537</c:v>
                </c:pt>
                <c:pt idx="71">
                  <c:v>44538</c:v>
                </c:pt>
                <c:pt idx="72">
                  <c:v>44539</c:v>
                </c:pt>
                <c:pt idx="73">
                  <c:v>44540</c:v>
                </c:pt>
                <c:pt idx="74">
                  <c:v>44541</c:v>
                </c:pt>
                <c:pt idx="75">
                  <c:v>44542</c:v>
                </c:pt>
                <c:pt idx="76">
                  <c:v>44543</c:v>
                </c:pt>
                <c:pt idx="77">
                  <c:v>44544</c:v>
                </c:pt>
                <c:pt idx="78">
                  <c:v>44545</c:v>
                </c:pt>
                <c:pt idx="79">
                  <c:v>44546</c:v>
                </c:pt>
                <c:pt idx="80">
                  <c:v>44547</c:v>
                </c:pt>
                <c:pt idx="81">
                  <c:v>44548</c:v>
                </c:pt>
                <c:pt idx="82">
                  <c:v>44549</c:v>
                </c:pt>
                <c:pt idx="83">
                  <c:v>44550</c:v>
                </c:pt>
                <c:pt idx="84">
                  <c:v>44551</c:v>
                </c:pt>
                <c:pt idx="85">
                  <c:v>44552</c:v>
                </c:pt>
                <c:pt idx="86">
                  <c:v>44553</c:v>
                </c:pt>
                <c:pt idx="87">
                  <c:v>44554</c:v>
                </c:pt>
                <c:pt idx="88">
                  <c:v>44555</c:v>
                </c:pt>
                <c:pt idx="89">
                  <c:v>44556</c:v>
                </c:pt>
                <c:pt idx="90">
                  <c:v>44557</c:v>
                </c:pt>
                <c:pt idx="91">
                  <c:v>44558</c:v>
                </c:pt>
                <c:pt idx="92">
                  <c:v>44559</c:v>
                </c:pt>
                <c:pt idx="93">
                  <c:v>44560</c:v>
                </c:pt>
                <c:pt idx="94">
                  <c:v>44561</c:v>
                </c:pt>
              </c:numCache>
            </c:numRef>
          </c:cat>
          <c:val>
            <c:numRef>
              <c:f>赫富尊享十九号!$S$273:$S$367</c:f>
              <c:numCache>
                <c:formatCode>0.00%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-1.0021060000002384E-4</c:v>
                </c:pt>
                <c:pt idx="3">
                  <c:v>-1.0021060000002384E-4</c:v>
                </c:pt>
                <c:pt idx="4">
                  <c:v>-1.0021060000002384E-4</c:v>
                </c:pt>
                <c:pt idx="5">
                  <c:v>-1.0021060000002384E-4</c:v>
                </c:pt>
                <c:pt idx="6">
                  <c:v>-1.0021060000002384E-4</c:v>
                </c:pt>
                <c:pt idx="7">
                  <c:v>-1.0021060000002384E-4</c:v>
                </c:pt>
                <c:pt idx="8">
                  <c:v>-1.0021060000002384E-4</c:v>
                </c:pt>
                <c:pt idx="9">
                  <c:v>-1.0021060000002384E-4</c:v>
                </c:pt>
                <c:pt idx="10">
                  <c:v>-3.81135E-4</c:v>
                </c:pt>
                <c:pt idx="11">
                  <c:v>-3.81135E-4</c:v>
                </c:pt>
                <c:pt idx="12">
                  <c:v>-3.81135E-4</c:v>
                </c:pt>
                <c:pt idx="13">
                  <c:v>-5.0105219999998813E-4</c:v>
                </c:pt>
                <c:pt idx="14">
                  <c:v>-5.0105219999998813E-4</c:v>
                </c:pt>
                <c:pt idx="15">
                  <c:v>-4.0084180000007154E-4</c:v>
                </c:pt>
                <c:pt idx="16">
                  <c:v>-4.0084180000007154E-4</c:v>
                </c:pt>
                <c:pt idx="17">
                  <c:v>-3.0063140000000598E-4</c:v>
                </c:pt>
                <c:pt idx="18">
                  <c:v>-3.0063140000000598E-4</c:v>
                </c:pt>
                <c:pt idx="19">
                  <c:v>-3.0063140000000598E-4</c:v>
                </c:pt>
                <c:pt idx="20">
                  <c:v>-4.0084180000007154E-4</c:v>
                </c:pt>
                <c:pt idx="21">
                  <c:v>-5.0105219999998813E-4</c:v>
                </c:pt>
                <c:pt idx="22">
                  <c:v>-4.0084180000007154E-4</c:v>
                </c:pt>
                <c:pt idx="23">
                  <c:v>-3.0063140000000598E-4</c:v>
                </c:pt>
                <c:pt idx="24">
                  <c:v>-3.0063140000000598E-4</c:v>
                </c:pt>
                <c:pt idx="25">
                  <c:v>-3.0063140000000598E-4</c:v>
                </c:pt>
                <c:pt idx="26">
                  <c:v>-3.0063140000000598E-4</c:v>
                </c:pt>
                <c:pt idx="27">
                  <c:v>-6.4597999999999999E-4</c:v>
                </c:pt>
                <c:pt idx="28">
                  <c:v>1.3027356000000238E-3</c:v>
                </c:pt>
                <c:pt idx="29">
                  <c:v>-6.8143101999999581E-3</c:v>
                </c:pt>
                <c:pt idx="30">
                  <c:v>-2.896081780000001E-2</c:v>
                </c:pt>
                <c:pt idx="31">
                  <c:v>-1.8037879599999935E-2</c:v>
                </c:pt>
                <c:pt idx="32">
                  <c:v>-1.8037879599999935E-2</c:v>
                </c:pt>
                <c:pt idx="33">
                  <c:v>-1.8037879599999935E-2</c:v>
                </c:pt>
                <c:pt idx="34">
                  <c:v>-1.2726726200000048E-2</c:v>
                </c:pt>
                <c:pt idx="35">
                  <c:v>-3.1566289200000021E-2</c:v>
                </c:pt>
                <c:pt idx="36">
                  <c:v>-2.8760397000000031E-2</c:v>
                </c:pt>
                <c:pt idx="37">
                  <c:v>-2.2547349599999933E-2</c:v>
                </c:pt>
                <c:pt idx="38">
                  <c:v>-3.8480809800000043E-2</c:v>
                </c:pt>
                <c:pt idx="39">
                  <c:v>-3.8480809800000043E-2</c:v>
                </c:pt>
                <c:pt idx="40">
                  <c:v>-3.8480809800000043E-2</c:v>
                </c:pt>
                <c:pt idx="41">
                  <c:v>-3.2869025000000003E-2</c:v>
                </c:pt>
                <c:pt idx="42">
                  <c:v>-2.6054714999999999E-2</c:v>
                </c:pt>
                <c:pt idx="43">
                  <c:v>-2.8058923799999951E-2</c:v>
                </c:pt>
                <c:pt idx="44">
                  <c:v>-1.7135985600000025E-2</c:v>
                </c:pt>
                <c:pt idx="45">
                  <c:v>-9.2193607999999823E-3</c:v>
                </c:pt>
                <c:pt idx="46">
                  <c:v>-9.2193607999999823E-3</c:v>
                </c:pt>
                <c:pt idx="47">
                  <c:v>-9.2193607999999823E-3</c:v>
                </c:pt>
                <c:pt idx="48">
                  <c:v>-1.1925042600000053E-2</c:v>
                </c:pt>
                <c:pt idx="49">
                  <c:v>-2.0242509399999976E-2</c:v>
                </c:pt>
                <c:pt idx="50">
                  <c:v>-1.132378E-2</c:v>
                </c:pt>
                <c:pt idx="51">
                  <c:v>-1.5532618599999994E-2</c:v>
                </c:pt>
                <c:pt idx="52">
                  <c:v>-2.8058923999999463E-3</c:v>
                </c:pt>
                <c:pt idx="53">
                  <c:v>-2.8058923999999463E-3</c:v>
                </c:pt>
                <c:pt idx="54">
                  <c:v>-2.8058923999999463E-3</c:v>
                </c:pt>
                <c:pt idx="55">
                  <c:v>6.4134681999999284E-3</c:v>
                </c:pt>
                <c:pt idx="56">
                  <c:v>8.3174665999999637E-3</c:v>
                </c:pt>
                <c:pt idx="57">
                  <c:v>5.8122056000000236E-3</c:v>
                </c:pt>
                <c:pt idx="58">
                  <c:v>4.3090490000000595E-3</c:v>
                </c:pt>
                <c:pt idx="59">
                  <c:v>2.8058921999999883E-3</c:v>
                </c:pt>
                <c:pt idx="60">
                  <c:v>2.8058921999999883E-3</c:v>
                </c:pt>
                <c:pt idx="61">
                  <c:v>2.8058921999999883E-3</c:v>
                </c:pt>
                <c:pt idx="62">
                  <c:v>8.1170457999999827E-3</c:v>
                </c:pt>
                <c:pt idx="63">
                  <c:v>1.2526305199999959E-2</c:v>
                </c:pt>
                <c:pt idx="64">
                  <c:v>1.4029461800000071E-2</c:v>
                </c:pt>
                <c:pt idx="65">
                  <c:v>3.8079968000000715E-3</c:v>
                </c:pt>
                <c:pt idx="66">
                  <c:v>1.2225673799999953E-2</c:v>
                </c:pt>
                <c:pt idx="67">
                  <c:v>1.2225673799999953E-2</c:v>
                </c:pt>
                <c:pt idx="68">
                  <c:v>1.2225673799999953E-2</c:v>
                </c:pt>
                <c:pt idx="69">
                  <c:v>-2.8058923999999463E-3</c:v>
                </c:pt>
                <c:pt idx="70">
                  <c:v>-1.9941877999999968E-2</c:v>
                </c:pt>
                <c:pt idx="71">
                  <c:v>8.0168340000003578E-4</c:v>
                </c:pt>
                <c:pt idx="72">
                  <c:v>-3.1065237999999525E-3</c:v>
                </c:pt>
                <c:pt idx="73">
                  <c:v>-1.5031568000000715E-3</c:v>
                </c:pt>
                <c:pt idx="74">
                  <c:v>-1.5031568000000715E-3</c:v>
                </c:pt>
                <c:pt idx="75">
                  <c:v>-1.5031568000000715E-3</c:v>
                </c:pt>
                <c:pt idx="76">
                  <c:v>5.2109428000000121E-3</c:v>
                </c:pt>
                <c:pt idx="77">
                  <c:v>8.6180979999999699E-3</c:v>
                </c:pt>
                <c:pt idx="78">
                  <c:v>7.0147308540798722E-3</c:v>
                </c:pt>
                <c:pt idx="79">
                  <c:v>1.272672599999994E-2</c:v>
                </c:pt>
                <c:pt idx="80">
                  <c:v>-1.5031568000000715E-3</c:v>
                </c:pt>
                <c:pt idx="81">
                  <c:v>-1.5031568000000715E-3</c:v>
                </c:pt>
                <c:pt idx="82">
                  <c:v>-1.5031568000000715E-3</c:v>
                </c:pt>
                <c:pt idx="83">
                  <c:v>-2.2547349599999933E-2</c:v>
                </c:pt>
                <c:pt idx="84">
                  <c:v>-9.8206234000000354E-3</c:v>
                </c:pt>
                <c:pt idx="85">
                  <c:v>-1.5031568000000715E-3</c:v>
                </c:pt>
                <c:pt idx="86">
                  <c:v>6.8143099999999996E-3</c:v>
                </c:pt>
                <c:pt idx="87">
                  <c:v>-9.3195712000000482E-3</c:v>
                </c:pt>
                <c:pt idx="88">
                  <c:v>-9.3195712000000482E-3</c:v>
                </c:pt>
                <c:pt idx="89">
                  <c:v>-9.3195712000000482E-3</c:v>
                </c:pt>
                <c:pt idx="90">
                  <c:v>-1.1223569599999934E-2</c:v>
                </c:pt>
                <c:pt idx="91">
                  <c:v>-6.5136787999999527E-3</c:v>
                </c:pt>
                <c:pt idx="92">
                  <c:v>-1.6334302199999987E-2</c:v>
                </c:pt>
                <c:pt idx="93">
                  <c:v>-5.1107326000000538E-3</c:v>
                </c:pt>
                <c:pt idx="94">
                  <c:v>-1.0021044995199143E-3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赫富尊享十九号!$A$273:$A$367</c:f>
              <c:numCache>
                <c:formatCode>m/d/yyyy</c:formatCode>
                <c:ptCount val="95"/>
                <c:pt idx="0">
                  <c:v>44467</c:v>
                </c:pt>
                <c:pt idx="1">
                  <c:v>44468</c:v>
                </c:pt>
                <c:pt idx="2">
                  <c:v>44469</c:v>
                </c:pt>
                <c:pt idx="3">
                  <c:v>44470</c:v>
                </c:pt>
                <c:pt idx="4">
                  <c:v>44471</c:v>
                </c:pt>
                <c:pt idx="5">
                  <c:v>44472</c:v>
                </c:pt>
                <c:pt idx="6">
                  <c:v>44473</c:v>
                </c:pt>
                <c:pt idx="7">
                  <c:v>44474</c:v>
                </c:pt>
                <c:pt idx="8">
                  <c:v>44475</c:v>
                </c:pt>
                <c:pt idx="9">
                  <c:v>44476</c:v>
                </c:pt>
                <c:pt idx="10">
                  <c:v>44477</c:v>
                </c:pt>
                <c:pt idx="11">
                  <c:v>44478</c:v>
                </c:pt>
                <c:pt idx="12">
                  <c:v>44479</c:v>
                </c:pt>
                <c:pt idx="13">
                  <c:v>44480</c:v>
                </c:pt>
                <c:pt idx="14">
                  <c:v>44481</c:v>
                </c:pt>
                <c:pt idx="15">
                  <c:v>44482</c:v>
                </c:pt>
                <c:pt idx="16">
                  <c:v>44483</c:v>
                </c:pt>
                <c:pt idx="17">
                  <c:v>44484</c:v>
                </c:pt>
                <c:pt idx="18">
                  <c:v>44485</c:v>
                </c:pt>
                <c:pt idx="19">
                  <c:v>44486</c:v>
                </c:pt>
                <c:pt idx="20">
                  <c:v>44487</c:v>
                </c:pt>
                <c:pt idx="21">
                  <c:v>44488</c:v>
                </c:pt>
                <c:pt idx="22">
                  <c:v>44489</c:v>
                </c:pt>
                <c:pt idx="23">
                  <c:v>44490</c:v>
                </c:pt>
                <c:pt idx="24">
                  <c:v>44491</c:v>
                </c:pt>
                <c:pt idx="25">
                  <c:v>44492</c:v>
                </c:pt>
                <c:pt idx="26">
                  <c:v>44493</c:v>
                </c:pt>
                <c:pt idx="27">
                  <c:v>44494</c:v>
                </c:pt>
                <c:pt idx="28">
                  <c:v>44495</c:v>
                </c:pt>
                <c:pt idx="29">
                  <c:v>44496</c:v>
                </c:pt>
                <c:pt idx="30">
                  <c:v>44497</c:v>
                </c:pt>
                <c:pt idx="31">
                  <c:v>44498</c:v>
                </c:pt>
                <c:pt idx="32">
                  <c:v>44499</c:v>
                </c:pt>
                <c:pt idx="33">
                  <c:v>44500</c:v>
                </c:pt>
                <c:pt idx="34">
                  <c:v>44501</c:v>
                </c:pt>
                <c:pt idx="35">
                  <c:v>44502</c:v>
                </c:pt>
                <c:pt idx="36">
                  <c:v>44503</c:v>
                </c:pt>
                <c:pt idx="37">
                  <c:v>44504</c:v>
                </c:pt>
                <c:pt idx="38">
                  <c:v>44505</c:v>
                </c:pt>
                <c:pt idx="39">
                  <c:v>44506</c:v>
                </c:pt>
                <c:pt idx="40">
                  <c:v>44507</c:v>
                </c:pt>
                <c:pt idx="41">
                  <c:v>44508</c:v>
                </c:pt>
                <c:pt idx="42">
                  <c:v>44509</c:v>
                </c:pt>
                <c:pt idx="43">
                  <c:v>44510</c:v>
                </c:pt>
                <c:pt idx="44">
                  <c:v>44511</c:v>
                </c:pt>
                <c:pt idx="45">
                  <c:v>44512</c:v>
                </c:pt>
                <c:pt idx="46">
                  <c:v>44513</c:v>
                </c:pt>
                <c:pt idx="47">
                  <c:v>44514</c:v>
                </c:pt>
                <c:pt idx="48">
                  <c:v>44515</c:v>
                </c:pt>
                <c:pt idx="49">
                  <c:v>44516</c:v>
                </c:pt>
                <c:pt idx="50">
                  <c:v>44517</c:v>
                </c:pt>
                <c:pt idx="51">
                  <c:v>44518</c:v>
                </c:pt>
                <c:pt idx="52">
                  <c:v>44519</c:v>
                </c:pt>
                <c:pt idx="53">
                  <c:v>44520</c:v>
                </c:pt>
                <c:pt idx="54">
                  <c:v>44521</c:v>
                </c:pt>
                <c:pt idx="55">
                  <c:v>44522</c:v>
                </c:pt>
                <c:pt idx="56">
                  <c:v>44523</c:v>
                </c:pt>
                <c:pt idx="57">
                  <c:v>44524</c:v>
                </c:pt>
                <c:pt idx="58">
                  <c:v>44525</c:v>
                </c:pt>
                <c:pt idx="59">
                  <c:v>44526</c:v>
                </c:pt>
                <c:pt idx="60">
                  <c:v>44527</c:v>
                </c:pt>
                <c:pt idx="61">
                  <c:v>44528</c:v>
                </c:pt>
                <c:pt idx="62">
                  <c:v>44529</c:v>
                </c:pt>
                <c:pt idx="63">
                  <c:v>44530</c:v>
                </c:pt>
                <c:pt idx="64">
                  <c:v>44531</c:v>
                </c:pt>
                <c:pt idx="65">
                  <c:v>44532</c:v>
                </c:pt>
                <c:pt idx="66">
                  <c:v>44533</c:v>
                </c:pt>
                <c:pt idx="67">
                  <c:v>44534</c:v>
                </c:pt>
                <c:pt idx="68">
                  <c:v>44535</c:v>
                </c:pt>
                <c:pt idx="69">
                  <c:v>44536</c:v>
                </c:pt>
                <c:pt idx="70">
                  <c:v>44537</c:v>
                </c:pt>
                <c:pt idx="71">
                  <c:v>44538</c:v>
                </c:pt>
                <c:pt idx="72">
                  <c:v>44539</c:v>
                </c:pt>
                <c:pt idx="73">
                  <c:v>44540</c:v>
                </c:pt>
                <c:pt idx="74">
                  <c:v>44541</c:v>
                </c:pt>
                <c:pt idx="75">
                  <c:v>44542</c:v>
                </c:pt>
                <c:pt idx="76">
                  <c:v>44543</c:v>
                </c:pt>
                <c:pt idx="77">
                  <c:v>44544</c:v>
                </c:pt>
                <c:pt idx="78">
                  <c:v>44545</c:v>
                </c:pt>
                <c:pt idx="79">
                  <c:v>44546</c:v>
                </c:pt>
                <c:pt idx="80">
                  <c:v>44547</c:v>
                </c:pt>
                <c:pt idx="81">
                  <c:v>44548</c:v>
                </c:pt>
                <c:pt idx="82">
                  <c:v>44549</c:v>
                </c:pt>
                <c:pt idx="83">
                  <c:v>44550</c:v>
                </c:pt>
                <c:pt idx="84">
                  <c:v>44551</c:v>
                </c:pt>
                <c:pt idx="85">
                  <c:v>44552</c:v>
                </c:pt>
                <c:pt idx="86">
                  <c:v>44553</c:v>
                </c:pt>
                <c:pt idx="87">
                  <c:v>44554</c:v>
                </c:pt>
                <c:pt idx="88">
                  <c:v>44555</c:v>
                </c:pt>
                <c:pt idx="89">
                  <c:v>44556</c:v>
                </c:pt>
                <c:pt idx="90">
                  <c:v>44557</c:v>
                </c:pt>
                <c:pt idx="91">
                  <c:v>44558</c:v>
                </c:pt>
                <c:pt idx="92">
                  <c:v>44559</c:v>
                </c:pt>
                <c:pt idx="93">
                  <c:v>44560</c:v>
                </c:pt>
                <c:pt idx="94">
                  <c:v>44561</c:v>
                </c:pt>
              </c:numCache>
            </c:numRef>
          </c:cat>
          <c:val>
            <c:numRef>
              <c:f>赫富尊享十九号!$U$273:$U$367</c:f>
              <c:numCache>
                <c:formatCode>0.00%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-1.0021060000002384E-4</c:v>
                </c:pt>
                <c:pt idx="3">
                  <c:v>-1.0021060000002384E-4</c:v>
                </c:pt>
                <c:pt idx="4">
                  <c:v>-1.0021060000002384E-4</c:v>
                </c:pt>
                <c:pt idx="5">
                  <c:v>-1.0021060000002384E-4</c:v>
                </c:pt>
                <c:pt idx="6">
                  <c:v>-1.0021060000002384E-4</c:v>
                </c:pt>
                <c:pt idx="7">
                  <c:v>-1.0021060000002384E-4</c:v>
                </c:pt>
                <c:pt idx="8">
                  <c:v>-1.0021060000002384E-4</c:v>
                </c:pt>
                <c:pt idx="9">
                  <c:v>-1.0021060000002384E-4</c:v>
                </c:pt>
                <c:pt idx="10">
                  <c:v>-3.81135E-4</c:v>
                </c:pt>
                <c:pt idx="11">
                  <c:v>-3.81135E-4</c:v>
                </c:pt>
                <c:pt idx="12">
                  <c:v>-3.81135E-4</c:v>
                </c:pt>
                <c:pt idx="13">
                  <c:v>-5.0105219999998813E-4</c:v>
                </c:pt>
                <c:pt idx="14">
                  <c:v>-5.0105219999998813E-4</c:v>
                </c:pt>
                <c:pt idx="15">
                  <c:v>-4.0084180000007154E-4</c:v>
                </c:pt>
                <c:pt idx="16">
                  <c:v>-4.0084180000007154E-4</c:v>
                </c:pt>
                <c:pt idx="17">
                  <c:v>-3.0063140000000598E-4</c:v>
                </c:pt>
                <c:pt idx="18">
                  <c:v>-3.0063140000000598E-4</c:v>
                </c:pt>
                <c:pt idx="19">
                  <c:v>-3.0063140000000598E-4</c:v>
                </c:pt>
                <c:pt idx="20">
                  <c:v>-4.0084180000007154E-4</c:v>
                </c:pt>
                <c:pt idx="21">
                  <c:v>-5.0105219999998813E-4</c:v>
                </c:pt>
                <c:pt idx="22">
                  <c:v>-4.0084180000007154E-4</c:v>
                </c:pt>
                <c:pt idx="23">
                  <c:v>-3.0063140000000598E-4</c:v>
                </c:pt>
                <c:pt idx="24">
                  <c:v>-3.0063140000000598E-4</c:v>
                </c:pt>
                <c:pt idx="25">
                  <c:v>-3.0063140000000598E-4</c:v>
                </c:pt>
                <c:pt idx="26">
                  <c:v>-3.0063140000000598E-4</c:v>
                </c:pt>
                <c:pt idx="27">
                  <c:v>-6.4597999999999999E-4</c:v>
                </c:pt>
                <c:pt idx="28">
                  <c:v>1.0421884000000239E-3</c:v>
                </c:pt>
                <c:pt idx="29">
                  <c:v>-6.8143101999999581E-3</c:v>
                </c:pt>
                <c:pt idx="30">
                  <c:v>-2.896081780000001E-2</c:v>
                </c:pt>
                <c:pt idx="31">
                  <c:v>-1.8037879599999935E-2</c:v>
                </c:pt>
                <c:pt idx="32">
                  <c:v>-1.8037879599999935E-2</c:v>
                </c:pt>
                <c:pt idx="33">
                  <c:v>-1.8037879599999935E-2</c:v>
                </c:pt>
                <c:pt idx="34">
                  <c:v>-1.2726726200000048E-2</c:v>
                </c:pt>
                <c:pt idx="35">
                  <c:v>-3.1566289200000021E-2</c:v>
                </c:pt>
                <c:pt idx="36">
                  <c:v>-2.8760397000000031E-2</c:v>
                </c:pt>
                <c:pt idx="37">
                  <c:v>-2.2547349599999933E-2</c:v>
                </c:pt>
                <c:pt idx="38">
                  <c:v>-3.8480809800000043E-2</c:v>
                </c:pt>
                <c:pt idx="39">
                  <c:v>-3.8480809800000043E-2</c:v>
                </c:pt>
                <c:pt idx="40">
                  <c:v>-3.8480809800000043E-2</c:v>
                </c:pt>
                <c:pt idx="41">
                  <c:v>-3.2869025000000003E-2</c:v>
                </c:pt>
                <c:pt idx="42">
                  <c:v>-2.6054714999999999E-2</c:v>
                </c:pt>
                <c:pt idx="43">
                  <c:v>-2.8058923799999951E-2</c:v>
                </c:pt>
                <c:pt idx="44">
                  <c:v>-1.7135985600000025E-2</c:v>
                </c:pt>
                <c:pt idx="45">
                  <c:v>-9.2193607999999823E-3</c:v>
                </c:pt>
                <c:pt idx="46">
                  <c:v>-9.2193607999999823E-3</c:v>
                </c:pt>
                <c:pt idx="47">
                  <c:v>-9.2193607999999823E-3</c:v>
                </c:pt>
                <c:pt idx="48">
                  <c:v>-1.1925042600000053E-2</c:v>
                </c:pt>
                <c:pt idx="49">
                  <c:v>-2.0242509399999976E-2</c:v>
                </c:pt>
                <c:pt idx="50">
                  <c:v>-1.132378E-2</c:v>
                </c:pt>
                <c:pt idx="51">
                  <c:v>-1.5532618599999994E-2</c:v>
                </c:pt>
                <c:pt idx="52">
                  <c:v>-2.8058923999999463E-3</c:v>
                </c:pt>
                <c:pt idx="53">
                  <c:v>-2.8058923999999463E-3</c:v>
                </c:pt>
                <c:pt idx="54">
                  <c:v>-2.8058923999999463E-3</c:v>
                </c:pt>
                <c:pt idx="55">
                  <c:v>5.1307745999999285E-3</c:v>
                </c:pt>
                <c:pt idx="56">
                  <c:v>6.6539731999999642E-3</c:v>
                </c:pt>
                <c:pt idx="57">
                  <c:v>4.6497644000000242E-3</c:v>
                </c:pt>
                <c:pt idx="58">
                  <c:v>3.4472392000000599E-3</c:v>
                </c:pt>
                <c:pt idx="59">
                  <c:v>2.2447137999999883E-3</c:v>
                </c:pt>
                <c:pt idx="60">
                  <c:v>2.2447137999999883E-3</c:v>
                </c:pt>
                <c:pt idx="61">
                  <c:v>2.2447137999999883E-3</c:v>
                </c:pt>
                <c:pt idx="62">
                  <c:v>6.4936365999999817E-3</c:v>
                </c:pt>
                <c:pt idx="63">
                  <c:v>1.0021044199999959E-2</c:v>
                </c:pt>
                <c:pt idx="64">
                  <c:v>1.1223569400000072E-2</c:v>
                </c:pt>
                <c:pt idx="65">
                  <c:v>3.0463974000000714E-3</c:v>
                </c:pt>
                <c:pt idx="66">
                  <c:v>9.7805389999999527E-3</c:v>
                </c:pt>
                <c:pt idx="67">
                  <c:v>9.7805389999999527E-3</c:v>
                </c:pt>
                <c:pt idx="68">
                  <c:v>9.7805389999999527E-3</c:v>
                </c:pt>
                <c:pt idx="69">
                  <c:v>-2.8058923999999463E-3</c:v>
                </c:pt>
                <c:pt idx="70">
                  <c:v>-1.9941877999999968E-2</c:v>
                </c:pt>
                <c:pt idx="71">
                  <c:v>8.0168340000003578E-4</c:v>
                </c:pt>
                <c:pt idx="72">
                  <c:v>-3.1065237999999525E-3</c:v>
                </c:pt>
                <c:pt idx="73">
                  <c:v>-1.5031568000000715E-3</c:v>
                </c:pt>
                <c:pt idx="74">
                  <c:v>-1.5031568000000715E-3</c:v>
                </c:pt>
                <c:pt idx="75">
                  <c:v>-1.5031568000000715E-3</c:v>
                </c:pt>
                <c:pt idx="76">
                  <c:v>4.1687542000000124E-3</c:v>
                </c:pt>
                <c:pt idx="77">
                  <c:v>6.8944783999999705E-3</c:v>
                </c:pt>
                <c:pt idx="78">
                  <c:v>5.6117846540798726E-3</c:v>
                </c:pt>
                <c:pt idx="79">
                  <c:v>1.018138079999994E-2</c:v>
                </c:pt>
                <c:pt idx="80">
                  <c:v>-1.5031568000000715E-3</c:v>
                </c:pt>
                <c:pt idx="81">
                  <c:v>-1.5031568000000715E-3</c:v>
                </c:pt>
                <c:pt idx="82">
                  <c:v>-1.5031568000000715E-3</c:v>
                </c:pt>
                <c:pt idx="83">
                  <c:v>-2.2547349599999933E-2</c:v>
                </c:pt>
                <c:pt idx="84">
                  <c:v>-9.8206234000000354E-3</c:v>
                </c:pt>
                <c:pt idx="85">
                  <c:v>-1.5031568000000715E-3</c:v>
                </c:pt>
                <c:pt idx="86">
                  <c:v>5.4514480000000002E-3</c:v>
                </c:pt>
                <c:pt idx="87">
                  <c:v>-9.3195712000000482E-3</c:v>
                </c:pt>
                <c:pt idx="88">
                  <c:v>-9.3195712000000482E-3</c:v>
                </c:pt>
                <c:pt idx="89">
                  <c:v>-9.3195712000000482E-3</c:v>
                </c:pt>
                <c:pt idx="90">
                  <c:v>-1.1223569599999934E-2</c:v>
                </c:pt>
                <c:pt idx="91">
                  <c:v>-6.5136787999999527E-3</c:v>
                </c:pt>
                <c:pt idx="92">
                  <c:v>-1.6334302199999987E-2</c:v>
                </c:pt>
                <c:pt idx="93">
                  <c:v>-5.1107326000000538E-3</c:v>
                </c:pt>
                <c:pt idx="94">
                  <c:v>-1.0021044995199143E-3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574608"/>
        <c:axId val="1700561008"/>
      </c:lineChart>
      <c:dateAx>
        <c:axId val="170057460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561008"/>
        <c:crosses val="autoZero"/>
        <c:auto val="0"/>
        <c:lblOffset val="100"/>
        <c:baseTimeUnit val="days"/>
      </c:dateAx>
      <c:valAx>
        <c:axId val="170056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57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赫富尊享十九号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天行者!$A$273:$A$367</c:f>
              <c:numCache>
                <c:formatCode>m/d/yyyy</c:formatCode>
                <c:ptCount val="95"/>
                <c:pt idx="0">
                  <c:v>44467</c:v>
                </c:pt>
                <c:pt idx="1">
                  <c:v>44468</c:v>
                </c:pt>
                <c:pt idx="2">
                  <c:v>44469</c:v>
                </c:pt>
                <c:pt idx="3">
                  <c:v>44470</c:v>
                </c:pt>
                <c:pt idx="4">
                  <c:v>44471</c:v>
                </c:pt>
                <c:pt idx="5">
                  <c:v>44472</c:v>
                </c:pt>
                <c:pt idx="6">
                  <c:v>44473</c:v>
                </c:pt>
                <c:pt idx="7">
                  <c:v>44474</c:v>
                </c:pt>
                <c:pt idx="8">
                  <c:v>44475</c:v>
                </c:pt>
                <c:pt idx="9">
                  <c:v>44476</c:v>
                </c:pt>
                <c:pt idx="10">
                  <c:v>44477</c:v>
                </c:pt>
                <c:pt idx="11">
                  <c:v>44478</c:v>
                </c:pt>
                <c:pt idx="12">
                  <c:v>44479</c:v>
                </c:pt>
                <c:pt idx="13">
                  <c:v>44480</c:v>
                </c:pt>
                <c:pt idx="14">
                  <c:v>44481</c:v>
                </c:pt>
                <c:pt idx="15">
                  <c:v>44482</c:v>
                </c:pt>
                <c:pt idx="16">
                  <c:v>44483</c:v>
                </c:pt>
                <c:pt idx="17">
                  <c:v>44484</c:v>
                </c:pt>
                <c:pt idx="18">
                  <c:v>44485</c:v>
                </c:pt>
                <c:pt idx="19">
                  <c:v>44486</c:v>
                </c:pt>
                <c:pt idx="20">
                  <c:v>44487</c:v>
                </c:pt>
                <c:pt idx="21">
                  <c:v>44488</c:v>
                </c:pt>
                <c:pt idx="22">
                  <c:v>44489</c:v>
                </c:pt>
                <c:pt idx="23">
                  <c:v>44490</c:v>
                </c:pt>
                <c:pt idx="24">
                  <c:v>44491</c:v>
                </c:pt>
                <c:pt idx="25">
                  <c:v>44492</c:v>
                </c:pt>
                <c:pt idx="26">
                  <c:v>44493</c:v>
                </c:pt>
                <c:pt idx="27">
                  <c:v>44494</c:v>
                </c:pt>
                <c:pt idx="28">
                  <c:v>44495</c:v>
                </c:pt>
                <c:pt idx="29">
                  <c:v>44496</c:v>
                </c:pt>
                <c:pt idx="30">
                  <c:v>44497</c:v>
                </c:pt>
                <c:pt idx="31">
                  <c:v>44498</c:v>
                </c:pt>
                <c:pt idx="32">
                  <c:v>44499</c:v>
                </c:pt>
                <c:pt idx="33">
                  <c:v>44500</c:v>
                </c:pt>
                <c:pt idx="34">
                  <c:v>44501</c:v>
                </c:pt>
                <c:pt idx="35">
                  <c:v>44502</c:v>
                </c:pt>
                <c:pt idx="36">
                  <c:v>44503</c:v>
                </c:pt>
                <c:pt idx="37">
                  <c:v>44504</c:v>
                </c:pt>
                <c:pt idx="38">
                  <c:v>44505</c:v>
                </c:pt>
                <c:pt idx="39">
                  <c:v>44506</c:v>
                </c:pt>
                <c:pt idx="40">
                  <c:v>44507</c:v>
                </c:pt>
                <c:pt idx="41">
                  <c:v>44508</c:v>
                </c:pt>
                <c:pt idx="42">
                  <c:v>44509</c:v>
                </c:pt>
                <c:pt idx="43">
                  <c:v>44510</c:v>
                </c:pt>
                <c:pt idx="44">
                  <c:v>44511</c:v>
                </c:pt>
                <c:pt idx="45">
                  <c:v>44512</c:v>
                </c:pt>
                <c:pt idx="46">
                  <c:v>44513</c:v>
                </c:pt>
                <c:pt idx="47">
                  <c:v>44514</c:v>
                </c:pt>
                <c:pt idx="48">
                  <c:v>44515</c:v>
                </c:pt>
                <c:pt idx="49">
                  <c:v>44516</c:v>
                </c:pt>
                <c:pt idx="50">
                  <c:v>44517</c:v>
                </c:pt>
                <c:pt idx="51">
                  <c:v>44518</c:v>
                </c:pt>
                <c:pt idx="52">
                  <c:v>44519</c:v>
                </c:pt>
                <c:pt idx="53">
                  <c:v>44520</c:v>
                </c:pt>
                <c:pt idx="54">
                  <c:v>44521</c:v>
                </c:pt>
                <c:pt idx="55">
                  <c:v>44522</c:v>
                </c:pt>
                <c:pt idx="56">
                  <c:v>44523</c:v>
                </c:pt>
                <c:pt idx="57">
                  <c:v>44524</c:v>
                </c:pt>
                <c:pt idx="58">
                  <c:v>44525</c:v>
                </c:pt>
                <c:pt idx="59">
                  <c:v>44526</c:v>
                </c:pt>
                <c:pt idx="60">
                  <c:v>44527</c:v>
                </c:pt>
                <c:pt idx="61">
                  <c:v>44528</c:v>
                </c:pt>
                <c:pt idx="62">
                  <c:v>44529</c:v>
                </c:pt>
                <c:pt idx="63">
                  <c:v>44530</c:v>
                </c:pt>
                <c:pt idx="64">
                  <c:v>44531</c:v>
                </c:pt>
                <c:pt idx="65">
                  <c:v>44532</c:v>
                </c:pt>
                <c:pt idx="66">
                  <c:v>44533</c:v>
                </c:pt>
                <c:pt idx="67">
                  <c:v>44534</c:v>
                </c:pt>
                <c:pt idx="68">
                  <c:v>44535</c:v>
                </c:pt>
                <c:pt idx="69">
                  <c:v>44536</c:v>
                </c:pt>
                <c:pt idx="70">
                  <c:v>44537</c:v>
                </c:pt>
                <c:pt idx="71">
                  <c:v>44538</c:v>
                </c:pt>
                <c:pt idx="72">
                  <c:v>44539</c:v>
                </c:pt>
                <c:pt idx="73">
                  <c:v>44540</c:v>
                </c:pt>
                <c:pt idx="74">
                  <c:v>44541</c:v>
                </c:pt>
                <c:pt idx="75">
                  <c:v>44542</c:v>
                </c:pt>
                <c:pt idx="76">
                  <c:v>44543</c:v>
                </c:pt>
                <c:pt idx="77">
                  <c:v>44544</c:v>
                </c:pt>
                <c:pt idx="78">
                  <c:v>44545</c:v>
                </c:pt>
                <c:pt idx="79">
                  <c:v>44546</c:v>
                </c:pt>
                <c:pt idx="80">
                  <c:v>44547</c:v>
                </c:pt>
                <c:pt idx="81">
                  <c:v>44548</c:v>
                </c:pt>
                <c:pt idx="82">
                  <c:v>44549</c:v>
                </c:pt>
                <c:pt idx="83">
                  <c:v>44550</c:v>
                </c:pt>
                <c:pt idx="84">
                  <c:v>44551</c:v>
                </c:pt>
                <c:pt idx="85">
                  <c:v>44552</c:v>
                </c:pt>
                <c:pt idx="86">
                  <c:v>44553</c:v>
                </c:pt>
                <c:pt idx="87">
                  <c:v>44554</c:v>
                </c:pt>
                <c:pt idx="88">
                  <c:v>44555</c:v>
                </c:pt>
                <c:pt idx="89">
                  <c:v>44556</c:v>
                </c:pt>
                <c:pt idx="90">
                  <c:v>44557</c:v>
                </c:pt>
                <c:pt idx="91">
                  <c:v>44558</c:v>
                </c:pt>
                <c:pt idx="92">
                  <c:v>44559</c:v>
                </c:pt>
                <c:pt idx="93">
                  <c:v>44560</c:v>
                </c:pt>
                <c:pt idx="94">
                  <c:v>44561</c:v>
                </c:pt>
              </c:numCache>
            </c:numRef>
          </c:cat>
          <c:val>
            <c:numRef>
              <c:f>天行者!$S$273:$S$367</c:f>
              <c:numCache>
                <c:formatCode>0.00%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-1E-4</c:v>
                </c:pt>
                <c:pt idx="3">
                  <c:v>-1E-4</c:v>
                </c:pt>
                <c:pt idx="4">
                  <c:v>-1E-4</c:v>
                </c:pt>
                <c:pt idx="5">
                  <c:v>-1E-4</c:v>
                </c:pt>
                <c:pt idx="6">
                  <c:v>-1E-4</c:v>
                </c:pt>
                <c:pt idx="7">
                  <c:v>-1E-4</c:v>
                </c:pt>
                <c:pt idx="8">
                  <c:v>-1E-4</c:v>
                </c:pt>
                <c:pt idx="9">
                  <c:v>-1E-4</c:v>
                </c:pt>
                <c:pt idx="10">
                  <c:v>2.0000000000000001E-4</c:v>
                </c:pt>
                <c:pt idx="11">
                  <c:v>2.0000000000000001E-4</c:v>
                </c:pt>
                <c:pt idx="12">
                  <c:v>2.0000000000000001E-4</c:v>
                </c:pt>
                <c:pt idx="13">
                  <c:v>2.0000000000000001E-4</c:v>
                </c:pt>
                <c:pt idx="14">
                  <c:v>2.0000000000000001E-4</c:v>
                </c:pt>
                <c:pt idx="15">
                  <c:v>2.0000000000000001E-4</c:v>
                </c:pt>
                <c:pt idx="16">
                  <c:v>2.0000000000000001E-4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4.4999999999999999E-4</c:v>
                </c:pt>
                <c:pt idx="22">
                  <c:v>4.4999999999999999E-4</c:v>
                </c:pt>
                <c:pt idx="23">
                  <c:v>4.4999999999999999E-4</c:v>
                </c:pt>
                <c:pt idx="24">
                  <c:v>-4.3800000000000002E-3</c:v>
                </c:pt>
                <c:pt idx="25">
                  <c:v>-4.3800000000000002E-3</c:v>
                </c:pt>
                <c:pt idx="26">
                  <c:v>-4.3800000000000002E-3</c:v>
                </c:pt>
                <c:pt idx="27">
                  <c:v>-4.3800000000000002E-3</c:v>
                </c:pt>
                <c:pt idx="28">
                  <c:v>-4.3800000000000002E-3</c:v>
                </c:pt>
                <c:pt idx="29">
                  <c:v>-4.3800000000000002E-3</c:v>
                </c:pt>
                <c:pt idx="30">
                  <c:v>-4.3800000000000002E-3</c:v>
                </c:pt>
                <c:pt idx="31">
                  <c:v>-3.5363636363636365E-3</c:v>
                </c:pt>
                <c:pt idx="32">
                  <c:v>-3.5363636363636365E-3</c:v>
                </c:pt>
                <c:pt idx="33">
                  <c:v>-3.5363636363636365E-3</c:v>
                </c:pt>
                <c:pt idx="34">
                  <c:v>-3.5363636363636365E-3</c:v>
                </c:pt>
                <c:pt idx="35">
                  <c:v>-3.5363636363636365E-3</c:v>
                </c:pt>
                <c:pt idx="36">
                  <c:v>-3.5363636363636365E-3</c:v>
                </c:pt>
                <c:pt idx="37">
                  <c:v>-3.5363636363636365E-3</c:v>
                </c:pt>
                <c:pt idx="38">
                  <c:v>-3.5363636363636365E-3</c:v>
                </c:pt>
                <c:pt idx="39">
                  <c:v>-3.5363636363636365E-3</c:v>
                </c:pt>
                <c:pt idx="40">
                  <c:v>-3.5363636363636365E-3</c:v>
                </c:pt>
                <c:pt idx="41">
                  <c:v>-3.5363636363636365E-3</c:v>
                </c:pt>
                <c:pt idx="42">
                  <c:v>-3.0025728987993138E-3</c:v>
                </c:pt>
                <c:pt idx="43">
                  <c:v>-1.0968149055932899E-2</c:v>
                </c:pt>
                <c:pt idx="44">
                  <c:v>-1.0968149055932899E-2</c:v>
                </c:pt>
                <c:pt idx="45">
                  <c:v>-1.0968149055932899E-2</c:v>
                </c:pt>
                <c:pt idx="46">
                  <c:v>-1.0968149055932899E-2</c:v>
                </c:pt>
                <c:pt idx="47">
                  <c:v>-1.0968149055932899E-2</c:v>
                </c:pt>
                <c:pt idx="48">
                  <c:v>-1.0968149055932899E-2</c:v>
                </c:pt>
                <c:pt idx="49">
                  <c:v>2.76335541165445E-3</c:v>
                </c:pt>
                <c:pt idx="50">
                  <c:v>2.76335541165445E-3</c:v>
                </c:pt>
                <c:pt idx="51">
                  <c:v>2.76335541165445E-3</c:v>
                </c:pt>
                <c:pt idx="52">
                  <c:v>2.76335541165445E-3</c:v>
                </c:pt>
                <c:pt idx="53">
                  <c:v>2.76335541165445E-3</c:v>
                </c:pt>
                <c:pt idx="54">
                  <c:v>2.76335541165445E-3</c:v>
                </c:pt>
                <c:pt idx="55">
                  <c:v>8.989233356493799E-3</c:v>
                </c:pt>
                <c:pt idx="56">
                  <c:v>8.989233356493799E-3</c:v>
                </c:pt>
                <c:pt idx="57">
                  <c:v>8.989233356493799E-3</c:v>
                </c:pt>
                <c:pt idx="58">
                  <c:v>6.6931328822936896E-3</c:v>
                </c:pt>
                <c:pt idx="59">
                  <c:v>6.6931328822936896E-3</c:v>
                </c:pt>
                <c:pt idx="60">
                  <c:v>6.6931328822936896E-3</c:v>
                </c:pt>
                <c:pt idx="61">
                  <c:v>6.6931328822936896E-3</c:v>
                </c:pt>
                <c:pt idx="62">
                  <c:v>6.6931328822936896E-3</c:v>
                </c:pt>
                <c:pt idx="63">
                  <c:v>1.2595522097095677E-2</c:v>
                </c:pt>
                <c:pt idx="64">
                  <c:v>1.2595522097095677E-2</c:v>
                </c:pt>
                <c:pt idx="65">
                  <c:v>1.2595522097095677E-2</c:v>
                </c:pt>
                <c:pt idx="66">
                  <c:v>1.2595522097095677E-2</c:v>
                </c:pt>
                <c:pt idx="67">
                  <c:v>1.2595522097095677E-2</c:v>
                </c:pt>
                <c:pt idx="68">
                  <c:v>1.2595522097095677E-2</c:v>
                </c:pt>
                <c:pt idx="69">
                  <c:v>1.2595522097095677E-2</c:v>
                </c:pt>
                <c:pt idx="70">
                  <c:v>1.1296270166881202E-2</c:v>
                </c:pt>
                <c:pt idx="71">
                  <c:v>1.1296270166881202E-2</c:v>
                </c:pt>
                <c:pt idx="72">
                  <c:v>1.1296270166881202E-2</c:v>
                </c:pt>
                <c:pt idx="73">
                  <c:v>1.1296270166881202E-2</c:v>
                </c:pt>
                <c:pt idx="74">
                  <c:v>1.1296270166881202E-2</c:v>
                </c:pt>
                <c:pt idx="75">
                  <c:v>1.1296270166881202E-2</c:v>
                </c:pt>
                <c:pt idx="76">
                  <c:v>1.1296270166881202E-2</c:v>
                </c:pt>
                <c:pt idx="77">
                  <c:v>1.7947088702831842E-3</c:v>
                </c:pt>
                <c:pt idx="78">
                  <c:v>1.7947088702831842E-3</c:v>
                </c:pt>
                <c:pt idx="79">
                  <c:v>1.7947088702831842E-3</c:v>
                </c:pt>
                <c:pt idx="80">
                  <c:v>1.7947088702831842E-3</c:v>
                </c:pt>
                <c:pt idx="81">
                  <c:v>1.7947088702831842E-3</c:v>
                </c:pt>
                <c:pt idx="82">
                  <c:v>1.7947088702831842E-3</c:v>
                </c:pt>
                <c:pt idx="83">
                  <c:v>1.7947088702831842E-3</c:v>
                </c:pt>
                <c:pt idx="84">
                  <c:v>1.7947088702831842E-3</c:v>
                </c:pt>
                <c:pt idx="85">
                  <c:v>-8.0438431156612221E-3</c:v>
                </c:pt>
                <c:pt idx="86">
                  <c:v>-8.0438431156612221E-3</c:v>
                </c:pt>
                <c:pt idx="87">
                  <c:v>-8.0438431156612221E-3</c:v>
                </c:pt>
                <c:pt idx="88">
                  <c:v>-8.0438431156612221E-3</c:v>
                </c:pt>
                <c:pt idx="89">
                  <c:v>-8.0438431156612221E-3</c:v>
                </c:pt>
                <c:pt idx="90">
                  <c:v>-8.0438431156612221E-3</c:v>
                </c:pt>
                <c:pt idx="91">
                  <c:v>-1.6523257485020662E-2</c:v>
                </c:pt>
                <c:pt idx="92">
                  <c:v>-1.6523257485020662E-2</c:v>
                </c:pt>
                <c:pt idx="93">
                  <c:v>-1.6523257485020662E-2</c:v>
                </c:pt>
                <c:pt idx="94">
                  <c:v>-1.6523257485020662E-2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575152"/>
        <c:axId val="1700572432"/>
      </c:lineChart>
      <c:dateAx>
        <c:axId val="17005751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572432"/>
        <c:crosses val="autoZero"/>
        <c:auto val="0"/>
        <c:lblOffset val="100"/>
        <c:baseTimeUnit val="days"/>
      </c:dateAx>
      <c:valAx>
        <c:axId val="17005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57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</xdr:row>
      <xdr:rowOff>95250</xdr:rowOff>
    </xdr:from>
    <xdr:to>
      <xdr:col>11</xdr:col>
      <xdr:colOff>323850</xdr:colOff>
      <xdr:row>10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20F8C44F-C11F-4E08-A271-686F44F97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</xdr:colOff>
      <xdr:row>11</xdr:row>
      <xdr:rowOff>44450</xdr:rowOff>
    </xdr:from>
    <xdr:to>
      <xdr:col>11</xdr:col>
      <xdr:colOff>323850</xdr:colOff>
      <xdr:row>24</xdr:row>
      <xdr:rowOff>107950</xdr:rowOff>
    </xdr:to>
    <xdr:graphicFrame macro="">
      <xdr:nvGraphicFramePr>
        <xdr:cNvPr id="3" name="图表 2">
          <a:extLst>
            <a:ext uri="{FF2B5EF4-FFF2-40B4-BE49-F238E27FC236}">
              <a16:creationId xmlns="" xmlns:a16="http://schemas.microsoft.com/office/drawing/2014/main" id="{084CFDDC-727C-423D-A0CD-98D738E2A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27</xdr:row>
      <xdr:rowOff>0</xdr:rowOff>
    </xdr:from>
    <xdr:to>
      <xdr:col>11</xdr:col>
      <xdr:colOff>266700</xdr:colOff>
      <xdr:row>40</xdr:row>
      <xdr:rowOff>63500</xdr:rowOff>
    </xdr:to>
    <xdr:graphicFrame macro="">
      <xdr:nvGraphicFramePr>
        <xdr:cNvPr id="4" name="图表 3">
          <a:extLst>
            <a:ext uri="{FF2B5EF4-FFF2-40B4-BE49-F238E27FC236}">
              <a16:creationId xmlns="" xmlns:a16="http://schemas.microsoft.com/office/drawing/2014/main" id="{CFE2E5D6-B169-436C-9B5B-13389AE2F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622300</xdr:colOff>
      <xdr:row>41</xdr:row>
      <xdr:rowOff>107950</xdr:rowOff>
    </xdr:from>
    <xdr:to>
      <xdr:col>12</xdr:col>
      <xdr:colOff>234950</xdr:colOff>
      <xdr:row>53</xdr:row>
      <xdr:rowOff>107950</xdr:rowOff>
    </xdr:to>
    <xdr:graphicFrame macro="">
      <xdr:nvGraphicFramePr>
        <xdr:cNvPr id="5" name="图表 4">
          <a:extLst>
            <a:ext uri="{FF2B5EF4-FFF2-40B4-BE49-F238E27FC236}">
              <a16:creationId xmlns="" xmlns:a16="http://schemas.microsoft.com/office/drawing/2014/main" id="{9D9247F8-5989-434B-AAB3-4AD3CD4DA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679450</xdr:colOff>
      <xdr:row>54</xdr:row>
      <xdr:rowOff>190500</xdr:rowOff>
    </xdr:from>
    <xdr:to>
      <xdr:col>12</xdr:col>
      <xdr:colOff>292100</xdr:colOff>
      <xdr:row>65</xdr:row>
      <xdr:rowOff>215900</xdr:rowOff>
    </xdr:to>
    <xdr:graphicFrame macro="">
      <xdr:nvGraphicFramePr>
        <xdr:cNvPr id="6" name="图表 5">
          <a:extLst>
            <a:ext uri="{FF2B5EF4-FFF2-40B4-BE49-F238E27FC236}">
              <a16:creationId xmlns="" xmlns:a16="http://schemas.microsoft.com/office/drawing/2014/main" id="{910AF5A2-3E81-4AD0-B75C-82E1FF93C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546100</xdr:colOff>
      <xdr:row>68</xdr:row>
      <xdr:rowOff>196850</xdr:rowOff>
    </xdr:from>
    <xdr:to>
      <xdr:col>12</xdr:col>
      <xdr:colOff>361950</xdr:colOff>
      <xdr:row>80</xdr:row>
      <xdr:rowOff>127000</xdr:rowOff>
    </xdr:to>
    <xdr:graphicFrame macro="">
      <xdr:nvGraphicFramePr>
        <xdr:cNvPr id="7" name="图表 6">
          <a:extLst>
            <a:ext uri="{FF2B5EF4-FFF2-40B4-BE49-F238E27FC236}">
              <a16:creationId xmlns="" xmlns:a16="http://schemas.microsoft.com/office/drawing/2014/main" id="{B5E8B893-2777-43CF-8A4C-8A0ED0823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546100</xdr:colOff>
      <xdr:row>81</xdr:row>
      <xdr:rowOff>196850</xdr:rowOff>
    </xdr:from>
    <xdr:to>
      <xdr:col>12</xdr:col>
      <xdr:colOff>361950</xdr:colOff>
      <xdr:row>93</xdr:row>
      <xdr:rowOff>127000</xdr:rowOff>
    </xdr:to>
    <xdr:graphicFrame macro="">
      <xdr:nvGraphicFramePr>
        <xdr:cNvPr id="8" name="图表 7">
          <a:extLst>
            <a:ext uri="{FF2B5EF4-FFF2-40B4-BE49-F238E27FC236}">
              <a16:creationId xmlns="" xmlns:a16="http://schemas.microsoft.com/office/drawing/2014/main" id="{1C736891-1C76-404F-83E3-EA4A96E09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533400</xdr:colOff>
      <xdr:row>94</xdr:row>
      <xdr:rowOff>123825</xdr:rowOff>
    </xdr:from>
    <xdr:to>
      <xdr:col>12</xdr:col>
      <xdr:colOff>349250</xdr:colOff>
      <xdr:row>106</xdr:row>
      <xdr:rowOff>53975</xdr:rowOff>
    </xdr:to>
    <xdr:graphicFrame macro="">
      <xdr:nvGraphicFramePr>
        <xdr:cNvPr id="11" name="图表 10">
          <a:extLst>
            <a:ext uri="{FF2B5EF4-FFF2-40B4-BE49-F238E27FC236}">
              <a16:creationId xmlns="" xmlns:a16="http://schemas.microsoft.com/office/drawing/2014/main" id="{1C736891-1C76-404F-83E3-EA4A96E09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</xdr:row>
      <xdr:rowOff>95250</xdr:rowOff>
    </xdr:from>
    <xdr:to>
      <xdr:col>11</xdr:col>
      <xdr:colOff>323850</xdr:colOff>
      <xdr:row>10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</xdr:colOff>
      <xdr:row>11</xdr:row>
      <xdr:rowOff>44450</xdr:rowOff>
    </xdr:from>
    <xdr:to>
      <xdr:col>11</xdr:col>
      <xdr:colOff>323850</xdr:colOff>
      <xdr:row>24</xdr:row>
      <xdr:rowOff>107950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27</xdr:row>
      <xdr:rowOff>0</xdr:rowOff>
    </xdr:from>
    <xdr:to>
      <xdr:col>11</xdr:col>
      <xdr:colOff>266700</xdr:colOff>
      <xdr:row>40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622300</xdr:colOff>
      <xdr:row>41</xdr:row>
      <xdr:rowOff>107950</xdr:rowOff>
    </xdr:from>
    <xdr:to>
      <xdr:col>12</xdr:col>
      <xdr:colOff>234950</xdr:colOff>
      <xdr:row>53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679450</xdr:colOff>
      <xdr:row>54</xdr:row>
      <xdr:rowOff>190500</xdr:rowOff>
    </xdr:from>
    <xdr:to>
      <xdr:col>12</xdr:col>
      <xdr:colOff>292100</xdr:colOff>
      <xdr:row>65</xdr:row>
      <xdr:rowOff>215900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546100</xdr:colOff>
      <xdr:row>68</xdr:row>
      <xdr:rowOff>196850</xdr:rowOff>
    </xdr:from>
    <xdr:to>
      <xdr:col>12</xdr:col>
      <xdr:colOff>361950</xdr:colOff>
      <xdr:row>80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546100</xdr:colOff>
      <xdr:row>81</xdr:row>
      <xdr:rowOff>196850</xdr:rowOff>
    </xdr:from>
    <xdr:to>
      <xdr:col>12</xdr:col>
      <xdr:colOff>361950</xdr:colOff>
      <xdr:row>93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syysyx\&#20135;&#21697;&#25237;&#21518;&#31649;&#29702;\&#22791;&#20221;\&#20135;&#21697;&#25237;&#21518;&#31649;&#29702;-202201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f_nav_accumulated"/>
      <definedName name="f_nav_unit"/>
      <definedName name="s_dq_close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备注"/>
      <sheetName val="产品要素"/>
      <sheetName val="计提后日收益对比"/>
      <sheetName val="计提后累计收益对比"/>
      <sheetName val="财通君享定增"/>
      <sheetName val="衍复天禄1000指增"/>
      <sheetName val="衍复-灵活对冲"/>
      <sheetName val="凡二量化对冲7号"/>
      <sheetName val="财通内需增长"/>
      <sheetName val="赫富尊享十九号"/>
      <sheetName val="平安转型创新混合A"/>
      <sheetName val="天行者"/>
      <sheetName val="产品对比"/>
      <sheetName val="产品净值图2022"/>
      <sheetName val="出入金"/>
      <sheetName val="比较基准"/>
      <sheetName val="产品净值图2021"/>
      <sheetName val="CTA"/>
    </sheetNames>
    <sheetDataSet>
      <sheetData sheetId="0"/>
      <sheetData sheetId="1">
        <row r="2">
          <cell r="A2" t="str">
            <v>财通基金君享丰硕定增量化对冲单一资产管理计划</v>
          </cell>
        </row>
        <row r="5">
          <cell r="A5" t="str">
            <v>凡二量化对冲7号1期私募证券投资基金A（五矿证券FOF11号单一资产管理计划）</v>
          </cell>
        </row>
      </sheetData>
      <sheetData sheetId="2"/>
      <sheetData sheetId="3"/>
      <sheetData sheetId="4">
        <row r="1">
          <cell r="A1">
            <v>0</v>
          </cell>
        </row>
      </sheetData>
      <sheetData sheetId="5">
        <row r="1">
          <cell r="B1" t="str">
            <v>产品净值</v>
          </cell>
        </row>
      </sheetData>
      <sheetData sheetId="6">
        <row r="1">
          <cell r="B1" t="str">
            <v>产品净值</v>
          </cell>
        </row>
      </sheetData>
      <sheetData sheetId="7">
        <row r="1">
          <cell r="B1" t="str">
            <v>产品净值</v>
          </cell>
        </row>
        <row r="246">
          <cell r="R246">
            <v>6.809286956476129E-6</v>
          </cell>
        </row>
        <row r="247">
          <cell r="R247">
            <v>4.4048595130435284E-3</v>
          </cell>
        </row>
        <row r="248">
          <cell r="R248">
            <v>4.3145606956521325E-3</v>
          </cell>
        </row>
        <row r="249">
          <cell r="R249">
            <v>4.3145606956521325E-3</v>
          </cell>
        </row>
        <row r="250">
          <cell r="R250">
            <v>4.3145606956521325E-3</v>
          </cell>
        </row>
        <row r="251">
          <cell r="R251">
            <v>5.716989356521731E-3</v>
          </cell>
        </row>
        <row r="252">
          <cell r="R252">
            <v>5.320865113043474E-3</v>
          </cell>
        </row>
        <row r="253">
          <cell r="R253">
            <v>8.2886307478260996E-3</v>
          </cell>
        </row>
        <row r="254">
          <cell r="R254">
            <v>7.4627922434782985E-3</v>
          </cell>
        </row>
        <row r="255">
          <cell r="R255">
            <v>-7.1070313043477737E-4</v>
          </cell>
        </row>
        <row r="256">
          <cell r="R256">
            <v>-7.1070313043477737E-4</v>
          </cell>
        </row>
        <row r="257">
          <cell r="R257">
            <v>-7.1070313043477737E-4</v>
          </cell>
        </row>
        <row r="258">
          <cell r="R258">
            <v>4.5988464695652671E-3</v>
          </cell>
        </row>
        <row r="259">
          <cell r="R259">
            <v>-1.5432433043478624E-3</v>
          </cell>
        </row>
        <row r="260">
          <cell r="R260">
            <v>5.6856837217391055E-3</v>
          </cell>
        </row>
        <row r="261">
          <cell r="R261">
            <v>3.8135440000000207E-3</v>
          </cell>
        </row>
        <row r="262">
          <cell r="R262">
            <v>8.6054474782608897E-3</v>
          </cell>
        </row>
        <row r="263">
          <cell r="R263">
            <v>8.6054474782608897E-3</v>
          </cell>
        </row>
        <row r="264">
          <cell r="R264">
            <v>8.6054474782608897E-3</v>
          </cell>
        </row>
        <row r="265">
          <cell r="R265">
            <v>8.6054474782608897E-3</v>
          </cell>
        </row>
        <row r="266">
          <cell r="R266">
            <v>8.6054474782608897E-3</v>
          </cell>
        </row>
        <row r="267">
          <cell r="R267">
            <v>8.3969593391304432E-3</v>
          </cell>
        </row>
        <row r="268">
          <cell r="R268">
            <v>8.3505675826087214E-3</v>
          </cell>
        </row>
        <row r="269">
          <cell r="R269">
            <v>-3.5756709565217082E-3</v>
          </cell>
        </row>
        <row r="270">
          <cell r="R270">
            <v>-3.5756709565217082E-3</v>
          </cell>
        </row>
        <row r="271">
          <cell r="R271">
            <v>-3.5756709565217082E-3</v>
          </cell>
        </row>
        <row r="272">
          <cell r="R272">
            <v>-1.696310717391307E-2</v>
          </cell>
        </row>
        <row r="273">
          <cell r="R273">
            <v>-1.2657161999999958E-2</v>
          </cell>
        </row>
        <row r="274">
          <cell r="R274">
            <v>-3.0473013260869618E-2</v>
          </cell>
        </row>
        <row r="275">
          <cell r="R275">
            <v>-8.9022520434782551E-3</v>
          </cell>
        </row>
        <row r="276">
          <cell r="R276">
            <v>-8.9022520434782551E-3</v>
          </cell>
        </row>
        <row r="277">
          <cell r="R277">
            <v>-8.9022520434782551E-3</v>
          </cell>
        </row>
        <row r="278">
          <cell r="R278">
            <v>-8.9022520434782551E-3</v>
          </cell>
        </row>
        <row r="279">
          <cell r="R279">
            <v>-8.9022520434782551E-3</v>
          </cell>
        </row>
        <row r="280">
          <cell r="R280">
            <v>-8.9022520434782551E-3</v>
          </cell>
        </row>
        <row r="281">
          <cell r="R281">
            <v>-8.9022520434782551E-3</v>
          </cell>
        </row>
        <row r="282">
          <cell r="R282">
            <v>-8.9022520434782551E-3</v>
          </cell>
        </row>
        <row r="283">
          <cell r="R283">
            <v>-1.0854160347826066E-2</v>
          </cell>
        </row>
        <row r="284">
          <cell r="R284">
            <v>-1.0854160347826066E-2</v>
          </cell>
        </row>
        <row r="285">
          <cell r="R285">
            <v>-1.0854160347826066E-2</v>
          </cell>
        </row>
        <row r="286">
          <cell r="R286">
            <v>-1.9888909304347765E-2</v>
          </cell>
        </row>
        <row r="287">
          <cell r="R287">
            <v>-2.9793669260869595E-2</v>
          </cell>
        </row>
        <row r="288">
          <cell r="R288">
            <v>-2.972202856521736E-2</v>
          </cell>
        </row>
        <row r="289">
          <cell r="R289">
            <v>-2.675883691304352E-2</v>
          </cell>
        </row>
        <row r="290">
          <cell r="R290">
            <v>-3.3847246347826071E-2</v>
          </cell>
        </row>
        <row r="291">
          <cell r="R291">
            <v>-3.3847246347826071E-2</v>
          </cell>
        </row>
        <row r="292">
          <cell r="R292">
            <v>-3.3847246347826071E-2</v>
          </cell>
        </row>
        <row r="293">
          <cell r="R293">
            <v>-1.4853417434782567E-2</v>
          </cell>
        </row>
        <row r="294">
          <cell r="R294">
            <v>-1.0747369304347816E-2</v>
          </cell>
        </row>
        <row r="295">
          <cell r="R295">
            <v>-3.9452878260869051E-3</v>
          </cell>
        </row>
        <row r="296">
          <cell r="R296">
            <v>2.9037773913041407E-4</v>
          </cell>
        </row>
        <row r="297">
          <cell r="R297">
            <v>-1.2093203173912997E-2</v>
          </cell>
        </row>
        <row r="298">
          <cell r="R298">
            <v>-1.2093203173912997E-2</v>
          </cell>
        </row>
        <row r="299">
          <cell r="R299">
            <v>-1.2093203173912997E-2</v>
          </cell>
        </row>
        <row r="300">
          <cell r="R300">
            <v>-3.298813347826056E-3</v>
          </cell>
        </row>
        <row r="301">
          <cell r="R301">
            <v>-5.9923253478261444E-3</v>
          </cell>
        </row>
        <row r="302">
          <cell r="R302">
            <v>-3.4122971739130176E-3</v>
          </cell>
        </row>
        <row r="303">
          <cell r="R303">
            <v>-1.9129683782608743E-2</v>
          </cell>
        </row>
        <row r="304">
          <cell r="R304">
            <v>-1.9098165130434736E-2</v>
          </cell>
        </row>
        <row r="305">
          <cell r="R305">
            <v>-1.9098165130434736E-2</v>
          </cell>
        </row>
        <row r="306">
          <cell r="R306">
            <v>-1.9098165130434736E-2</v>
          </cell>
        </row>
        <row r="307">
          <cell r="R307">
            <v>-1.5321843869565232E-2</v>
          </cell>
        </row>
        <row r="308">
          <cell r="R308">
            <v>-2.4172241434782613E-2</v>
          </cell>
        </row>
        <row r="309">
          <cell r="R309">
            <v>-2.8089928260869566E-2</v>
          </cell>
        </row>
        <row r="310">
          <cell r="R310">
            <v>-2.2441091739130409E-2</v>
          </cell>
        </row>
        <row r="311">
          <cell r="R311">
            <v>-3.7185504826087019E-2</v>
          </cell>
        </row>
        <row r="312">
          <cell r="R312">
            <v>-3.7185504826087019E-2</v>
          </cell>
        </row>
        <row r="313">
          <cell r="R313">
            <v>-3.7185504826087019E-2</v>
          </cell>
        </row>
        <row r="314">
          <cell r="R314">
            <v>-3.4105515608695666E-2</v>
          </cell>
        </row>
        <row r="315">
          <cell r="R315">
            <v>-2.549418743478267E-2</v>
          </cell>
        </row>
        <row r="316">
          <cell r="R316">
            <v>-2.0855056521739131E-2</v>
          </cell>
        </row>
        <row r="317">
          <cell r="R317">
            <v>-2.484076608695647E-2</v>
          </cell>
        </row>
        <row r="318">
          <cell r="R318">
            <v>-2.238084708695658E-2</v>
          </cell>
        </row>
        <row r="319">
          <cell r="R319">
            <v>-2.238084708695658E-2</v>
          </cell>
        </row>
        <row r="320">
          <cell r="R320">
            <v>-2.238084708695658E-2</v>
          </cell>
        </row>
        <row r="321">
          <cell r="R321">
            <v>-1.8201703347826132E-2</v>
          </cell>
        </row>
        <row r="322">
          <cell r="R322">
            <v>-2.1512144999999976E-2</v>
          </cell>
        </row>
        <row r="323">
          <cell r="R323">
            <v>-8.9928791304347312E-3</v>
          </cell>
        </row>
        <row r="324">
          <cell r="R324">
            <v>-9.9104242173912727E-3</v>
          </cell>
        </row>
        <row r="325">
          <cell r="R325">
            <v>-1.1502381826086925E-2</v>
          </cell>
        </row>
        <row r="326">
          <cell r="R326">
            <v>-1.1502381826086925E-2</v>
          </cell>
        </row>
        <row r="327">
          <cell r="R327">
            <v>-1.1502381826086925E-2</v>
          </cell>
        </row>
        <row r="328">
          <cell r="R328">
            <v>-3.9402204347825567E-3</v>
          </cell>
        </row>
        <row r="329">
          <cell r="R329">
            <v>-3.1750101304348398E-3</v>
          </cell>
        </row>
        <row r="330">
          <cell r="R330">
            <v>-5.6064191739130277E-3</v>
          </cell>
        </row>
        <row r="331">
          <cell r="R331">
            <v>-6.6566590869565371E-3</v>
          </cell>
        </row>
        <row r="332">
          <cell r="R332">
            <v>-1.6181942173912472E-3</v>
          </cell>
        </row>
        <row r="333">
          <cell r="R333">
            <v>-1.6181942173912472E-3</v>
          </cell>
        </row>
        <row r="334">
          <cell r="R334">
            <v>-1.6181942173912472E-3</v>
          </cell>
        </row>
        <row r="335">
          <cell r="R335">
            <v>1.8711761739130643E-3</v>
          </cell>
        </row>
        <row r="336">
          <cell r="R336">
            <v>4.0984016347826047E-3</v>
          </cell>
        </row>
        <row r="337">
          <cell r="R337">
            <v>6.5399999999999996E-4</v>
          </cell>
        </row>
        <row r="338">
          <cell r="R338">
            <v>-5.2527489565216976E-3</v>
          </cell>
        </row>
        <row r="339">
          <cell r="R339">
            <v>-6.4045159130434624E-3</v>
          </cell>
        </row>
        <row r="340">
          <cell r="R340">
            <v>-6.4045159130434624E-3</v>
          </cell>
        </row>
        <row r="341">
          <cell r="R341">
            <v>-6.4045159130434624E-3</v>
          </cell>
        </row>
        <row r="342">
          <cell r="R342">
            <v>-1.1759611391304369E-2</v>
          </cell>
        </row>
        <row r="343">
          <cell r="R343">
            <v>-1.9128613999999995E-2</v>
          </cell>
        </row>
        <row r="344">
          <cell r="R344">
            <v>-1.2501010217391278E-2</v>
          </cell>
        </row>
        <row r="345">
          <cell r="R345">
            <v>-1.7793482652173873E-2</v>
          </cell>
        </row>
        <row r="346">
          <cell r="R346">
            <v>-1.5590601521739104E-2</v>
          </cell>
        </row>
        <row r="347">
          <cell r="R347">
            <v>-1.5590601521739104E-2</v>
          </cell>
        </row>
        <row r="348">
          <cell r="R348">
            <v>-1.5590601521739104E-2</v>
          </cell>
        </row>
        <row r="349">
          <cell r="R349">
            <v>-1.3509099391304411E-2</v>
          </cell>
        </row>
        <row r="350">
          <cell r="R350">
            <v>-1.4488103999999943E-2</v>
          </cell>
        </row>
        <row r="351">
          <cell r="R351">
            <v>-1.8550936608695594E-2</v>
          </cell>
        </row>
        <row r="352">
          <cell r="R352">
            <v>-1.8801073130434751E-2</v>
          </cell>
        </row>
        <row r="353">
          <cell r="R353">
            <v>-2.5472916173913038E-2</v>
          </cell>
        </row>
        <row r="354">
          <cell r="R354">
            <v>-2.5472916173913038E-2</v>
          </cell>
        </row>
        <row r="355">
          <cell r="R355">
            <v>-2.5472916173913038E-2</v>
          </cell>
        </row>
        <row r="356">
          <cell r="R356">
            <v>-3.3695008304347809E-2</v>
          </cell>
        </row>
        <row r="357">
          <cell r="R357">
            <v>-2.9594837739130467E-2</v>
          </cell>
        </row>
        <row r="358">
          <cell r="R358">
            <v>-2.4963712304347883E-2</v>
          </cell>
        </row>
        <row r="359">
          <cell r="R359">
            <v>-3.1360788826086991E-2</v>
          </cell>
        </row>
        <row r="360">
          <cell r="R360">
            <v>-4.3798813478260847E-2</v>
          </cell>
        </row>
        <row r="361">
          <cell r="R361">
            <v>-4.3798813478260847E-2</v>
          </cell>
        </row>
        <row r="362">
          <cell r="R362">
            <v>-4.3798813478260847E-2</v>
          </cell>
        </row>
        <row r="363">
          <cell r="R363">
            <v>-4.2410975739130378E-2</v>
          </cell>
        </row>
        <row r="364">
          <cell r="R364">
            <v>-3.245565552173918E-2</v>
          </cell>
        </row>
        <row r="365">
          <cell r="R365">
            <v>-3.3978578999999946E-2</v>
          </cell>
        </row>
        <row r="366">
          <cell r="R366">
            <v>-3.263976965217396E-2</v>
          </cell>
        </row>
        <row r="367">
          <cell r="R367">
            <v>-3.0199757130434719E-2</v>
          </cell>
        </row>
        <row r="368">
          <cell r="R368">
            <v>0</v>
          </cell>
        </row>
        <row r="369">
          <cell r="R369">
            <v>0</v>
          </cell>
        </row>
        <row r="370">
          <cell r="R370">
            <v>0</v>
          </cell>
        </row>
        <row r="371">
          <cell r="R371">
            <v>-3.5540922608696896E-3</v>
          </cell>
        </row>
        <row r="372">
          <cell r="R372">
            <v>-9.1941291739130789E-3</v>
          </cell>
        </row>
        <row r="373">
          <cell r="R373">
            <v>-1.5236213043487592E-4</v>
          </cell>
        </row>
        <row r="374">
          <cell r="R374">
            <v>-1.2357580608695745E-2</v>
          </cell>
        </row>
        <row r="375">
          <cell r="R375">
            <v>-1.0398142072465238E-2</v>
          </cell>
        </row>
        <row r="376">
          <cell r="R376">
            <v>-1.1979867789856637E-2</v>
          </cell>
        </row>
      </sheetData>
      <sheetData sheetId="8">
        <row r="1">
          <cell r="A1" t="str">
            <v>009970.OF</v>
          </cell>
        </row>
      </sheetData>
      <sheetData sheetId="9">
        <row r="1">
          <cell r="B1" t="str">
            <v>产品净值</v>
          </cell>
        </row>
        <row r="273">
          <cell r="U273">
            <v>0</v>
          </cell>
        </row>
        <row r="274">
          <cell r="U274">
            <v>0</v>
          </cell>
        </row>
        <row r="275">
          <cell r="U275">
            <v>-1.0021060000002384E-4</v>
          </cell>
        </row>
        <row r="276">
          <cell r="U276">
            <v>-1.0021060000002384E-4</v>
          </cell>
        </row>
        <row r="277">
          <cell r="U277">
            <v>-1.0021060000002384E-4</v>
          </cell>
        </row>
        <row r="278">
          <cell r="U278">
            <v>-1.0021060000002384E-4</v>
          </cell>
        </row>
        <row r="279">
          <cell r="U279">
            <v>-1.0021060000002384E-4</v>
          </cell>
        </row>
        <row r="280">
          <cell r="U280">
            <v>-1.0021060000002384E-4</v>
          </cell>
        </row>
        <row r="281">
          <cell r="U281">
            <v>-1.0021060000002384E-4</v>
          </cell>
        </row>
        <row r="282">
          <cell r="U282">
            <v>-1.0021060000002384E-4</v>
          </cell>
        </row>
        <row r="283">
          <cell r="U283">
            <v>-3.81135E-4</v>
          </cell>
        </row>
        <row r="284">
          <cell r="U284">
            <v>-3.81135E-4</v>
          </cell>
        </row>
        <row r="285">
          <cell r="U285">
            <v>-3.81135E-4</v>
          </cell>
        </row>
        <row r="286">
          <cell r="U286">
            <v>-5.0105219999998813E-4</v>
          </cell>
        </row>
        <row r="287">
          <cell r="U287">
            <v>-5.0105219999998813E-4</v>
          </cell>
        </row>
        <row r="288">
          <cell r="U288">
            <v>-4.0084180000007154E-4</v>
          </cell>
        </row>
        <row r="289">
          <cell r="U289">
            <v>-4.0084180000007154E-4</v>
          </cell>
        </row>
        <row r="290">
          <cell r="U290">
            <v>-3.0063140000000598E-4</v>
          </cell>
        </row>
        <row r="291">
          <cell r="U291">
            <v>-3.0063140000000598E-4</v>
          </cell>
        </row>
        <row r="292">
          <cell r="U292">
            <v>-3.0063140000000598E-4</v>
          </cell>
        </row>
        <row r="293">
          <cell r="U293">
            <v>-4.0084180000007154E-4</v>
          </cell>
        </row>
        <row r="294">
          <cell r="U294">
            <v>-5.0105219999998813E-4</v>
          </cell>
        </row>
        <row r="295">
          <cell r="U295">
            <v>-4.0084180000007154E-4</v>
          </cell>
        </row>
        <row r="296">
          <cell r="U296">
            <v>-3.0063140000000598E-4</v>
          </cell>
        </row>
        <row r="297">
          <cell r="U297">
            <v>-3.0063140000000598E-4</v>
          </cell>
        </row>
        <row r="298">
          <cell r="U298">
            <v>-3.0063140000000598E-4</v>
          </cell>
        </row>
        <row r="299">
          <cell r="U299">
            <v>-3.0063140000000598E-4</v>
          </cell>
        </row>
        <row r="300">
          <cell r="U300">
            <v>-6.4597999999999999E-4</v>
          </cell>
        </row>
        <row r="301">
          <cell r="U301">
            <v>1.0421884000000239E-3</v>
          </cell>
        </row>
        <row r="302">
          <cell r="U302">
            <v>-6.8143101999999581E-3</v>
          </cell>
        </row>
        <row r="303">
          <cell r="U303">
            <v>-2.896081780000001E-2</v>
          </cell>
        </row>
        <row r="304">
          <cell r="U304">
            <v>-1.8037879599999935E-2</v>
          </cell>
        </row>
        <row r="305">
          <cell r="U305">
            <v>-1.8037879599999935E-2</v>
          </cell>
        </row>
        <row r="306">
          <cell r="U306">
            <v>-1.8037879599999935E-2</v>
          </cell>
        </row>
        <row r="307">
          <cell r="U307">
            <v>-1.2726726200000048E-2</v>
          </cell>
        </row>
        <row r="308">
          <cell r="U308">
            <v>-3.1566289200000021E-2</v>
          </cell>
        </row>
        <row r="309">
          <cell r="U309">
            <v>-2.8760397000000031E-2</v>
          </cell>
        </row>
        <row r="310">
          <cell r="U310">
            <v>-2.2547349599999933E-2</v>
          </cell>
        </row>
        <row r="311">
          <cell r="U311">
            <v>-3.8480809800000043E-2</v>
          </cell>
        </row>
        <row r="312">
          <cell r="U312">
            <v>-3.8480809800000043E-2</v>
          </cell>
        </row>
        <row r="313">
          <cell r="U313">
            <v>-3.8480809800000043E-2</v>
          </cell>
        </row>
        <row r="314">
          <cell r="U314">
            <v>-3.2869025000000003E-2</v>
          </cell>
        </row>
        <row r="315">
          <cell r="U315">
            <v>-2.6054714999999999E-2</v>
          </cell>
        </row>
        <row r="316">
          <cell r="U316">
            <v>-2.8058923799999951E-2</v>
          </cell>
        </row>
        <row r="317">
          <cell r="U317">
            <v>-1.7135985600000025E-2</v>
          </cell>
        </row>
        <row r="318">
          <cell r="U318">
            <v>-9.2193607999999823E-3</v>
          </cell>
        </row>
        <row r="319">
          <cell r="U319">
            <v>-9.2193607999999823E-3</v>
          </cell>
        </row>
        <row r="320">
          <cell r="U320">
            <v>-9.2193607999999823E-3</v>
          </cell>
        </row>
        <row r="321">
          <cell r="U321">
            <v>-1.1925042600000053E-2</v>
          </cell>
        </row>
        <row r="322">
          <cell r="U322">
            <v>-2.0242509399999976E-2</v>
          </cell>
        </row>
        <row r="323">
          <cell r="U323">
            <v>-1.132378E-2</v>
          </cell>
        </row>
        <row r="324">
          <cell r="U324">
            <v>-1.5532618599999994E-2</v>
          </cell>
        </row>
        <row r="325">
          <cell r="U325">
            <v>-2.8058923999999463E-3</v>
          </cell>
        </row>
        <row r="326">
          <cell r="U326">
            <v>-2.8058923999999463E-3</v>
          </cell>
        </row>
        <row r="327">
          <cell r="U327">
            <v>-2.8058923999999463E-3</v>
          </cell>
        </row>
        <row r="328">
          <cell r="U328">
            <v>5.1307745999999285E-3</v>
          </cell>
        </row>
        <row r="329">
          <cell r="U329">
            <v>6.6539731999999642E-3</v>
          </cell>
        </row>
        <row r="330">
          <cell r="U330">
            <v>4.6497644000000242E-3</v>
          </cell>
        </row>
        <row r="331">
          <cell r="U331">
            <v>3.4472392000000599E-3</v>
          </cell>
        </row>
        <row r="332">
          <cell r="U332">
            <v>2.2447137999999883E-3</v>
          </cell>
        </row>
        <row r="333">
          <cell r="U333">
            <v>2.2447137999999883E-3</v>
          </cell>
        </row>
        <row r="334">
          <cell r="U334">
            <v>2.2447137999999883E-3</v>
          </cell>
        </row>
        <row r="335">
          <cell r="U335">
            <v>6.4936365999999817E-3</v>
          </cell>
        </row>
        <row r="336">
          <cell r="U336">
            <v>1.0021044199999959E-2</v>
          </cell>
        </row>
        <row r="337">
          <cell r="U337">
            <v>1.1223569400000072E-2</v>
          </cell>
        </row>
        <row r="338">
          <cell r="U338">
            <v>3.0463974000000714E-3</v>
          </cell>
        </row>
        <row r="339">
          <cell r="U339">
            <v>9.7805389999999527E-3</v>
          </cell>
        </row>
        <row r="340">
          <cell r="U340">
            <v>9.7805389999999527E-3</v>
          </cell>
        </row>
        <row r="341">
          <cell r="U341">
            <v>9.7805389999999527E-3</v>
          </cell>
        </row>
        <row r="342">
          <cell r="U342">
            <v>-2.8058923999999463E-3</v>
          </cell>
        </row>
        <row r="343">
          <cell r="U343">
            <v>-1.9941877999999968E-2</v>
          </cell>
        </row>
        <row r="344">
          <cell r="U344">
            <v>8.0168340000003578E-4</v>
          </cell>
        </row>
        <row r="345">
          <cell r="U345">
            <v>-3.1065237999999525E-3</v>
          </cell>
        </row>
        <row r="346">
          <cell r="U346">
            <v>-1.5031568000000715E-3</v>
          </cell>
        </row>
        <row r="347">
          <cell r="U347">
            <v>-1.5031568000000715E-3</v>
          </cell>
        </row>
        <row r="348">
          <cell r="U348">
            <v>-1.5031568000000715E-3</v>
          </cell>
        </row>
        <row r="349">
          <cell r="U349">
            <v>4.1687542000000124E-3</v>
          </cell>
        </row>
        <row r="350">
          <cell r="U350">
            <v>6.8944783999999705E-3</v>
          </cell>
        </row>
        <row r="351">
          <cell r="U351">
            <v>5.6117846540798726E-3</v>
          </cell>
        </row>
        <row r="352">
          <cell r="U352">
            <v>1.018138079999994E-2</v>
          </cell>
        </row>
        <row r="353">
          <cell r="U353">
            <v>-1.5031568000000715E-3</v>
          </cell>
        </row>
        <row r="354">
          <cell r="U354">
            <v>-1.5031568000000715E-3</v>
          </cell>
        </row>
        <row r="355">
          <cell r="U355">
            <v>-1.5031568000000715E-3</v>
          </cell>
        </row>
        <row r="356">
          <cell r="U356">
            <v>-2.2547349599999933E-2</v>
          </cell>
        </row>
        <row r="357">
          <cell r="U357">
            <v>-9.8206234000000354E-3</v>
          </cell>
        </row>
        <row r="358">
          <cell r="U358">
            <v>-1.5031568000000715E-3</v>
          </cell>
        </row>
        <row r="359">
          <cell r="U359">
            <v>5.4514480000000002E-3</v>
          </cell>
        </row>
        <row r="360">
          <cell r="U360">
            <v>-9.3195712000000482E-3</v>
          </cell>
        </row>
        <row r="361">
          <cell r="U361">
            <v>-9.3195712000000482E-3</v>
          </cell>
        </row>
        <row r="362">
          <cell r="U362">
            <v>-9.3195712000000482E-3</v>
          </cell>
        </row>
        <row r="363">
          <cell r="U363">
            <v>-1.1223569599999934E-2</v>
          </cell>
        </row>
        <row r="364">
          <cell r="U364">
            <v>-6.5136787999999527E-3</v>
          </cell>
        </row>
        <row r="365">
          <cell r="U365">
            <v>-1.6334302199999987E-2</v>
          </cell>
        </row>
        <row r="366">
          <cell r="U366">
            <v>-5.1107326000000538E-3</v>
          </cell>
        </row>
        <row r="367">
          <cell r="U367">
            <v>-1.0021044995199143E-3</v>
          </cell>
        </row>
        <row r="368">
          <cell r="U368">
            <v>0</v>
          </cell>
        </row>
        <row r="369">
          <cell r="U369">
            <v>0</v>
          </cell>
        </row>
        <row r="370">
          <cell r="U370">
            <v>0</v>
          </cell>
        </row>
        <row r="371">
          <cell r="U371">
            <v>-8.3174668000000722E-3</v>
          </cell>
        </row>
        <row r="372">
          <cell r="U372">
            <v>-3.6576811400000006E-2</v>
          </cell>
        </row>
        <row r="373">
          <cell r="U373">
            <v>-3.4572602600000051E-2</v>
          </cell>
        </row>
        <row r="374">
          <cell r="U374">
            <v>-5.0105220999999943E-2</v>
          </cell>
        </row>
        <row r="375">
          <cell r="U375">
            <v>-5.3946621266666057E-2</v>
          </cell>
        </row>
        <row r="376">
          <cell r="U376">
            <v>-6.0710826066665946E-2</v>
          </cell>
        </row>
      </sheetData>
      <sheetData sheetId="10">
        <row r="1">
          <cell r="A1" t="str">
            <v>004390.OF</v>
          </cell>
        </row>
      </sheetData>
      <sheetData sheetId="11">
        <row r="1">
          <cell r="B1" t="str">
            <v>天行者1号</v>
          </cell>
        </row>
      </sheetData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H23" sqref="H23"/>
    </sheetView>
  </sheetViews>
  <sheetFormatPr defaultRowHeight="13.5"/>
  <cols>
    <col min="1" max="1" width="38.125" style="75" customWidth="1"/>
  </cols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zoomScale="73" zoomScaleNormal="73" workbookViewId="0">
      <pane xSplit="1" ySplit="1" topLeftCell="D6" activePane="bottomRight" state="frozen"/>
      <selection pane="topRight" activeCell="B1" sqref="B1"/>
      <selection pane="bottomLeft" activeCell="A2" sqref="A2"/>
      <selection pane="bottomRight" activeCell="A8" sqref="A8"/>
    </sheetView>
  </sheetViews>
  <sheetFormatPr defaultRowHeight="13.5"/>
  <cols>
    <col min="1" max="1" width="26.125" style="75" customWidth="1"/>
    <col min="2" max="2" width="23.25" style="75" bestFit="1" customWidth="1"/>
    <col min="3" max="3" width="11.25" style="75" customWidth="1"/>
    <col min="4" max="4" width="13.625" style="75" bestFit="1" customWidth="1"/>
    <col min="5" max="5" width="13.75" style="75" customWidth="1"/>
    <col min="6" max="6" width="9.625" style="75" customWidth="1"/>
    <col min="7" max="7" width="11.25" style="75" customWidth="1"/>
    <col min="8" max="8" width="8" style="75" customWidth="1"/>
    <col min="9" max="9" width="24.125" style="75" customWidth="1"/>
    <col min="10" max="10" width="14.375" style="75" customWidth="1"/>
    <col min="11" max="11" width="19.25" style="75" customWidth="1"/>
    <col min="12" max="12" width="53.875" style="75" customWidth="1"/>
    <col min="13" max="13" width="39.625" style="75" customWidth="1"/>
  </cols>
  <sheetData>
    <row r="1" spans="1:13" s="20" customFormat="1" ht="27">
      <c r="A1" s="36" t="s">
        <v>5</v>
      </c>
      <c r="B1" s="18" t="s">
        <v>6</v>
      </c>
      <c r="C1" s="18" t="s">
        <v>7</v>
      </c>
      <c r="D1" s="18" t="s">
        <v>8</v>
      </c>
      <c r="E1" s="18" t="s">
        <v>9</v>
      </c>
      <c r="F1" s="18" t="s">
        <v>10</v>
      </c>
      <c r="G1" s="18" t="s">
        <v>11</v>
      </c>
      <c r="H1" s="18" t="s">
        <v>12</v>
      </c>
      <c r="I1" s="36" t="s">
        <v>13</v>
      </c>
      <c r="J1" s="44" t="s">
        <v>14</v>
      </c>
      <c r="K1" s="18" t="s">
        <v>15</v>
      </c>
      <c r="L1" s="19" t="s">
        <v>16</v>
      </c>
      <c r="M1" s="18" t="s">
        <v>17</v>
      </c>
    </row>
    <row r="2" spans="1:13" ht="213.75" customHeight="1">
      <c r="A2" s="15" t="s">
        <v>18</v>
      </c>
      <c r="B2" s="162">
        <v>100000000</v>
      </c>
      <c r="C2" s="21">
        <v>44399</v>
      </c>
      <c r="D2" s="162">
        <v>100000000</v>
      </c>
      <c r="E2" s="162">
        <v>100000000</v>
      </c>
      <c r="F2" s="14">
        <v>0.01</v>
      </c>
      <c r="G2" s="16">
        <v>2.9999999999999997E-4</v>
      </c>
      <c r="H2" s="16" t="s">
        <v>19</v>
      </c>
      <c r="I2" s="46" t="s">
        <v>20</v>
      </c>
      <c r="J2" s="46" t="s">
        <v>21</v>
      </c>
      <c r="K2" s="3" t="s">
        <v>22</v>
      </c>
      <c r="L2" s="152" t="s">
        <v>23</v>
      </c>
      <c r="M2" s="2" t="s">
        <v>19</v>
      </c>
    </row>
    <row r="3" spans="1:13" ht="147" customHeight="1">
      <c r="A3" s="15" t="s">
        <v>24</v>
      </c>
      <c r="B3" s="13" t="s">
        <v>25</v>
      </c>
      <c r="C3" s="21">
        <v>44412</v>
      </c>
      <c r="D3" s="162">
        <v>50000000</v>
      </c>
      <c r="E3" s="162">
        <v>39077764.75</v>
      </c>
      <c r="F3" s="17">
        <v>1.2E-2</v>
      </c>
      <c r="G3" s="163">
        <v>2.5000000000000001E-4</v>
      </c>
      <c r="H3" s="163">
        <v>2.5000000000000001E-4</v>
      </c>
      <c r="I3" s="46" t="s">
        <v>26</v>
      </c>
      <c r="J3" s="46" t="s">
        <v>27</v>
      </c>
      <c r="K3" s="46" t="s">
        <v>28</v>
      </c>
      <c r="L3" s="327" t="s">
        <v>29</v>
      </c>
      <c r="M3" s="2" t="s">
        <v>19</v>
      </c>
    </row>
    <row r="4" spans="1:13" ht="138" customHeight="1">
      <c r="A4" s="15" t="s">
        <v>30</v>
      </c>
      <c r="B4" s="46" t="s">
        <v>31</v>
      </c>
      <c r="C4" s="21">
        <v>44420</v>
      </c>
      <c r="D4" s="162">
        <v>50000000</v>
      </c>
      <c r="E4" s="35">
        <v>47519482.990000002</v>
      </c>
      <c r="F4" s="17">
        <v>0.01</v>
      </c>
      <c r="G4" s="164">
        <v>2.5000000000000001E-4</v>
      </c>
      <c r="H4" s="163">
        <v>2.5000000000000001E-4</v>
      </c>
      <c r="I4" s="46" t="s">
        <v>32</v>
      </c>
      <c r="J4" s="46" t="s">
        <v>27</v>
      </c>
      <c r="K4" s="46" t="s">
        <v>33</v>
      </c>
      <c r="L4" s="328"/>
      <c r="M4" s="46"/>
    </row>
    <row r="5" spans="1:13" ht="150" customHeight="1">
      <c r="A5" s="15" t="s">
        <v>34</v>
      </c>
      <c r="B5" t="s">
        <v>35</v>
      </c>
      <c r="C5" s="47">
        <v>44440</v>
      </c>
      <c r="D5" s="74">
        <v>230000000</v>
      </c>
      <c r="E5" s="74">
        <v>230000000</v>
      </c>
      <c r="F5" s="120">
        <v>1.4999999999999999E-2</v>
      </c>
      <c r="G5" s="165">
        <v>2.5000000000000001E-4</v>
      </c>
      <c r="H5" s="164">
        <v>2.5000000000000001E-4</v>
      </c>
      <c r="I5" s="46" t="s">
        <v>32</v>
      </c>
      <c r="J5" s="46" t="s">
        <v>27</v>
      </c>
      <c r="K5" t="s">
        <v>36</v>
      </c>
      <c r="L5" s="46" t="s">
        <v>37</v>
      </c>
    </row>
    <row r="6" spans="1:13" ht="28.5" customHeight="1">
      <c r="A6" s="15" t="s">
        <v>38</v>
      </c>
      <c r="B6" t="s">
        <v>39</v>
      </c>
      <c r="C6" s="47">
        <v>44442</v>
      </c>
      <c r="D6" s="74">
        <v>80000000</v>
      </c>
      <c r="E6" s="42">
        <v>66560445.960000001</v>
      </c>
      <c r="F6" s="120">
        <v>8.0000000000000002E-3</v>
      </c>
      <c r="G6" s="165">
        <v>2E-3</v>
      </c>
      <c r="H6" s="43" t="s">
        <v>19</v>
      </c>
      <c r="I6" s="46" t="s">
        <v>19</v>
      </c>
      <c r="J6" s="46" t="s">
        <v>19</v>
      </c>
    </row>
    <row r="7" spans="1:13" ht="304.5" customHeight="1">
      <c r="A7" s="15" t="s">
        <v>40</v>
      </c>
      <c r="C7" s="47">
        <v>44463</v>
      </c>
      <c r="D7" s="162">
        <v>50000000</v>
      </c>
      <c r="E7" s="42">
        <v>50105220.960000001</v>
      </c>
      <c r="F7" s="120">
        <v>1.4999999999999999E-2</v>
      </c>
      <c r="G7" s="165">
        <v>2.5000000000000001E-4</v>
      </c>
      <c r="H7" s="165">
        <v>2.5000000000000001E-4</v>
      </c>
      <c r="I7" s="46" t="s">
        <v>32</v>
      </c>
      <c r="J7" s="46" t="s">
        <v>41</v>
      </c>
      <c r="L7" s="46" t="s">
        <v>42</v>
      </c>
    </row>
    <row r="8" spans="1:13" ht="57" customHeight="1">
      <c r="A8" s="15" t="s">
        <v>169</v>
      </c>
      <c r="D8" s="162"/>
    </row>
    <row r="9" spans="1:13">
      <c r="A9" s="15" t="s">
        <v>43</v>
      </c>
      <c r="B9" s="138" t="s">
        <v>44</v>
      </c>
      <c r="C9" s="47">
        <v>44561</v>
      </c>
      <c r="D9" s="162">
        <v>10000000</v>
      </c>
      <c r="E9" s="162">
        <v>2684871.92</v>
      </c>
      <c r="F9" s="120">
        <v>1.4999999999999999E-2</v>
      </c>
      <c r="G9" s="165">
        <v>2.5000000000000001E-3</v>
      </c>
      <c r="H9" s="166">
        <v>0</v>
      </c>
    </row>
    <row r="10" spans="1:13">
      <c r="D10" s="162"/>
    </row>
  </sheetData>
  <mergeCells count="1">
    <mergeCell ref="L3:L4"/>
  </mergeCells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5"/>
  <sheetViews>
    <sheetView tabSelected="1" workbookViewId="0">
      <pane xSplit="1" ySplit="2" topLeftCell="O395" activePane="bottomRight" state="frozen"/>
      <selection pane="topRight" activeCell="B1" sqref="B1"/>
      <selection pane="bottomLeft" activeCell="A3" sqref="A3"/>
      <selection pane="bottomRight" activeCell="U412" sqref="U412"/>
    </sheetView>
  </sheetViews>
  <sheetFormatPr defaultRowHeight="13.5"/>
  <cols>
    <col min="1" max="1" width="12.125" style="114" customWidth="1"/>
    <col min="2" max="2" width="12.125" style="167" customWidth="1"/>
    <col min="3" max="3" width="9.5" style="168" bestFit="1" customWidth="1"/>
    <col min="4" max="4" width="8.625" style="121" customWidth="1"/>
    <col min="5" max="5" width="10" style="168" bestFit="1" customWidth="1"/>
    <col min="6" max="6" width="8.5" style="120" bestFit="1" customWidth="1"/>
    <col min="7" max="7" width="11.5" style="121" customWidth="1"/>
    <col min="8" max="8" width="8.625" style="168" customWidth="1"/>
    <col min="9" max="9" width="8.625" style="121" customWidth="1"/>
    <col min="10" max="10" width="12.25" style="168" customWidth="1"/>
    <col min="11" max="11" width="8.625" style="121" customWidth="1"/>
    <col min="12" max="12" width="10" style="168" customWidth="1"/>
    <col min="13" max="13" width="8.625" style="121" customWidth="1"/>
    <col min="14" max="14" width="9.5" style="168" customWidth="1"/>
    <col min="15" max="15" width="8.5" style="123" bestFit="1" customWidth="1"/>
    <col min="16" max="16" width="12.375" style="121" customWidth="1"/>
    <col min="17" max="17" width="12.375" style="167" customWidth="1"/>
    <col min="18" max="18" width="12.375" style="120" customWidth="1"/>
    <col min="19" max="19" width="10" style="168" customWidth="1"/>
    <col min="20" max="20" width="9" style="121" customWidth="1"/>
    <col min="21" max="21" width="10.375" style="122" customWidth="1"/>
    <col min="22" max="22" width="9.625" style="68" customWidth="1"/>
    <col min="23" max="23" width="8.625" style="81" customWidth="1"/>
    <col min="24" max="24" width="11.125" style="68" bestFit="1" customWidth="1"/>
  </cols>
  <sheetData>
    <row r="1" spans="1:24" s="60" customFormat="1">
      <c r="A1" s="111"/>
      <c r="B1" s="169"/>
      <c r="C1" s="331" t="s">
        <v>45</v>
      </c>
      <c r="D1" s="332"/>
      <c r="E1" s="335" t="s">
        <v>46</v>
      </c>
      <c r="F1" s="336"/>
      <c r="G1" s="62"/>
      <c r="H1" s="337" t="s">
        <v>47</v>
      </c>
      <c r="I1" s="332"/>
      <c r="J1" s="331" t="s">
        <v>48</v>
      </c>
      <c r="K1" s="332"/>
      <c r="L1" s="329" t="s">
        <v>49</v>
      </c>
      <c r="M1" s="330"/>
      <c r="N1" s="333" t="s">
        <v>50</v>
      </c>
      <c r="O1" s="334"/>
      <c r="P1" s="330"/>
      <c r="Q1" s="331" t="s">
        <v>51</v>
      </c>
      <c r="R1" s="332"/>
      <c r="S1" s="329" t="s">
        <v>43</v>
      </c>
      <c r="T1" s="330"/>
      <c r="U1" s="63" t="s">
        <v>52</v>
      </c>
      <c r="V1" s="64" t="s">
        <v>53</v>
      </c>
      <c r="W1" s="170" t="s">
        <v>54</v>
      </c>
      <c r="X1" s="79" t="s">
        <v>55</v>
      </c>
    </row>
    <row r="2" spans="1:24" s="60" customFormat="1" ht="28.5" customHeight="1">
      <c r="A2" s="112" t="s">
        <v>56</v>
      </c>
      <c r="B2" s="171" t="s">
        <v>57</v>
      </c>
      <c r="C2" s="172" t="s">
        <v>58</v>
      </c>
      <c r="D2" s="50" t="s">
        <v>59</v>
      </c>
      <c r="E2" s="173" t="s">
        <v>58</v>
      </c>
      <c r="F2" s="49" t="s">
        <v>59</v>
      </c>
      <c r="G2" s="51" t="s">
        <v>60</v>
      </c>
      <c r="H2" s="174" t="s">
        <v>58</v>
      </c>
      <c r="I2" s="52" t="s">
        <v>59</v>
      </c>
      <c r="J2" s="172" t="s">
        <v>58</v>
      </c>
      <c r="K2" s="50" t="s">
        <v>59</v>
      </c>
      <c r="L2" s="173" t="s">
        <v>58</v>
      </c>
      <c r="M2" s="51" t="s">
        <v>59</v>
      </c>
      <c r="N2" s="174" t="s">
        <v>58</v>
      </c>
      <c r="O2" s="77" t="s">
        <v>59</v>
      </c>
      <c r="P2" s="73" t="s">
        <v>61</v>
      </c>
      <c r="Q2" s="172" t="s">
        <v>58</v>
      </c>
      <c r="R2" s="50" t="s">
        <v>59</v>
      </c>
      <c r="S2" s="173" t="s">
        <v>58</v>
      </c>
      <c r="T2" s="51" t="s">
        <v>59</v>
      </c>
      <c r="U2" s="65" t="s">
        <v>62</v>
      </c>
      <c r="V2" s="66" t="s">
        <v>54</v>
      </c>
      <c r="W2" s="65" t="s">
        <v>62</v>
      </c>
      <c r="X2" s="66" t="s">
        <v>54</v>
      </c>
    </row>
    <row r="3" spans="1:24" s="60" customFormat="1">
      <c r="A3" s="113">
        <v>44196</v>
      </c>
      <c r="B3" s="175">
        <f t="shared" ref="B3:B66" si="0">SUM(C3,E3,H3,J3,L3,N3,Q3)</f>
        <v>0</v>
      </c>
      <c r="C3" s="176"/>
      <c r="D3" s="61"/>
      <c r="E3" s="176"/>
      <c r="F3" s="59"/>
      <c r="G3" s="61"/>
      <c r="H3" s="176"/>
      <c r="I3" s="61"/>
      <c r="J3" s="176"/>
      <c r="K3" s="61"/>
      <c r="L3" s="176"/>
      <c r="M3" s="61"/>
      <c r="N3" s="176"/>
      <c r="O3" s="78"/>
      <c r="P3" s="61"/>
      <c r="Q3" s="175"/>
      <c r="R3" s="59"/>
      <c r="S3" s="176"/>
      <c r="T3" s="61"/>
      <c r="U3" s="67"/>
      <c r="V3" s="71">
        <f>[1]!s_dq_close($V$1,A3,1)</f>
        <v>6646.4735000000001</v>
      </c>
      <c r="W3" s="80"/>
      <c r="X3" s="177">
        <f>[1]!s_dq_close($X$1,A3,1)</f>
        <v>6367.1148999999996</v>
      </c>
    </row>
    <row r="4" spans="1:24" hidden="1">
      <c r="A4" s="113">
        <v>44197</v>
      </c>
      <c r="B4" s="175">
        <f t="shared" si="0"/>
        <v>0</v>
      </c>
      <c r="U4" s="122">
        <f t="shared" ref="U4:U67" si="1">V4/V3-1</f>
        <v>0</v>
      </c>
      <c r="V4" s="71">
        <f>[1]!s_dq_close($V$1,A4,1)</f>
        <v>6646.4735000000001</v>
      </c>
      <c r="W4" s="122">
        <f t="shared" ref="W4:W67" si="2">X4/X3-1</f>
        <v>0</v>
      </c>
      <c r="X4" s="177">
        <f>[1]!s_dq_close($X$1,A4,1)</f>
        <v>6367.1148999999996</v>
      </c>
    </row>
    <row r="5" spans="1:24" hidden="1">
      <c r="A5" s="113">
        <v>44198</v>
      </c>
      <c r="B5" s="175">
        <f t="shared" si="0"/>
        <v>0</v>
      </c>
      <c r="U5" s="122">
        <f t="shared" si="1"/>
        <v>0</v>
      </c>
      <c r="V5" s="71">
        <f>[1]!s_dq_close($V$1,A5,1)</f>
        <v>6646.4735000000001</v>
      </c>
      <c r="W5" s="122">
        <f t="shared" si="2"/>
        <v>0</v>
      </c>
      <c r="X5" s="177">
        <f>[1]!s_dq_close($X$1,A5,1)</f>
        <v>6367.1148999999996</v>
      </c>
    </row>
    <row r="6" spans="1:24" hidden="1">
      <c r="A6" s="113">
        <v>44199</v>
      </c>
      <c r="B6" s="175">
        <f t="shared" si="0"/>
        <v>0</v>
      </c>
      <c r="U6" s="122">
        <f t="shared" si="1"/>
        <v>0</v>
      </c>
      <c r="V6" s="71">
        <f>[1]!s_dq_close($V$1,A6,1)</f>
        <v>6646.4735000000001</v>
      </c>
      <c r="W6" s="122">
        <f t="shared" si="2"/>
        <v>0</v>
      </c>
      <c r="X6" s="177">
        <f>[1]!s_dq_close($X$1,A6,1)</f>
        <v>6367.1148999999996</v>
      </c>
    </row>
    <row r="7" spans="1:24" hidden="1">
      <c r="A7" s="113">
        <v>44200</v>
      </c>
      <c r="B7" s="175">
        <f t="shared" si="0"/>
        <v>0</v>
      </c>
      <c r="U7" s="122">
        <f t="shared" si="1"/>
        <v>2.2913038019334531E-2</v>
      </c>
      <c r="V7" s="71">
        <f>[1]!s_dq_close($V$1,A7,1)</f>
        <v>6798.7644</v>
      </c>
      <c r="W7" s="122">
        <f t="shared" si="2"/>
        <v>1.816708223688579E-2</v>
      </c>
      <c r="X7" s="177">
        <f>[1]!s_dq_close($X$1,A7,1)</f>
        <v>6482.7867999999999</v>
      </c>
    </row>
    <row r="8" spans="1:24" hidden="1">
      <c r="A8" s="113">
        <v>44201</v>
      </c>
      <c r="B8" s="175">
        <f t="shared" si="0"/>
        <v>0</v>
      </c>
      <c r="U8" s="122">
        <f t="shared" si="1"/>
        <v>1.2770997035873588E-3</v>
      </c>
      <c r="V8" s="71">
        <f>[1]!s_dq_close($V$1,A8,1)</f>
        <v>6807.4471000000003</v>
      </c>
      <c r="W8" s="122">
        <f t="shared" si="2"/>
        <v>8.7839846900410468E-3</v>
      </c>
      <c r="X8" s="177">
        <f>[1]!s_dq_close($X$1,A8,1)</f>
        <v>6539.7314999999999</v>
      </c>
    </row>
    <row r="9" spans="1:24" hidden="1">
      <c r="A9" s="113">
        <v>44202</v>
      </c>
      <c r="B9" s="175">
        <f t="shared" si="0"/>
        <v>0</v>
      </c>
      <c r="U9" s="122">
        <f t="shared" si="1"/>
        <v>-1.2118625203859423E-2</v>
      </c>
      <c r="V9" s="71">
        <f>[1]!s_dq_close($V$1,A9,1)</f>
        <v>6724.9502000000002</v>
      </c>
      <c r="W9" s="122">
        <f t="shared" si="2"/>
        <v>-1.7720911019053487E-3</v>
      </c>
      <c r="X9" s="177">
        <f>[1]!s_dq_close($X$1,A9,1)</f>
        <v>6528.1424999999999</v>
      </c>
    </row>
    <row r="10" spans="1:24" hidden="1">
      <c r="A10" s="113">
        <v>44203</v>
      </c>
      <c r="B10" s="175">
        <f t="shared" si="0"/>
        <v>0</v>
      </c>
      <c r="U10" s="122">
        <f t="shared" si="1"/>
        <v>-1.6118751332909631E-2</v>
      </c>
      <c r="V10" s="71">
        <f>[1]!s_dq_close($V$1,A10,1)</f>
        <v>6616.5523999999996</v>
      </c>
      <c r="W10" s="122">
        <f t="shared" si="2"/>
        <v>1.5278005956518292E-3</v>
      </c>
      <c r="X10" s="177">
        <f>[1]!s_dq_close($X$1,A10,1)</f>
        <v>6538.1162000000004</v>
      </c>
    </row>
    <row r="11" spans="1:24" hidden="1">
      <c r="A11" s="113">
        <v>44204</v>
      </c>
      <c r="B11" s="175">
        <f t="shared" si="0"/>
        <v>0</v>
      </c>
      <c r="U11" s="122">
        <f t="shared" si="1"/>
        <v>-4.7144945153007045E-3</v>
      </c>
      <c r="V11" s="71">
        <f>[1]!s_dq_close($V$1,A11,1)</f>
        <v>6585.3586999999998</v>
      </c>
      <c r="W11" s="122">
        <f t="shared" si="2"/>
        <v>2.9794820716095849E-3</v>
      </c>
      <c r="X11" s="177">
        <f>[1]!s_dq_close($X$1,A11,1)</f>
        <v>6557.5964000000004</v>
      </c>
    </row>
    <row r="12" spans="1:24" hidden="1">
      <c r="A12" s="113">
        <v>44205</v>
      </c>
      <c r="B12" s="175">
        <f t="shared" si="0"/>
        <v>0</v>
      </c>
      <c r="U12" s="122">
        <f t="shared" si="1"/>
        <v>0</v>
      </c>
      <c r="V12" s="71">
        <f>[1]!s_dq_close($V$1,A12,1)</f>
        <v>6585.3586999999998</v>
      </c>
      <c r="W12" s="122">
        <f t="shared" si="2"/>
        <v>0</v>
      </c>
      <c r="X12" s="177">
        <f>[1]!s_dq_close($X$1,A12,1)</f>
        <v>6557.5964000000004</v>
      </c>
    </row>
    <row r="13" spans="1:24" hidden="1">
      <c r="A13" s="113">
        <v>44206</v>
      </c>
      <c r="B13" s="175">
        <f t="shared" si="0"/>
        <v>0</v>
      </c>
      <c r="U13" s="122">
        <f t="shared" si="1"/>
        <v>0</v>
      </c>
      <c r="V13" s="71">
        <f>[1]!s_dq_close($V$1,A13,1)</f>
        <v>6585.3586999999998</v>
      </c>
      <c r="W13" s="122">
        <f t="shared" si="2"/>
        <v>0</v>
      </c>
      <c r="X13" s="177">
        <f>[1]!s_dq_close($X$1,A13,1)</f>
        <v>6557.5964000000004</v>
      </c>
    </row>
    <row r="14" spans="1:24" hidden="1">
      <c r="A14" s="113">
        <v>44207</v>
      </c>
      <c r="B14" s="175">
        <f t="shared" si="0"/>
        <v>0</v>
      </c>
      <c r="U14" s="122">
        <f t="shared" si="1"/>
        <v>-1.6613202861675447E-2</v>
      </c>
      <c r="V14" s="71">
        <f>[1]!s_dq_close($V$1,A14,1)</f>
        <v>6475.9548000000004</v>
      </c>
      <c r="W14" s="122">
        <f t="shared" si="2"/>
        <v>-1.5584627928611261E-2</v>
      </c>
      <c r="X14" s="177">
        <f>[1]!s_dq_close($X$1,A14,1)</f>
        <v>6455.3986999999997</v>
      </c>
    </row>
    <row r="15" spans="1:24" hidden="1">
      <c r="A15" s="113">
        <v>44208</v>
      </c>
      <c r="B15" s="175">
        <f t="shared" si="0"/>
        <v>0</v>
      </c>
      <c r="U15" s="122">
        <f t="shared" si="1"/>
        <v>1.3709268014038489E-2</v>
      </c>
      <c r="V15" s="71">
        <f>[1]!s_dq_close($V$1,A15,1)</f>
        <v>6564.7353999999996</v>
      </c>
      <c r="W15" s="122">
        <f t="shared" si="2"/>
        <v>1.3605650724563434E-2</v>
      </c>
      <c r="X15" s="177">
        <f>[1]!s_dq_close($X$1,A15,1)</f>
        <v>6543.2286000000004</v>
      </c>
    </row>
    <row r="16" spans="1:24" hidden="1">
      <c r="A16" s="113">
        <v>44209</v>
      </c>
      <c r="B16" s="175">
        <f t="shared" si="0"/>
        <v>0</v>
      </c>
      <c r="U16" s="122">
        <f t="shared" si="1"/>
        <v>-7.7833296982540157E-3</v>
      </c>
      <c r="V16" s="71">
        <f>[1]!s_dq_close($V$1,A16,1)</f>
        <v>6513.6399000000001</v>
      </c>
      <c r="W16" s="122">
        <f t="shared" si="2"/>
        <v>-7.0783863489043419E-3</v>
      </c>
      <c r="X16" s="177">
        <f>[1]!s_dq_close($X$1,A16,1)</f>
        <v>6496.9130999999998</v>
      </c>
    </row>
    <row r="17" spans="1:24" hidden="1">
      <c r="A17" s="113">
        <v>44210</v>
      </c>
      <c r="B17" s="175">
        <f t="shared" si="0"/>
        <v>0</v>
      </c>
      <c r="U17" s="122">
        <f t="shared" si="1"/>
        <v>-1.0459743100014185E-3</v>
      </c>
      <c r="V17" s="71">
        <f>[1]!s_dq_close($V$1,A17,1)</f>
        <v>6506.8267999999998</v>
      </c>
      <c r="W17" s="122">
        <f t="shared" si="2"/>
        <v>-8.7776608863676664E-3</v>
      </c>
      <c r="X17" s="177">
        <f>[1]!s_dq_close($X$1,A17,1)</f>
        <v>6439.8854000000001</v>
      </c>
    </row>
    <row r="18" spans="1:24" hidden="1">
      <c r="A18" s="113">
        <v>44211</v>
      </c>
      <c r="B18" s="175">
        <f t="shared" si="0"/>
        <v>0</v>
      </c>
      <c r="U18" s="122">
        <f t="shared" si="1"/>
        <v>3.3248464520372334E-3</v>
      </c>
      <c r="V18" s="71">
        <f>[1]!s_dq_close($V$1,A18,1)</f>
        <v>6528.4610000000002</v>
      </c>
      <c r="W18" s="122">
        <f t="shared" si="2"/>
        <v>-3.4758848348449556E-3</v>
      </c>
      <c r="X18" s="177">
        <f>[1]!s_dq_close($X$1,A18,1)</f>
        <v>6417.5011000000004</v>
      </c>
    </row>
    <row r="19" spans="1:24" hidden="1">
      <c r="A19" s="113">
        <v>44212</v>
      </c>
      <c r="B19" s="175">
        <f t="shared" si="0"/>
        <v>0</v>
      </c>
      <c r="U19" s="122">
        <f t="shared" si="1"/>
        <v>0</v>
      </c>
      <c r="V19" s="71">
        <f>[1]!s_dq_close($V$1,A19,1)</f>
        <v>6528.4610000000002</v>
      </c>
      <c r="W19" s="122">
        <f t="shared" si="2"/>
        <v>0</v>
      </c>
      <c r="X19" s="177">
        <f>[1]!s_dq_close($X$1,A19,1)</f>
        <v>6417.5011000000004</v>
      </c>
    </row>
    <row r="20" spans="1:24" hidden="1">
      <c r="A20" s="113">
        <v>44213</v>
      </c>
      <c r="B20" s="175">
        <f t="shared" si="0"/>
        <v>0</v>
      </c>
      <c r="U20" s="122">
        <f t="shared" si="1"/>
        <v>0</v>
      </c>
      <c r="V20" s="71">
        <f>[1]!s_dq_close($V$1,A20,1)</f>
        <v>6528.4610000000002</v>
      </c>
      <c r="W20" s="122">
        <f t="shared" si="2"/>
        <v>0</v>
      </c>
      <c r="X20" s="177">
        <f>[1]!s_dq_close($X$1,A20,1)</f>
        <v>6417.5011000000004</v>
      </c>
    </row>
    <row r="21" spans="1:24" hidden="1">
      <c r="A21" s="113">
        <v>44214</v>
      </c>
      <c r="B21" s="175">
        <f t="shared" si="0"/>
        <v>0</v>
      </c>
      <c r="U21" s="122">
        <f t="shared" si="1"/>
        <v>1.893786299711353E-2</v>
      </c>
      <c r="V21" s="71">
        <f>[1]!s_dq_close($V$1,A21,1)</f>
        <v>6652.0960999999998</v>
      </c>
      <c r="W21" s="122">
        <f t="shared" si="2"/>
        <v>1.5109198812603086E-2</v>
      </c>
      <c r="X21" s="177">
        <f>[1]!s_dq_close($X$1,A21,1)</f>
        <v>6514.4643999999998</v>
      </c>
    </row>
    <row r="22" spans="1:24" hidden="1">
      <c r="A22" s="113">
        <v>44215</v>
      </c>
      <c r="B22" s="175">
        <f t="shared" si="0"/>
        <v>0</v>
      </c>
      <c r="U22" s="122">
        <f t="shared" si="1"/>
        <v>-5.7163034671130486E-3</v>
      </c>
      <c r="V22" s="71">
        <f>[1]!s_dq_close($V$1,A22,1)</f>
        <v>6614.0707000000002</v>
      </c>
      <c r="W22" s="122">
        <f t="shared" si="2"/>
        <v>-5.8471115445807298E-3</v>
      </c>
      <c r="X22" s="177">
        <f>[1]!s_dq_close($X$1,A22,1)</f>
        <v>6476.3735999999999</v>
      </c>
    </row>
    <row r="23" spans="1:24" hidden="1">
      <c r="A23" s="113">
        <v>44216</v>
      </c>
      <c r="B23" s="175">
        <f t="shared" si="0"/>
        <v>0</v>
      </c>
      <c r="U23" s="122">
        <f t="shared" si="1"/>
        <v>8.6751113803484881E-3</v>
      </c>
      <c r="V23" s="71">
        <f>[1]!s_dq_close($V$1,A23,1)</f>
        <v>6671.4485000000004</v>
      </c>
      <c r="W23" s="122">
        <f t="shared" si="2"/>
        <v>9.1169694101649323E-3</v>
      </c>
      <c r="X23" s="177">
        <f>[1]!s_dq_close($X$1,A23,1)</f>
        <v>6535.4184999999998</v>
      </c>
    </row>
    <row r="24" spans="1:24" hidden="1">
      <c r="A24" s="113">
        <v>44217</v>
      </c>
      <c r="B24" s="175">
        <f t="shared" si="0"/>
        <v>0</v>
      </c>
      <c r="U24" s="122">
        <f t="shared" si="1"/>
        <v>1.1041080508978007E-2</v>
      </c>
      <c r="V24" s="71">
        <f>[1]!s_dq_close($V$1,A24,1)</f>
        <v>6745.1085000000003</v>
      </c>
      <c r="W24" s="122">
        <f t="shared" si="2"/>
        <v>1.3323921031223929E-2</v>
      </c>
      <c r="X24" s="177">
        <f>[1]!s_dq_close($X$1,A24,1)</f>
        <v>6622.4958999999999</v>
      </c>
    </row>
    <row r="25" spans="1:24" hidden="1">
      <c r="A25" s="113">
        <v>44218</v>
      </c>
      <c r="B25" s="175">
        <f t="shared" si="0"/>
        <v>0</v>
      </c>
      <c r="U25" s="122">
        <f t="shared" si="1"/>
        <v>-3.4383138536615565E-3</v>
      </c>
      <c r="V25" s="71">
        <f>[1]!s_dq_close($V$1,A25,1)</f>
        <v>6721.9166999999998</v>
      </c>
      <c r="W25" s="122">
        <f t="shared" si="2"/>
        <v>2.3117115104593911E-3</v>
      </c>
      <c r="X25" s="177">
        <f>[1]!s_dq_close($X$1,A25,1)</f>
        <v>6637.8051999999998</v>
      </c>
    </row>
    <row r="26" spans="1:24" hidden="1">
      <c r="A26" s="113">
        <v>44219</v>
      </c>
      <c r="B26" s="175">
        <f t="shared" si="0"/>
        <v>0</v>
      </c>
      <c r="U26" s="122">
        <f t="shared" si="1"/>
        <v>0</v>
      </c>
      <c r="V26" s="71">
        <f>[1]!s_dq_close($V$1,A26,1)</f>
        <v>6721.9166999999998</v>
      </c>
      <c r="W26" s="122">
        <f t="shared" si="2"/>
        <v>0</v>
      </c>
      <c r="X26" s="177">
        <f>[1]!s_dq_close($X$1,A26,1)</f>
        <v>6637.8051999999998</v>
      </c>
    </row>
    <row r="27" spans="1:24" hidden="1">
      <c r="A27" s="113">
        <v>44220</v>
      </c>
      <c r="B27" s="175">
        <f t="shared" si="0"/>
        <v>0</v>
      </c>
      <c r="U27" s="122">
        <f t="shared" si="1"/>
        <v>0</v>
      </c>
      <c r="V27" s="71">
        <f>[1]!s_dq_close($V$1,A27,1)</f>
        <v>6721.9166999999998</v>
      </c>
      <c r="W27" s="122">
        <f t="shared" si="2"/>
        <v>0</v>
      </c>
      <c r="X27" s="177">
        <f>[1]!s_dq_close($X$1,A27,1)</f>
        <v>6637.8051999999998</v>
      </c>
    </row>
    <row r="28" spans="1:24" hidden="1">
      <c r="A28" s="113">
        <v>44221</v>
      </c>
      <c r="B28" s="175">
        <f t="shared" si="0"/>
        <v>0</v>
      </c>
      <c r="U28" s="122">
        <f t="shared" si="1"/>
        <v>-9.616959400880476E-3</v>
      </c>
      <c r="V28" s="71">
        <f>[1]!s_dq_close($V$1,A28,1)</f>
        <v>6657.2722999999996</v>
      </c>
      <c r="W28" s="122">
        <f t="shared" si="2"/>
        <v>1.1311720928477431E-3</v>
      </c>
      <c r="X28" s="177">
        <f>[1]!s_dq_close($X$1,A28,1)</f>
        <v>6645.3136999999997</v>
      </c>
    </row>
    <row r="29" spans="1:24" hidden="1">
      <c r="A29" s="113">
        <v>44222</v>
      </c>
      <c r="B29" s="175">
        <f t="shared" si="0"/>
        <v>0</v>
      </c>
      <c r="U29" s="122">
        <f t="shared" si="1"/>
        <v>-1.8502322640460256E-2</v>
      </c>
      <c r="V29" s="71">
        <f>[1]!s_dq_close($V$1,A29,1)</f>
        <v>6534.0973000000004</v>
      </c>
      <c r="W29" s="122">
        <f t="shared" si="2"/>
        <v>-1.6907057374883516E-2</v>
      </c>
      <c r="X29" s="177">
        <f>[1]!s_dq_close($X$1,A29,1)</f>
        <v>6532.9610000000002</v>
      </c>
    </row>
    <row r="30" spans="1:24" hidden="1">
      <c r="A30" s="113">
        <v>44223</v>
      </c>
      <c r="B30" s="175">
        <f t="shared" si="0"/>
        <v>0</v>
      </c>
      <c r="U30" s="122">
        <f t="shared" si="1"/>
        <v>5.5960293092049973E-4</v>
      </c>
      <c r="V30" s="71">
        <f>[1]!s_dq_close($V$1,A30,1)</f>
        <v>6537.7538000000004</v>
      </c>
      <c r="W30" s="122">
        <f t="shared" si="2"/>
        <v>3.7042621255505281E-3</v>
      </c>
      <c r="X30" s="177">
        <f>[1]!s_dq_close($X$1,A30,1)</f>
        <v>6557.1607999999997</v>
      </c>
    </row>
    <row r="31" spans="1:24" hidden="1">
      <c r="A31" s="113">
        <v>44224</v>
      </c>
      <c r="B31" s="175">
        <f t="shared" si="0"/>
        <v>0</v>
      </c>
      <c r="U31" s="122">
        <f t="shared" si="1"/>
        <v>-2.120411753651541E-2</v>
      </c>
      <c r="V31" s="71">
        <f>[1]!s_dq_close($V$1,A31,1)</f>
        <v>6399.1265000000003</v>
      </c>
      <c r="W31" s="122">
        <f t="shared" si="2"/>
        <v>-2.1774622333495364E-2</v>
      </c>
      <c r="X31" s="177">
        <f>[1]!s_dq_close($X$1,A31,1)</f>
        <v>6414.3810999999996</v>
      </c>
    </row>
    <row r="32" spans="1:24" hidden="1">
      <c r="A32" s="113">
        <v>44225</v>
      </c>
      <c r="B32" s="175">
        <f t="shared" si="0"/>
        <v>0</v>
      </c>
      <c r="U32" s="122">
        <f t="shared" si="1"/>
        <v>-1.4847088895648564E-2</v>
      </c>
      <c r="V32" s="71">
        <f>[1]!s_dq_close($V$1,A32,1)</f>
        <v>6304.1180999999997</v>
      </c>
      <c r="W32" s="122">
        <f t="shared" si="2"/>
        <v>-1.0639218178040588E-2</v>
      </c>
      <c r="X32" s="177">
        <f>[1]!s_dq_close($X$1,A32,1)</f>
        <v>6346.1370999999999</v>
      </c>
    </row>
    <row r="33" spans="1:24" hidden="1">
      <c r="A33" s="113">
        <v>44226</v>
      </c>
      <c r="B33" s="175">
        <f t="shared" si="0"/>
        <v>0</v>
      </c>
      <c r="U33" s="122">
        <f t="shared" si="1"/>
        <v>0</v>
      </c>
      <c r="V33" s="71">
        <f>[1]!s_dq_close($V$1,A33,1)</f>
        <v>6304.1180999999997</v>
      </c>
      <c r="W33" s="122">
        <f t="shared" si="2"/>
        <v>0</v>
      </c>
      <c r="X33" s="177">
        <f>[1]!s_dq_close($X$1,A33,1)</f>
        <v>6346.1370999999999</v>
      </c>
    </row>
    <row r="34" spans="1:24" hidden="1">
      <c r="A34" s="113">
        <v>44227</v>
      </c>
      <c r="B34" s="175">
        <f t="shared" si="0"/>
        <v>0</v>
      </c>
      <c r="U34" s="122">
        <f t="shared" si="1"/>
        <v>0</v>
      </c>
      <c r="V34" s="71">
        <f>[1]!s_dq_close($V$1,A34,1)</f>
        <v>6304.1180999999997</v>
      </c>
      <c r="W34" s="122">
        <f t="shared" si="2"/>
        <v>0</v>
      </c>
      <c r="X34" s="177">
        <f>[1]!s_dq_close($X$1,A34,1)</f>
        <v>6346.1370999999999</v>
      </c>
    </row>
    <row r="35" spans="1:24" hidden="1">
      <c r="A35" s="113">
        <v>44228</v>
      </c>
      <c r="B35" s="175">
        <f t="shared" si="0"/>
        <v>0</v>
      </c>
      <c r="U35" s="122">
        <f t="shared" si="1"/>
        <v>6.6141051513612936E-3</v>
      </c>
      <c r="V35" s="71">
        <f>[1]!s_dq_close($V$1,A35,1)</f>
        <v>6345.8141999999998</v>
      </c>
      <c r="W35" s="122">
        <f t="shared" si="2"/>
        <v>7.4282826319651551E-3</v>
      </c>
      <c r="X35" s="177">
        <f>[1]!s_dq_close($X$1,A35,1)</f>
        <v>6393.2780000000002</v>
      </c>
    </row>
    <row r="36" spans="1:24" hidden="1">
      <c r="A36" s="113">
        <v>44229</v>
      </c>
      <c r="B36" s="175">
        <f t="shared" si="0"/>
        <v>0</v>
      </c>
      <c r="U36" s="122">
        <f t="shared" si="1"/>
        <v>1.129038729183085E-2</v>
      </c>
      <c r="V36" s="71">
        <f>[1]!s_dq_close($V$1,A36,1)</f>
        <v>6417.4609</v>
      </c>
      <c r="W36" s="122">
        <f t="shared" si="2"/>
        <v>9.6206202827406884E-3</v>
      </c>
      <c r="X36" s="177">
        <f>[1]!s_dq_close($X$1,A36,1)</f>
        <v>6454.7852999999996</v>
      </c>
    </row>
    <row r="37" spans="1:24" hidden="1">
      <c r="A37" s="113">
        <v>44230</v>
      </c>
      <c r="B37" s="175">
        <f t="shared" si="0"/>
        <v>0</v>
      </c>
      <c r="U37" s="122">
        <f t="shared" si="1"/>
        <v>-1.7151736756198965E-2</v>
      </c>
      <c r="V37" s="71">
        <f>[1]!s_dq_close($V$1,A37,1)</f>
        <v>6307.3903</v>
      </c>
      <c r="W37" s="122">
        <f t="shared" si="2"/>
        <v>-8.5911145642596498E-3</v>
      </c>
      <c r="X37" s="177">
        <f>[1]!s_dq_close($X$1,A37,1)</f>
        <v>6399.3315000000002</v>
      </c>
    </row>
    <row r="38" spans="1:24" hidden="1">
      <c r="A38" s="113">
        <v>44231</v>
      </c>
      <c r="B38" s="175">
        <f t="shared" si="0"/>
        <v>0</v>
      </c>
      <c r="U38" s="122">
        <f t="shared" si="1"/>
        <v>-2.2139695398269543E-2</v>
      </c>
      <c r="V38" s="71">
        <f>[1]!s_dq_close($V$1,A38,1)</f>
        <v>6167.7466000000004</v>
      </c>
      <c r="W38" s="122">
        <f t="shared" si="2"/>
        <v>-1.1023557695049924E-2</v>
      </c>
      <c r="X38" s="177">
        <f>[1]!s_dq_close($X$1,A38,1)</f>
        <v>6328.7880999999998</v>
      </c>
    </row>
    <row r="39" spans="1:24" hidden="1">
      <c r="A39" s="113">
        <v>44232</v>
      </c>
      <c r="B39" s="175">
        <f t="shared" si="0"/>
        <v>0</v>
      </c>
      <c r="U39" s="122">
        <f t="shared" si="1"/>
        <v>-1.9853215111010014E-2</v>
      </c>
      <c r="V39" s="71">
        <f>[1]!s_dq_close($V$1,A39,1)</f>
        <v>6045.2969999999996</v>
      </c>
      <c r="W39" s="122">
        <f t="shared" si="2"/>
        <v>-1.4049640878322278E-2</v>
      </c>
      <c r="X39" s="177">
        <f>[1]!s_dq_close($X$1,A39,1)</f>
        <v>6239.8708999999999</v>
      </c>
    </row>
    <row r="40" spans="1:24" hidden="1">
      <c r="A40" s="113">
        <v>44233</v>
      </c>
      <c r="B40" s="175">
        <f t="shared" si="0"/>
        <v>0</v>
      </c>
      <c r="U40" s="122">
        <f t="shared" si="1"/>
        <v>0</v>
      </c>
      <c r="V40" s="71">
        <f>[1]!s_dq_close($V$1,A40,1)</f>
        <v>6045.2969999999996</v>
      </c>
      <c r="W40" s="122">
        <f t="shared" si="2"/>
        <v>0</v>
      </c>
      <c r="X40" s="177">
        <f>[1]!s_dq_close($X$1,A40,1)</f>
        <v>6239.8708999999999</v>
      </c>
    </row>
    <row r="41" spans="1:24" hidden="1">
      <c r="A41" s="113">
        <v>44234</v>
      </c>
      <c r="B41" s="175">
        <f t="shared" si="0"/>
        <v>0</v>
      </c>
      <c r="U41" s="122">
        <f t="shared" si="1"/>
        <v>0</v>
      </c>
      <c r="V41" s="71">
        <f>[1]!s_dq_close($V$1,A41,1)</f>
        <v>6045.2969999999996</v>
      </c>
      <c r="W41" s="122">
        <f t="shared" si="2"/>
        <v>0</v>
      </c>
      <c r="X41" s="177">
        <f>[1]!s_dq_close($X$1,A41,1)</f>
        <v>6239.8708999999999</v>
      </c>
    </row>
    <row r="42" spans="1:24" hidden="1">
      <c r="A42" s="113">
        <v>44235</v>
      </c>
      <c r="B42" s="175">
        <f t="shared" si="0"/>
        <v>0</v>
      </c>
      <c r="U42" s="122">
        <f t="shared" si="1"/>
        <v>7.1992658094384154E-3</v>
      </c>
      <c r="V42" s="71">
        <f>[1]!s_dq_close($V$1,A42,1)</f>
        <v>6088.8186999999998</v>
      </c>
      <c r="W42" s="122">
        <f t="shared" si="2"/>
        <v>1.3348240906714937E-2</v>
      </c>
      <c r="X42" s="177">
        <f>[1]!s_dq_close($X$1,A42,1)</f>
        <v>6323.1621999999998</v>
      </c>
    </row>
    <row r="43" spans="1:24" hidden="1">
      <c r="A43" s="113">
        <v>44236</v>
      </c>
      <c r="B43" s="175">
        <f t="shared" si="0"/>
        <v>0</v>
      </c>
      <c r="U43" s="122">
        <f t="shared" si="1"/>
        <v>2.7130500699585669E-2</v>
      </c>
      <c r="V43" s="71">
        <f>[1]!s_dq_close($V$1,A43,1)</f>
        <v>6254.0114000000003</v>
      </c>
      <c r="W43" s="122">
        <f t="shared" si="2"/>
        <v>2.1305668862962257E-2</v>
      </c>
      <c r="X43" s="177">
        <f>[1]!s_dq_close($X$1,A43,1)</f>
        <v>6457.8814000000002</v>
      </c>
    </row>
    <row r="44" spans="1:24" hidden="1">
      <c r="A44" s="113">
        <v>44237</v>
      </c>
      <c r="B44" s="175">
        <f t="shared" si="0"/>
        <v>0</v>
      </c>
      <c r="U44" s="122">
        <f t="shared" si="1"/>
        <v>7.8821410527010194E-3</v>
      </c>
      <c r="V44" s="71">
        <f>[1]!s_dq_close($V$1,A44,1)</f>
        <v>6303.3064000000004</v>
      </c>
      <c r="W44" s="122">
        <f t="shared" si="2"/>
        <v>1.041895876254384E-2</v>
      </c>
      <c r="X44" s="177">
        <f>[1]!s_dq_close($X$1,A44,1)</f>
        <v>6525.1657999999998</v>
      </c>
    </row>
    <row r="45" spans="1:24" hidden="1">
      <c r="A45" s="113">
        <v>44238</v>
      </c>
      <c r="B45" s="175">
        <f t="shared" si="0"/>
        <v>0</v>
      </c>
      <c r="U45" s="122">
        <f t="shared" si="1"/>
        <v>0</v>
      </c>
      <c r="V45" s="71">
        <f>[1]!s_dq_close($V$1,A45,1)</f>
        <v>6303.3064000000004</v>
      </c>
      <c r="W45" s="122">
        <f t="shared" si="2"/>
        <v>0</v>
      </c>
      <c r="X45" s="177">
        <f>[1]!s_dq_close($X$1,A45,1)</f>
        <v>6525.1657999999998</v>
      </c>
    </row>
    <row r="46" spans="1:24" hidden="1">
      <c r="A46" s="113">
        <v>44239</v>
      </c>
      <c r="B46" s="175">
        <f t="shared" si="0"/>
        <v>0</v>
      </c>
      <c r="U46" s="122">
        <f t="shared" si="1"/>
        <v>0</v>
      </c>
      <c r="V46" s="71">
        <f>[1]!s_dq_close($V$1,A46,1)</f>
        <v>6303.3064000000004</v>
      </c>
      <c r="W46" s="122">
        <f t="shared" si="2"/>
        <v>0</v>
      </c>
      <c r="X46" s="177">
        <f>[1]!s_dq_close($X$1,A46,1)</f>
        <v>6525.1657999999998</v>
      </c>
    </row>
    <row r="47" spans="1:24" hidden="1">
      <c r="A47" s="113">
        <v>44240</v>
      </c>
      <c r="B47" s="175">
        <f t="shared" si="0"/>
        <v>0</v>
      </c>
      <c r="U47" s="122">
        <f t="shared" si="1"/>
        <v>0</v>
      </c>
      <c r="V47" s="71">
        <f>[1]!s_dq_close($V$1,A47,1)</f>
        <v>6303.3064000000004</v>
      </c>
      <c r="W47" s="122">
        <f t="shared" si="2"/>
        <v>0</v>
      </c>
      <c r="X47" s="177">
        <f>[1]!s_dq_close($X$1,A47,1)</f>
        <v>6525.1657999999998</v>
      </c>
    </row>
    <row r="48" spans="1:24" hidden="1">
      <c r="A48" s="113">
        <v>44241</v>
      </c>
      <c r="B48" s="175">
        <f t="shared" si="0"/>
        <v>0</v>
      </c>
      <c r="U48" s="122">
        <f t="shared" si="1"/>
        <v>0</v>
      </c>
      <c r="V48" s="71">
        <f>[1]!s_dq_close($V$1,A48,1)</f>
        <v>6303.3064000000004</v>
      </c>
      <c r="W48" s="122">
        <f t="shared" si="2"/>
        <v>0</v>
      </c>
      <c r="X48" s="177">
        <f>[1]!s_dq_close($X$1,A48,1)</f>
        <v>6525.1657999999998</v>
      </c>
    </row>
    <row r="49" spans="1:24" hidden="1">
      <c r="A49" s="113">
        <v>44242</v>
      </c>
      <c r="B49" s="175">
        <f t="shared" si="0"/>
        <v>0</v>
      </c>
      <c r="U49" s="122">
        <f t="shared" si="1"/>
        <v>0</v>
      </c>
      <c r="V49" s="71">
        <f>[1]!s_dq_close($V$1,A49,1)</f>
        <v>6303.3064000000004</v>
      </c>
      <c r="W49" s="122">
        <f t="shared" si="2"/>
        <v>0</v>
      </c>
      <c r="X49" s="177">
        <f>[1]!s_dq_close($X$1,A49,1)</f>
        <v>6525.1657999999998</v>
      </c>
    </row>
    <row r="50" spans="1:24" hidden="1">
      <c r="A50" s="113">
        <v>44243</v>
      </c>
      <c r="B50" s="175">
        <f t="shared" si="0"/>
        <v>0</v>
      </c>
      <c r="U50" s="122">
        <f t="shared" si="1"/>
        <v>0</v>
      </c>
      <c r="V50" s="71">
        <f>[1]!s_dq_close($V$1,A50,1)</f>
        <v>6303.3064000000004</v>
      </c>
      <c r="W50" s="122">
        <f t="shared" si="2"/>
        <v>0</v>
      </c>
      <c r="X50" s="177">
        <f>[1]!s_dq_close($X$1,A50,1)</f>
        <v>6525.1657999999998</v>
      </c>
    </row>
    <row r="51" spans="1:24" hidden="1">
      <c r="A51" s="113">
        <v>44244</v>
      </c>
      <c r="B51" s="175">
        <f t="shared" si="0"/>
        <v>0</v>
      </c>
      <c r="U51" s="122">
        <f t="shared" si="1"/>
        <v>0</v>
      </c>
      <c r="V51" s="71">
        <f>[1]!s_dq_close($V$1,A51,1)</f>
        <v>6303.3064000000004</v>
      </c>
      <c r="W51" s="122">
        <f t="shared" si="2"/>
        <v>0</v>
      </c>
      <c r="X51" s="177">
        <f>[1]!s_dq_close($X$1,A51,1)</f>
        <v>6525.1657999999998</v>
      </c>
    </row>
    <row r="52" spans="1:24" hidden="1">
      <c r="A52" s="113">
        <v>44245</v>
      </c>
      <c r="B52" s="175">
        <f t="shared" si="0"/>
        <v>0</v>
      </c>
      <c r="U52" s="122">
        <f t="shared" si="1"/>
        <v>1.6069106207497574E-2</v>
      </c>
      <c r="V52" s="71">
        <f>[1]!s_dq_close($V$1,A52,1)</f>
        <v>6404.5949000000001</v>
      </c>
      <c r="W52" s="122">
        <f t="shared" si="2"/>
        <v>1.3697506353018696E-2</v>
      </c>
      <c r="X52" s="177">
        <f>[1]!s_dq_close($X$1,A52,1)</f>
        <v>6614.5442999999996</v>
      </c>
    </row>
    <row r="53" spans="1:24" hidden="1">
      <c r="A53" s="113">
        <v>44246</v>
      </c>
      <c r="B53" s="175">
        <f t="shared" si="0"/>
        <v>0</v>
      </c>
      <c r="U53" s="122">
        <f t="shared" si="1"/>
        <v>1.9213018453360764E-2</v>
      </c>
      <c r="V53" s="71">
        <f>[1]!s_dq_close($V$1,A53,1)</f>
        <v>6527.6464999999998</v>
      </c>
      <c r="W53" s="122">
        <f t="shared" si="2"/>
        <v>1.3445793990676025E-2</v>
      </c>
      <c r="X53" s="177">
        <f>[1]!s_dq_close($X$1,A53,1)</f>
        <v>6703.4821000000002</v>
      </c>
    </row>
    <row r="54" spans="1:24" hidden="1">
      <c r="A54" s="113">
        <v>44247</v>
      </c>
      <c r="B54" s="175">
        <f t="shared" si="0"/>
        <v>0</v>
      </c>
      <c r="U54" s="122">
        <f t="shared" si="1"/>
        <v>0</v>
      </c>
      <c r="V54" s="71">
        <f>[1]!s_dq_close($V$1,A54,1)</f>
        <v>6527.6464999999998</v>
      </c>
      <c r="W54" s="122">
        <f t="shared" si="2"/>
        <v>0</v>
      </c>
      <c r="X54" s="177">
        <f>[1]!s_dq_close($X$1,A54,1)</f>
        <v>6703.4821000000002</v>
      </c>
    </row>
    <row r="55" spans="1:24" hidden="1">
      <c r="A55" s="113">
        <v>44248</v>
      </c>
      <c r="B55" s="175">
        <f t="shared" si="0"/>
        <v>0</v>
      </c>
      <c r="U55" s="122">
        <f t="shared" si="1"/>
        <v>0</v>
      </c>
      <c r="V55" s="71">
        <f>[1]!s_dq_close($V$1,A55,1)</f>
        <v>6527.6464999999998</v>
      </c>
      <c r="W55" s="122">
        <f t="shared" si="2"/>
        <v>0</v>
      </c>
      <c r="X55" s="177">
        <f>[1]!s_dq_close($X$1,A55,1)</f>
        <v>6703.4821000000002</v>
      </c>
    </row>
    <row r="56" spans="1:24" hidden="1">
      <c r="A56" s="113">
        <v>44249</v>
      </c>
      <c r="B56" s="175">
        <f t="shared" si="0"/>
        <v>0</v>
      </c>
      <c r="U56" s="122">
        <f t="shared" si="1"/>
        <v>1.0612400656193621E-3</v>
      </c>
      <c r="V56" s="71">
        <f>[1]!s_dq_close($V$1,A56,1)</f>
        <v>6534.5739000000003</v>
      </c>
      <c r="W56" s="122">
        <f t="shared" si="2"/>
        <v>-6.925669272690449E-3</v>
      </c>
      <c r="X56" s="177">
        <f>[1]!s_dq_close($X$1,A56,1)</f>
        <v>6657.0559999999996</v>
      </c>
    </row>
    <row r="57" spans="1:24" hidden="1">
      <c r="A57" s="113">
        <v>44250</v>
      </c>
      <c r="B57" s="175">
        <f t="shared" si="0"/>
        <v>0</v>
      </c>
      <c r="U57" s="122">
        <f t="shared" si="1"/>
        <v>-6.827132217450349E-3</v>
      </c>
      <c r="V57" s="71">
        <f>[1]!s_dq_close($V$1,A57,1)</f>
        <v>6489.9615000000003</v>
      </c>
      <c r="W57" s="122">
        <f t="shared" si="2"/>
        <v>-3.8797029798155469E-3</v>
      </c>
      <c r="X57" s="177">
        <f>[1]!s_dq_close($X$1,A57,1)</f>
        <v>6631.2286000000004</v>
      </c>
    </row>
    <row r="58" spans="1:24" hidden="1">
      <c r="A58" s="113">
        <v>44251</v>
      </c>
      <c r="B58" s="175">
        <f t="shared" si="0"/>
        <v>0</v>
      </c>
      <c r="U58" s="122">
        <f t="shared" si="1"/>
        <v>-8.0316038854776339E-3</v>
      </c>
      <c r="V58" s="71">
        <f>[1]!s_dq_close($V$1,A58,1)</f>
        <v>6437.8366999999998</v>
      </c>
      <c r="W58" s="122">
        <f t="shared" si="2"/>
        <v>-1.4332562747120581E-2</v>
      </c>
      <c r="X58" s="177">
        <f>[1]!s_dq_close($X$1,A58,1)</f>
        <v>6536.1860999999999</v>
      </c>
    </row>
    <row r="59" spans="1:24" hidden="1">
      <c r="A59" s="113">
        <v>44252</v>
      </c>
      <c r="B59" s="175">
        <f t="shared" si="0"/>
        <v>0</v>
      </c>
      <c r="U59" s="122">
        <f t="shared" si="1"/>
        <v>-5.9787319550991258E-3</v>
      </c>
      <c r="V59" s="71">
        <f>[1]!s_dq_close($V$1,A59,1)</f>
        <v>6399.3465999999999</v>
      </c>
      <c r="W59" s="122">
        <f t="shared" si="2"/>
        <v>-5.6658882463582749E-3</v>
      </c>
      <c r="X59" s="177">
        <f>[1]!s_dq_close($X$1,A59,1)</f>
        <v>6499.1527999999998</v>
      </c>
    </row>
    <row r="60" spans="1:24" hidden="1">
      <c r="A60" s="113">
        <v>44253</v>
      </c>
      <c r="B60" s="175">
        <f t="shared" si="0"/>
        <v>0</v>
      </c>
      <c r="U60" s="122">
        <f t="shared" si="1"/>
        <v>-1.1554617154195035E-2</v>
      </c>
      <c r="V60" s="71">
        <f>[1]!s_dq_close($V$1,A60,1)</f>
        <v>6325.4045999999998</v>
      </c>
      <c r="W60" s="122">
        <f t="shared" si="2"/>
        <v>-2.0741149523365587E-2</v>
      </c>
      <c r="X60" s="177">
        <f>[1]!s_dq_close($X$1,A60,1)</f>
        <v>6364.3528999999999</v>
      </c>
    </row>
    <row r="61" spans="1:24" hidden="1">
      <c r="A61" s="113">
        <v>44254</v>
      </c>
      <c r="B61" s="175">
        <f t="shared" si="0"/>
        <v>0</v>
      </c>
      <c r="U61" s="122">
        <f t="shared" si="1"/>
        <v>0</v>
      </c>
      <c r="V61" s="71">
        <f>[1]!s_dq_close($V$1,A61,1)</f>
        <v>6325.4045999999998</v>
      </c>
      <c r="W61" s="122">
        <f t="shared" si="2"/>
        <v>0</v>
      </c>
      <c r="X61" s="177">
        <f>[1]!s_dq_close($X$1,A61,1)</f>
        <v>6364.3528999999999</v>
      </c>
    </row>
    <row r="62" spans="1:24" hidden="1">
      <c r="A62" s="113">
        <v>44255</v>
      </c>
      <c r="B62" s="175">
        <f t="shared" si="0"/>
        <v>0</v>
      </c>
      <c r="U62" s="122">
        <f t="shared" si="1"/>
        <v>0</v>
      </c>
      <c r="V62" s="71">
        <f>[1]!s_dq_close($V$1,A62,1)</f>
        <v>6325.4045999999998</v>
      </c>
      <c r="W62" s="122">
        <f t="shared" si="2"/>
        <v>0</v>
      </c>
      <c r="X62" s="177">
        <f>[1]!s_dq_close($X$1,A62,1)</f>
        <v>6364.3528999999999</v>
      </c>
    </row>
    <row r="63" spans="1:24" hidden="1">
      <c r="A63" s="113">
        <v>44256</v>
      </c>
      <c r="B63" s="175">
        <f t="shared" si="0"/>
        <v>0</v>
      </c>
      <c r="U63" s="122">
        <f t="shared" si="1"/>
        <v>2.6836528370058677E-2</v>
      </c>
      <c r="V63" s="71">
        <f>[1]!s_dq_close($V$1,A63,1)</f>
        <v>6495.1565000000001</v>
      </c>
      <c r="W63" s="122">
        <f t="shared" si="2"/>
        <v>1.949701752082289E-2</v>
      </c>
      <c r="X63" s="177">
        <f>[1]!s_dq_close($X$1,A63,1)</f>
        <v>6488.4387999999999</v>
      </c>
    </row>
    <row r="64" spans="1:24" hidden="1">
      <c r="A64" s="113">
        <v>44257</v>
      </c>
      <c r="B64" s="175">
        <f t="shared" si="0"/>
        <v>0</v>
      </c>
      <c r="U64" s="122">
        <f t="shared" si="1"/>
        <v>-4.3917032638089992E-3</v>
      </c>
      <c r="V64" s="71">
        <f>[1]!s_dq_close($V$1,A64,1)</f>
        <v>6466.6316999999999</v>
      </c>
      <c r="W64" s="122">
        <f t="shared" si="2"/>
        <v>-8.4936610637369458E-3</v>
      </c>
      <c r="X64" s="177">
        <f>[1]!s_dq_close($X$1,A64,1)</f>
        <v>6433.3281999999999</v>
      </c>
    </row>
    <row r="65" spans="1:24" hidden="1">
      <c r="A65" s="113">
        <v>44258</v>
      </c>
      <c r="B65" s="175">
        <f t="shared" si="0"/>
        <v>0</v>
      </c>
      <c r="U65" s="122">
        <f t="shared" si="1"/>
        <v>1.3448160345980398E-2</v>
      </c>
      <c r="V65" s="71">
        <f>[1]!s_dq_close($V$1,A65,1)</f>
        <v>6553.5959999999995</v>
      </c>
      <c r="W65" s="122">
        <f t="shared" si="2"/>
        <v>1.4210855898817654E-2</v>
      </c>
      <c r="X65" s="177">
        <f>[1]!s_dq_close($X$1,A65,1)</f>
        <v>6524.7512999999999</v>
      </c>
    </row>
    <row r="66" spans="1:24" hidden="1">
      <c r="A66" s="113">
        <v>44259</v>
      </c>
      <c r="B66" s="175">
        <f t="shared" si="0"/>
        <v>0</v>
      </c>
      <c r="U66" s="122">
        <f t="shared" si="1"/>
        <v>-1.8112498847960623E-2</v>
      </c>
      <c r="V66" s="71">
        <f>[1]!s_dq_close($V$1,A66,1)</f>
        <v>6434.8940000000002</v>
      </c>
      <c r="W66" s="122">
        <f t="shared" si="2"/>
        <v>-1.8814448912405357E-2</v>
      </c>
      <c r="X66" s="177">
        <f>[1]!s_dq_close($X$1,A66,1)</f>
        <v>6401.9916999999996</v>
      </c>
    </row>
    <row r="67" spans="1:24" hidden="1">
      <c r="A67" s="113">
        <v>44260</v>
      </c>
      <c r="B67" s="175">
        <f t="shared" ref="B67:B130" si="3">SUM(C67,E67,H67,J67,L67,N67,Q67)</f>
        <v>0</v>
      </c>
      <c r="U67" s="122">
        <f t="shared" si="1"/>
        <v>3.3233026060723869E-3</v>
      </c>
      <c r="V67" s="71">
        <f>[1]!s_dq_close($V$1,A67,1)</f>
        <v>6456.2790999999997</v>
      </c>
      <c r="W67" s="122">
        <f t="shared" si="2"/>
        <v>2.3503623099041526E-4</v>
      </c>
      <c r="X67" s="177">
        <f>[1]!s_dq_close($X$1,A67,1)</f>
        <v>6403.4964</v>
      </c>
    </row>
    <row r="68" spans="1:24" hidden="1">
      <c r="A68" s="113">
        <v>44261</v>
      </c>
      <c r="B68" s="175">
        <f t="shared" si="3"/>
        <v>0</v>
      </c>
      <c r="U68" s="122">
        <f t="shared" ref="U68:U131" si="4">V68/V67-1</f>
        <v>0</v>
      </c>
      <c r="V68" s="71">
        <f>[1]!s_dq_close($V$1,A68,1)</f>
        <v>6456.2790999999997</v>
      </c>
      <c r="W68" s="122">
        <f t="shared" ref="W68:W131" si="5">X68/X67-1</f>
        <v>0</v>
      </c>
      <c r="X68" s="177">
        <f>[1]!s_dq_close($X$1,A68,1)</f>
        <v>6403.4964</v>
      </c>
    </row>
    <row r="69" spans="1:24" hidden="1">
      <c r="A69" s="113">
        <v>44262</v>
      </c>
      <c r="B69" s="175">
        <f t="shared" si="3"/>
        <v>0</v>
      </c>
      <c r="U69" s="122">
        <f t="shared" si="4"/>
        <v>0</v>
      </c>
      <c r="V69" s="71">
        <f>[1]!s_dq_close($V$1,A69,1)</f>
        <v>6456.2790999999997</v>
      </c>
      <c r="W69" s="122">
        <f t="shared" si="5"/>
        <v>0</v>
      </c>
      <c r="X69" s="177">
        <f>[1]!s_dq_close($X$1,A69,1)</f>
        <v>6403.4964</v>
      </c>
    </row>
    <row r="70" spans="1:24" hidden="1">
      <c r="A70" s="113">
        <v>44263</v>
      </c>
      <c r="B70" s="175">
        <f t="shared" si="3"/>
        <v>0</v>
      </c>
      <c r="U70" s="122">
        <f t="shared" si="4"/>
        <v>-1.9923209329658631E-2</v>
      </c>
      <c r="V70" s="71">
        <f>[1]!s_dq_close($V$1,A70,1)</f>
        <v>6327.6493</v>
      </c>
      <c r="W70" s="122">
        <f t="shared" si="5"/>
        <v>-2.2969826296771245E-2</v>
      </c>
      <c r="X70" s="177">
        <f>[1]!s_dq_close($X$1,A70,1)</f>
        <v>6256.4092000000001</v>
      </c>
    </row>
    <row r="71" spans="1:24" hidden="1">
      <c r="A71" s="113">
        <v>44264</v>
      </c>
      <c r="B71" s="175">
        <f t="shared" si="3"/>
        <v>0</v>
      </c>
      <c r="U71" s="122">
        <f t="shared" si="4"/>
        <v>-3.1823223831320857E-2</v>
      </c>
      <c r="V71" s="71">
        <f>[1]!s_dq_close($V$1,A71,1)</f>
        <v>6126.2830999999996</v>
      </c>
      <c r="W71" s="122">
        <f t="shared" si="5"/>
        <v>-2.3720715070874809E-2</v>
      </c>
      <c r="X71" s="177">
        <f>[1]!s_dq_close($X$1,A71,1)</f>
        <v>6108.0027</v>
      </c>
    </row>
    <row r="72" spans="1:24" hidden="1">
      <c r="A72" s="113">
        <v>44265</v>
      </c>
      <c r="B72" s="175">
        <f t="shared" si="3"/>
        <v>0</v>
      </c>
      <c r="U72" s="122">
        <f t="shared" si="4"/>
        <v>-7.841426720877398E-3</v>
      </c>
      <c r="V72" s="71">
        <f>[1]!s_dq_close($V$1,A72,1)</f>
        <v>6078.2443000000003</v>
      </c>
      <c r="W72" s="122">
        <f t="shared" si="5"/>
        <v>-7.4897642072097037E-3</v>
      </c>
      <c r="X72" s="177">
        <f>[1]!s_dq_close($X$1,A72,1)</f>
        <v>6062.2551999999996</v>
      </c>
    </row>
    <row r="73" spans="1:24" hidden="1">
      <c r="A73" s="113">
        <v>44266</v>
      </c>
      <c r="B73" s="175">
        <f t="shared" si="3"/>
        <v>0</v>
      </c>
      <c r="U73" s="122">
        <f t="shared" si="4"/>
        <v>2.3266455413777809E-2</v>
      </c>
      <c r="V73" s="71">
        <f>[1]!s_dq_close($V$1,A73,1)</f>
        <v>6219.6634999999997</v>
      </c>
      <c r="W73" s="122">
        <f t="shared" si="5"/>
        <v>2.5003351887924463E-2</v>
      </c>
      <c r="X73" s="177">
        <f>[1]!s_dq_close($X$1,A73,1)</f>
        <v>6213.8319000000001</v>
      </c>
    </row>
    <row r="74" spans="1:24" hidden="1">
      <c r="A74" s="113">
        <v>44267</v>
      </c>
      <c r="B74" s="175">
        <f t="shared" si="3"/>
        <v>0</v>
      </c>
      <c r="U74" s="122">
        <f t="shared" si="4"/>
        <v>1.3093955967224957E-4</v>
      </c>
      <c r="V74" s="71">
        <f>[1]!s_dq_close($V$1,A74,1)</f>
        <v>6220.4778999999999</v>
      </c>
      <c r="W74" s="122">
        <f t="shared" si="5"/>
        <v>1.3756889689917617E-3</v>
      </c>
      <c r="X74" s="177">
        <f>[1]!s_dq_close($X$1,A74,1)</f>
        <v>6222.3801999999996</v>
      </c>
    </row>
    <row r="75" spans="1:24" hidden="1">
      <c r="A75" s="113">
        <v>44268</v>
      </c>
      <c r="B75" s="175">
        <f t="shared" si="3"/>
        <v>0</v>
      </c>
      <c r="U75" s="122">
        <f t="shared" si="4"/>
        <v>0</v>
      </c>
      <c r="V75" s="71">
        <f>[1]!s_dq_close($V$1,A75,1)</f>
        <v>6220.4778999999999</v>
      </c>
      <c r="W75" s="122">
        <f t="shared" si="5"/>
        <v>0</v>
      </c>
      <c r="X75" s="177">
        <f>[1]!s_dq_close($X$1,A75,1)</f>
        <v>6222.3801999999996</v>
      </c>
    </row>
    <row r="76" spans="1:24" hidden="1">
      <c r="A76" s="113">
        <v>44269</v>
      </c>
      <c r="B76" s="175">
        <f t="shared" si="3"/>
        <v>0</v>
      </c>
      <c r="U76" s="122">
        <f t="shared" si="4"/>
        <v>0</v>
      </c>
      <c r="V76" s="71">
        <f>[1]!s_dq_close($V$1,A76,1)</f>
        <v>6220.4778999999999</v>
      </c>
      <c r="W76" s="122">
        <f t="shared" si="5"/>
        <v>0</v>
      </c>
      <c r="X76" s="177">
        <f>[1]!s_dq_close($X$1,A76,1)</f>
        <v>6222.3801999999996</v>
      </c>
    </row>
    <row r="77" spans="1:24" hidden="1">
      <c r="A77" s="113">
        <v>44270</v>
      </c>
      <c r="B77" s="175">
        <f t="shared" si="3"/>
        <v>0</v>
      </c>
      <c r="U77" s="122">
        <f t="shared" si="4"/>
        <v>-6.8708065018605602E-3</v>
      </c>
      <c r="V77" s="71">
        <f>[1]!s_dq_close($V$1,A77,1)</f>
        <v>6177.7381999999998</v>
      </c>
      <c r="W77" s="122">
        <f t="shared" si="5"/>
        <v>-7.7957467144164072E-3</v>
      </c>
      <c r="X77" s="177">
        <f>[1]!s_dq_close($X$1,A77,1)</f>
        <v>6173.8720999999996</v>
      </c>
    </row>
    <row r="78" spans="1:24" hidden="1">
      <c r="A78" s="113">
        <v>44271</v>
      </c>
      <c r="B78" s="175">
        <f t="shared" si="3"/>
        <v>0</v>
      </c>
      <c r="U78" s="122">
        <f t="shared" si="4"/>
        <v>9.0202592269126303E-3</v>
      </c>
      <c r="V78" s="71">
        <f>[1]!s_dq_close($V$1,A78,1)</f>
        <v>6233.4629999999997</v>
      </c>
      <c r="W78" s="122">
        <f t="shared" si="5"/>
        <v>3.4616363367814262E-3</v>
      </c>
      <c r="X78" s="177">
        <f>[1]!s_dq_close($X$1,A78,1)</f>
        <v>6195.2438000000002</v>
      </c>
    </row>
    <row r="79" spans="1:24" hidden="1">
      <c r="A79" s="113">
        <v>44272</v>
      </c>
      <c r="B79" s="175">
        <f t="shared" si="3"/>
        <v>0</v>
      </c>
      <c r="U79" s="122">
        <f t="shared" si="4"/>
        <v>7.0776709511231051E-3</v>
      </c>
      <c r="V79" s="71">
        <f>[1]!s_dq_close($V$1,A79,1)</f>
        <v>6277.5814</v>
      </c>
      <c r="W79" s="122">
        <f t="shared" si="5"/>
        <v>4.860987068822098E-3</v>
      </c>
      <c r="X79" s="177">
        <f>[1]!s_dq_close($X$1,A79,1)</f>
        <v>6225.3588</v>
      </c>
    </row>
    <row r="80" spans="1:24" hidden="1">
      <c r="A80" s="113">
        <v>44273</v>
      </c>
      <c r="B80" s="175">
        <f t="shared" si="3"/>
        <v>0</v>
      </c>
      <c r="U80" s="122">
        <f t="shared" si="4"/>
        <v>3.3937114698345816E-3</v>
      </c>
      <c r="V80" s="71">
        <f>[1]!s_dq_close($V$1,A80,1)</f>
        <v>6298.8856999999998</v>
      </c>
      <c r="W80" s="122">
        <f t="shared" si="5"/>
        <v>7.7902015864530494E-3</v>
      </c>
      <c r="X80" s="177">
        <f>[1]!s_dq_close($X$1,A80,1)</f>
        <v>6273.8555999999999</v>
      </c>
    </row>
    <row r="81" spans="1:24" hidden="1">
      <c r="A81" s="113">
        <v>44274</v>
      </c>
      <c r="B81" s="175">
        <f t="shared" si="3"/>
        <v>0</v>
      </c>
      <c r="U81" s="122">
        <f t="shared" si="4"/>
        <v>-7.6316672963282484E-3</v>
      </c>
      <c r="V81" s="71">
        <f>[1]!s_dq_close($V$1,A81,1)</f>
        <v>6250.8146999999999</v>
      </c>
      <c r="W81" s="122">
        <f t="shared" si="5"/>
        <v>-1.071961235448271E-2</v>
      </c>
      <c r="X81" s="177">
        <f>[1]!s_dq_close($X$1,A81,1)</f>
        <v>6206.6022999999996</v>
      </c>
    </row>
    <row r="82" spans="1:24" hidden="1">
      <c r="A82" s="113">
        <v>44275</v>
      </c>
      <c r="B82" s="175">
        <f t="shared" si="3"/>
        <v>0</v>
      </c>
      <c r="U82" s="122">
        <f t="shared" si="4"/>
        <v>0</v>
      </c>
      <c r="V82" s="71">
        <f>[1]!s_dq_close($V$1,A82,1)</f>
        <v>6250.8146999999999</v>
      </c>
      <c r="W82" s="122">
        <f t="shared" si="5"/>
        <v>0</v>
      </c>
      <c r="X82" s="177">
        <f>[1]!s_dq_close($X$1,A82,1)</f>
        <v>6206.6022999999996</v>
      </c>
    </row>
    <row r="83" spans="1:24" hidden="1">
      <c r="A83" s="113">
        <v>44276</v>
      </c>
      <c r="B83" s="175">
        <f t="shared" si="3"/>
        <v>0</v>
      </c>
      <c r="U83" s="122">
        <f t="shared" si="4"/>
        <v>0</v>
      </c>
      <c r="V83" s="71">
        <f>[1]!s_dq_close($V$1,A83,1)</f>
        <v>6250.8146999999999</v>
      </c>
      <c r="W83" s="122">
        <f t="shared" si="5"/>
        <v>0</v>
      </c>
      <c r="X83" s="177">
        <f>[1]!s_dq_close($X$1,A83,1)</f>
        <v>6206.6022999999996</v>
      </c>
    </row>
    <row r="84" spans="1:24" hidden="1">
      <c r="A84" s="113">
        <v>44277</v>
      </c>
      <c r="B84" s="175">
        <f t="shared" si="3"/>
        <v>0</v>
      </c>
      <c r="U84" s="122">
        <f t="shared" si="4"/>
        <v>1.7403411430513271E-2</v>
      </c>
      <c r="V84" s="71">
        <f>[1]!s_dq_close($V$1,A84,1)</f>
        <v>6359.6001999999999</v>
      </c>
      <c r="W84" s="122">
        <f t="shared" si="5"/>
        <v>1.596519242098049E-2</v>
      </c>
      <c r="X84" s="177">
        <f>[1]!s_dq_close($X$1,A84,1)</f>
        <v>6305.6918999999998</v>
      </c>
    </row>
    <row r="85" spans="1:24" hidden="1">
      <c r="A85" s="113">
        <v>44278</v>
      </c>
      <c r="B85" s="175">
        <f t="shared" si="3"/>
        <v>0</v>
      </c>
      <c r="U85" s="122">
        <f t="shared" si="4"/>
        <v>-1.1101169535783106E-2</v>
      </c>
      <c r="V85" s="71">
        <f>[1]!s_dq_close($V$1,A85,1)</f>
        <v>6289.0011999999997</v>
      </c>
      <c r="W85" s="122">
        <f t="shared" si="5"/>
        <v>-1.3721777304089411E-2</v>
      </c>
      <c r="X85" s="177">
        <f>[1]!s_dq_close($X$1,A85,1)</f>
        <v>6219.1665999999996</v>
      </c>
    </row>
    <row r="86" spans="1:24" hidden="1">
      <c r="A86" s="113">
        <v>44279</v>
      </c>
      <c r="B86" s="175">
        <f t="shared" si="3"/>
        <v>0</v>
      </c>
      <c r="U86" s="122">
        <f t="shared" si="4"/>
        <v>-1.4745457513984928E-2</v>
      </c>
      <c r="V86" s="71">
        <f>[1]!s_dq_close($V$1,A86,1)</f>
        <v>6196.2669999999998</v>
      </c>
      <c r="W86" s="122">
        <f t="shared" si="5"/>
        <v>-1.2320412834735728E-2</v>
      </c>
      <c r="X86" s="177">
        <f>[1]!s_dq_close($X$1,A86,1)</f>
        <v>6142.5438999999997</v>
      </c>
    </row>
    <row r="87" spans="1:24" hidden="1">
      <c r="A87" s="113">
        <v>44280</v>
      </c>
      <c r="B87" s="175">
        <f t="shared" si="3"/>
        <v>0</v>
      </c>
      <c r="U87" s="122">
        <f t="shared" si="4"/>
        <v>-8.9650752622494334E-4</v>
      </c>
      <c r="V87" s="71">
        <f>[1]!s_dq_close($V$1,A87,1)</f>
        <v>6190.7120000000004</v>
      </c>
      <c r="W87" s="122">
        <f t="shared" si="5"/>
        <v>2.4197303661110947E-3</v>
      </c>
      <c r="X87" s="177">
        <f>[1]!s_dq_close($X$1,A87,1)</f>
        <v>6157.4071999999996</v>
      </c>
    </row>
    <row r="88" spans="1:24" hidden="1">
      <c r="A88" s="113">
        <v>44281</v>
      </c>
      <c r="B88" s="175">
        <f t="shared" si="3"/>
        <v>0</v>
      </c>
      <c r="U88" s="122">
        <f t="shared" si="4"/>
        <v>1.7870222358914445E-2</v>
      </c>
      <c r="V88" s="71">
        <f>[1]!s_dq_close($V$1,A88,1)</f>
        <v>6301.3414000000002</v>
      </c>
      <c r="W88" s="122">
        <f t="shared" si="5"/>
        <v>1.5329000817097205E-2</v>
      </c>
      <c r="X88" s="177">
        <f>[1]!s_dq_close($X$1,A88,1)</f>
        <v>6251.7941000000001</v>
      </c>
    </row>
    <row r="89" spans="1:24" hidden="1">
      <c r="A89" s="113">
        <v>44282</v>
      </c>
      <c r="B89" s="175">
        <f t="shared" si="3"/>
        <v>0</v>
      </c>
      <c r="U89" s="122">
        <f t="shared" si="4"/>
        <v>0</v>
      </c>
      <c r="V89" s="71">
        <f>[1]!s_dq_close($V$1,A89,1)</f>
        <v>6301.3414000000002</v>
      </c>
      <c r="W89" s="122">
        <f t="shared" si="5"/>
        <v>0</v>
      </c>
      <c r="X89" s="177">
        <f>[1]!s_dq_close($X$1,A89,1)</f>
        <v>6251.7941000000001</v>
      </c>
    </row>
    <row r="90" spans="1:24" hidden="1">
      <c r="A90" s="113">
        <v>44283</v>
      </c>
      <c r="B90" s="175">
        <f t="shared" si="3"/>
        <v>0</v>
      </c>
      <c r="U90" s="122">
        <f t="shared" si="4"/>
        <v>0</v>
      </c>
      <c r="V90" s="71">
        <f>[1]!s_dq_close($V$1,A90,1)</f>
        <v>6301.3414000000002</v>
      </c>
      <c r="W90" s="122">
        <f t="shared" si="5"/>
        <v>0</v>
      </c>
      <c r="X90" s="177">
        <f>[1]!s_dq_close($X$1,A90,1)</f>
        <v>6251.7941000000001</v>
      </c>
    </row>
    <row r="91" spans="1:24" hidden="1">
      <c r="A91" s="113">
        <v>44284</v>
      </c>
      <c r="B91" s="175">
        <f t="shared" si="3"/>
        <v>0</v>
      </c>
      <c r="U91" s="122">
        <f t="shared" si="4"/>
        <v>4.0099239822175559E-3</v>
      </c>
      <c r="V91" s="71">
        <f>[1]!s_dq_close($V$1,A91,1)</f>
        <v>6326.6093000000001</v>
      </c>
      <c r="W91" s="122">
        <f t="shared" si="5"/>
        <v>5.0361543416799215E-4</v>
      </c>
      <c r="X91" s="177">
        <f>[1]!s_dq_close($X$1,A91,1)</f>
        <v>6254.9426000000003</v>
      </c>
    </row>
    <row r="92" spans="1:24" hidden="1">
      <c r="A92" s="113">
        <v>44285</v>
      </c>
      <c r="B92" s="175">
        <f t="shared" si="3"/>
        <v>0</v>
      </c>
      <c r="U92" s="122">
        <f t="shared" si="4"/>
        <v>-3.9554362871752069E-3</v>
      </c>
      <c r="V92" s="71">
        <f>[1]!s_dq_close($V$1,A92,1)</f>
        <v>6301.5847999999996</v>
      </c>
      <c r="W92" s="122">
        <f t="shared" si="5"/>
        <v>4.0634105898909034E-3</v>
      </c>
      <c r="X92" s="177">
        <f>[1]!s_dq_close($X$1,A92,1)</f>
        <v>6280.3590000000004</v>
      </c>
    </row>
    <row r="93" spans="1:24" hidden="1">
      <c r="A93" s="113">
        <v>44286</v>
      </c>
      <c r="B93" s="175">
        <f t="shared" si="3"/>
        <v>0</v>
      </c>
      <c r="U93" s="122">
        <f t="shared" si="4"/>
        <v>-1.3000856546434569E-3</v>
      </c>
      <c r="V93" s="71">
        <f>[1]!s_dq_close($V$1,A93,1)</f>
        <v>6293.3922000000002</v>
      </c>
      <c r="W93" s="122">
        <f t="shared" si="5"/>
        <v>-4.185986820180343E-3</v>
      </c>
      <c r="X93" s="177">
        <f>[1]!s_dq_close($X$1,A93,1)</f>
        <v>6254.0694999999996</v>
      </c>
    </row>
    <row r="94" spans="1:24" hidden="1">
      <c r="A94" s="113">
        <v>44287</v>
      </c>
      <c r="B94" s="175">
        <f t="shared" si="3"/>
        <v>0</v>
      </c>
      <c r="U94" s="122">
        <f t="shared" si="4"/>
        <v>6.7370821097085809E-3</v>
      </c>
      <c r="V94" s="71">
        <f>[1]!s_dq_close($V$1,A94,1)</f>
        <v>6335.7912999999999</v>
      </c>
      <c r="W94" s="122">
        <f t="shared" si="5"/>
        <v>9.2091877136959432E-3</v>
      </c>
      <c r="X94" s="177">
        <f>[1]!s_dq_close($X$1,A94,1)</f>
        <v>6311.6643999999997</v>
      </c>
    </row>
    <row r="95" spans="1:24" hidden="1">
      <c r="A95" s="113">
        <v>44288</v>
      </c>
      <c r="B95" s="175">
        <f t="shared" si="3"/>
        <v>0</v>
      </c>
      <c r="U95" s="122">
        <f t="shared" si="4"/>
        <v>4.0184720099603055E-3</v>
      </c>
      <c r="V95" s="71">
        <f>[1]!s_dq_close($V$1,A95,1)</f>
        <v>6361.2515000000003</v>
      </c>
      <c r="W95" s="122">
        <f t="shared" si="5"/>
        <v>2.3672836597585789E-3</v>
      </c>
      <c r="X95" s="177">
        <f>[1]!s_dq_close($X$1,A95,1)</f>
        <v>6326.6058999999996</v>
      </c>
    </row>
    <row r="96" spans="1:24" hidden="1">
      <c r="A96" s="113">
        <v>44289</v>
      </c>
      <c r="B96" s="175">
        <f t="shared" si="3"/>
        <v>0</v>
      </c>
      <c r="U96" s="122">
        <f t="shared" si="4"/>
        <v>0</v>
      </c>
      <c r="V96" s="71">
        <f>[1]!s_dq_close($V$1,A96,1)</f>
        <v>6361.2515000000003</v>
      </c>
      <c r="W96" s="122">
        <f t="shared" si="5"/>
        <v>0</v>
      </c>
      <c r="X96" s="177">
        <f>[1]!s_dq_close($X$1,A96,1)</f>
        <v>6326.6058999999996</v>
      </c>
    </row>
    <row r="97" spans="1:24" hidden="1">
      <c r="A97" s="113">
        <v>44290</v>
      </c>
      <c r="B97" s="175">
        <f t="shared" si="3"/>
        <v>0</v>
      </c>
      <c r="U97" s="122">
        <f t="shared" si="4"/>
        <v>0</v>
      </c>
      <c r="V97" s="71">
        <f>[1]!s_dq_close($V$1,A97,1)</f>
        <v>6361.2515000000003</v>
      </c>
      <c r="W97" s="122">
        <f t="shared" si="5"/>
        <v>0</v>
      </c>
      <c r="X97" s="177">
        <f>[1]!s_dq_close($X$1,A97,1)</f>
        <v>6326.6058999999996</v>
      </c>
    </row>
    <row r="98" spans="1:24" hidden="1">
      <c r="A98" s="113">
        <v>44291</v>
      </c>
      <c r="B98" s="175">
        <f t="shared" si="3"/>
        <v>0</v>
      </c>
      <c r="U98" s="122">
        <f t="shared" si="4"/>
        <v>0</v>
      </c>
      <c r="V98" s="71">
        <f>[1]!s_dq_close($V$1,A98,1)</f>
        <v>6361.2515000000003</v>
      </c>
      <c r="W98" s="122">
        <f t="shared" si="5"/>
        <v>0</v>
      </c>
      <c r="X98" s="177">
        <f>[1]!s_dq_close($X$1,A98,1)</f>
        <v>6326.6058999999996</v>
      </c>
    </row>
    <row r="99" spans="1:24" hidden="1">
      <c r="A99" s="113">
        <v>44292</v>
      </c>
      <c r="B99" s="175">
        <f t="shared" si="3"/>
        <v>0</v>
      </c>
      <c r="U99" s="122">
        <f t="shared" si="4"/>
        <v>9.4690958217891197E-3</v>
      </c>
      <c r="V99" s="71">
        <f>[1]!s_dq_close($V$1,A99,1)</f>
        <v>6421.4867999999997</v>
      </c>
      <c r="W99" s="122">
        <f t="shared" si="5"/>
        <v>2.606500272128498E-3</v>
      </c>
      <c r="X99" s="177">
        <f>[1]!s_dq_close($X$1,A99,1)</f>
        <v>6343.0962</v>
      </c>
    </row>
    <row r="100" spans="1:24" hidden="1">
      <c r="A100" s="113">
        <v>44293</v>
      </c>
      <c r="B100" s="175">
        <f t="shared" si="3"/>
        <v>0</v>
      </c>
      <c r="U100" s="122">
        <f t="shared" si="4"/>
        <v>1.9853657567292515E-4</v>
      </c>
      <c r="V100" s="71">
        <f>[1]!s_dq_close($V$1,A100,1)</f>
        <v>6422.7617</v>
      </c>
      <c r="W100" s="122">
        <f t="shared" si="5"/>
        <v>7.8508977997215901E-4</v>
      </c>
      <c r="X100" s="177">
        <f>[1]!s_dq_close($X$1,A100,1)</f>
        <v>6348.0761000000002</v>
      </c>
    </row>
    <row r="101" spans="1:24" hidden="1">
      <c r="A101" s="113">
        <v>44294</v>
      </c>
      <c r="B101" s="175">
        <f t="shared" si="3"/>
        <v>0</v>
      </c>
      <c r="U101" s="122">
        <f t="shared" si="4"/>
        <v>-2.9011351923582396E-3</v>
      </c>
      <c r="V101" s="71">
        <f>[1]!s_dq_close($V$1,A101,1)</f>
        <v>6404.1283999999996</v>
      </c>
      <c r="W101" s="122">
        <f t="shared" si="5"/>
        <v>1.3667920584630178E-3</v>
      </c>
      <c r="X101" s="177">
        <f>[1]!s_dq_close($X$1,A101,1)</f>
        <v>6356.7525999999998</v>
      </c>
    </row>
    <row r="102" spans="1:24" hidden="1">
      <c r="A102" s="113">
        <v>44295</v>
      </c>
      <c r="B102" s="175">
        <f t="shared" si="3"/>
        <v>0</v>
      </c>
      <c r="U102" s="122">
        <f t="shared" si="4"/>
        <v>-7.1931724541929309E-4</v>
      </c>
      <c r="V102" s="71">
        <f>[1]!s_dq_close($V$1,A102,1)</f>
        <v>6399.5218000000004</v>
      </c>
      <c r="W102" s="122">
        <f t="shared" si="5"/>
        <v>-3.3843223661087496E-3</v>
      </c>
      <c r="X102" s="177">
        <f>[1]!s_dq_close($X$1,A102,1)</f>
        <v>6335.2393000000002</v>
      </c>
    </row>
    <row r="103" spans="1:24" hidden="1">
      <c r="A103" s="113">
        <v>44296</v>
      </c>
      <c r="B103" s="175">
        <f t="shared" si="3"/>
        <v>0</v>
      </c>
      <c r="U103" s="122">
        <f t="shared" si="4"/>
        <v>0</v>
      </c>
      <c r="V103" s="71">
        <f>[1]!s_dq_close($V$1,A103,1)</f>
        <v>6399.5218000000004</v>
      </c>
      <c r="W103" s="122">
        <f t="shared" si="5"/>
        <v>0</v>
      </c>
      <c r="X103" s="177">
        <f>[1]!s_dq_close($X$1,A103,1)</f>
        <v>6335.2393000000002</v>
      </c>
    </row>
    <row r="104" spans="1:24" hidden="1">
      <c r="A104" s="113">
        <v>44297</v>
      </c>
      <c r="B104" s="175">
        <f t="shared" si="3"/>
        <v>0</v>
      </c>
      <c r="U104" s="122">
        <f t="shared" si="4"/>
        <v>0</v>
      </c>
      <c r="V104" s="71">
        <f>[1]!s_dq_close($V$1,A104,1)</f>
        <v>6399.5218000000004</v>
      </c>
      <c r="W104" s="122">
        <f t="shared" si="5"/>
        <v>0</v>
      </c>
      <c r="X104" s="177">
        <f>[1]!s_dq_close($X$1,A104,1)</f>
        <v>6335.2393000000002</v>
      </c>
    </row>
    <row r="105" spans="1:24" hidden="1">
      <c r="A105" s="113">
        <v>44298</v>
      </c>
      <c r="B105" s="175">
        <f t="shared" si="3"/>
        <v>0</v>
      </c>
      <c r="U105" s="122">
        <f t="shared" si="4"/>
        <v>-2.1270761199688515E-2</v>
      </c>
      <c r="V105" s="71">
        <f>[1]!s_dq_close($V$1,A105,1)</f>
        <v>6263.3990999999996</v>
      </c>
      <c r="W105" s="122">
        <f t="shared" si="5"/>
        <v>-1.7177109631833498E-2</v>
      </c>
      <c r="X105" s="177">
        <f>[1]!s_dq_close($X$1,A105,1)</f>
        <v>6226.4182000000001</v>
      </c>
    </row>
    <row r="106" spans="1:24" hidden="1">
      <c r="A106" s="113">
        <v>44299</v>
      </c>
      <c r="B106" s="175">
        <f t="shared" si="3"/>
        <v>0</v>
      </c>
      <c r="U106" s="122">
        <f t="shared" si="4"/>
        <v>-5.1505100481301636E-3</v>
      </c>
      <c r="V106" s="71">
        <f>[1]!s_dq_close($V$1,A106,1)</f>
        <v>6231.1394</v>
      </c>
      <c r="W106" s="122">
        <f t="shared" si="5"/>
        <v>-2.6721783641195929E-3</v>
      </c>
      <c r="X106" s="177">
        <f>[1]!s_dq_close($X$1,A106,1)</f>
        <v>6209.7800999999999</v>
      </c>
    </row>
    <row r="107" spans="1:24" hidden="1">
      <c r="A107" s="113">
        <v>44300</v>
      </c>
      <c r="B107" s="175">
        <f t="shared" si="3"/>
        <v>0</v>
      </c>
      <c r="U107" s="122">
        <f t="shared" si="4"/>
        <v>1.4271515094013143E-2</v>
      </c>
      <c r="V107" s="71">
        <f>[1]!s_dq_close($V$1,A107,1)</f>
        <v>6320.0672000000004</v>
      </c>
      <c r="W107" s="122">
        <f t="shared" si="5"/>
        <v>1.0858838624575595E-2</v>
      </c>
      <c r="X107" s="177">
        <f>[1]!s_dq_close($X$1,A107,1)</f>
        <v>6277.2111000000004</v>
      </c>
    </row>
    <row r="108" spans="1:24" hidden="1">
      <c r="A108" s="113">
        <v>44301</v>
      </c>
      <c r="B108" s="175">
        <f t="shared" si="3"/>
        <v>0</v>
      </c>
      <c r="U108" s="122">
        <f t="shared" si="4"/>
        <v>-3.7117959758402597E-3</v>
      </c>
      <c r="V108" s="71">
        <f>[1]!s_dq_close($V$1,A108,1)</f>
        <v>6296.6084000000001</v>
      </c>
      <c r="W108" s="122">
        <f t="shared" si="5"/>
        <v>-1.1951167294665943E-4</v>
      </c>
      <c r="X108" s="177">
        <f>[1]!s_dq_close($X$1,A108,1)</f>
        <v>6276.4609</v>
      </c>
    </row>
    <row r="109" spans="1:24" hidden="1">
      <c r="A109" s="113">
        <v>44302</v>
      </c>
      <c r="B109" s="175">
        <f t="shared" si="3"/>
        <v>0</v>
      </c>
      <c r="U109" s="122">
        <f t="shared" si="4"/>
        <v>1.1472461905047027E-2</v>
      </c>
      <c r="V109" s="71">
        <f>[1]!s_dq_close($V$1,A109,1)</f>
        <v>6368.8459999999995</v>
      </c>
      <c r="W109" s="122">
        <f t="shared" si="5"/>
        <v>1.0058168290349778E-2</v>
      </c>
      <c r="X109" s="177">
        <f>[1]!s_dq_close($X$1,A109,1)</f>
        <v>6339.5906000000004</v>
      </c>
    </row>
    <row r="110" spans="1:24" hidden="1">
      <c r="A110" s="113">
        <v>44303</v>
      </c>
      <c r="B110" s="175">
        <f t="shared" si="3"/>
        <v>0</v>
      </c>
      <c r="U110" s="122">
        <f t="shared" si="4"/>
        <v>0</v>
      </c>
      <c r="V110" s="71">
        <f>[1]!s_dq_close($V$1,A110,1)</f>
        <v>6368.8459999999995</v>
      </c>
      <c r="W110" s="122">
        <f t="shared" si="5"/>
        <v>0</v>
      </c>
      <c r="X110" s="177">
        <f>[1]!s_dq_close($X$1,A110,1)</f>
        <v>6339.5906000000004</v>
      </c>
    </row>
    <row r="111" spans="1:24" hidden="1">
      <c r="A111" s="113">
        <v>44304</v>
      </c>
      <c r="B111" s="175">
        <f t="shared" si="3"/>
        <v>0</v>
      </c>
      <c r="U111" s="122">
        <f t="shared" si="4"/>
        <v>0</v>
      </c>
      <c r="V111" s="71">
        <f>[1]!s_dq_close($V$1,A111,1)</f>
        <v>6368.8459999999995</v>
      </c>
      <c r="W111" s="122">
        <f t="shared" si="5"/>
        <v>0</v>
      </c>
      <c r="X111" s="177">
        <f>[1]!s_dq_close($X$1,A111,1)</f>
        <v>6339.5906000000004</v>
      </c>
    </row>
    <row r="112" spans="1:24" hidden="1">
      <c r="A112" s="113">
        <v>44305</v>
      </c>
      <c r="B112" s="175">
        <f t="shared" si="3"/>
        <v>0</v>
      </c>
      <c r="U112" s="122">
        <f t="shared" si="4"/>
        <v>1.7042647914551567E-2</v>
      </c>
      <c r="V112" s="71">
        <f>[1]!s_dq_close($V$1,A112,1)</f>
        <v>6477.3879999999999</v>
      </c>
      <c r="W112" s="122">
        <f t="shared" si="5"/>
        <v>1.3513490918482862E-2</v>
      </c>
      <c r="X112" s="177">
        <f>[1]!s_dq_close($X$1,A112,1)</f>
        <v>6425.2605999999996</v>
      </c>
    </row>
    <row r="113" spans="1:24" hidden="1">
      <c r="A113" s="113">
        <v>44306</v>
      </c>
      <c r="B113" s="175">
        <f t="shared" si="3"/>
        <v>0</v>
      </c>
      <c r="U113" s="122">
        <f t="shared" si="4"/>
        <v>-3.0503962399658358E-3</v>
      </c>
      <c r="V113" s="71">
        <f>[1]!s_dq_close($V$1,A113,1)</f>
        <v>6457.6293999999998</v>
      </c>
      <c r="W113" s="122">
        <f t="shared" si="5"/>
        <v>5.1056294899542998E-4</v>
      </c>
      <c r="X113" s="177">
        <f>[1]!s_dq_close($X$1,A113,1)</f>
        <v>6428.5411000000004</v>
      </c>
    </row>
    <row r="114" spans="1:24" hidden="1">
      <c r="A114" s="113">
        <v>44307</v>
      </c>
      <c r="B114" s="175">
        <f t="shared" si="3"/>
        <v>0</v>
      </c>
      <c r="U114" s="122">
        <f t="shared" si="4"/>
        <v>1.320918168534746E-5</v>
      </c>
      <c r="V114" s="71">
        <f>[1]!s_dq_close($V$1,A114,1)</f>
        <v>6457.7147000000004</v>
      </c>
      <c r="W114" s="122">
        <f t="shared" si="5"/>
        <v>-1.2883794116210767E-3</v>
      </c>
      <c r="X114" s="177">
        <f>[1]!s_dq_close($X$1,A114,1)</f>
        <v>6420.2587000000003</v>
      </c>
    </row>
    <row r="115" spans="1:24" hidden="1">
      <c r="A115" s="113">
        <v>44308</v>
      </c>
      <c r="B115" s="175">
        <f t="shared" si="3"/>
        <v>0</v>
      </c>
      <c r="U115" s="122">
        <f t="shared" si="4"/>
        <v>4.2579304409342544E-3</v>
      </c>
      <c r="V115" s="71">
        <f>[1]!s_dq_close($V$1,A115,1)</f>
        <v>6485.2111999999997</v>
      </c>
      <c r="W115" s="122">
        <f t="shared" si="5"/>
        <v>3.9261657789582127E-3</v>
      </c>
      <c r="X115" s="177">
        <f>[1]!s_dq_close($X$1,A115,1)</f>
        <v>6445.4656999999997</v>
      </c>
    </row>
    <row r="116" spans="1:24" hidden="1">
      <c r="A116" s="113">
        <v>44309</v>
      </c>
      <c r="B116" s="175">
        <f t="shared" si="3"/>
        <v>0</v>
      </c>
      <c r="U116" s="122">
        <f t="shared" si="4"/>
        <v>-4.920225265755418E-3</v>
      </c>
      <c r="V116" s="71">
        <f>[1]!s_dq_close($V$1,A116,1)</f>
        <v>6453.3024999999998</v>
      </c>
      <c r="W116" s="122">
        <f t="shared" si="5"/>
        <v>2.6825214506998041E-3</v>
      </c>
      <c r="X116" s="177">
        <f>[1]!s_dq_close($X$1,A116,1)</f>
        <v>6462.7557999999999</v>
      </c>
    </row>
    <row r="117" spans="1:24" hidden="1">
      <c r="A117" s="113">
        <v>44310</v>
      </c>
      <c r="B117" s="175">
        <f t="shared" si="3"/>
        <v>0</v>
      </c>
      <c r="U117" s="122">
        <f t="shared" si="4"/>
        <v>0</v>
      </c>
      <c r="V117" s="71">
        <f>[1]!s_dq_close($V$1,A117,1)</f>
        <v>6453.3024999999998</v>
      </c>
      <c r="W117" s="122">
        <f t="shared" si="5"/>
        <v>0</v>
      </c>
      <c r="X117" s="177">
        <f>[1]!s_dq_close($X$1,A117,1)</f>
        <v>6462.7557999999999</v>
      </c>
    </row>
    <row r="118" spans="1:24" hidden="1">
      <c r="A118" s="113">
        <v>44311</v>
      </c>
      <c r="B118" s="175">
        <f t="shared" si="3"/>
        <v>0</v>
      </c>
      <c r="U118" s="122">
        <f t="shared" si="4"/>
        <v>0</v>
      </c>
      <c r="V118" s="71">
        <f>[1]!s_dq_close($V$1,A118,1)</f>
        <v>6453.3024999999998</v>
      </c>
      <c r="W118" s="122">
        <f t="shared" si="5"/>
        <v>0</v>
      </c>
      <c r="X118" s="177">
        <f>[1]!s_dq_close($X$1,A118,1)</f>
        <v>6462.7557999999999</v>
      </c>
    </row>
    <row r="119" spans="1:24" hidden="1">
      <c r="A119" s="113">
        <v>44312</v>
      </c>
      <c r="B119" s="175">
        <f t="shared" si="3"/>
        <v>0</v>
      </c>
      <c r="U119" s="122">
        <f t="shared" si="4"/>
        <v>-3.4422220250792668E-3</v>
      </c>
      <c r="V119" s="71">
        <f>[1]!s_dq_close($V$1,A119,1)</f>
        <v>6431.0888000000004</v>
      </c>
      <c r="W119" s="122">
        <f t="shared" si="5"/>
        <v>-3.1117839854014617E-3</v>
      </c>
      <c r="X119" s="177">
        <f>[1]!s_dq_close($X$1,A119,1)</f>
        <v>6442.6450999999997</v>
      </c>
    </row>
    <row r="120" spans="1:24" hidden="1">
      <c r="A120" s="113">
        <v>44313</v>
      </c>
      <c r="B120" s="175">
        <f t="shared" si="3"/>
        <v>0</v>
      </c>
      <c r="U120" s="122">
        <f t="shared" si="4"/>
        <v>-4.6934820741396654E-3</v>
      </c>
      <c r="V120" s="71">
        <f>[1]!s_dq_close($V$1,A120,1)</f>
        <v>6400.9045999999998</v>
      </c>
      <c r="W120" s="122">
        <f t="shared" si="5"/>
        <v>5.645352093039957E-4</v>
      </c>
      <c r="X120" s="177">
        <f>[1]!s_dq_close($X$1,A120,1)</f>
        <v>6446.2821999999996</v>
      </c>
    </row>
    <row r="121" spans="1:24" hidden="1">
      <c r="A121" s="113">
        <v>44314</v>
      </c>
      <c r="B121" s="175">
        <f t="shared" si="3"/>
        <v>0</v>
      </c>
      <c r="U121" s="122">
        <f t="shared" si="4"/>
        <v>5.6776506245694858E-3</v>
      </c>
      <c r="V121" s="71">
        <f>[1]!s_dq_close($V$1,A121,1)</f>
        <v>6437.2466999999997</v>
      </c>
      <c r="W121" s="122">
        <f t="shared" si="5"/>
        <v>6.7421652747376992E-3</v>
      </c>
      <c r="X121" s="177">
        <f>[1]!s_dq_close($X$1,A121,1)</f>
        <v>6489.7440999999999</v>
      </c>
    </row>
    <row r="122" spans="1:24" hidden="1">
      <c r="A122" s="113">
        <v>44315</v>
      </c>
      <c r="B122" s="175">
        <f t="shared" si="3"/>
        <v>0</v>
      </c>
      <c r="U122" s="122">
        <f t="shared" si="4"/>
        <v>-4.9934236635672535E-3</v>
      </c>
      <c r="V122" s="71">
        <f>[1]!s_dq_close($V$1,A122,1)</f>
        <v>6405.1027999999997</v>
      </c>
      <c r="W122" s="122">
        <f t="shared" si="5"/>
        <v>3.3653098894914635E-4</v>
      </c>
      <c r="X122" s="177">
        <f>[1]!s_dq_close($X$1,A122,1)</f>
        <v>6491.9281000000001</v>
      </c>
    </row>
    <row r="123" spans="1:24" hidden="1">
      <c r="A123" s="113">
        <v>44316</v>
      </c>
      <c r="B123" s="175">
        <f t="shared" si="3"/>
        <v>0</v>
      </c>
      <c r="U123" s="122">
        <f t="shared" si="4"/>
        <v>-3.5856411235115626E-3</v>
      </c>
      <c r="V123" s="71">
        <f>[1]!s_dq_close($V$1,A123,1)</f>
        <v>6382.1364000000003</v>
      </c>
      <c r="W123" s="122">
        <f t="shared" si="5"/>
        <v>-9.5820531345680582E-4</v>
      </c>
      <c r="X123" s="177">
        <f>[1]!s_dq_close($X$1,A123,1)</f>
        <v>6485.7075000000004</v>
      </c>
    </row>
    <row r="124" spans="1:24" hidden="1">
      <c r="A124" s="113">
        <v>44317</v>
      </c>
      <c r="B124" s="175">
        <f t="shared" si="3"/>
        <v>0</v>
      </c>
      <c r="U124" s="122">
        <f t="shared" si="4"/>
        <v>0</v>
      </c>
      <c r="V124" s="71">
        <f>[1]!s_dq_close($V$1,A124,1)</f>
        <v>6382.1364000000003</v>
      </c>
      <c r="W124" s="122">
        <f t="shared" si="5"/>
        <v>0</v>
      </c>
      <c r="X124" s="177">
        <f>[1]!s_dq_close($X$1,A124,1)</f>
        <v>6485.7075000000004</v>
      </c>
    </row>
    <row r="125" spans="1:24" hidden="1">
      <c r="A125" s="113">
        <v>44318</v>
      </c>
      <c r="B125" s="175">
        <f t="shared" si="3"/>
        <v>0</v>
      </c>
      <c r="U125" s="122">
        <f t="shared" si="4"/>
        <v>0</v>
      </c>
      <c r="V125" s="71">
        <f>[1]!s_dq_close($V$1,A125,1)</f>
        <v>6382.1364000000003</v>
      </c>
      <c r="W125" s="122">
        <f t="shared" si="5"/>
        <v>0</v>
      </c>
      <c r="X125" s="177">
        <f>[1]!s_dq_close($X$1,A125,1)</f>
        <v>6485.7075000000004</v>
      </c>
    </row>
    <row r="126" spans="1:24" hidden="1">
      <c r="A126" s="113">
        <v>44319</v>
      </c>
      <c r="B126" s="175">
        <f t="shared" si="3"/>
        <v>0</v>
      </c>
      <c r="U126" s="122">
        <f t="shared" si="4"/>
        <v>0</v>
      </c>
      <c r="V126" s="71">
        <f>[1]!s_dq_close($V$1,A126,1)</f>
        <v>6382.1364000000003</v>
      </c>
      <c r="W126" s="122">
        <f t="shared" si="5"/>
        <v>0</v>
      </c>
      <c r="X126" s="177">
        <f>[1]!s_dq_close($X$1,A126,1)</f>
        <v>6485.7075000000004</v>
      </c>
    </row>
    <row r="127" spans="1:24" hidden="1">
      <c r="A127" s="113">
        <v>44320</v>
      </c>
      <c r="B127" s="175">
        <f t="shared" si="3"/>
        <v>0</v>
      </c>
      <c r="U127" s="122">
        <f t="shared" si="4"/>
        <v>0</v>
      </c>
      <c r="V127" s="71">
        <f>[1]!s_dq_close($V$1,A127,1)</f>
        <v>6382.1364000000003</v>
      </c>
      <c r="W127" s="122">
        <f t="shared" si="5"/>
        <v>0</v>
      </c>
      <c r="X127" s="177">
        <f>[1]!s_dq_close($X$1,A127,1)</f>
        <v>6485.7075000000004</v>
      </c>
    </row>
    <row r="128" spans="1:24" hidden="1">
      <c r="A128" s="113">
        <v>44321</v>
      </c>
      <c r="B128" s="175">
        <f t="shared" si="3"/>
        <v>0</v>
      </c>
      <c r="U128" s="122">
        <f t="shared" si="4"/>
        <v>0</v>
      </c>
      <c r="V128" s="71">
        <f>[1]!s_dq_close($V$1,A128,1)</f>
        <v>6382.1364000000003</v>
      </c>
      <c r="W128" s="122">
        <f t="shared" si="5"/>
        <v>0</v>
      </c>
      <c r="X128" s="177">
        <f>[1]!s_dq_close($X$1,A128,1)</f>
        <v>6485.7075000000004</v>
      </c>
    </row>
    <row r="129" spans="1:24" hidden="1">
      <c r="A129" s="113">
        <v>44322</v>
      </c>
      <c r="B129" s="175">
        <f t="shared" si="3"/>
        <v>0</v>
      </c>
      <c r="U129" s="122">
        <f t="shared" si="4"/>
        <v>2.5541603905550048E-3</v>
      </c>
      <c r="V129" s="71">
        <f>[1]!s_dq_close($V$1,A129,1)</f>
        <v>6398.4373999999998</v>
      </c>
      <c r="W129" s="122">
        <f t="shared" si="5"/>
        <v>5.6138825255369618E-4</v>
      </c>
      <c r="X129" s="177">
        <f>[1]!s_dq_close($X$1,A129,1)</f>
        <v>6489.3485000000001</v>
      </c>
    </row>
    <row r="130" spans="1:24" hidden="1">
      <c r="A130" s="113">
        <v>44323</v>
      </c>
      <c r="B130" s="175">
        <f t="shared" si="3"/>
        <v>0</v>
      </c>
      <c r="U130" s="122">
        <f t="shared" si="4"/>
        <v>-1.2219311546284639E-2</v>
      </c>
      <c r="V130" s="71">
        <f>[1]!s_dq_close($V$1,A130,1)</f>
        <v>6320.2529000000004</v>
      </c>
      <c r="W130" s="122">
        <f t="shared" si="5"/>
        <v>-6.9198934222749475E-3</v>
      </c>
      <c r="X130" s="177">
        <f>[1]!s_dq_close($X$1,A130,1)</f>
        <v>6444.4429</v>
      </c>
    </row>
    <row r="131" spans="1:24" hidden="1">
      <c r="A131" s="113">
        <v>44324</v>
      </c>
      <c r="B131" s="175">
        <f t="shared" ref="B131:B194" si="6">SUM(C131,E131,H131,J131,L131,N131,Q131)</f>
        <v>0</v>
      </c>
      <c r="U131" s="122">
        <f t="shared" si="4"/>
        <v>0</v>
      </c>
      <c r="V131" s="71">
        <f>[1]!s_dq_close($V$1,A131,1)</f>
        <v>6320.2529000000004</v>
      </c>
      <c r="W131" s="122">
        <f t="shared" si="5"/>
        <v>0</v>
      </c>
      <c r="X131" s="177">
        <f>[1]!s_dq_close($X$1,A131,1)</f>
        <v>6444.4429</v>
      </c>
    </row>
    <row r="132" spans="1:24" hidden="1">
      <c r="A132" s="113">
        <v>44325</v>
      </c>
      <c r="B132" s="175">
        <f t="shared" si="6"/>
        <v>0</v>
      </c>
      <c r="U132" s="122">
        <f t="shared" ref="U132:U195" si="7">V132/V131-1</f>
        <v>0</v>
      </c>
      <c r="V132" s="71">
        <f>[1]!s_dq_close($V$1,A132,1)</f>
        <v>6320.2529000000004</v>
      </c>
      <c r="W132" s="122">
        <f t="shared" ref="W132:W195" si="8">X132/X131-1</f>
        <v>0</v>
      </c>
      <c r="X132" s="177">
        <f>[1]!s_dq_close($X$1,A132,1)</f>
        <v>6444.4429</v>
      </c>
    </row>
    <row r="133" spans="1:24" hidden="1">
      <c r="A133" s="113">
        <v>44326</v>
      </c>
      <c r="B133" s="175">
        <f t="shared" si="6"/>
        <v>0</v>
      </c>
      <c r="U133" s="122">
        <f t="shared" si="7"/>
        <v>2.8987131195334914E-3</v>
      </c>
      <c r="V133" s="71">
        <f>[1]!s_dq_close($V$1,A133,1)</f>
        <v>6338.5735000000004</v>
      </c>
      <c r="W133" s="122">
        <f t="shared" si="8"/>
        <v>4.8958304836559385E-3</v>
      </c>
      <c r="X133" s="177">
        <f>[1]!s_dq_close($X$1,A133,1)</f>
        <v>6475.9938000000002</v>
      </c>
    </row>
    <row r="134" spans="1:24" hidden="1">
      <c r="A134" s="113">
        <v>44327</v>
      </c>
      <c r="B134" s="175">
        <f t="shared" si="6"/>
        <v>0</v>
      </c>
      <c r="U134" s="122">
        <f t="shared" si="7"/>
        <v>8.3444642552454873E-4</v>
      </c>
      <c r="V134" s="71">
        <f>[1]!s_dq_close($V$1,A134,1)</f>
        <v>6343.8626999999997</v>
      </c>
      <c r="W134" s="122">
        <f t="shared" si="8"/>
        <v>-3.0815656432531258E-3</v>
      </c>
      <c r="X134" s="177">
        <f>[1]!s_dq_close($X$1,A134,1)</f>
        <v>6456.0375999999997</v>
      </c>
    </row>
    <row r="135" spans="1:24" hidden="1">
      <c r="A135" s="113">
        <v>44328</v>
      </c>
      <c r="B135" s="175">
        <f t="shared" si="6"/>
        <v>0</v>
      </c>
      <c r="U135" s="122">
        <f t="shared" si="7"/>
        <v>1.2054879434890697E-2</v>
      </c>
      <c r="V135" s="71">
        <f>[1]!s_dq_close($V$1,A135,1)</f>
        <v>6420.3371999999999</v>
      </c>
      <c r="W135" s="122">
        <f t="shared" si="8"/>
        <v>8.6759872650061798E-3</v>
      </c>
      <c r="X135" s="177">
        <f>[1]!s_dq_close($X$1,A135,1)</f>
        <v>6512.0501000000004</v>
      </c>
    </row>
    <row r="136" spans="1:24" hidden="1">
      <c r="A136" s="113">
        <v>44329</v>
      </c>
      <c r="B136" s="175">
        <f t="shared" si="6"/>
        <v>0</v>
      </c>
      <c r="U136" s="122">
        <f t="shared" si="7"/>
        <v>-7.0591930903567413E-3</v>
      </c>
      <c r="V136" s="71">
        <f>[1]!s_dq_close($V$1,A136,1)</f>
        <v>6375.0147999999999</v>
      </c>
      <c r="W136" s="122">
        <f t="shared" si="8"/>
        <v>-1.1213488667723981E-2</v>
      </c>
      <c r="X136" s="177">
        <f>[1]!s_dq_close($X$1,A136,1)</f>
        <v>6439.0272999999997</v>
      </c>
    </row>
    <row r="137" spans="1:24" hidden="1">
      <c r="A137" s="113">
        <v>44330</v>
      </c>
      <c r="B137" s="175">
        <f t="shared" si="6"/>
        <v>0</v>
      </c>
      <c r="U137" s="122">
        <f t="shared" si="7"/>
        <v>1.3719434816057197E-2</v>
      </c>
      <c r="V137" s="71">
        <f>[1]!s_dq_close($V$1,A137,1)</f>
        <v>6462.4763999999996</v>
      </c>
      <c r="W137" s="122">
        <f t="shared" si="8"/>
        <v>1.347661625848362E-2</v>
      </c>
      <c r="X137" s="177">
        <f>[1]!s_dq_close($X$1,A137,1)</f>
        <v>6525.8036000000002</v>
      </c>
    </row>
    <row r="138" spans="1:24" hidden="1">
      <c r="A138" s="113">
        <v>44331</v>
      </c>
      <c r="B138" s="175">
        <f t="shared" si="6"/>
        <v>0</v>
      </c>
      <c r="U138" s="122">
        <f t="shared" si="7"/>
        <v>0</v>
      </c>
      <c r="V138" s="71">
        <f>[1]!s_dq_close($V$1,A138,1)</f>
        <v>6462.4763999999996</v>
      </c>
      <c r="W138" s="122">
        <f t="shared" si="8"/>
        <v>0</v>
      </c>
      <c r="X138" s="177">
        <f>[1]!s_dq_close($X$1,A138,1)</f>
        <v>6525.8036000000002</v>
      </c>
    </row>
    <row r="139" spans="1:24" hidden="1">
      <c r="A139" s="113">
        <v>44332</v>
      </c>
      <c r="B139" s="175">
        <f t="shared" si="6"/>
        <v>0</v>
      </c>
      <c r="U139" s="122">
        <f t="shared" si="7"/>
        <v>0</v>
      </c>
      <c r="V139" s="71">
        <f>[1]!s_dq_close($V$1,A139,1)</f>
        <v>6462.4763999999996</v>
      </c>
      <c r="W139" s="122">
        <f t="shared" si="8"/>
        <v>0</v>
      </c>
      <c r="X139" s="177">
        <f>[1]!s_dq_close($X$1,A139,1)</f>
        <v>6525.8036000000002</v>
      </c>
    </row>
    <row r="140" spans="1:24" hidden="1">
      <c r="A140" s="113">
        <v>44333</v>
      </c>
      <c r="B140" s="175">
        <f t="shared" si="6"/>
        <v>0</v>
      </c>
      <c r="U140" s="122">
        <f t="shared" si="7"/>
        <v>-8.0458320900023139E-4</v>
      </c>
      <c r="V140" s="71">
        <f>[1]!s_dq_close($V$1,A140,1)</f>
        <v>6457.2767999999996</v>
      </c>
      <c r="W140" s="122">
        <f t="shared" si="8"/>
        <v>8.0199471525621568E-3</v>
      </c>
      <c r="X140" s="177">
        <f>[1]!s_dq_close($X$1,A140,1)</f>
        <v>6578.1401999999998</v>
      </c>
    </row>
    <row r="141" spans="1:24" hidden="1">
      <c r="A141" s="113">
        <v>44334</v>
      </c>
      <c r="B141" s="175">
        <f t="shared" si="6"/>
        <v>0</v>
      </c>
      <c r="U141" s="122">
        <f t="shared" si="7"/>
        <v>4.5754117277425621E-3</v>
      </c>
      <c r="V141" s="71">
        <f>[1]!s_dq_close($V$1,A141,1)</f>
        <v>6486.8215</v>
      </c>
      <c r="W141" s="122">
        <f t="shared" si="8"/>
        <v>3.2620618210601471E-3</v>
      </c>
      <c r="X141" s="177">
        <f>[1]!s_dq_close($X$1,A141,1)</f>
        <v>6599.5985000000001</v>
      </c>
    </row>
    <row r="142" spans="1:24" hidden="1">
      <c r="A142" s="113">
        <v>44335</v>
      </c>
      <c r="B142" s="175">
        <f t="shared" si="6"/>
        <v>0</v>
      </c>
      <c r="U142" s="122">
        <f t="shared" si="7"/>
        <v>3.2795722835921026E-4</v>
      </c>
      <c r="V142" s="71">
        <f>[1]!s_dq_close($V$1,A142,1)</f>
        <v>6488.9489000000003</v>
      </c>
      <c r="W142" s="122">
        <f t="shared" si="8"/>
        <v>-2.3049280952469609E-3</v>
      </c>
      <c r="X142" s="177">
        <f>[1]!s_dq_close($X$1,A142,1)</f>
        <v>6584.3869000000004</v>
      </c>
    </row>
    <row r="143" spans="1:24" hidden="1">
      <c r="A143" s="113">
        <v>44336</v>
      </c>
      <c r="B143" s="175">
        <f t="shared" si="6"/>
        <v>0</v>
      </c>
      <c r="U143" s="122">
        <f t="shared" si="7"/>
        <v>-9.4207861615314137E-4</v>
      </c>
      <c r="V143" s="71">
        <f>[1]!s_dq_close($V$1,A143,1)</f>
        <v>6482.8357999999998</v>
      </c>
      <c r="W143" s="122">
        <f t="shared" si="8"/>
        <v>-5.4182417500405755E-3</v>
      </c>
      <c r="X143" s="177">
        <f>[1]!s_dq_close($X$1,A143,1)</f>
        <v>6548.7111000000004</v>
      </c>
    </row>
    <row r="144" spans="1:24" hidden="1">
      <c r="A144" s="113">
        <v>44337</v>
      </c>
      <c r="B144" s="175">
        <f t="shared" si="6"/>
        <v>0</v>
      </c>
      <c r="U144" s="122">
        <f t="shared" si="7"/>
        <v>-3.797257983920721E-4</v>
      </c>
      <c r="V144" s="71">
        <f>[1]!s_dq_close($V$1,A144,1)</f>
        <v>6480.3741</v>
      </c>
      <c r="W144" s="122">
        <f t="shared" si="8"/>
        <v>-3.1833897818459578E-3</v>
      </c>
      <c r="X144" s="177">
        <f>[1]!s_dq_close($X$1,A144,1)</f>
        <v>6527.8639999999996</v>
      </c>
    </row>
    <row r="145" spans="1:24" hidden="1">
      <c r="A145" s="113">
        <v>44338</v>
      </c>
      <c r="B145" s="175">
        <f t="shared" si="6"/>
        <v>0</v>
      </c>
      <c r="U145" s="122">
        <f t="shared" si="7"/>
        <v>0</v>
      </c>
      <c r="V145" s="71">
        <f>[1]!s_dq_close($V$1,A145,1)</f>
        <v>6480.3741</v>
      </c>
      <c r="W145" s="122">
        <f t="shared" si="8"/>
        <v>0</v>
      </c>
      <c r="X145" s="177">
        <f>[1]!s_dq_close($X$1,A145,1)</f>
        <v>6527.8639999999996</v>
      </c>
    </row>
    <row r="146" spans="1:24" hidden="1">
      <c r="A146" s="113">
        <v>44339</v>
      </c>
      <c r="B146" s="175">
        <f t="shared" si="6"/>
        <v>0</v>
      </c>
      <c r="U146" s="122">
        <f t="shared" si="7"/>
        <v>0</v>
      </c>
      <c r="V146" s="71">
        <f>[1]!s_dq_close($V$1,A146,1)</f>
        <v>6480.3741</v>
      </c>
      <c r="W146" s="122">
        <f t="shared" si="8"/>
        <v>0</v>
      </c>
      <c r="X146" s="177">
        <f>[1]!s_dq_close($X$1,A146,1)</f>
        <v>6527.8639999999996</v>
      </c>
    </row>
    <row r="147" spans="1:24" hidden="1">
      <c r="A147" s="113">
        <v>44340</v>
      </c>
      <c r="B147" s="175">
        <f t="shared" si="6"/>
        <v>0</v>
      </c>
      <c r="U147" s="122">
        <f t="shared" si="7"/>
        <v>8.8703212365470741E-3</v>
      </c>
      <c r="V147" s="71">
        <f>[1]!s_dq_close($V$1,A147,1)</f>
        <v>6537.8571000000002</v>
      </c>
      <c r="W147" s="122">
        <f t="shared" si="8"/>
        <v>2.4905236996359825E-3</v>
      </c>
      <c r="X147" s="177">
        <f>[1]!s_dq_close($X$1,A147,1)</f>
        <v>6544.1217999999999</v>
      </c>
    </row>
    <row r="148" spans="1:24" hidden="1">
      <c r="A148" s="113">
        <v>44341</v>
      </c>
      <c r="B148" s="175">
        <f t="shared" si="6"/>
        <v>0</v>
      </c>
      <c r="U148" s="122">
        <f t="shared" si="7"/>
        <v>1.1908642053372498E-2</v>
      </c>
      <c r="V148" s="71">
        <f>[1]!s_dq_close($V$1,A148,1)</f>
        <v>6615.7141000000001</v>
      </c>
      <c r="W148" s="122">
        <f t="shared" si="8"/>
        <v>1.1544543684990582E-2</v>
      </c>
      <c r="X148" s="177">
        <f>[1]!s_dq_close($X$1,A148,1)</f>
        <v>6619.6706999999997</v>
      </c>
    </row>
    <row r="149" spans="1:24" hidden="1">
      <c r="A149" s="113">
        <v>44342</v>
      </c>
      <c r="B149" s="175">
        <f t="shared" si="6"/>
        <v>0</v>
      </c>
      <c r="U149" s="122">
        <f t="shared" si="7"/>
        <v>4.3890802354957792E-3</v>
      </c>
      <c r="V149" s="71">
        <f>[1]!s_dq_close($V$1,A149,1)</f>
        <v>6644.7510000000002</v>
      </c>
      <c r="W149" s="122">
        <f t="shared" si="8"/>
        <v>1.2894599122581507E-3</v>
      </c>
      <c r="X149" s="177">
        <f>[1]!s_dq_close($X$1,A149,1)</f>
        <v>6628.2065000000002</v>
      </c>
    </row>
    <row r="150" spans="1:24" hidden="1">
      <c r="A150" s="113">
        <v>44343</v>
      </c>
      <c r="B150" s="175">
        <f t="shared" si="6"/>
        <v>0</v>
      </c>
      <c r="U150" s="122">
        <f t="shared" si="7"/>
        <v>9.0739442305662887E-3</v>
      </c>
      <c r="V150" s="71">
        <f>[1]!s_dq_close($V$1,A150,1)</f>
        <v>6705.0451000000003</v>
      </c>
      <c r="W150" s="122">
        <f t="shared" si="8"/>
        <v>8.6296194905814971E-3</v>
      </c>
      <c r="X150" s="177">
        <f>[1]!s_dq_close($X$1,A150,1)</f>
        <v>6685.4053999999996</v>
      </c>
    </row>
    <row r="151" spans="1:24" hidden="1">
      <c r="A151" s="113">
        <v>44344</v>
      </c>
      <c r="B151" s="175">
        <f t="shared" si="6"/>
        <v>0</v>
      </c>
      <c r="U151" s="122">
        <f t="shared" si="7"/>
        <v>-1.5957237931181201E-3</v>
      </c>
      <c r="V151" s="71">
        <f>[1]!s_dq_close($V$1,A151,1)</f>
        <v>6694.3456999999999</v>
      </c>
      <c r="W151" s="122">
        <f t="shared" si="8"/>
        <v>-2.5781233850080687E-3</v>
      </c>
      <c r="X151" s="177">
        <f>[1]!s_dq_close($X$1,A151,1)</f>
        <v>6668.1696000000002</v>
      </c>
    </row>
    <row r="152" spans="1:24" hidden="1">
      <c r="A152" s="113">
        <v>44345</v>
      </c>
      <c r="B152" s="175">
        <f t="shared" si="6"/>
        <v>0</v>
      </c>
      <c r="U152" s="122">
        <f t="shared" si="7"/>
        <v>0</v>
      </c>
      <c r="V152" s="71">
        <f>[1]!s_dq_close($V$1,A152,1)</f>
        <v>6694.3456999999999</v>
      </c>
      <c r="W152" s="122">
        <f t="shared" si="8"/>
        <v>0</v>
      </c>
      <c r="X152" s="177">
        <f>[1]!s_dq_close($X$1,A152,1)</f>
        <v>6668.1696000000002</v>
      </c>
    </row>
    <row r="153" spans="1:24" hidden="1">
      <c r="A153" s="113">
        <v>44346</v>
      </c>
      <c r="B153" s="175">
        <f t="shared" si="6"/>
        <v>0</v>
      </c>
      <c r="U153" s="122">
        <f t="shared" si="7"/>
        <v>0</v>
      </c>
      <c r="V153" s="71">
        <f>[1]!s_dq_close($V$1,A153,1)</f>
        <v>6694.3456999999999</v>
      </c>
      <c r="W153" s="122">
        <f t="shared" si="8"/>
        <v>0</v>
      </c>
      <c r="X153" s="177">
        <f>[1]!s_dq_close($X$1,A153,1)</f>
        <v>6668.1696000000002</v>
      </c>
    </row>
    <row r="154" spans="1:24" hidden="1">
      <c r="A154" s="113">
        <v>44347</v>
      </c>
      <c r="B154" s="175">
        <f t="shared" si="6"/>
        <v>0</v>
      </c>
      <c r="U154" s="122">
        <f t="shared" si="7"/>
        <v>1.7928174817742004E-2</v>
      </c>
      <c r="V154" s="71">
        <f>[1]!s_dq_close($V$1,A154,1)</f>
        <v>6814.3630999999996</v>
      </c>
      <c r="W154" s="122">
        <f t="shared" si="8"/>
        <v>9.1210937406271952E-3</v>
      </c>
      <c r="X154" s="177">
        <f>[1]!s_dq_close($X$1,A154,1)</f>
        <v>6728.9906000000001</v>
      </c>
    </row>
    <row r="155" spans="1:24" hidden="1">
      <c r="A155" s="113">
        <v>44348</v>
      </c>
      <c r="B155" s="175">
        <f t="shared" si="6"/>
        <v>0</v>
      </c>
      <c r="U155" s="122">
        <f t="shared" si="7"/>
        <v>5.9243247545761601E-3</v>
      </c>
      <c r="V155" s="71">
        <f>[1]!s_dq_close($V$1,A155,1)</f>
        <v>6854.7335999999996</v>
      </c>
      <c r="W155" s="122">
        <f t="shared" si="8"/>
        <v>1.6008047328821551E-3</v>
      </c>
      <c r="X155" s="177">
        <f>[1]!s_dq_close($X$1,A155,1)</f>
        <v>6739.7623999999996</v>
      </c>
    </row>
    <row r="156" spans="1:24" hidden="1">
      <c r="A156" s="113">
        <v>44349</v>
      </c>
      <c r="B156" s="175">
        <f t="shared" si="6"/>
        <v>0</v>
      </c>
      <c r="U156" s="122">
        <f t="shared" si="7"/>
        <v>-1.3899095947361051E-2</v>
      </c>
      <c r="V156" s="71">
        <f>[1]!s_dq_close($V$1,A156,1)</f>
        <v>6759.4589999999998</v>
      </c>
      <c r="W156" s="122">
        <f t="shared" si="8"/>
        <v>-8.6551864202215611E-3</v>
      </c>
      <c r="X156" s="177">
        <f>[1]!s_dq_close($X$1,A156,1)</f>
        <v>6681.4285</v>
      </c>
    </row>
    <row r="157" spans="1:24" hidden="1">
      <c r="A157" s="113">
        <v>44350</v>
      </c>
      <c r="B157" s="175">
        <f t="shared" si="6"/>
        <v>0</v>
      </c>
      <c r="U157" s="122">
        <f t="shared" si="7"/>
        <v>-7.9729753520207947E-4</v>
      </c>
      <c r="V157" s="71">
        <f>[1]!s_dq_close($V$1,A157,1)</f>
        <v>6754.0697</v>
      </c>
      <c r="W157" s="122">
        <f t="shared" si="8"/>
        <v>-2.0507740223517645E-3</v>
      </c>
      <c r="X157" s="177">
        <f>[1]!s_dq_close($X$1,A157,1)</f>
        <v>6667.7263999999996</v>
      </c>
    </row>
    <row r="158" spans="1:24" hidden="1">
      <c r="A158" s="113">
        <v>44351</v>
      </c>
      <c r="B158" s="175">
        <f t="shared" si="6"/>
        <v>0</v>
      </c>
      <c r="U158" s="122">
        <f t="shared" si="7"/>
        <v>4.698470908584218E-3</v>
      </c>
      <c r="V158" s="71">
        <f>[1]!s_dq_close($V$1,A158,1)</f>
        <v>6785.8035</v>
      </c>
      <c r="W158" s="122">
        <f t="shared" si="8"/>
        <v>3.7990461036314649E-3</v>
      </c>
      <c r="X158" s="177">
        <f>[1]!s_dq_close($X$1,A158,1)</f>
        <v>6693.0573999999997</v>
      </c>
    </row>
    <row r="159" spans="1:24" hidden="1">
      <c r="A159" s="113">
        <v>44352</v>
      </c>
      <c r="B159" s="175">
        <f t="shared" si="6"/>
        <v>0</v>
      </c>
      <c r="U159" s="122">
        <f t="shared" si="7"/>
        <v>0</v>
      </c>
      <c r="V159" s="71">
        <f>[1]!s_dq_close($V$1,A159,1)</f>
        <v>6785.8035</v>
      </c>
      <c r="W159" s="122">
        <f t="shared" si="8"/>
        <v>0</v>
      </c>
      <c r="X159" s="177">
        <f>[1]!s_dq_close($X$1,A159,1)</f>
        <v>6693.0573999999997</v>
      </c>
    </row>
    <row r="160" spans="1:24" hidden="1">
      <c r="A160" s="113">
        <v>44353</v>
      </c>
      <c r="B160" s="175">
        <f t="shared" si="6"/>
        <v>0</v>
      </c>
      <c r="U160" s="122">
        <f t="shared" si="7"/>
        <v>0</v>
      </c>
      <c r="V160" s="71">
        <f>[1]!s_dq_close($V$1,A160,1)</f>
        <v>6785.8035</v>
      </c>
      <c r="W160" s="122">
        <f t="shared" si="8"/>
        <v>0</v>
      </c>
      <c r="X160" s="177">
        <f>[1]!s_dq_close($X$1,A160,1)</f>
        <v>6693.0573999999997</v>
      </c>
    </row>
    <row r="161" spans="1:24" hidden="1">
      <c r="A161" s="113">
        <v>44354</v>
      </c>
      <c r="B161" s="175">
        <f t="shared" si="6"/>
        <v>0</v>
      </c>
      <c r="U161" s="122">
        <f t="shared" si="7"/>
        <v>1.1206734766192383E-2</v>
      </c>
      <c r="V161" s="71">
        <f>[1]!s_dq_close($V$1,A161,1)</f>
        <v>6861.8501999999999</v>
      </c>
      <c r="W161" s="122">
        <f t="shared" si="8"/>
        <v>4.2498514953719368E-3</v>
      </c>
      <c r="X161" s="177">
        <f>[1]!s_dq_close($X$1,A161,1)</f>
        <v>6721.5019000000002</v>
      </c>
    </row>
    <row r="162" spans="1:24" hidden="1">
      <c r="A162" s="113">
        <v>44355</v>
      </c>
      <c r="B162" s="175">
        <f t="shared" si="6"/>
        <v>0</v>
      </c>
      <c r="U162" s="122">
        <f t="shared" si="7"/>
        <v>-7.5760907750507256E-3</v>
      </c>
      <c r="V162" s="71">
        <f>[1]!s_dq_close($V$1,A162,1)</f>
        <v>6809.8642</v>
      </c>
      <c r="W162" s="122">
        <f t="shared" si="8"/>
        <v>-5.4956913721916356E-3</v>
      </c>
      <c r="X162" s="177">
        <f>[1]!s_dq_close($X$1,A162,1)</f>
        <v>6684.5626000000002</v>
      </c>
    </row>
    <row r="163" spans="1:24" hidden="1">
      <c r="A163" s="113">
        <v>44356</v>
      </c>
      <c r="B163" s="175">
        <f t="shared" si="6"/>
        <v>0</v>
      </c>
      <c r="U163" s="122">
        <f t="shared" si="7"/>
        <v>1.9887474408080141E-3</v>
      </c>
      <c r="V163" s="71">
        <f>[1]!s_dq_close($V$1,A163,1)</f>
        <v>6823.4072999999999</v>
      </c>
      <c r="W163" s="122">
        <f t="shared" si="8"/>
        <v>1.2479948949839503E-3</v>
      </c>
      <c r="X163" s="177">
        <f>[1]!s_dq_close($X$1,A163,1)</f>
        <v>6692.9049000000005</v>
      </c>
    </row>
    <row r="164" spans="1:24" hidden="1">
      <c r="A164" s="113">
        <v>44357</v>
      </c>
      <c r="B164" s="175">
        <f t="shared" si="6"/>
        <v>0</v>
      </c>
      <c r="U164" s="122">
        <f t="shared" si="7"/>
        <v>1.0962089277596121E-2</v>
      </c>
      <c r="V164" s="71">
        <f>[1]!s_dq_close($V$1,A164,1)</f>
        <v>6898.2061000000003</v>
      </c>
      <c r="W164" s="122">
        <f t="shared" si="8"/>
        <v>1.0868031308796766E-2</v>
      </c>
      <c r="X164" s="177">
        <f>[1]!s_dq_close($X$1,A164,1)</f>
        <v>6765.6436000000003</v>
      </c>
    </row>
    <row r="165" spans="1:24" hidden="1">
      <c r="A165" s="113">
        <v>44358</v>
      </c>
      <c r="B165" s="175">
        <f t="shared" si="6"/>
        <v>0</v>
      </c>
      <c r="U165" s="122">
        <f t="shared" si="7"/>
        <v>-6.5572555160392509E-3</v>
      </c>
      <c r="V165" s="71">
        <f>[1]!s_dq_close($V$1,A165,1)</f>
        <v>6852.9727999999996</v>
      </c>
      <c r="W165" s="122">
        <f t="shared" si="8"/>
        <v>-5.8720799304297078E-3</v>
      </c>
      <c r="X165" s="177">
        <f>[1]!s_dq_close($X$1,A165,1)</f>
        <v>6725.9152000000004</v>
      </c>
    </row>
    <row r="166" spans="1:24" hidden="1">
      <c r="A166" s="113">
        <v>44359</v>
      </c>
      <c r="B166" s="175">
        <f t="shared" si="6"/>
        <v>0</v>
      </c>
      <c r="U166" s="122">
        <f t="shared" si="7"/>
        <v>0</v>
      </c>
      <c r="V166" s="71">
        <f>[1]!s_dq_close($V$1,A166,1)</f>
        <v>6852.9727999999996</v>
      </c>
      <c r="W166" s="122">
        <f t="shared" si="8"/>
        <v>0</v>
      </c>
      <c r="X166" s="177">
        <f>[1]!s_dq_close($X$1,A166,1)</f>
        <v>6725.9152000000004</v>
      </c>
    </row>
    <row r="167" spans="1:24" hidden="1">
      <c r="A167" s="113">
        <v>44360</v>
      </c>
      <c r="B167" s="175">
        <f t="shared" si="6"/>
        <v>0</v>
      </c>
      <c r="U167" s="122">
        <f t="shared" si="7"/>
        <v>0</v>
      </c>
      <c r="V167" s="71">
        <f>[1]!s_dq_close($V$1,A167,1)</f>
        <v>6852.9727999999996</v>
      </c>
      <c r="W167" s="122">
        <f t="shared" si="8"/>
        <v>0</v>
      </c>
      <c r="X167" s="177">
        <f>[1]!s_dq_close($X$1,A167,1)</f>
        <v>6725.9152000000004</v>
      </c>
    </row>
    <row r="168" spans="1:24" hidden="1">
      <c r="A168" s="113">
        <v>44361</v>
      </c>
      <c r="B168" s="175">
        <f t="shared" si="6"/>
        <v>0</v>
      </c>
      <c r="U168" s="122">
        <f t="shared" si="7"/>
        <v>0</v>
      </c>
      <c r="V168" s="71">
        <f>[1]!s_dq_close($V$1,A168,1)</f>
        <v>6852.9727999999996</v>
      </c>
      <c r="W168" s="122">
        <f t="shared" si="8"/>
        <v>0</v>
      </c>
      <c r="X168" s="177">
        <f>[1]!s_dq_close($X$1,A168,1)</f>
        <v>6725.9152000000004</v>
      </c>
    </row>
    <row r="169" spans="1:24" hidden="1">
      <c r="A169" s="113">
        <v>44362</v>
      </c>
      <c r="B169" s="175">
        <f t="shared" si="6"/>
        <v>0</v>
      </c>
      <c r="U169" s="122">
        <f t="shared" si="7"/>
        <v>-5.5237487590785728E-3</v>
      </c>
      <c r="V169" s="71">
        <f>[1]!s_dq_close($V$1,A169,1)</f>
        <v>6815.1187</v>
      </c>
      <c r="W169" s="122">
        <f t="shared" si="8"/>
        <v>-9.255677205088797E-3</v>
      </c>
      <c r="X169" s="177">
        <f>[1]!s_dq_close($X$1,A169,1)</f>
        <v>6663.6623</v>
      </c>
    </row>
    <row r="170" spans="1:24" hidden="1">
      <c r="A170" s="113">
        <v>44363</v>
      </c>
      <c r="B170" s="175">
        <f t="shared" si="6"/>
        <v>0</v>
      </c>
      <c r="U170" s="122">
        <f t="shared" si="7"/>
        <v>-2.0817553772027431E-2</v>
      </c>
      <c r="V170" s="71">
        <f>[1]!s_dq_close($V$1,A170,1)</f>
        <v>6673.2446</v>
      </c>
      <c r="W170" s="122">
        <f t="shared" si="8"/>
        <v>-1.4613030435230767E-2</v>
      </c>
      <c r="X170" s="177">
        <f>[1]!s_dq_close($X$1,A170,1)</f>
        <v>6566.2860000000001</v>
      </c>
    </row>
    <row r="171" spans="1:24" hidden="1">
      <c r="A171" s="113">
        <v>44364</v>
      </c>
      <c r="B171" s="175">
        <f t="shared" si="6"/>
        <v>0</v>
      </c>
      <c r="U171" s="122">
        <f t="shared" si="7"/>
        <v>1.7146651570361993E-2</v>
      </c>
      <c r="V171" s="71">
        <f>[1]!s_dq_close($V$1,A171,1)</f>
        <v>6787.6683999999996</v>
      </c>
      <c r="W171" s="122">
        <f t="shared" si="8"/>
        <v>7.5975977896789448E-3</v>
      </c>
      <c r="X171" s="177">
        <f>[1]!s_dq_close($X$1,A171,1)</f>
        <v>6616.174</v>
      </c>
    </row>
    <row r="172" spans="1:24" hidden="1">
      <c r="A172" s="113">
        <v>44365</v>
      </c>
      <c r="B172" s="175">
        <f t="shared" si="6"/>
        <v>0</v>
      </c>
      <c r="U172" s="122">
        <f t="shared" si="7"/>
        <v>1.1203729398448603E-2</v>
      </c>
      <c r="V172" s="71">
        <f>[1]!s_dq_close($V$1,A172,1)</f>
        <v>6863.7156000000004</v>
      </c>
      <c r="W172" s="122">
        <f t="shared" si="8"/>
        <v>6.2860347989639465E-3</v>
      </c>
      <c r="X172" s="177">
        <f>[1]!s_dq_close($X$1,A172,1)</f>
        <v>6657.7635</v>
      </c>
    </row>
    <row r="173" spans="1:24" hidden="1">
      <c r="A173" s="113">
        <v>44366</v>
      </c>
      <c r="B173" s="175">
        <f t="shared" si="6"/>
        <v>0</v>
      </c>
      <c r="U173" s="122">
        <f t="shared" si="7"/>
        <v>0</v>
      </c>
      <c r="V173" s="71">
        <f>[1]!s_dq_close($V$1,A173,1)</f>
        <v>6863.7156000000004</v>
      </c>
      <c r="W173" s="122">
        <f t="shared" si="8"/>
        <v>0</v>
      </c>
      <c r="X173" s="177">
        <f>[1]!s_dq_close($X$1,A173,1)</f>
        <v>6657.7635</v>
      </c>
    </row>
    <row r="174" spans="1:24" hidden="1">
      <c r="A174" s="113">
        <v>44367</v>
      </c>
      <c r="B174" s="175">
        <f t="shared" si="6"/>
        <v>0</v>
      </c>
      <c r="U174" s="122">
        <f t="shared" si="7"/>
        <v>0</v>
      </c>
      <c r="V174" s="71">
        <f>[1]!s_dq_close($V$1,A174,1)</f>
        <v>6863.7156000000004</v>
      </c>
      <c r="W174" s="122">
        <f t="shared" si="8"/>
        <v>0</v>
      </c>
      <c r="X174" s="177">
        <f>[1]!s_dq_close($X$1,A174,1)</f>
        <v>6657.7635</v>
      </c>
    </row>
    <row r="175" spans="1:24" hidden="1">
      <c r="A175" s="113">
        <v>44368</v>
      </c>
      <c r="B175" s="175">
        <f t="shared" si="6"/>
        <v>0</v>
      </c>
      <c r="U175" s="122">
        <f t="shared" si="7"/>
        <v>1.5236747280146457E-2</v>
      </c>
      <c r="V175" s="71">
        <f>[1]!s_dq_close($V$1,A175,1)</f>
        <v>6968.2963</v>
      </c>
      <c r="W175" s="122">
        <f t="shared" si="8"/>
        <v>7.4218166505914951E-3</v>
      </c>
      <c r="X175" s="177">
        <f>[1]!s_dq_close($X$1,A175,1)</f>
        <v>6707.1761999999999</v>
      </c>
    </row>
    <row r="176" spans="1:24" hidden="1">
      <c r="A176" s="113">
        <v>44369</v>
      </c>
      <c r="B176" s="175">
        <f t="shared" si="6"/>
        <v>0</v>
      </c>
      <c r="U176" s="122">
        <f t="shared" si="7"/>
        <v>4.5858411617771822E-3</v>
      </c>
      <c r="V176" s="71">
        <f>[1]!s_dq_close($V$1,A176,1)</f>
        <v>7000.2518</v>
      </c>
      <c r="W176" s="122">
        <f t="shared" si="8"/>
        <v>4.8631046848000015E-3</v>
      </c>
      <c r="X176" s="177">
        <f>[1]!s_dq_close($X$1,A176,1)</f>
        <v>6739.7938999999997</v>
      </c>
    </row>
    <row r="177" spans="1:24" hidden="1">
      <c r="A177" s="113">
        <v>44370</v>
      </c>
      <c r="B177" s="175">
        <f t="shared" si="6"/>
        <v>0</v>
      </c>
      <c r="U177" s="122">
        <f t="shared" si="7"/>
        <v>6.5601497363281247E-3</v>
      </c>
      <c r="V177" s="71">
        <f>[1]!s_dq_close($V$1,A177,1)</f>
        <v>7046.1745000000001</v>
      </c>
      <c r="W177" s="122">
        <f t="shared" si="8"/>
        <v>7.4412512821795396E-3</v>
      </c>
      <c r="X177" s="177">
        <f>[1]!s_dq_close($X$1,A177,1)</f>
        <v>6789.9463999999998</v>
      </c>
    </row>
    <row r="178" spans="1:24" hidden="1">
      <c r="A178" s="113">
        <v>44371</v>
      </c>
      <c r="B178" s="175">
        <f t="shared" si="6"/>
        <v>0</v>
      </c>
      <c r="U178" s="122">
        <f t="shared" si="7"/>
        <v>-1.0151962600415287E-2</v>
      </c>
      <c r="V178" s="71">
        <f>[1]!s_dq_close($V$1,A178,1)</f>
        <v>6974.6419999999998</v>
      </c>
      <c r="W178" s="122">
        <f t="shared" si="8"/>
        <v>-5.1665650851087097E-3</v>
      </c>
      <c r="X178" s="177">
        <f>[1]!s_dq_close($X$1,A178,1)</f>
        <v>6754.8657000000003</v>
      </c>
    </row>
    <row r="179" spans="1:24" hidden="1">
      <c r="A179" s="113">
        <v>44372</v>
      </c>
      <c r="B179" s="175">
        <f t="shared" si="6"/>
        <v>0</v>
      </c>
      <c r="U179" s="122">
        <f t="shared" si="7"/>
        <v>3.6973510611726379E-3</v>
      </c>
      <c r="V179" s="71">
        <f>[1]!s_dq_close($V$1,A179,1)</f>
        <v>7000.4296999999997</v>
      </c>
      <c r="W179" s="122">
        <f t="shared" si="8"/>
        <v>8.6675446411910162E-3</v>
      </c>
      <c r="X179" s="177">
        <f>[1]!s_dq_close($X$1,A179,1)</f>
        <v>6813.4138000000003</v>
      </c>
    </row>
    <row r="180" spans="1:24" hidden="1">
      <c r="A180" s="113">
        <v>44373</v>
      </c>
      <c r="B180" s="175">
        <f t="shared" si="6"/>
        <v>0</v>
      </c>
      <c r="U180" s="122">
        <f t="shared" si="7"/>
        <v>0</v>
      </c>
      <c r="V180" s="71">
        <f>[1]!s_dq_close($V$1,A180,1)</f>
        <v>7000.4296999999997</v>
      </c>
      <c r="W180" s="122">
        <f t="shared" si="8"/>
        <v>0</v>
      </c>
      <c r="X180" s="177">
        <f>[1]!s_dq_close($X$1,A180,1)</f>
        <v>6813.4138000000003</v>
      </c>
    </row>
    <row r="181" spans="1:24" hidden="1">
      <c r="A181" s="113">
        <v>44374</v>
      </c>
      <c r="B181" s="175">
        <f t="shared" si="6"/>
        <v>0</v>
      </c>
      <c r="U181" s="122">
        <f t="shared" si="7"/>
        <v>0</v>
      </c>
      <c r="V181" s="71">
        <f>[1]!s_dq_close($V$1,A181,1)</f>
        <v>7000.4296999999997</v>
      </c>
      <c r="W181" s="122">
        <f t="shared" si="8"/>
        <v>0</v>
      </c>
      <c r="X181" s="177">
        <f>[1]!s_dq_close($X$1,A181,1)</f>
        <v>6813.4138000000003</v>
      </c>
    </row>
    <row r="182" spans="1:24" hidden="1">
      <c r="A182" s="113">
        <v>44375</v>
      </c>
      <c r="B182" s="175">
        <f t="shared" si="6"/>
        <v>0</v>
      </c>
      <c r="U182" s="122">
        <f t="shared" si="7"/>
        <v>9.0052900609800535E-3</v>
      </c>
      <c r="V182" s="71">
        <f>[1]!s_dq_close($V$1,A182,1)</f>
        <v>7063.4705999999996</v>
      </c>
      <c r="W182" s="122">
        <f t="shared" si="8"/>
        <v>2.2165687338702167E-3</v>
      </c>
      <c r="X182" s="177">
        <f>[1]!s_dq_close($X$1,A182,1)</f>
        <v>6828.5162</v>
      </c>
    </row>
    <row r="183" spans="1:24" hidden="1">
      <c r="A183" s="113">
        <v>44376</v>
      </c>
      <c r="B183" s="175">
        <f t="shared" si="6"/>
        <v>0</v>
      </c>
      <c r="U183" s="122">
        <f t="shared" si="7"/>
        <v>-8.3764771385895775E-3</v>
      </c>
      <c r="V183" s="71">
        <f>[1]!s_dq_close($V$1,A183,1)</f>
        <v>7004.3036000000002</v>
      </c>
      <c r="W183" s="122">
        <f t="shared" si="8"/>
        <v>-9.2400893769571946E-3</v>
      </c>
      <c r="X183" s="177">
        <f>[1]!s_dq_close($X$1,A183,1)</f>
        <v>6765.4201000000003</v>
      </c>
    </row>
    <row r="184" spans="1:24" hidden="1">
      <c r="A184" s="113">
        <v>44377</v>
      </c>
      <c r="B184" s="175">
        <f t="shared" si="6"/>
        <v>0</v>
      </c>
      <c r="U184" s="122">
        <f t="shared" si="7"/>
        <v>1.1335331038477614E-2</v>
      </c>
      <c r="V184" s="71">
        <f>[1]!s_dq_close($V$1,A184,1)</f>
        <v>7083.6997000000001</v>
      </c>
      <c r="W184" s="122">
        <f t="shared" si="8"/>
        <v>6.3208196043877951E-3</v>
      </c>
      <c r="X184" s="177">
        <f>[1]!s_dq_close($X$1,A184,1)</f>
        <v>6808.1831000000002</v>
      </c>
    </row>
    <row r="185" spans="1:24">
      <c r="A185" s="113">
        <v>44378</v>
      </c>
      <c r="B185" s="175">
        <f t="shared" si="6"/>
        <v>0</v>
      </c>
      <c r="U185" s="122">
        <f t="shared" si="7"/>
        <v>-1.611701580178504E-2</v>
      </c>
      <c r="V185" s="71">
        <f>[1]!s_dq_close($V$1,A185,1)</f>
        <v>6969.5316000000003</v>
      </c>
      <c r="W185" s="122">
        <f t="shared" si="8"/>
        <v>-1.3442250106346365E-2</v>
      </c>
      <c r="X185" s="177">
        <f>[1]!s_dq_close($X$1,A185,1)</f>
        <v>6716.6657999999998</v>
      </c>
    </row>
    <row r="186" spans="1:24">
      <c r="A186" s="113">
        <v>44379</v>
      </c>
      <c r="B186" s="175">
        <f t="shared" si="6"/>
        <v>0</v>
      </c>
      <c r="U186" s="122">
        <f t="shared" si="7"/>
        <v>-8.6949602179865471E-3</v>
      </c>
      <c r="V186" s="71">
        <f>[1]!s_dq_close($V$1,A186,1)</f>
        <v>6908.9318000000003</v>
      </c>
      <c r="W186" s="122">
        <f t="shared" si="8"/>
        <v>-8.7276487688280335E-3</v>
      </c>
      <c r="X186" s="177">
        <f>[1]!s_dq_close($X$1,A186,1)</f>
        <v>6658.0451000000003</v>
      </c>
    </row>
    <row r="187" spans="1:24">
      <c r="A187" s="113">
        <v>44380</v>
      </c>
      <c r="B187" s="175">
        <f t="shared" si="6"/>
        <v>0</v>
      </c>
      <c r="U187" s="122">
        <f t="shared" si="7"/>
        <v>0</v>
      </c>
      <c r="V187" s="71">
        <f>[1]!s_dq_close($V$1,A187,1)</f>
        <v>6908.9318000000003</v>
      </c>
      <c r="W187" s="122">
        <f t="shared" si="8"/>
        <v>0</v>
      </c>
      <c r="X187" s="177">
        <f>[1]!s_dq_close($X$1,A187,1)</f>
        <v>6658.0451000000003</v>
      </c>
    </row>
    <row r="188" spans="1:24">
      <c r="A188" s="113">
        <v>44381</v>
      </c>
      <c r="B188" s="175">
        <f t="shared" si="6"/>
        <v>0</v>
      </c>
      <c r="U188" s="122">
        <f t="shared" si="7"/>
        <v>0</v>
      </c>
      <c r="V188" s="71">
        <f>[1]!s_dq_close($V$1,A188,1)</f>
        <v>6908.9318000000003</v>
      </c>
      <c r="W188" s="122">
        <f t="shared" si="8"/>
        <v>0</v>
      </c>
      <c r="X188" s="177">
        <f>[1]!s_dq_close($X$1,A188,1)</f>
        <v>6658.0451000000003</v>
      </c>
    </row>
    <row r="189" spans="1:24">
      <c r="A189" s="113">
        <v>44382</v>
      </c>
      <c r="B189" s="175">
        <f t="shared" si="6"/>
        <v>0</v>
      </c>
      <c r="U189" s="122">
        <f t="shared" si="7"/>
        <v>1.415094298658448E-2</v>
      </c>
      <c r="V189" s="71">
        <f>[1]!s_dq_close($V$1,A189,1)</f>
        <v>7006.6997000000001</v>
      </c>
      <c r="W189" s="122">
        <f t="shared" si="8"/>
        <v>7.9555634130503705E-3</v>
      </c>
      <c r="X189" s="177">
        <f>[1]!s_dq_close($X$1,A189,1)</f>
        <v>6711.0136000000002</v>
      </c>
    </row>
    <row r="190" spans="1:24">
      <c r="A190" s="113">
        <v>44383</v>
      </c>
      <c r="B190" s="175">
        <f t="shared" si="6"/>
        <v>0</v>
      </c>
      <c r="U190" s="122">
        <f t="shared" si="7"/>
        <v>-3.944410518978092E-3</v>
      </c>
      <c r="V190" s="71">
        <f>[1]!s_dq_close($V$1,A190,1)</f>
        <v>6979.0623999999998</v>
      </c>
      <c r="W190" s="122">
        <f t="shared" si="8"/>
        <v>-2.2579301582703604E-4</v>
      </c>
      <c r="X190" s="177">
        <f>[1]!s_dq_close($X$1,A190,1)</f>
        <v>6709.4983000000002</v>
      </c>
    </row>
    <row r="191" spans="1:24">
      <c r="A191" s="113">
        <v>44384</v>
      </c>
      <c r="B191" s="175">
        <f t="shared" si="6"/>
        <v>0</v>
      </c>
      <c r="U191" s="122">
        <f t="shared" si="7"/>
        <v>1.5847716163133851E-2</v>
      </c>
      <c r="V191" s="71">
        <f>[1]!s_dq_close($V$1,A191,1)</f>
        <v>7089.6646000000001</v>
      </c>
      <c r="W191" s="122">
        <f t="shared" si="8"/>
        <v>8.142725067834089E-3</v>
      </c>
      <c r="X191" s="177">
        <f>[1]!s_dq_close($X$1,A191,1)</f>
        <v>6764.1319000000003</v>
      </c>
    </row>
    <row r="192" spans="1:24">
      <c r="A192" s="113">
        <v>44385</v>
      </c>
      <c r="B192" s="175">
        <f t="shared" si="6"/>
        <v>0</v>
      </c>
      <c r="U192" s="122">
        <f t="shared" si="7"/>
        <v>1.3746630552875505E-3</v>
      </c>
      <c r="V192" s="71">
        <f>[1]!s_dq_close($V$1,A192,1)</f>
        <v>7099.4105</v>
      </c>
      <c r="W192" s="122">
        <f t="shared" si="8"/>
        <v>-2.2882315467561698E-3</v>
      </c>
      <c r="X192" s="177">
        <f>[1]!s_dq_close($X$1,A192,1)</f>
        <v>6748.6540000000005</v>
      </c>
    </row>
    <row r="193" spans="1:24">
      <c r="A193" s="113">
        <v>44386</v>
      </c>
      <c r="B193" s="175">
        <f t="shared" si="6"/>
        <v>0</v>
      </c>
      <c r="U193" s="122">
        <f t="shared" si="7"/>
        <v>6.1257057892343258E-3</v>
      </c>
      <c r="V193" s="71">
        <f>[1]!s_dq_close($V$1,A193,1)</f>
        <v>7142.8994000000002</v>
      </c>
      <c r="W193" s="122">
        <f t="shared" si="8"/>
        <v>8.2808957163902353E-3</v>
      </c>
      <c r="X193" s="177">
        <f>[1]!s_dq_close($X$1,A193,1)</f>
        <v>6804.5388999999996</v>
      </c>
    </row>
    <row r="194" spans="1:24">
      <c r="A194" s="113">
        <v>44387</v>
      </c>
      <c r="B194" s="175">
        <f t="shared" si="6"/>
        <v>0</v>
      </c>
      <c r="U194" s="122">
        <f t="shared" si="7"/>
        <v>0</v>
      </c>
      <c r="V194" s="71">
        <f>[1]!s_dq_close($V$1,A194,1)</f>
        <v>7142.8994000000002</v>
      </c>
      <c r="W194" s="122">
        <f t="shared" si="8"/>
        <v>0</v>
      </c>
      <c r="X194" s="177">
        <f>[1]!s_dq_close($X$1,A194,1)</f>
        <v>6804.5388999999996</v>
      </c>
    </row>
    <row r="195" spans="1:24">
      <c r="A195" s="113">
        <v>44388</v>
      </c>
      <c r="B195" s="175">
        <f t="shared" ref="B195:B258" si="9">SUM(C195,E195,H195,J195,L195,N195,Q195)</f>
        <v>0</v>
      </c>
      <c r="U195" s="122">
        <f t="shared" si="7"/>
        <v>0</v>
      </c>
      <c r="V195" s="71">
        <f>[1]!s_dq_close($V$1,A195,1)</f>
        <v>7142.8994000000002</v>
      </c>
      <c r="W195" s="122">
        <f t="shared" si="8"/>
        <v>0</v>
      </c>
      <c r="X195" s="177">
        <f>[1]!s_dq_close($X$1,A195,1)</f>
        <v>6804.5388999999996</v>
      </c>
    </row>
    <row r="196" spans="1:24">
      <c r="A196" s="113">
        <v>44389</v>
      </c>
      <c r="B196" s="175">
        <f t="shared" si="9"/>
        <v>0</v>
      </c>
      <c r="U196" s="122">
        <f t="shared" ref="U196:U259" si="10">V196/V195-1</f>
        <v>1.9786810941226474E-2</v>
      </c>
      <c r="V196" s="71">
        <f>[1]!s_dq_close($V$1,A196,1)</f>
        <v>7284.2345999999998</v>
      </c>
      <c r="W196" s="122">
        <f t="shared" ref="W196:W259" si="11">X196/X195-1</f>
        <v>1.4672985409782902E-2</v>
      </c>
      <c r="X196" s="177">
        <f>[1]!s_dq_close($X$1,A196,1)</f>
        <v>6904.3818000000001</v>
      </c>
    </row>
    <row r="197" spans="1:24">
      <c r="A197" s="113">
        <v>44390</v>
      </c>
      <c r="B197" s="175">
        <f t="shared" si="9"/>
        <v>0</v>
      </c>
      <c r="U197" s="122">
        <f t="shared" si="10"/>
        <v>6.5197927590086024E-3</v>
      </c>
      <c r="V197" s="71">
        <f>[1]!s_dq_close($V$1,A197,1)</f>
        <v>7331.7263000000003</v>
      </c>
      <c r="W197" s="122">
        <f t="shared" si="11"/>
        <v>8.3230768031976599E-3</v>
      </c>
      <c r="X197" s="177">
        <f>[1]!s_dq_close($X$1,A197,1)</f>
        <v>6961.8474999999999</v>
      </c>
    </row>
    <row r="198" spans="1:24">
      <c r="A198" s="113">
        <v>44391</v>
      </c>
      <c r="B198" s="175">
        <f t="shared" si="9"/>
        <v>0</v>
      </c>
      <c r="U198" s="122">
        <f t="shared" si="10"/>
        <v>-1.1990368489341985E-2</v>
      </c>
      <c r="V198" s="71">
        <f>[1]!s_dq_close($V$1,A198,1)</f>
        <v>7243.8162000000002</v>
      </c>
      <c r="W198" s="122">
        <f t="shared" si="11"/>
        <v>-9.0632982121483519E-3</v>
      </c>
      <c r="X198" s="177">
        <f>[1]!s_dq_close($X$1,A198,1)</f>
        <v>6898.7502000000004</v>
      </c>
    </row>
    <row r="199" spans="1:24">
      <c r="A199" s="113">
        <v>44392</v>
      </c>
      <c r="B199" s="175">
        <f t="shared" si="9"/>
        <v>0</v>
      </c>
      <c r="U199" s="122">
        <f t="shared" si="10"/>
        <v>-3.0275478276220458E-4</v>
      </c>
      <c r="V199" s="71">
        <f>[1]!s_dq_close($V$1,A199,1)</f>
        <v>7241.6230999999998</v>
      </c>
      <c r="W199" s="122">
        <f t="shared" si="11"/>
        <v>4.8785358252281252E-3</v>
      </c>
      <c r="X199" s="177">
        <f>[1]!s_dq_close($X$1,A199,1)</f>
        <v>6932.4059999999999</v>
      </c>
    </row>
    <row r="200" spans="1:24">
      <c r="A200" s="113">
        <v>44393</v>
      </c>
      <c r="B200" s="175">
        <f t="shared" si="9"/>
        <v>0</v>
      </c>
      <c r="U200" s="122">
        <f t="shared" si="10"/>
        <v>-1.8310812116140163E-3</v>
      </c>
      <c r="V200" s="71">
        <f>[1]!s_dq_close($V$1,A200,1)</f>
        <v>7228.3630999999996</v>
      </c>
      <c r="W200" s="122">
        <f t="shared" si="11"/>
        <v>-1.0505443564615691E-3</v>
      </c>
      <c r="X200" s="177">
        <f>[1]!s_dq_close($X$1,A200,1)</f>
        <v>6925.1232</v>
      </c>
    </row>
    <row r="201" spans="1:24">
      <c r="A201" s="113">
        <v>44394</v>
      </c>
      <c r="B201" s="175">
        <f t="shared" si="9"/>
        <v>0</v>
      </c>
      <c r="U201" s="122">
        <f t="shared" si="10"/>
        <v>0</v>
      </c>
      <c r="V201" s="71">
        <f>[1]!s_dq_close($V$1,A201,1)</f>
        <v>7228.3630999999996</v>
      </c>
      <c r="W201" s="122">
        <f t="shared" si="11"/>
        <v>0</v>
      </c>
      <c r="X201" s="177">
        <f>[1]!s_dq_close($X$1,A201,1)</f>
        <v>6925.1232</v>
      </c>
    </row>
    <row r="202" spans="1:24">
      <c r="A202" s="113">
        <v>44395</v>
      </c>
      <c r="B202" s="175">
        <f t="shared" si="9"/>
        <v>0</v>
      </c>
      <c r="U202" s="122">
        <f t="shared" si="10"/>
        <v>0</v>
      </c>
      <c r="V202" s="71">
        <f>[1]!s_dq_close($V$1,A202,1)</f>
        <v>7228.3630999999996</v>
      </c>
      <c r="W202" s="122">
        <f t="shared" si="11"/>
        <v>0</v>
      </c>
      <c r="X202" s="177">
        <f>[1]!s_dq_close($X$1,A202,1)</f>
        <v>6925.1232</v>
      </c>
    </row>
    <row r="203" spans="1:24">
      <c r="A203" s="113">
        <v>44396</v>
      </c>
      <c r="B203" s="175">
        <f t="shared" si="9"/>
        <v>0</v>
      </c>
      <c r="U203" s="122">
        <f t="shared" si="10"/>
        <v>-3.1950940594005495E-3</v>
      </c>
      <c r="V203" s="71">
        <f>[1]!s_dq_close($V$1,A203,1)</f>
        <v>7205.2677999999996</v>
      </c>
      <c r="W203" s="122">
        <f t="shared" si="11"/>
        <v>-5.1675181749836208E-3</v>
      </c>
      <c r="X203" s="177">
        <f>[1]!s_dq_close($X$1,A203,1)</f>
        <v>6889.3374999999996</v>
      </c>
    </row>
    <row r="204" spans="1:24">
      <c r="A204" s="113">
        <v>44397</v>
      </c>
      <c r="B204" s="175">
        <f t="shared" si="9"/>
        <v>0</v>
      </c>
      <c r="U204" s="122">
        <f t="shared" si="10"/>
        <v>6.6629723325482004E-3</v>
      </c>
      <c r="V204" s="71">
        <f>[1]!s_dq_close($V$1,A204,1)</f>
        <v>7253.2763000000004</v>
      </c>
      <c r="W204" s="122">
        <f t="shared" si="11"/>
        <v>1.7119643216783054E-3</v>
      </c>
      <c r="X204" s="177">
        <f>[1]!s_dq_close($X$1,A204,1)</f>
        <v>6901.1318000000001</v>
      </c>
    </row>
    <row r="205" spans="1:24">
      <c r="A205" s="113">
        <v>44398</v>
      </c>
      <c r="B205" s="175">
        <f t="shared" si="9"/>
        <v>0</v>
      </c>
      <c r="U205" s="122">
        <f t="shared" si="10"/>
        <v>2.0064325965357233E-2</v>
      </c>
      <c r="V205" s="71">
        <f>[1]!s_dq_close($V$1,A205,1)</f>
        <v>7398.8083999999999</v>
      </c>
      <c r="W205" s="122">
        <f t="shared" si="11"/>
        <v>1.2086423273353519E-2</v>
      </c>
      <c r="X205" s="177">
        <f>[1]!s_dq_close($X$1,A205,1)</f>
        <v>6984.5418</v>
      </c>
    </row>
    <row r="206" spans="1:24">
      <c r="A206" s="113">
        <v>44399</v>
      </c>
      <c r="B206" s="175">
        <f t="shared" si="9"/>
        <v>0</v>
      </c>
      <c r="U206" s="122">
        <f t="shared" si="10"/>
        <v>6.4433078169723323E-3</v>
      </c>
      <c r="V206" s="71">
        <f>[1]!s_dq_close($V$1,A206,1)</f>
        <v>7446.4812000000002</v>
      </c>
      <c r="W206" s="122">
        <f t="shared" si="11"/>
        <v>6.0141955195973651E-3</v>
      </c>
      <c r="X206" s="177">
        <f>[1]!s_dq_close($X$1,A206,1)</f>
        <v>7026.5482000000002</v>
      </c>
    </row>
    <row r="207" spans="1:24">
      <c r="A207" s="113">
        <v>44400</v>
      </c>
      <c r="B207" s="175">
        <f t="shared" si="9"/>
        <v>-4099.3499999940395</v>
      </c>
      <c r="C207" s="168">
        <f>财通君享定增!L206</f>
        <v>-4099.3499999940395</v>
      </c>
      <c r="D207" s="121">
        <f>财通君享定增!Q206</f>
        <v>-4.0993499999940396E-5</v>
      </c>
      <c r="U207" s="122">
        <f t="shared" si="10"/>
        <v>-8.9560019301465621E-3</v>
      </c>
      <c r="V207" s="71">
        <f>[1]!s_dq_close($V$1,A207,1)</f>
        <v>7379.7905000000001</v>
      </c>
      <c r="W207" s="122">
        <f t="shared" si="11"/>
        <v>-5.8063075693411959E-3</v>
      </c>
      <c r="X207" s="177">
        <f>[1]!s_dq_close($X$1,A207,1)</f>
        <v>6985.7498999999998</v>
      </c>
    </row>
    <row r="208" spans="1:24">
      <c r="A208" s="113">
        <v>44401</v>
      </c>
      <c r="B208" s="175">
        <f t="shared" si="9"/>
        <v>-9247.3800000101328</v>
      </c>
      <c r="C208" s="168">
        <f>财通君享定增!L207</f>
        <v>-9247.3800000101328</v>
      </c>
      <c r="D208" s="121">
        <f>财通君享定增!Q207</f>
        <v>-9.2473800000101328E-5</v>
      </c>
      <c r="U208" s="122">
        <f t="shared" si="10"/>
        <v>0</v>
      </c>
      <c r="V208" s="71">
        <f>[1]!s_dq_close($V$1,A208,1)</f>
        <v>7379.7905000000001</v>
      </c>
      <c r="W208" s="122">
        <f t="shared" si="11"/>
        <v>0</v>
      </c>
      <c r="X208" s="177">
        <f>[1]!s_dq_close($X$1,A208,1)</f>
        <v>6985.7498999999998</v>
      </c>
    </row>
    <row r="209" spans="1:24">
      <c r="A209" s="113">
        <v>44402</v>
      </c>
      <c r="B209" s="175">
        <f t="shared" si="9"/>
        <v>0</v>
      </c>
      <c r="C209" s="168">
        <f>财通君享定增!L208</f>
        <v>0</v>
      </c>
      <c r="D209" s="121">
        <f>财通君享定增!Q208</f>
        <v>0</v>
      </c>
      <c r="U209" s="122">
        <f t="shared" si="10"/>
        <v>0</v>
      </c>
      <c r="V209" s="71">
        <f>[1]!s_dq_close($V$1,A209,1)</f>
        <v>7379.7905000000001</v>
      </c>
      <c r="W209" s="122">
        <f t="shared" si="11"/>
        <v>0</v>
      </c>
      <c r="X209" s="177">
        <f>[1]!s_dq_close($X$1,A209,1)</f>
        <v>6985.7498999999998</v>
      </c>
    </row>
    <row r="210" spans="1:24">
      <c r="A210" s="113">
        <v>44403</v>
      </c>
      <c r="B210" s="175">
        <f t="shared" si="9"/>
        <v>3698.7900000065565</v>
      </c>
      <c r="C210" s="168">
        <f>财通君享定增!L209</f>
        <v>3698.7900000065565</v>
      </c>
      <c r="D210" s="121">
        <f>财通君享定增!Q209</f>
        <v>3.6987900000065566E-5</v>
      </c>
      <c r="U210" s="122">
        <f t="shared" si="10"/>
        <v>-1.2689113600176105E-2</v>
      </c>
      <c r="V210" s="71">
        <f>[1]!s_dq_close($V$1,A210,1)</f>
        <v>7286.1475</v>
      </c>
      <c r="W210" s="122">
        <f t="shared" si="11"/>
        <v>-1.6826038962545642E-2</v>
      </c>
      <c r="X210" s="177">
        <f>[1]!s_dq_close($X$1,A210,1)</f>
        <v>6868.2074000000002</v>
      </c>
    </row>
    <row r="211" spans="1:24">
      <c r="A211" s="113">
        <v>44404</v>
      </c>
      <c r="B211" s="175">
        <f t="shared" si="9"/>
        <v>-1849.4200000017881</v>
      </c>
      <c r="C211" s="168">
        <f>财通君享定增!L210</f>
        <v>-1849.4200000017881</v>
      </c>
      <c r="D211" s="121">
        <f>财通君享定增!Q210</f>
        <v>-1.8494200000017882E-5</v>
      </c>
      <c r="U211" s="122">
        <f t="shared" si="10"/>
        <v>-2.6389515172455691E-2</v>
      </c>
      <c r="V211" s="71">
        <f>[1]!s_dq_close($V$1,A211,1)</f>
        <v>7093.8696</v>
      </c>
      <c r="W211" s="122">
        <f t="shared" si="11"/>
        <v>-2.1687129017099904E-2</v>
      </c>
      <c r="X211" s="177">
        <f>[1]!s_dq_close($X$1,A211,1)</f>
        <v>6719.2556999999997</v>
      </c>
    </row>
    <row r="212" spans="1:24">
      <c r="A212" s="113">
        <v>44405</v>
      </c>
      <c r="B212" s="175">
        <f t="shared" si="9"/>
        <v>-1849.3700000047684</v>
      </c>
      <c r="C212" s="168">
        <f>财通君享定增!L211</f>
        <v>-1849.3700000047684</v>
      </c>
      <c r="D212" s="121">
        <f>财通君享定增!Q211</f>
        <v>-1.8493700000047683E-5</v>
      </c>
      <c r="U212" s="122">
        <f t="shared" si="10"/>
        <v>-2.0913959286762096E-2</v>
      </c>
      <c r="V212" s="71">
        <f>[1]!s_dq_close($V$1,A212,1)</f>
        <v>6945.5087000000003</v>
      </c>
      <c r="W212" s="122">
        <f t="shared" si="11"/>
        <v>-1.447648435227733E-2</v>
      </c>
      <c r="X212" s="177">
        <f>[1]!s_dq_close($X$1,A212,1)</f>
        <v>6621.9844999999996</v>
      </c>
    </row>
    <row r="213" spans="1:24">
      <c r="A213" s="113">
        <v>44406</v>
      </c>
      <c r="B213" s="175">
        <f t="shared" si="9"/>
        <v>-1849.3199999928474</v>
      </c>
      <c r="C213" s="168">
        <f>财通君享定增!L212</f>
        <v>-1849.3199999928474</v>
      </c>
      <c r="D213" s="121">
        <f>财通君享定增!Q212</f>
        <v>-1.8493199999928474E-5</v>
      </c>
      <c r="U213" s="122">
        <f t="shared" si="10"/>
        <v>3.7718461140218595E-2</v>
      </c>
      <c r="V213" s="71">
        <f>[1]!s_dq_close($V$1,A213,1)</f>
        <v>7207.4826000000003</v>
      </c>
      <c r="W213" s="122">
        <f t="shared" si="11"/>
        <v>2.0673923353339285E-2</v>
      </c>
      <c r="X213" s="177">
        <f>[1]!s_dq_close($X$1,A213,1)</f>
        <v>6758.8869000000004</v>
      </c>
    </row>
    <row r="214" spans="1:24">
      <c r="A214" s="113">
        <v>44407</v>
      </c>
      <c r="B214" s="175">
        <f t="shared" si="9"/>
        <v>-1849.2699999958277</v>
      </c>
      <c r="C214" s="168">
        <f>财通君享定增!L213</f>
        <v>-1849.2699999958277</v>
      </c>
      <c r="D214" s="121">
        <f>财通君享定增!Q213</f>
        <v>-1.8492699999958275E-5</v>
      </c>
      <c r="U214" s="122">
        <f t="shared" si="10"/>
        <v>7.6171394433890427E-3</v>
      </c>
      <c r="V214" s="71">
        <f>[1]!s_dq_close($V$1,A214,1)</f>
        <v>7262.3829999999998</v>
      </c>
      <c r="W214" s="122">
        <f t="shared" si="11"/>
        <v>1.2471136334593069E-3</v>
      </c>
      <c r="X214" s="177">
        <f>[1]!s_dq_close($X$1,A214,1)</f>
        <v>6767.3159999999998</v>
      </c>
    </row>
    <row r="215" spans="1:24">
      <c r="A215" s="113">
        <v>44408</v>
      </c>
      <c r="B215" s="175">
        <f t="shared" si="9"/>
        <v>-1849.2200000137091</v>
      </c>
      <c r="C215" s="168">
        <f>财通君享定增!L214</f>
        <v>-1849.2200000137091</v>
      </c>
      <c r="D215" s="121">
        <f>财通君享定增!Q214</f>
        <v>-1.8492200000137089E-5</v>
      </c>
      <c r="U215" s="122">
        <f t="shared" si="10"/>
        <v>0</v>
      </c>
      <c r="V215" s="71">
        <f>[1]!s_dq_close($V$1,A215,1)</f>
        <v>7262.3829999999998</v>
      </c>
      <c r="W215" s="122">
        <f t="shared" si="11"/>
        <v>0</v>
      </c>
      <c r="X215" s="177">
        <f>[1]!s_dq_close($X$1,A215,1)</f>
        <v>6767.3159999999998</v>
      </c>
    </row>
    <row r="216" spans="1:24">
      <c r="A216" s="113">
        <v>44409</v>
      </c>
      <c r="B216" s="175">
        <f t="shared" si="9"/>
        <v>5547.8100000023842</v>
      </c>
      <c r="C216" s="168">
        <f>财通君享定增!L215</f>
        <v>5547.8100000023842</v>
      </c>
      <c r="D216" s="121">
        <f>财通君享定增!Q215</f>
        <v>5.5478100000023839E-5</v>
      </c>
      <c r="U216" s="122">
        <f t="shared" si="10"/>
        <v>0</v>
      </c>
      <c r="V216" s="71">
        <f>[1]!s_dq_close($V$1,A216,1)</f>
        <v>7262.3829999999998</v>
      </c>
      <c r="W216" s="122">
        <f t="shared" si="11"/>
        <v>0</v>
      </c>
      <c r="X216" s="177">
        <f>[1]!s_dq_close($X$1,A216,1)</f>
        <v>6767.3159999999998</v>
      </c>
    </row>
    <row r="217" spans="1:24">
      <c r="A217" s="113">
        <v>44410</v>
      </c>
      <c r="B217" s="175">
        <f t="shared" si="9"/>
        <v>-9251.0899999886751</v>
      </c>
      <c r="C217" s="168">
        <f>财通君享定增!L216</f>
        <v>-9251.0899999886751</v>
      </c>
      <c r="D217" s="121">
        <f>财通君享定增!Q216</f>
        <v>-9.2510899999886757E-5</v>
      </c>
      <c r="U217" s="122">
        <f t="shared" si="10"/>
        <v>1.9273439585876906E-2</v>
      </c>
      <c r="V217" s="71">
        <f>[1]!s_dq_close($V$1,A217,1)</f>
        <v>7402.3540999999996</v>
      </c>
      <c r="W217" s="122">
        <f t="shared" si="11"/>
        <v>1.5469116559652329E-2</v>
      </c>
      <c r="X217" s="177">
        <f>[1]!s_dq_close($X$1,A217,1)</f>
        <v>6872.0003999999999</v>
      </c>
    </row>
    <row r="218" spans="1:24">
      <c r="A218" s="113">
        <v>44411</v>
      </c>
      <c r="B218" s="175">
        <f t="shared" si="9"/>
        <v>-1849.0600000023842</v>
      </c>
      <c r="C218" s="168">
        <f>财通君享定增!L217</f>
        <v>-1849.0600000023842</v>
      </c>
      <c r="D218" s="121">
        <f>财通君享定增!Q217</f>
        <v>-1.8490600000023841E-5</v>
      </c>
      <c r="U218" s="122">
        <f t="shared" si="10"/>
        <v>-1.2617445577211672E-2</v>
      </c>
      <c r="V218" s="71">
        <f>[1]!s_dq_close($V$1,A218,1)</f>
        <v>7308.9552999999996</v>
      </c>
      <c r="W218" s="122">
        <f t="shared" si="11"/>
        <v>-8.1475111671995837E-3</v>
      </c>
      <c r="X218" s="177">
        <f>[1]!s_dq_close($X$1,A218,1)</f>
        <v>6816.0106999999998</v>
      </c>
    </row>
    <row r="219" spans="1:24">
      <c r="A219" s="113">
        <v>44412</v>
      </c>
      <c r="B219" s="175">
        <f t="shared" si="9"/>
        <v>-1849.0100000053644</v>
      </c>
      <c r="C219" s="168">
        <f>财通君享定增!L218</f>
        <v>-1849.0100000053644</v>
      </c>
      <c r="D219" s="121">
        <f>财通君享定增!Q218</f>
        <v>-1.8490100000053645E-5</v>
      </c>
      <c r="U219" s="122">
        <f t="shared" si="10"/>
        <v>2.3156784116602935E-2</v>
      </c>
      <c r="V219" s="71">
        <f>[1]!s_dq_close($V$1,A219,1)</f>
        <v>7478.2071999999998</v>
      </c>
      <c r="W219" s="122">
        <f t="shared" si="11"/>
        <v>1.6919838462108094E-2</v>
      </c>
      <c r="X219" s="177">
        <f>[1]!s_dq_close($X$1,A219,1)</f>
        <v>6931.3365000000003</v>
      </c>
    </row>
    <row r="220" spans="1:24">
      <c r="A220" s="113">
        <v>44413</v>
      </c>
      <c r="B220" s="175">
        <f t="shared" si="9"/>
        <v>-140093.27999999732</v>
      </c>
      <c r="C220" s="168">
        <f>财通君享定增!L219</f>
        <v>-1126.0199999958277</v>
      </c>
      <c r="D220" s="121">
        <f>财通君享定增!Q219</f>
        <v>-1.1260199999958276E-5</v>
      </c>
      <c r="E220" s="168">
        <f>衍复天禄1000指增!O219</f>
        <v>-138967.26000000149</v>
      </c>
      <c r="F220" s="120">
        <f>衍复天禄1000指增!T219</f>
        <v>-2.7793452000000299E-3</v>
      </c>
      <c r="G220" s="121">
        <f t="shared" ref="G220:G251" si="12">F220-U220</f>
        <v>1.2681222197312467E-3</v>
      </c>
      <c r="U220" s="122">
        <f t="shared" si="10"/>
        <v>-4.0474674197312766E-3</v>
      </c>
      <c r="V220" s="71">
        <f>[1]!s_dq_close($V$1,A220,1)</f>
        <v>7447.9394000000002</v>
      </c>
      <c r="W220" s="122">
        <f t="shared" si="11"/>
        <v>-2.8143634348152258E-3</v>
      </c>
      <c r="X220" s="177">
        <f>[1]!s_dq_close($X$1,A220,1)</f>
        <v>6911.8292000000001</v>
      </c>
    </row>
    <row r="221" spans="1:24">
      <c r="A221" s="113">
        <v>44414</v>
      </c>
      <c r="B221" s="175">
        <f t="shared" si="9"/>
        <v>280035.30999999732</v>
      </c>
      <c r="C221" s="168">
        <f>财通君享定增!L220</f>
        <v>4914.9399999976158</v>
      </c>
      <c r="D221" s="121">
        <f>财通君享定增!Q220</f>
        <v>4.9149399999976155E-5</v>
      </c>
      <c r="E221" s="168">
        <f>衍复天禄1000指增!O220</f>
        <v>275120.3699999997</v>
      </c>
      <c r="F221" s="120">
        <f>衍复天禄1000指增!T220</f>
        <v>5.502407399999994E-3</v>
      </c>
      <c r="G221" s="121">
        <f t="shared" si="12"/>
        <v>9.0592800329605989E-4</v>
      </c>
      <c r="U221" s="122">
        <f t="shared" si="10"/>
        <v>4.5964793967039341E-3</v>
      </c>
      <c r="V221" s="71">
        <f>[1]!s_dq_close($V$1,A221,1)</f>
        <v>7482.1737000000003</v>
      </c>
      <c r="W221" s="122">
        <f t="shared" si="11"/>
        <v>3.9119456250451545E-3</v>
      </c>
      <c r="X221" s="177">
        <f>[1]!s_dq_close($X$1,A221,1)</f>
        <v>6938.8679000000002</v>
      </c>
    </row>
    <row r="222" spans="1:24">
      <c r="A222" s="113">
        <v>44415</v>
      </c>
      <c r="B222" s="175">
        <f t="shared" si="9"/>
        <v>0</v>
      </c>
      <c r="C222" s="168">
        <f>财通君享定增!L221</f>
        <v>0</v>
      </c>
      <c r="D222" s="121">
        <f>财通君享定增!Q221</f>
        <v>0</v>
      </c>
      <c r="E222" s="168">
        <f>衍复天禄1000指增!O221</f>
        <v>0</v>
      </c>
      <c r="F222" s="120">
        <f>衍复天禄1000指增!T221</f>
        <v>0</v>
      </c>
      <c r="G222" s="121">
        <f t="shared" si="12"/>
        <v>0</v>
      </c>
      <c r="U222" s="122">
        <f t="shared" si="10"/>
        <v>0</v>
      </c>
      <c r="V222" s="71">
        <f>[1]!s_dq_close($V$1,A222,1)</f>
        <v>7482.1737000000003</v>
      </c>
      <c r="W222" s="122">
        <f t="shared" si="11"/>
        <v>0</v>
      </c>
      <c r="X222" s="177">
        <f>[1]!s_dq_close($X$1,A222,1)</f>
        <v>6938.8679000000002</v>
      </c>
    </row>
    <row r="223" spans="1:24">
      <c r="A223" s="113">
        <v>44416</v>
      </c>
      <c r="B223" s="175">
        <f t="shared" si="9"/>
        <v>0</v>
      </c>
      <c r="C223" s="168">
        <f>财通君享定增!L222</f>
        <v>0</v>
      </c>
      <c r="D223" s="121">
        <f>财通君享定增!Q222</f>
        <v>0</v>
      </c>
      <c r="E223" s="168">
        <f>衍复天禄1000指增!O222</f>
        <v>0</v>
      </c>
      <c r="F223" s="120">
        <f>衍复天禄1000指增!T222</f>
        <v>0</v>
      </c>
      <c r="G223" s="121">
        <f t="shared" si="12"/>
        <v>0</v>
      </c>
      <c r="U223" s="122">
        <f t="shared" si="10"/>
        <v>0</v>
      </c>
      <c r="V223" s="71">
        <f>[1]!s_dq_close($V$1,A223,1)</f>
        <v>7482.1737000000003</v>
      </c>
      <c r="W223" s="122">
        <f t="shared" si="11"/>
        <v>0</v>
      </c>
      <c r="X223" s="177">
        <f>[1]!s_dq_close($X$1,A223,1)</f>
        <v>6938.8679000000002</v>
      </c>
    </row>
    <row r="224" spans="1:24">
      <c r="A224" s="113">
        <v>44417</v>
      </c>
      <c r="B224" s="175">
        <f t="shared" si="9"/>
        <v>67123.910000008356</v>
      </c>
      <c r="C224" s="168">
        <f>财通君享定增!L223</f>
        <v>-7714.9099999964237</v>
      </c>
      <c r="D224" s="121">
        <f>财通君享定增!Q223</f>
        <v>-7.7149099999964231E-5</v>
      </c>
      <c r="E224" s="168">
        <f>衍复天禄1000指增!O223</f>
        <v>74838.82000000478</v>
      </c>
      <c r="F224" s="120">
        <f>衍复天禄1000指增!T223</f>
        <v>1.4967764000000956E-3</v>
      </c>
      <c r="G224" s="121">
        <f t="shared" si="12"/>
        <v>-1.8322962730922526E-3</v>
      </c>
      <c r="U224" s="122">
        <f t="shared" si="10"/>
        <v>3.3290726730923481E-3</v>
      </c>
      <c r="V224" s="71">
        <f>[1]!s_dq_close($V$1,A224,1)</f>
        <v>7507.0824000000002</v>
      </c>
      <c r="W224" s="122">
        <f t="shared" si="11"/>
        <v>5.8594140407255413E-3</v>
      </c>
      <c r="X224" s="177">
        <f>[1]!s_dq_close($X$1,A224,1)</f>
        <v>6979.5255999999999</v>
      </c>
    </row>
    <row r="225" spans="1:24">
      <c r="A225" s="113">
        <v>44418</v>
      </c>
      <c r="B225" s="175">
        <f t="shared" si="9"/>
        <v>324123.74999999616</v>
      </c>
      <c r="C225" s="168">
        <f>财通君享定增!L224</f>
        <v>-2564.6899999976158</v>
      </c>
      <c r="D225" s="121">
        <f>财通君享定增!Q224</f>
        <v>-2.5646899999976158E-5</v>
      </c>
      <c r="E225" s="168">
        <f>衍复天禄1000指增!O224</f>
        <v>326688.43999999377</v>
      </c>
      <c r="F225" s="120">
        <f>衍复天禄1000指增!T224</f>
        <v>6.5337687999998751E-3</v>
      </c>
      <c r="G225" s="121">
        <f t="shared" si="12"/>
        <v>8.7649774087315228E-4</v>
      </c>
      <c r="U225" s="122">
        <f t="shared" si="10"/>
        <v>5.6572710591267228E-3</v>
      </c>
      <c r="V225" s="71">
        <f>[1]!s_dq_close($V$1,A225,1)</f>
        <v>7549.5519999999997</v>
      </c>
      <c r="W225" s="122">
        <f t="shared" si="11"/>
        <v>5.6884668493801804E-3</v>
      </c>
      <c r="X225" s="177">
        <f>[1]!s_dq_close($X$1,A225,1)</f>
        <v>7019.2284</v>
      </c>
    </row>
    <row r="226" spans="1:24">
      <c r="A226" s="113">
        <v>44419</v>
      </c>
      <c r="B226" s="175">
        <f t="shared" si="9"/>
        <v>240498.34000000416</v>
      </c>
      <c r="C226" s="168">
        <f>财通君享定增!L225</f>
        <v>-73716.560000002384</v>
      </c>
      <c r="D226" s="121">
        <f>财通君享定增!Q225</f>
        <v>-7.3716560000002386E-4</v>
      </c>
      <c r="E226" s="168">
        <f>衍复天禄1000指增!O225</f>
        <v>314214.90000000654</v>
      </c>
      <c r="F226" s="120">
        <f>衍复天禄1000指增!T225</f>
        <v>6.2842980000001308E-3</v>
      </c>
      <c r="G226" s="121">
        <f t="shared" si="12"/>
        <v>-1.1817741589835191E-3</v>
      </c>
      <c r="U226" s="122">
        <f t="shared" si="10"/>
        <v>7.4660721589836498E-3</v>
      </c>
      <c r="V226" s="71">
        <f>[1]!s_dq_close($V$1,A226,1)</f>
        <v>7605.9174999999996</v>
      </c>
      <c r="W226" s="122">
        <f t="shared" si="11"/>
        <v>7.7349669943778121E-3</v>
      </c>
      <c r="X226" s="177">
        <f>[1]!s_dq_close($X$1,A226,1)</f>
        <v>7073.5218999999997</v>
      </c>
    </row>
    <row r="227" spans="1:24">
      <c r="A227" s="113">
        <v>44420</v>
      </c>
      <c r="B227" s="175">
        <f t="shared" si="9"/>
        <v>-11433.900000013411</v>
      </c>
      <c r="C227" s="168">
        <f>财通君享定增!L226</f>
        <v>-106310.57000000775</v>
      </c>
      <c r="D227" s="121">
        <f>财通君享定增!Q226</f>
        <v>-1.0631057000000774E-3</v>
      </c>
      <c r="E227" s="168">
        <f>衍复天禄1000指增!O226</f>
        <v>308714.33999999613</v>
      </c>
      <c r="F227" s="120">
        <f>衍复天禄1000指增!T226</f>
        <v>6.1742867999999224E-3</v>
      </c>
      <c r="G227" s="121">
        <f t="shared" si="12"/>
        <v>-6.1112731999286071E-4</v>
      </c>
      <c r="H227" s="168">
        <f>'衍复-灵活对冲'!N226</f>
        <v>-213837.67000000179</v>
      </c>
      <c r="I227" s="121">
        <f>'衍复-灵活对冲'!S226</f>
        <v>-4.276753400000036E-3</v>
      </c>
      <c r="U227" s="122">
        <f t="shared" si="10"/>
        <v>6.7854141199927831E-3</v>
      </c>
      <c r="V227" s="71">
        <f>[1]!s_dq_close($V$1,A227,1)</f>
        <v>7657.5267999999996</v>
      </c>
      <c r="W227" s="122">
        <f t="shared" si="11"/>
        <v>3.0650219659318356E-3</v>
      </c>
      <c r="X227" s="177">
        <f>[1]!s_dq_close($X$1,A227,1)</f>
        <v>7095.2024000000001</v>
      </c>
    </row>
    <row r="228" spans="1:24">
      <c r="A228" s="113">
        <v>44421</v>
      </c>
      <c r="B228" s="175">
        <f t="shared" si="9"/>
        <v>63223.860000005923</v>
      </c>
      <c r="C228" s="168">
        <f>财通君享定增!L227</f>
        <v>12678.719999998808</v>
      </c>
      <c r="D228" s="121">
        <f>财通君享定增!Q227</f>
        <v>1.2678719999998809E-4</v>
      </c>
      <c r="E228" s="168">
        <f>衍复天禄1000指增!O227</f>
        <v>45793.190000004135</v>
      </c>
      <c r="F228" s="120">
        <f>衍复天禄1000指增!T227</f>
        <v>9.1586380000008272E-4</v>
      </c>
      <c r="G228" s="121">
        <f t="shared" si="12"/>
        <v>2.954367929035473E-3</v>
      </c>
      <c r="H228" s="168">
        <f>'衍复-灵活对冲'!N227</f>
        <v>4751.9500000029802</v>
      </c>
      <c r="I228" s="121">
        <f>'衍复-灵活对冲'!S227</f>
        <v>9.50390000000596E-5</v>
      </c>
      <c r="U228" s="122">
        <f t="shared" si="10"/>
        <v>-2.03850412903539E-3</v>
      </c>
      <c r="V228" s="71">
        <f>[1]!s_dq_close($V$1,A228,1)</f>
        <v>7641.9169000000002</v>
      </c>
      <c r="W228" s="122">
        <f t="shared" si="11"/>
        <v>-8.9000984665354999E-4</v>
      </c>
      <c r="X228" s="177">
        <f>[1]!s_dq_close($X$1,A228,1)</f>
        <v>7088.8876</v>
      </c>
    </row>
    <row r="229" spans="1:24">
      <c r="A229" s="113">
        <v>44422</v>
      </c>
      <c r="B229" s="175">
        <f t="shared" si="9"/>
        <v>0</v>
      </c>
      <c r="C229" s="168">
        <f>财通君享定增!L228</f>
        <v>0</v>
      </c>
      <c r="D229" s="121">
        <f>财通君享定增!Q228</f>
        <v>0</v>
      </c>
      <c r="E229" s="168">
        <f>衍复天禄1000指增!O228</f>
        <v>0</v>
      </c>
      <c r="F229" s="120">
        <f>衍复天禄1000指增!T228</f>
        <v>0</v>
      </c>
      <c r="G229" s="121">
        <f t="shared" si="12"/>
        <v>0</v>
      </c>
      <c r="H229" s="168">
        <f>'衍复-灵活对冲'!N228</f>
        <v>0</v>
      </c>
      <c r="I229" s="121">
        <f>'衍复-灵活对冲'!S228</f>
        <v>0</v>
      </c>
      <c r="U229" s="122">
        <f t="shared" si="10"/>
        <v>0</v>
      </c>
      <c r="V229" s="71">
        <f>[1]!s_dq_close($V$1,A229,1)</f>
        <v>7641.9169000000002</v>
      </c>
      <c r="W229" s="122">
        <f t="shared" si="11"/>
        <v>0</v>
      </c>
      <c r="X229" s="177">
        <f>[1]!s_dq_close($X$1,A229,1)</f>
        <v>7088.8876</v>
      </c>
    </row>
    <row r="230" spans="1:24">
      <c r="A230" s="113">
        <v>44423</v>
      </c>
      <c r="B230" s="175">
        <f t="shared" si="9"/>
        <v>0</v>
      </c>
      <c r="C230" s="168">
        <f>财通君享定增!L229</f>
        <v>0</v>
      </c>
      <c r="D230" s="121">
        <f>财通君享定增!Q229</f>
        <v>0</v>
      </c>
      <c r="E230" s="168">
        <f>衍复天禄1000指增!O229</f>
        <v>0</v>
      </c>
      <c r="F230" s="120">
        <f>衍复天禄1000指增!T229</f>
        <v>0</v>
      </c>
      <c r="G230" s="121">
        <f t="shared" si="12"/>
        <v>0</v>
      </c>
      <c r="H230" s="168">
        <f>'衍复-灵活对冲'!N229</f>
        <v>0</v>
      </c>
      <c r="I230" s="121">
        <f>'衍复-灵活对冲'!S229</f>
        <v>0</v>
      </c>
      <c r="U230" s="122">
        <f t="shared" si="10"/>
        <v>0</v>
      </c>
      <c r="V230" s="71">
        <f>[1]!s_dq_close($V$1,A230,1)</f>
        <v>7641.9169000000002</v>
      </c>
      <c r="W230" s="122">
        <f t="shared" si="11"/>
        <v>0</v>
      </c>
      <c r="X230" s="177">
        <f>[1]!s_dq_close($X$1,A230,1)</f>
        <v>7088.8876</v>
      </c>
    </row>
    <row r="231" spans="1:24">
      <c r="A231" s="113">
        <v>44424</v>
      </c>
      <c r="B231" s="175">
        <f t="shared" si="9"/>
        <v>-660386.78199999267</v>
      </c>
      <c r="C231" s="168">
        <f>财通君享定增!L230</f>
        <v>-7323.2099999934435</v>
      </c>
      <c r="D231" s="121">
        <f>财通君享定增!Q230</f>
        <v>-7.3232099999934433E-5</v>
      </c>
      <c r="E231" s="168">
        <f>衍复天禄1000指增!O230</f>
        <v>-505753.17200000072</v>
      </c>
      <c r="F231" s="120">
        <f>衍复天禄1000指增!T230</f>
        <v>-1.0115063440000014E-2</v>
      </c>
      <c r="G231" s="121">
        <f t="shared" si="12"/>
        <v>-4.604831867129882E-4</v>
      </c>
      <c r="H231" s="168">
        <f>'衍复-灵活对冲'!N230</f>
        <v>-147310.39999999851</v>
      </c>
      <c r="I231" s="121">
        <f>'衍复-灵活对冲'!S230</f>
        <v>-2.9462079999999701E-3</v>
      </c>
      <c r="U231" s="122">
        <f t="shared" si="10"/>
        <v>-9.6545802532870262E-3</v>
      </c>
      <c r="V231" s="71">
        <f>[1]!s_dq_close($V$1,A231,1)</f>
        <v>7568.1373999999996</v>
      </c>
      <c r="W231" s="122">
        <f t="shared" si="11"/>
        <v>-5.1347971718439522E-3</v>
      </c>
      <c r="X231" s="177">
        <f>[1]!s_dq_close($X$1,A231,1)</f>
        <v>7052.4876000000004</v>
      </c>
    </row>
    <row r="232" spans="1:24">
      <c r="A232" s="113">
        <v>44425</v>
      </c>
      <c r="B232" s="175">
        <f t="shared" si="9"/>
        <v>-1838761.1080000058</v>
      </c>
      <c r="C232" s="168">
        <f>财通君享定增!L231</f>
        <v>-337753.78000000119</v>
      </c>
      <c r="D232" s="121">
        <f>财通君享定增!Q231</f>
        <v>-3.3775378000000119E-3</v>
      </c>
      <c r="E232" s="168">
        <f>衍复天禄1000指增!O231</f>
        <v>-1329937.188000004</v>
      </c>
      <c r="F232" s="120">
        <f>衍复天禄1000指增!T231</f>
        <v>-2.6598743760000081E-2</v>
      </c>
      <c r="G232" s="121">
        <f t="shared" si="12"/>
        <v>8.9869570244934319E-4</v>
      </c>
      <c r="H232" s="168">
        <f>'衍复-灵活对冲'!N231</f>
        <v>-171070.1400000006</v>
      </c>
      <c r="I232" s="121">
        <f>'衍复-灵活对冲'!S231</f>
        <v>-3.421402800000012E-3</v>
      </c>
      <c r="U232" s="122">
        <f t="shared" si="10"/>
        <v>-2.7497439462449424E-2</v>
      </c>
      <c r="V232" s="71">
        <f>[1]!s_dq_close($V$1,A232,1)</f>
        <v>7360.0330000000004</v>
      </c>
      <c r="W232" s="122">
        <f t="shared" si="11"/>
        <v>-2.2415268053785797E-2</v>
      </c>
      <c r="X232" s="177">
        <f>[1]!s_dq_close($X$1,A232,1)</f>
        <v>6894.4041999999999</v>
      </c>
    </row>
    <row r="233" spans="1:24">
      <c r="A233" s="113">
        <v>44426</v>
      </c>
      <c r="B233" s="175">
        <f t="shared" si="9"/>
        <v>779119.95999999589</v>
      </c>
      <c r="C233" s="168">
        <f>财通君享定增!L232</f>
        <v>-30431.579999998212</v>
      </c>
      <c r="D233" s="121">
        <f>财通君享定增!Q232</f>
        <v>-3.043157999999821E-4</v>
      </c>
      <c r="E233" s="168">
        <f>衍复天禄1000指增!O232</f>
        <v>410387.87999999768</v>
      </c>
      <c r="F233" s="120">
        <f>衍复天禄1000指增!T232</f>
        <v>8.2077575999999538E-3</v>
      </c>
      <c r="G233" s="121">
        <f t="shared" si="12"/>
        <v>2.0321602894988518E-3</v>
      </c>
      <c r="H233" s="168">
        <f>'衍复-灵活对冲'!N232</f>
        <v>399163.65999999642</v>
      </c>
      <c r="I233" s="121">
        <f>'衍复-灵活对冲'!S232</f>
        <v>7.9832731999999289E-3</v>
      </c>
      <c r="U233" s="122">
        <f t="shared" si="10"/>
        <v>6.1755973105011019E-3</v>
      </c>
      <c r="V233" s="71">
        <f>[1]!s_dq_close($V$1,A233,1)</f>
        <v>7405.4856</v>
      </c>
      <c r="W233" s="122">
        <f t="shared" si="11"/>
        <v>6.7596558960090203E-3</v>
      </c>
      <c r="X233" s="177">
        <f>[1]!s_dq_close($X$1,A233,1)</f>
        <v>6941.0079999999998</v>
      </c>
    </row>
    <row r="234" spans="1:24">
      <c r="A234" s="113">
        <v>44427</v>
      </c>
      <c r="B234" s="175">
        <f t="shared" si="9"/>
        <v>36243.760000000882</v>
      </c>
      <c r="C234" s="168">
        <f>财通君享定增!L233</f>
        <v>-46203.290000006557</v>
      </c>
      <c r="D234" s="121">
        <f>财通君享定增!Q233</f>
        <v>-4.6203290000006555E-4</v>
      </c>
      <c r="E234" s="168">
        <f>衍复天禄1000指增!O233</f>
        <v>210749.66000000684</v>
      </c>
      <c r="F234" s="120">
        <f>衍复天禄1000指增!T233</f>
        <v>4.2149932000001365E-3</v>
      </c>
      <c r="G234" s="121">
        <f t="shared" si="12"/>
        <v>-4.3309825021200978E-3</v>
      </c>
      <c r="H234" s="168">
        <f>'衍复-灵活对冲'!N233</f>
        <v>-128302.6099999994</v>
      </c>
      <c r="I234" s="121">
        <f>'衍复-灵活对冲'!S233</f>
        <v>-2.566052199999988E-3</v>
      </c>
      <c r="U234" s="122">
        <f t="shared" si="10"/>
        <v>8.5459757021202343E-3</v>
      </c>
      <c r="V234" s="71">
        <f>[1]!s_dq_close($V$1,A234,1)</f>
        <v>7468.7727000000004</v>
      </c>
      <c r="W234" s="122">
        <f t="shared" si="11"/>
        <v>8.714008109484972E-4</v>
      </c>
      <c r="X234" s="177">
        <f>[1]!s_dq_close($X$1,A234,1)</f>
        <v>6947.0564000000004</v>
      </c>
    </row>
    <row r="235" spans="1:24">
      <c r="A235" s="113">
        <v>44428</v>
      </c>
      <c r="B235" s="175">
        <f t="shared" si="9"/>
        <v>-295513.37000000384</v>
      </c>
      <c r="C235" s="168">
        <f>财通君享定增!L234</f>
        <v>-30241.969999998808</v>
      </c>
      <c r="D235" s="121">
        <f>财通君享定增!Q234</f>
        <v>-3.024196999999881E-4</v>
      </c>
      <c r="E235" s="168">
        <f>衍复天禄1000指增!O234</f>
        <v>-155976.59000000267</v>
      </c>
      <c r="F235" s="120">
        <f>衍复天禄1000指增!T234</f>
        <v>-3.1195318000000537E-3</v>
      </c>
      <c r="G235" s="121">
        <f t="shared" si="12"/>
        <v>-2.9305315376141681E-3</v>
      </c>
      <c r="H235" s="168">
        <f>'衍复-灵活对冲'!N234</f>
        <v>-109294.81000000238</v>
      </c>
      <c r="I235" s="121">
        <f>'衍复-灵活对冲'!S234</f>
        <v>-2.1858962000000479E-3</v>
      </c>
      <c r="U235" s="122">
        <f t="shared" si="10"/>
        <v>-1.8900026238588552E-4</v>
      </c>
      <c r="V235" s="71">
        <f>[1]!s_dq_close($V$1,A235,1)</f>
        <v>7467.3611000000001</v>
      </c>
      <c r="W235" s="122">
        <f t="shared" si="11"/>
        <v>-3.8910868781776298E-3</v>
      </c>
      <c r="X235" s="177">
        <f>[1]!s_dq_close($X$1,A235,1)</f>
        <v>6920.0248000000001</v>
      </c>
    </row>
    <row r="236" spans="1:24">
      <c r="A236" s="113">
        <v>44429</v>
      </c>
      <c r="B236" s="175">
        <f t="shared" si="9"/>
        <v>0</v>
      </c>
      <c r="C236" s="168">
        <f>财通君享定增!L235</f>
        <v>0</v>
      </c>
      <c r="D236" s="121">
        <f>财通君享定增!Q235</f>
        <v>0</v>
      </c>
      <c r="E236" s="168">
        <f>衍复天禄1000指增!O235</f>
        <v>0</v>
      </c>
      <c r="F236" s="120">
        <f>衍复天禄1000指增!T235</f>
        <v>0</v>
      </c>
      <c r="G236" s="121">
        <f t="shared" si="12"/>
        <v>0</v>
      </c>
      <c r="H236" s="168">
        <f>'衍复-灵活对冲'!N235</f>
        <v>0</v>
      </c>
      <c r="I236" s="121">
        <f>'衍复-灵活对冲'!S235</f>
        <v>0</v>
      </c>
      <c r="U236" s="122">
        <f t="shared" si="10"/>
        <v>0</v>
      </c>
      <c r="V236" s="71">
        <f>[1]!s_dq_close($V$1,A236,1)</f>
        <v>7467.3611000000001</v>
      </c>
      <c r="W236" s="122">
        <f t="shared" si="11"/>
        <v>0</v>
      </c>
      <c r="X236" s="177">
        <f>[1]!s_dq_close($X$1,A236,1)</f>
        <v>6920.0248000000001</v>
      </c>
    </row>
    <row r="237" spans="1:24">
      <c r="A237" s="113">
        <v>44430</v>
      </c>
      <c r="B237" s="175">
        <f t="shared" si="9"/>
        <v>0</v>
      </c>
      <c r="C237" s="168">
        <f>财通君享定增!L236</f>
        <v>0</v>
      </c>
      <c r="D237" s="121">
        <f>财通君享定增!Q236</f>
        <v>0</v>
      </c>
      <c r="E237" s="168">
        <f>衍复天禄1000指增!O236</f>
        <v>0</v>
      </c>
      <c r="F237" s="120">
        <f>衍复天禄1000指增!T236</f>
        <v>0</v>
      </c>
      <c r="G237" s="121">
        <f t="shared" si="12"/>
        <v>0</v>
      </c>
      <c r="H237" s="168">
        <f>'衍复-灵活对冲'!N236</f>
        <v>0</v>
      </c>
      <c r="I237" s="121">
        <f>'衍复-灵活对冲'!S236</f>
        <v>0</v>
      </c>
      <c r="U237" s="122">
        <f t="shared" si="10"/>
        <v>0</v>
      </c>
      <c r="V237" s="71">
        <f>[1]!s_dq_close($V$1,A237,1)</f>
        <v>7467.3611000000001</v>
      </c>
      <c r="W237" s="122">
        <f t="shared" si="11"/>
        <v>0</v>
      </c>
      <c r="X237" s="177">
        <f>[1]!s_dq_close($X$1,A237,1)</f>
        <v>6920.0248000000001</v>
      </c>
    </row>
    <row r="238" spans="1:24">
      <c r="A238" s="113">
        <v>44431</v>
      </c>
      <c r="B238" s="175">
        <f t="shared" si="9"/>
        <v>1372910.4400000023</v>
      </c>
      <c r="C238" s="168">
        <f>财通君享定增!L237</f>
        <v>-279630.57999999821</v>
      </c>
      <c r="D238" s="121">
        <f>财通君享定增!Q237</f>
        <v>-2.7963057999999823E-3</v>
      </c>
      <c r="E238" s="168">
        <f>衍复天禄1000指增!O237</f>
        <v>1376928.0200000005</v>
      </c>
      <c r="F238" s="120">
        <f>衍复天禄1000指增!T237</f>
        <v>2.7538560400000009E-2</v>
      </c>
      <c r="G238" s="121">
        <f t="shared" si="12"/>
        <v>2.7376169984549698E-3</v>
      </c>
      <c r="H238" s="168">
        <f>'衍复-灵活对冲'!N237</f>
        <v>275613</v>
      </c>
      <c r="I238" s="121">
        <f>'衍复-灵活对冲'!S237</f>
        <v>5.5122599999999997E-3</v>
      </c>
      <c r="U238" s="122">
        <f t="shared" si="10"/>
        <v>2.4800943401545039E-2</v>
      </c>
      <c r="V238" s="71">
        <f>[1]!s_dq_close($V$1,A238,1)</f>
        <v>7652.5586999999996</v>
      </c>
      <c r="W238" s="122">
        <f t="shared" si="11"/>
        <v>1.5106867825097847E-2</v>
      </c>
      <c r="X238" s="177">
        <f>[1]!s_dq_close($X$1,A238,1)</f>
        <v>7024.5646999999999</v>
      </c>
    </row>
    <row r="239" spans="1:24">
      <c r="A239" s="113">
        <v>44432</v>
      </c>
      <c r="B239" s="175">
        <f t="shared" si="9"/>
        <v>706216.80000001006</v>
      </c>
      <c r="C239" s="168">
        <f>财通君享定增!L238</f>
        <v>-6002.0699999928474</v>
      </c>
      <c r="D239" s="121">
        <f>财通君享定增!Q238</f>
        <v>-6.0020699999928476E-5</v>
      </c>
      <c r="E239" s="168">
        <f>衍复天禄1000指增!O238</f>
        <v>568710.0299999984</v>
      </c>
      <c r="F239" s="120">
        <f>衍复天禄1000指增!T238</f>
        <v>1.1374200599999967E-2</v>
      </c>
      <c r="G239" s="121">
        <f t="shared" si="12"/>
        <v>3.2051028575677265E-3</v>
      </c>
      <c r="H239" s="168">
        <f>'衍复-灵活对冲'!N238</f>
        <v>143508.84000000448</v>
      </c>
      <c r="I239" s="121">
        <f>'衍复-灵活对冲'!S238</f>
        <v>2.8701768000000895E-3</v>
      </c>
      <c r="U239" s="122">
        <f t="shared" si="10"/>
        <v>8.1690977424322408E-3</v>
      </c>
      <c r="V239" s="71">
        <f>[1]!s_dq_close($V$1,A239,1)</f>
        <v>7715.0731999999998</v>
      </c>
      <c r="W239" s="122">
        <f t="shared" si="11"/>
        <v>9.4264915803252691E-3</v>
      </c>
      <c r="X239" s="177">
        <f>[1]!s_dq_close($X$1,A239,1)</f>
        <v>7090.7816999999995</v>
      </c>
    </row>
    <row r="240" spans="1:24">
      <c r="A240" s="113">
        <v>44433</v>
      </c>
      <c r="B240" s="175">
        <f t="shared" si="9"/>
        <v>912333.55999999132</v>
      </c>
      <c r="C240" s="168">
        <f>财通君享定增!L239</f>
        <v>311882.43999999762</v>
      </c>
      <c r="D240" s="121">
        <f>财通君享定增!Q239</f>
        <v>3.1188243999999764E-3</v>
      </c>
      <c r="E240" s="168">
        <f>衍复天禄1000指增!O239</f>
        <v>459793.43999999762</v>
      </c>
      <c r="F240" s="120">
        <f>衍复天禄1000指增!T239</f>
        <v>9.1958687999999528E-3</v>
      </c>
      <c r="G240" s="121">
        <f t="shared" si="12"/>
        <v>2.1248276593923161E-3</v>
      </c>
      <c r="H240" s="168">
        <f>'衍复-灵活对冲'!N239</f>
        <v>140657.67999999612</v>
      </c>
      <c r="I240" s="121">
        <f>'衍复-灵活对冲'!S239</f>
        <v>2.8131535999999222E-3</v>
      </c>
      <c r="U240" s="122">
        <f t="shared" si="10"/>
        <v>7.0710411406076368E-3</v>
      </c>
      <c r="V240" s="71">
        <f>[1]!s_dq_close($V$1,A240,1)</f>
        <v>7769.6268</v>
      </c>
      <c r="W240" s="122">
        <f t="shared" si="11"/>
        <v>8.7751397000417342E-3</v>
      </c>
      <c r="X240" s="177">
        <f>[1]!s_dq_close($X$1,A240,1)</f>
        <v>7153.0042999999996</v>
      </c>
    </row>
    <row r="241" spans="1:24">
      <c r="A241" s="113">
        <v>44434</v>
      </c>
      <c r="B241" s="175">
        <f t="shared" si="9"/>
        <v>-628566.31999999681</v>
      </c>
      <c r="C241" s="168">
        <f>财通君享定增!L240</f>
        <v>-94849.790000006557</v>
      </c>
      <c r="D241" s="121">
        <f>财通君享定增!Q240</f>
        <v>-9.4849790000006554E-4</v>
      </c>
      <c r="E241" s="168">
        <f>衍复天禄1000指增!O240</f>
        <v>-412066.64999999618</v>
      </c>
      <c r="F241" s="120">
        <f>衍复天禄1000指增!T240</f>
        <v>-8.2413329999999237E-3</v>
      </c>
      <c r="G241" s="121">
        <f t="shared" si="12"/>
        <v>4.6419885000752829E-3</v>
      </c>
      <c r="H241" s="168">
        <f>'衍复-灵活对冲'!N240</f>
        <v>-121649.87999999404</v>
      </c>
      <c r="I241" s="121">
        <f>'衍复-灵活对冲'!S240</f>
        <v>-2.4329975999998806E-3</v>
      </c>
      <c r="U241" s="122">
        <f t="shared" si="10"/>
        <v>-1.2883321500075207E-2</v>
      </c>
      <c r="V241" s="71">
        <f>[1]!s_dq_close($V$1,A241,1)</f>
        <v>7669.5281999999997</v>
      </c>
      <c r="W241" s="122">
        <f t="shared" si="11"/>
        <v>-4.7756297308531037E-3</v>
      </c>
      <c r="X241" s="177">
        <f>[1]!s_dq_close($X$1,A241,1)</f>
        <v>7118.8441999999995</v>
      </c>
    </row>
    <row r="242" spans="1:24">
      <c r="A242" s="113">
        <v>44435</v>
      </c>
      <c r="B242" s="175">
        <f t="shared" si="9"/>
        <v>359620.5500000004</v>
      </c>
      <c r="C242" s="168">
        <f>财通君享定增!L241</f>
        <v>337168.71000000834</v>
      </c>
      <c r="D242" s="121">
        <f>财通君享定增!Q241</f>
        <v>3.3716871000000832E-3</v>
      </c>
      <c r="E242" s="168">
        <f>衍复天禄1000指增!O241</f>
        <v>118441.19999999739</v>
      </c>
      <c r="F242" s="120">
        <f>衍复天禄1000指增!T241</f>
        <v>2.3688239999999478E-3</v>
      </c>
      <c r="G242" s="121">
        <f t="shared" si="12"/>
        <v>9.9326350593976825E-4</v>
      </c>
      <c r="H242" s="168">
        <f>'衍复-灵活对冲'!N241</f>
        <v>-95989.36000000537</v>
      </c>
      <c r="I242" s="121">
        <f>'衍复-灵活对冲'!S241</f>
        <v>-1.9197872000001075E-3</v>
      </c>
      <c r="U242" s="122">
        <f t="shared" si="10"/>
        <v>1.3755604940601796E-3</v>
      </c>
      <c r="V242" s="71">
        <f>[1]!s_dq_close($V$1,A242,1)</f>
        <v>7680.0780999999997</v>
      </c>
      <c r="W242" s="122">
        <f t="shared" si="11"/>
        <v>8.6059756722869363E-3</v>
      </c>
      <c r="X242" s="177">
        <f>[1]!s_dq_close($X$1,A242,1)</f>
        <v>7180.1088</v>
      </c>
    </row>
    <row r="243" spans="1:24">
      <c r="A243" s="113">
        <v>44436</v>
      </c>
      <c r="B243" s="175">
        <f t="shared" si="9"/>
        <v>0</v>
      </c>
      <c r="C243" s="168">
        <f>财通君享定增!L242</f>
        <v>0</v>
      </c>
      <c r="D243" s="121">
        <f>财通君享定增!Q242</f>
        <v>0</v>
      </c>
      <c r="E243" s="168">
        <f>衍复天禄1000指增!O242</f>
        <v>0</v>
      </c>
      <c r="F243" s="120">
        <f>衍复天禄1000指增!T242</f>
        <v>0</v>
      </c>
      <c r="G243" s="121">
        <f t="shared" si="12"/>
        <v>0</v>
      </c>
      <c r="H243" s="168">
        <f>'衍复-灵活对冲'!N242</f>
        <v>0</v>
      </c>
      <c r="I243" s="121">
        <f>'衍复-灵活对冲'!S242</f>
        <v>0</v>
      </c>
      <c r="U243" s="122">
        <f t="shared" si="10"/>
        <v>0</v>
      </c>
      <c r="V243" s="71">
        <f>[1]!s_dq_close($V$1,A243,1)</f>
        <v>7680.0780999999997</v>
      </c>
      <c r="W243" s="122">
        <f t="shared" si="11"/>
        <v>0</v>
      </c>
      <c r="X243" s="177">
        <f>[1]!s_dq_close($X$1,A243,1)</f>
        <v>7180.1088</v>
      </c>
    </row>
    <row r="244" spans="1:24">
      <c r="A244" s="113">
        <v>44437</v>
      </c>
      <c r="B244" s="175">
        <f t="shared" si="9"/>
        <v>0</v>
      </c>
      <c r="C244" s="168">
        <f>财通君享定增!L243</f>
        <v>0</v>
      </c>
      <c r="D244" s="121">
        <f>财通君享定增!Q243</f>
        <v>0</v>
      </c>
      <c r="E244" s="168">
        <f>衍复天禄1000指增!O243</f>
        <v>0</v>
      </c>
      <c r="F244" s="120">
        <f>衍复天禄1000指增!T243</f>
        <v>0</v>
      </c>
      <c r="G244" s="121">
        <f t="shared" si="12"/>
        <v>0</v>
      </c>
      <c r="H244" s="168">
        <f>'衍复-灵活对冲'!N243</f>
        <v>0</v>
      </c>
      <c r="I244" s="121">
        <f>'衍复-灵活对冲'!S243</f>
        <v>0</v>
      </c>
      <c r="U244" s="122">
        <f t="shared" si="10"/>
        <v>0</v>
      </c>
      <c r="V244" s="71">
        <f>[1]!s_dq_close($V$1,A244,1)</f>
        <v>7680.0780999999997</v>
      </c>
      <c r="W244" s="122">
        <f t="shared" si="11"/>
        <v>0</v>
      </c>
      <c r="X244" s="177">
        <f>[1]!s_dq_close($X$1,A244,1)</f>
        <v>7180.1088</v>
      </c>
    </row>
    <row r="245" spans="1:24">
      <c r="A245" s="113">
        <v>44438</v>
      </c>
      <c r="B245" s="175">
        <f t="shared" si="9"/>
        <v>700756.82000000216</v>
      </c>
      <c r="C245" s="168">
        <f>财通君享定增!L244</f>
        <v>227777.98999999464</v>
      </c>
      <c r="D245" s="121">
        <f>财通君享定增!Q244</f>
        <v>2.2777798999999463E-3</v>
      </c>
      <c r="E245" s="168">
        <f>衍复天禄1000指增!O244</f>
        <v>361783.24000000302</v>
      </c>
      <c r="F245" s="120">
        <f>衍复天禄1000指增!T244</f>
        <v>7.2356648000000603E-3</v>
      </c>
      <c r="G245" s="121">
        <f t="shared" si="12"/>
        <v>1.0290482292649918E-3</v>
      </c>
      <c r="H245" s="168">
        <f>'衍复-灵活对冲'!N244</f>
        <v>111195.59000000448</v>
      </c>
      <c r="I245" s="121">
        <f>'衍复-灵活对冲'!S244</f>
        <v>2.2239118000000895E-3</v>
      </c>
      <c r="U245" s="122">
        <f t="shared" si="10"/>
        <v>6.2066165707350684E-3</v>
      </c>
      <c r="V245" s="71">
        <f>[1]!s_dq_close($V$1,A245,1)</f>
        <v>7727.7453999999998</v>
      </c>
      <c r="W245" s="122">
        <f t="shared" si="11"/>
        <v>6.5143163290228845E-3</v>
      </c>
      <c r="X245" s="177">
        <f>[1]!s_dq_close($X$1,A245,1)</f>
        <v>7226.8823000000002</v>
      </c>
    </row>
    <row r="246" spans="1:24">
      <c r="A246" s="113">
        <v>44439</v>
      </c>
      <c r="B246" s="175">
        <f t="shared" si="9"/>
        <v>-470648.9500000113</v>
      </c>
      <c r="C246" s="168">
        <f>财通君享定增!L245</f>
        <v>-345676.54000000656</v>
      </c>
      <c r="D246" s="121">
        <f>财通君享定增!Q245</f>
        <v>-3.4567654000000657E-3</v>
      </c>
      <c r="E246" s="168">
        <f>衍复天禄1000指增!O245</f>
        <v>-140178.65000000177</v>
      </c>
      <c r="F246" s="120">
        <f>衍复天禄1000指增!T245</f>
        <v>-2.8035730000000353E-3</v>
      </c>
      <c r="G246" s="121">
        <f t="shared" si="12"/>
        <v>-2.8910888231792648E-3</v>
      </c>
      <c r="H246" s="168">
        <f>'衍复-灵活对冲'!N245</f>
        <v>15206.239999997008</v>
      </c>
      <c r="I246" s="121">
        <f>'衍复-灵活对冲'!S245</f>
        <v>3.0412479999994017E-4</v>
      </c>
      <c r="U246" s="122">
        <f t="shared" si="10"/>
        <v>8.7515823179229457E-5</v>
      </c>
      <c r="V246" s="71">
        <f>[1]!s_dq_close($V$1,A246,1)</f>
        <v>7728.4216999999999</v>
      </c>
      <c r="W246" s="122">
        <f t="shared" si="11"/>
        <v>3.9380051893194157E-3</v>
      </c>
      <c r="X246" s="177">
        <f>[1]!s_dq_close($X$1,A246,1)</f>
        <v>7255.3418000000001</v>
      </c>
    </row>
    <row r="247" spans="1:24">
      <c r="A247" s="113">
        <v>44440</v>
      </c>
      <c r="B247" s="175">
        <f t="shared" si="9"/>
        <v>-667044.00467602059</v>
      </c>
      <c r="C247" s="168">
        <f>财通君享定增!L246</f>
        <v>-22144.530000001192</v>
      </c>
      <c r="D247" s="121">
        <f>财通君享定增!Q246</f>
        <v>-2.2144530000001191E-4</v>
      </c>
      <c r="E247" s="168">
        <f>衍复天禄1000指增!O246</f>
        <v>-751909.24999999977</v>
      </c>
      <c r="F247" s="120">
        <f>衍复天禄1000指增!T246</f>
        <v>-1.5038184999999996E-2</v>
      </c>
      <c r="G247" s="121">
        <f t="shared" si="12"/>
        <v>6.8915296345505028E-4</v>
      </c>
      <c r="H247" s="168">
        <f>'衍复-灵活对冲'!N246</f>
        <v>106443.63999999703</v>
      </c>
      <c r="I247" s="121">
        <f>'衍复-灵活对冲'!S246</f>
        <v>2.1288727999999408E-3</v>
      </c>
      <c r="J247" s="168">
        <f>凡二量化对冲7号!L246</f>
        <v>1566.1359999895096</v>
      </c>
      <c r="K247" s="121">
        <f>凡二量化对冲7号!Q246</f>
        <v>6.809286956476129E-6</v>
      </c>
      <c r="L247" s="168">
        <f>财通内需增长!J248</f>
        <v>-1000.0006760060787</v>
      </c>
      <c r="M247" s="121">
        <f>财通内需增长!M248</f>
        <v>-1.2500008450075984E-5</v>
      </c>
      <c r="U247" s="122">
        <f t="shared" si="10"/>
        <v>-1.5727337963455046E-2</v>
      </c>
      <c r="V247" s="71">
        <f>[1]!s_dq_close($V$1,A247,1)</f>
        <v>7606.8742000000002</v>
      </c>
      <c r="W247" s="122">
        <f t="shared" si="11"/>
        <v>-8.578755035358876E-3</v>
      </c>
      <c r="X247" s="177">
        <f>[1]!s_dq_close($X$1,A247,1)</f>
        <v>7193.1</v>
      </c>
    </row>
    <row r="248" spans="1:24">
      <c r="A248" s="113">
        <v>44441</v>
      </c>
      <c r="B248" s="175">
        <f t="shared" si="9"/>
        <v>1516342.702000034</v>
      </c>
      <c r="C248" s="168">
        <f>财通君享定增!L247</f>
        <v>-99750.039999991655</v>
      </c>
      <c r="D248" s="121">
        <f>财通君享定增!Q247</f>
        <v>-9.9750039999991656E-4</v>
      </c>
      <c r="E248" s="168">
        <f>衍复天禄1000指增!O247</f>
        <v>581731.83999999869</v>
      </c>
      <c r="F248" s="120">
        <f>衍复天禄1000指增!T247</f>
        <v>1.1634636799999975E-2</v>
      </c>
      <c r="G248" s="121">
        <f t="shared" si="12"/>
        <v>5.9400463074442585E-4</v>
      </c>
      <c r="H248" s="168">
        <f>'衍复-灵活对冲'!N247</f>
        <v>22809.35000000507</v>
      </c>
      <c r="I248" s="121">
        <f>'衍复-灵活对冲'!S247</f>
        <v>4.5618700000010142E-4</v>
      </c>
      <c r="J248" s="168">
        <f>凡二量化对冲7号!L247</f>
        <v>1011551.552000022</v>
      </c>
      <c r="K248" s="121">
        <f>凡二量化对冲7号!Q247</f>
        <v>4.3980502260870524E-3</v>
      </c>
      <c r="L248" s="168">
        <f>财通内需增长!J249</f>
        <v>0</v>
      </c>
      <c r="M248" s="121">
        <f>财通内需增长!M249</f>
        <v>0</v>
      </c>
      <c r="U248" s="122">
        <f t="shared" si="10"/>
        <v>1.1040632169255549E-2</v>
      </c>
      <c r="V248" s="71">
        <f>[1]!s_dq_close($V$1,A248,1)</f>
        <v>7690.8589000000002</v>
      </c>
      <c r="W248" s="122">
        <f t="shared" si="11"/>
        <v>1.5835787073723351E-2</v>
      </c>
      <c r="X248" s="177">
        <f>[1]!s_dq_close($X$1,A248,1)</f>
        <v>7307.0083999999997</v>
      </c>
    </row>
    <row r="249" spans="1:24">
      <c r="A249" s="113">
        <v>44442</v>
      </c>
      <c r="B249" s="175">
        <f t="shared" si="9"/>
        <v>-446898.88800001564</v>
      </c>
      <c r="C249" s="168">
        <f>财通君享定增!L248</f>
        <v>209080.84000000358</v>
      </c>
      <c r="D249" s="121">
        <f>财通君享定增!Q248</f>
        <v>2.0908084000000357E-3</v>
      </c>
      <c r="E249" s="168">
        <f>衍复天禄1000指增!O248</f>
        <v>-437529.94999999576</v>
      </c>
      <c r="F249" s="120">
        <f>衍复天禄1000指增!T248</f>
        <v>-8.7505989999999145E-3</v>
      </c>
      <c r="G249" s="121">
        <f t="shared" si="12"/>
        <v>-9.4684121684779354E-4</v>
      </c>
      <c r="H249" s="168">
        <f>'衍复-灵活对冲'!N248</f>
        <v>-197681.0500000024</v>
      </c>
      <c r="I249" s="121">
        <f>'衍复-灵活对冲'!S248</f>
        <v>-3.9536210000000477E-3</v>
      </c>
      <c r="J249" s="168">
        <f>凡二量化对冲7号!L248</f>
        <v>-20768.728000021074</v>
      </c>
      <c r="K249" s="121">
        <f>凡二量化对冲7号!Q248</f>
        <v>-9.0298817391395978E-5</v>
      </c>
      <c r="L249" s="168">
        <f>财通内需增长!J250</f>
        <v>0</v>
      </c>
      <c r="M249" s="121">
        <f>财通内需增长!M250</f>
        <v>0</v>
      </c>
      <c r="U249" s="122">
        <f t="shared" si="10"/>
        <v>-7.803757783152121E-3</v>
      </c>
      <c r="V249" s="71">
        <f>[1]!s_dq_close($V$1,A249,1)</f>
        <v>7630.8413</v>
      </c>
      <c r="W249" s="122">
        <f t="shared" si="11"/>
        <v>-3.8767575523793729E-3</v>
      </c>
      <c r="X249" s="177">
        <f>[1]!s_dq_close($X$1,A249,1)</f>
        <v>7278.6809000000003</v>
      </c>
    </row>
    <row r="250" spans="1:24">
      <c r="A250" s="113">
        <v>44443</v>
      </c>
      <c r="B250" s="175">
        <f t="shared" si="9"/>
        <v>0</v>
      </c>
      <c r="C250" s="168">
        <f>财通君享定增!L249</f>
        <v>0</v>
      </c>
      <c r="D250" s="121">
        <f>财通君享定增!Q249</f>
        <v>0</v>
      </c>
      <c r="E250" s="168">
        <f>衍复天禄1000指增!O249</f>
        <v>0</v>
      </c>
      <c r="F250" s="120">
        <f>衍复天禄1000指增!T249</f>
        <v>0</v>
      </c>
      <c r="G250" s="121">
        <f t="shared" si="12"/>
        <v>0</v>
      </c>
      <c r="H250" s="168">
        <f>'衍复-灵活对冲'!N249</f>
        <v>0</v>
      </c>
      <c r="I250" s="121">
        <f>'衍复-灵活对冲'!S249</f>
        <v>0</v>
      </c>
      <c r="J250" s="168">
        <f>凡二量化对冲7号!L249</f>
        <v>0</v>
      </c>
      <c r="K250" s="121">
        <f>凡二量化对冲7号!Q249</f>
        <v>0</v>
      </c>
      <c r="L250" s="168">
        <f>财通内需增长!J251</f>
        <v>0</v>
      </c>
      <c r="M250" s="121">
        <f>财通内需增长!M251</f>
        <v>0</v>
      </c>
      <c r="U250" s="122">
        <f t="shared" si="10"/>
        <v>0</v>
      </c>
      <c r="V250" s="71">
        <f>[1]!s_dq_close($V$1,A250,1)</f>
        <v>7630.8413</v>
      </c>
      <c r="W250" s="122">
        <f t="shared" si="11"/>
        <v>0</v>
      </c>
      <c r="X250" s="177">
        <f>[1]!s_dq_close($X$1,A250,1)</f>
        <v>7278.6809000000003</v>
      </c>
    </row>
    <row r="251" spans="1:24">
      <c r="A251" s="113">
        <v>44444</v>
      </c>
      <c r="B251" s="175">
        <f t="shared" si="9"/>
        <v>0</v>
      </c>
      <c r="C251" s="168">
        <f>财通君享定增!L250</f>
        <v>0</v>
      </c>
      <c r="D251" s="121">
        <f>财通君享定增!Q250</f>
        <v>0</v>
      </c>
      <c r="E251" s="168">
        <f>衍复天禄1000指增!O250</f>
        <v>0</v>
      </c>
      <c r="F251" s="120">
        <f>衍复天禄1000指增!T250</f>
        <v>0</v>
      </c>
      <c r="G251" s="121">
        <f t="shared" si="12"/>
        <v>0</v>
      </c>
      <c r="H251" s="168">
        <f>'衍复-灵活对冲'!N250</f>
        <v>0</v>
      </c>
      <c r="I251" s="121">
        <f>'衍复-灵活对冲'!S250</f>
        <v>0</v>
      </c>
      <c r="J251" s="168">
        <f>凡二量化对冲7号!L250</f>
        <v>0</v>
      </c>
      <c r="K251" s="121">
        <f>凡二量化对冲7号!Q250</f>
        <v>0</v>
      </c>
      <c r="L251" s="168">
        <f>财通内需增长!J252</f>
        <v>0</v>
      </c>
      <c r="M251" s="121">
        <f>财通内需增长!M252</f>
        <v>0</v>
      </c>
      <c r="U251" s="122">
        <f t="shared" si="10"/>
        <v>0</v>
      </c>
      <c r="V251" s="71">
        <f>[1]!s_dq_close($V$1,A251,1)</f>
        <v>7630.8413</v>
      </c>
      <c r="W251" s="122">
        <f t="shared" si="11"/>
        <v>0</v>
      </c>
      <c r="X251" s="177">
        <f>[1]!s_dq_close($X$1,A251,1)</f>
        <v>7278.6809000000003</v>
      </c>
    </row>
    <row r="252" spans="1:24">
      <c r="A252" s="113">
        <v>44445</v>
      </c>
      <c r="B252" s="175">
        <f t="shared" si="9"/>
        <v>818537.71200000378</v>
      </c>
      <c r="C252" s="168">
        <f>财通君享定增!L251</f>
        <v>-13802.170000001788</v>
      </c>
      <c r="D252" s="121">
        <f>财通君享定增!Q251</f>
        <v>-1.3802170000001788E-4</v>
      </c>
      <c r="E252" s="168">
        <f>衍复天禄1000指增!O251</f>
        <v>490773.49999999581</v>
      </c>
      <c r="F252" s="120">
        <f>衍复天禄1000指增!T251</f>
        <v>9.8154699999999165E-3</v>
      </c>
      <c r="G252" s="121">
        <f t="shared" ref="G252:G283" si="13">F252-U252</f>
        <v>-3.847283017809365E-3</v>
      </c>
      <c r="H252" s="168">
        <f>'衍复-灵活对冲'!N251</f>
        <v>19007.790000002089</v>
      </c>
      <c r="I252" s="121">
        <f>'衍复-灵活对冲'!S251</f>
        <v>3.8015580000004177E-4</v>
      </c>
      <c r="J252" s="168">
        <f>凡二量化对冲7号!L251</f>
        <v>322558.59200000763</v>
      </c>
      <c r="K252" s="121">
        <f>凡二量化对冲7号!Q251</f>
        <v>1.4024286608695985E-3</v>
      </c>
      <c r="L252" s="168">
        <f>财通内需增长!J253</f>
        <v>0</v>
      </c>
      <c r="M252" s="121">
        <f>财通内需增长!M253</f>
        <v>0</v>
      </c>
      <c r="U252" s="122">
        <f t="shared" si="10"/>
        <v>1.3662753017809282E-2</v>
      </c>
      <c r="V252" s="71">
        <f>[1]!s_dq_close($V$1,A252,1)</f>
        <v>7735.0995999999996</v>
      </c>
      <c r="W252" s="122">
        <f t="shared" si="11"/>
        <v>1.0540426356649313E-2</v>
      </c>
      <c r="X252" s="177">
        <f>[1]!s_dq_close($X$1,A252,1)</f>
        <v>7355.4013000000004</v>
      </c>
    </row>
    <row r="253" spans="1:24">
      <c r="A253" s="113">
        <v>44446</v>
      </c>
      <c r="B253" s="175">
        <f t="shared" si="9"/>
        <v>619484.09399999981</v>
      </c>
      <c r="C253" s="168">
        <f>财通君享定增!L252</f>
        <v>-72983.810000002384</v>
      </c>
      <c r="D253" s="121">
        <f>财通君享定增!Q252</f>
        <v>-7.2983810000002379E-4</v>
      </c>
      <c r="E253" s="168">
        <f>衍复天禄1000指增!O252</f>
        <v>931837.26000000327</v>
      </c>
      <c r="F253" s="120">
        <f>衍复天禄1000指增!T252</f>
        <v>1.8636745200000065E-2</v>
      </c>
      <c r="G253" s="121">
        <f t="shared" si="13"/>
        <v>1.1737151281447297E-4</v>
      </c>
      <c r="H253" s="168">
        <f>'衍复-灵活对冲'!N252</f>
        <v>-148260.78000000209</v>
      </c>
      <c r="I253" s="121">
        <f>'衍复-灵活对冲'!S252</f>
        <v>-2.965215600000042E-3</v>
      </c>
      <c r="J253" s="168">
        <f>凡二量化对冲7号!L252</f>
        <v>-91108.575999998953</v>
      </c>
      <c r="K253" s="121">
        <f>凡二量化对冲7号!Q252</f>
        <v>-3.9612424347825631E-4</v>
      </c>
      <c r="L253" s="168">
        <f>财通内需增长!J254</f>
        <v>0</v>
      </c>
      <c r="M253" s="121">
        <f>财通内需增长!M254</f>
        <v>0</v>
      </c>
      <c r="U253" s="122">
        <f t="shared" si="10"/>
        <v>1.8519373687185592E-2</v>
      </c>
      <c r="V253" s="71">
        <f>[1]!s_dq_close($V$1,A253,1)</f>
        <v>7878.3487999999998</v>
      </c>
      <c r="W253" s="122">
        <f t="shared" si="11"/>
        <v>1.951276268230262E-2</v>
      </c>
      <c r="X253" s="177">
        <f>[1]!s_dq_close($X$1,A253,1)</f>
        <v>7498.9255000000003</v>
      </c>
    </row>
    <row r="254" spans="1:24">
      <c r="A254" s="113">
        <v>44447</v>
      </c>
      <c r="B254" s="175">
        <f t="shared" si="9"/>
        <v>2467590.0630280152</v>
      </c>
      <c r="C254" s="168">
        <f>财通君享定增!L253</f>
        <v>224199.03000000119</v>
      </c>
      <c r="D254" s="121">
        <f>财通君享定增!Q253</f>
        <v>2.2419903000000119E-3</v>
      </c>
      <c r="E254" s="168">
        <f>衍复天禄1000指增!O253</f>
        <v>169744.68999999994</v>
      </c>
      <c r="F254" s="120">
        <f>衍复天禄1000指增!T253</f>
        <v>3.3948937999999989E-3</v>
      </c>
      <c r="G254" s="121">
        <f t="shared" si="13"/>
        <v>1.3763490003587458E-3</v>
      </c>
      <c r="H254" s="168">
        <f>'衍复-灵活对冲'!N253</f>
        <v>106443.64000000239</v>
      </c>
      <c r="I254" s="121">
        <f>'衍复-灵活对冲'!S253</f>
        <v>2.1288728000000475E-3</v>
      </c>
      <c r="J254" s="168">
        <f>凡二量化对冲7号!L253</f>
        <v>682586.09600000386</v>
      </c>
      <c r="K254" s="121">
        <f>凡二量化对冲7号!Q253</f>
        <v>2.9677656347826256E-3</v>
      </c>
      <c r="L254" s="168">
        <f>财通内需增长!J255</f>
        <v>1284616.6070280075</v>
      </c>
      <c r="M254" s="121">
        <f>财通内需增长!M255</f>
        <v>1.6057707587850092E-2</v>
      </c>
      <c r="U254" s="122">
        <f t="shared" si="10"/>
        <v>2.0185447996412531E-3</v>
      </c>
      <c r="V254" s="71">
        <f>[1]!s_dq_close($V$1,A254,1)</f>
        <v>7894.2515999999996</v>
      </c>
      <c r="W254" s="122">
        <f t="shared" si="11"/>
        <v>6.0162752650363416E-3</v>
      </c>
      <c r="X254" s="177">
        <f>[1]!s_dq_close($X$1,A254,1)</f>
        <v>7544.0411000000004</v>
      </c>
    </row>
    <row r="255" spans="1:24">
      <c r="A255" s="113">
        <v>44448</v>
      </c>
      <c r="B255" s="175">
        <f t="shared" si="9"/>
        <v>-233760.9959999916</v>
      </c>
      <c r="C255" s="168">
        <f>财通君享定增!L254</f>
        <v>0</v>
      </c>
      <c r="D255" s="121">
        <f>财通君享定增!Q254</f>
        <v>0</v>
      </c>
      <c r="E255" s="168">
        <f>衍复天禄1000指增!O254</f>
        <v>-3901.769999998156</v>
      </c>
      <c r="F255" s="120">
        <f>衍复天禄1000指增!T254</f>
        <v>-7.8035399999963118E-5</v>
      </c>
      <c r="G255" s="121">
        <f t="shared" si="13"/>
        <v>-8.3629600572988438E-4</v>
      </c>
      <c r="H255" s="168">
        <f>'衍复-灵活对冲'!N254</f>
        <v>-39916.369999999108</v>
      </c>
      <c r="I255" s="121">
        <f>'衍复-灵活对冲'!S254</f>
        <v>-7.9832739999998218E-4</v>
      </c>
      <c r="J255" s="168">
        <f>凡二量化对冲7号!L254</f>
        <v>-189942.85599999432</v>
      </c>
      <c r="K255" s="121">
        <f>凡二量化对冲7号!Q254</f>
        <v>-8.2583850434780144E-4</v>
      </c>
      <c r="L255" s="168">
        <f>财通内需增长!J256</f>
        <v>0</v>
      </c>
      <c r="M255" s="121">
        <f>财通内需增长!M256</f>
        <v>0</v>
      </c>
      <c r="U255" s="122">
        <f t="shared" si="10"/>
        <v>7.5826060572992127E-4</v>
      </c>
      <c r="V255" s="71">
        <f>[1]!s_dq_close($V$1,A255,1)</f>
        <v>7900.2375000000002</v>
      </c>
      <c r="W255" s="122">
        <f t="shared" si="11"/>
        <v>9.7307794359708932E-3</v>
      </c>
      <c r="X255" s="177">
        <f>[1]!s_dq_close($X$1,A255,1)</f>
        <v>7617.4504999999999</v>
      </c>
    </row>
    <row r="256" spans="1:24">
      <c r="A256" s="113">
        <v>44449</v>
      </c>
      <c r="B256" s="175">
        <f t="shared" si="9"/>
        <v>-2123853.8760000123</v>
      </c>
      <c r="C256" s="168">
        <f>财通君享定增!L255</f>
        <v>7599.2600000053644</v>
      </c>
      <c r="D256" s="121">
        <f>财通君享定增!Q255</f>
        <v>7.5992600000053642E-5</v>
      </c>
      <c r="E256" s="168">
        <f>衍复天禄1000指增!O255</f>
        <v>85839.129999995232</v>
      </c>
      <c r="F256" s="120">
        <f>衍复天禄1000指增!T255</f>
        <v>1.7167825999999046E-3</v>
      </c>
      <c r="G256" s="121">
        <f t="shared" si="13"/>
        <v>-2.3860940540248515E-3</v>
      </c>
      <c r="H256" s="168">
        <f>'衍复-灵活对冲'!N255</f>
        <v>-337388.33000000566</v>
      </c>
      <c r="I256" s="121">
        <f>'衍复-灵活对冲'!S255</f>
        <v>-6.7477666000001135E-3</v>
      </c>
      <c r="J256" s="168">
        <f>凡二量化对冲7号!L255</f>
        <v>-1879903.9360000074</v>
      </c>
      <c r="K256" s="121">
        <f>凡二量化对冲7号!Q255</f>
        <v>-8.1734953739130752E-3</v>
      </c>
      <c r="L256" s="168">
        <f>财通内需增长!J257</f>
        <v>0</v>
      </c>
      <c r="M256" s="121">
        <f>财通内需增长!M257</f>
        <v>0</v>
      </c>
      <c r="U256" s="122">
        <f t="shared" si="10"/>
        <v>4.1028766540247563E-3</v>
      </c>
      <c r="V256" s="71">
        <f>[1]!s_dq_close($V$1,A256,1)</f>
        <v>7932.6512000000002</v>
      </c>
      <c r="W256" s="122">
        <f t="shared" si="11"/>
        <v>-1.2833165112132727E-3</v>
      </c>
      <c r="X256" s="177">
        <f>[1]!s_dq_close($X$1,A256,1)</f>
        <v>7607.6749</v>
      </c>
    </row>
    <row r="257" spans="1:24">
      <c r="A257" s="113">
        <v>44450</v>
      </c>
      <c r="B257" s="175">
        <f t="shared" si="9"/>
        <v>0</v>
      </c>
      <c r="C257" s="168">
        <f>财通君享定增!L256</f>
        <v>0</v>
      </c>
      <c r="D257" s="121">
        <f>财通君享定增!Q256</f>
        <v>0</v>
      </c>
      <c r="E257" s="168">
        <f>衍复天禄1000指增!O256</f>
        <v>0</v>
      </c>
      <c r="F257" s="120">
        <f>衍复天禄1000指增!T256</f>
        <v>0</v>
      </c>
      <c r="G257" s="121">
        <f t="shared" si="13"/>
        <v>0</v>
      </c>
      <c r="H257" s="168">
        <f>'衍复-灵活对冲'!N256</f>
        <v>0</v>
      </c>
      <c r="I257" s="121">
        <f>'衍复-灵活对冲'!S256</f>
        <v>0</v>
      </c>
      <c r="J257" s="168">
        <f>凡二量化对冲7号!L256</f>
        <v>0</v>
      </c>
      <c r="K257" s="121">
        <f>凡二量化对冲7号!Q256</f>
        <v>0</v>
      </c>
      <c r="L257" s="168">
        <f>财通内需增长!J258</f>
        <v>0</v>
      </c>
      <c r="M257" s="121">
        <f>财通内需增长!M258</f>
        <v>0</v>
      </c>
      <c r="U257" s="122">
        <f t="shared" si="10"/>
        <v>0</v>
      </c>
      <c r="V257" s="71">
        <f>[1]!s_dq_close($V$1,A257,1)</f>
        <v>7932.6512000000002</v>
      </c>
      <c r="W257" s="122">
        <f t="shared" si="11"/>
        <v>0</v>
      </c>
      <c r="X257" s="177">
        <f>[1]!s_dq_close($X$1,A257,1)</f>
        <v>7607.6749</v>
      </c>
    </row>
    <row r="258" spans="1:24">
      <c r="A258" s="113">
        <v>44451</v>
      </c>
      <c r="B258" s="175">
        <f t="shared" si="9"/>
        <v>0</v>
      </c>
      <c r="C258" s="168">
        <f>财通君享定增!L257</f>
        <v>0</v>
      </c>
      <c r="D258" s="121">
        <f>财通君享定增!Q257</f>
        <v>0</v>
      </c>
      <c r="E258" s="168">
        <f>衍复天禄1000指增!O257</f>
        <v>0</v>
      </c>
      <c r="F258" s="120">
        <f>衍复天禄1000指增!T257</f>
        <v>0</v>
      </c>
      <c r="G258" s="121">
        <f t="shared" si="13"/>
        <v>0</v>
      </c>
      <c r="H258" s="168">
        <f>'衍复-灵活对冲'!N257</f>
        <v>0</v>
      </c>
      <c r="I258" s="121">
        <f>'衍复-灵活对冲'!S257</f>
        <v>0</v>
      </c>
      <c r="J258" s="168">
        <f>凡二量化对冲7号!L257</f>
        <v>0</v>
      </c>
      <c r="K258" s="121">
        <f>凡二量化对冲7号!Q257</f>
        <v>0</v>
      </c>
      <c r="L258" s="168">
        <f>财通内需增长!J259</f>
        <v>0</v>
      </c>
      <c r="M258" s="121">
        <f>财通内需增长!M259</f>
        <v>0</v>
      </c>
      <c r="U258" s="122">
        <f t="shared" si="10"/>
        <v>0</v>
      </c>
      <c r="V258" s="71">
        <f>[1]!s_dq_close($V$1,A258,1)</f>
        <v>7932.6512000000002</v>
      </c>
      <c r="W258" s="122">
        <f t="shared" si="11"/>
        <v>0</v>
      </c>
      <c r="X258" s="177">
        <f>[1]!s_dq_close($X$1,A258,1)</f>
        <v>7607.6749</v>
      </c>
    </row>
    <row r="259" spans="1:24">
      <c r="A259" s="113">
        <v>44452</v>
      </c>
      <c r="B259" s="175">
        <f t="shared" ref="B259:B322" si="14">SUM(C259,E259,H259,J259,L259,N259,Q259)</f>
        <v>2345324.7079999996</v>
      </c>
      <c r="C259" s="168">
        <f>财通君享定增!L258</f>
        <v>903534.27999998629</v>
      </c>
      <c r="D259" s="121">
        <f>财通君享定增!Q258</f>
        <v>9.0353427999998633E-3</v>
      </c>
      <c r="E259" s="168">
        <f>衍复天禄1000指增!O258</f>
        <v>78035.570000000298</v>
      </c>
      <c r="F259" s="120">
        <f>衍复天禄1000指增!T258</f>
        <v>1.560711400000006E-3</v>
      </c>
      <c r="G259" s="121">
        <f t="shared" si="13"/>
        <v>-3.0877707568135191E-4</v>
      </c>
      <c r="H259" s="168">
        <f>'衍复-灵活对冲'!N258</f>
        <v>142558.45000000298</v>
      </c>
      <c r="I259" s="121">
        <f>'衍复-灵活对冲'!S258</f>
        <v>2.8511690000000596E-3</v>
      </c>
      <c r="J259" s="168">
        <f>凡二量化对冲7号!L258</f>
        <v>1221196.4080000103</v>
      </c>
      <c r="K259" s="121">
        <f>凡二量化对冲7号!Q258</f>
        <v>5.3095496000000447E-3</v>
      </c>
      <c r="L259" s="168">
        <f>财通内需增长!J260</f>
        <v>0</v>
      </c>
      <c r="M259" s="121">
        <f>财通内需增长!M260</f>
        <v>0</v>
      </c>
      <c r="U259" s="122">
        <f t="shared" si="10"/>
        <v>1.8694884756813579E-3</v>
      </c>
      <c r="V259" s="71">
        <f>[1]!s_dq_close($V$1,A259,1)</f>
        <v>7947.4812000000002</v>
      </c>
      <c r="W259" s="122">
        <f t="shared" si="11"/>
        <v>5.398916297014722E-3</v>
      </c>
      <c r="X259" s="177">
        <f>[1]!s_dq_close($X$1,A259,1)</f>
        <v>7648.7480999999998</v>
      </c>
    </row>
    <row r="260" spans="1:24">
      <c r="A260" s="113">
        <v>44453</v>
      </c>
      <c r="B260" s="175">
        <f t="shared" si="14"/>
        <v>-2086167.9180000082</v>
      </c>
      <c r="C260" s="168">
        <f>财通君享定增!L259</f>
        <v>-168170.42999999225</v>
      </c>
      <c r="D260" s="121">
        <f>财通君享定增!Q259</f>
        <v>-1.6817042999999225E-3</v>
      </c>
      <c r="E260" s="168">
        <f>衍复天禄1000指增!O259</f>
        <v>-210696.04999999702</v>
      </c>
      <c r="F260" s="120">
        <f>衍复天禄1000指增!T259</f>
        <v>-4.21392099999994E-3</v>
      </c>
      <c r="G260" s="121">
        <f t="shared" si="13"/>
        <v>-3.6550673762957009E-4</v>
      </c>
      <c r="H260" s="168">
        <f>'衍复-灵活对冲'!N259</f>
        <v>-294620.78999999911</v>
      </c>
      <c r="I260" s="121">
        <f>'衍复-灵活对冲'!S259</f>
        <v>-5.8924157999999819E-3</v>
      </c>
      <c r="J260" s="168">
        <f>凡二量化对冲7号!L259</f>
        <v>-1412680.6480000198</v>
      </c>
      <c r="K260" s="121">
        <f>凡二量化对冲7号!Q259</f>
        <v>-6.1420897739131296E-3</v>
      </c>
      <c r="L260" s="168">
        <f>财通内需增长!J261</f>
        <v>0</v>
      </c>
      <c r="M260" s="121">
        <f>财通内需增长!M261</f>
        <v>0</v>
      </c>
      <c r="U260" s="122">
        <f t="shared" ref="U260:U323" si="15">V260/V259-1</f>
        <v>-3.8484142623703699E-3</v>
      </c>
      <c r="V260" s="71">
        <f>[1]!s_dq_close($V$1,A260,1)</f>
        <v>7916.8959999999997</v>
      </c>
      <c r="W260" s="122">
        <f t="shared" ref="W260:W323" si="16">X260/X259-1</f>
        <v>-1.2045422178303844E-2</v>
      </c>
      <c r="X260" s="177">
        <f>[1]!s_dq_close($X$1,A260,1)</f>
        <v>7556.6157000000003</v>
      </c>
    </row>
    <row r="261" spans="1:24">
      <c r="A261" s="113">
        <v>44454</v>
      </c>
      <c r="B261" s="175">
        <f t="shared" si="14"/>
        <v>2050128.0807959931</v>
      </c>
      <c r="C261" s="168">
        <f>财通君享定增!L260</f>
        <v>84387.459999993443</v>
      </c>
      <c r="D261" s="121">
        <f>财通君享定增!Q260</f>
        <v>8.4387459999993438E-4</v>
      </c>
      <c r="E261" s="168">
        <f>衍复天禄1000指增!O260</f>
        <v>557954.36999999732</v>
      </c>
      <c r="F261" s="120">
        <f>衍复天禄1000指增!T260</f>
        <v>1.1159087399999946E-2</v>
      </c>
      <c r="G261" s="121">
        <f t="shared" si="13"/>
        <v>4.1694161955278097E-3</v>
      </c>
      <c r="H261" s="168">
        <f>'衍复-灵活对冲'!N260</f>
        <v>71279.219999998808</v>
      </c>
      <c r="I261" s="121">
        <f>'衍复-灵活对冲'!S260</f>
        <v>1.4255843999999762E-3</v>
      </c>
      <c r="J261" s="168">
        <f>凡二量化对冲7号!L260</f>
        <v>1662653.2160000026</v>
      </c>
      <c r="K261" s="121">
        <f>凡二量化对冲7号!Q260</f>
        <v>7.2289270260869681E-3</v>
      </c>
      <c r="L261" s="168">
        <f>财通内需增长!J262</f>
        <v>-326146.18520399928</v>
      </c>
      <c r="M261" s="121">
        <f>财通内需增长!M262</f>
        <v>-4.0768273150499912E-3</v>
      </c>
      <c r="U261" s="122">
        <f t="shared" si="15"/>
        <v>6.9896712044721365E-3</v>
      </c>
      <c r="V261" s="71">
        <f>[1]!s_dq_close($V$1,A261,1)</f>
        <v>7972.2325000000001</v>
      </c>
      <c r="W261" s="122">
        <f t="shared" si="16"/>
        <v>4.7230402361204682E-3</v>
      </c>
      <c r="X261" s="177">
        <f>[1]!s_dq_close($X$1,A261,1)</f>
        <v>7592.3059000000003</v>
      </c>
    </row>
    <row r="262" spans="1:24">
      <c r="A262" s="113">
        <v>44455</v>
      </c>
      <c r="B262" s="175">
        <f t="shared" si="14"/>
        <v>-1900792.2959999831</v>
      </c>
      <c r="C262" s="168">
        <f>财通君享定增!L261</f>
        <v>61337.010000005364</v>
      </c>
      <c r="D262" s="121">
        <f>财通君享定增!Q261</f>
        <v>6.1337010000005361E-4</v>
      </c>
      <c r="E262" s="168">
        <f>衍复天禄1000指增!O261</f>
        <v>-1331955.3400000008</v>
      </c>
      <c r="F262" s="120">
        <f>衍复天禄1000指增!T261</f>
        <v>-2.6639106800000017E-2</v>
      </c>
      <c r="G262" s="121">
        <f t="shared" si="13"/>
        <v>6.1619464786923442E-4</v>
      </c>
      <c r="H262" s="168">
        <f>'衍复-灵活对冲'!N261</f>
        <v>-199581.82999999821</v>
      </c>
      <c r="I262" s="121">
        <f>'衍复-灵活对冲'!S261</f>
        <v>-3.9916365999999644E-3</v>
      </c>
      <c r="J262" s="168">
        <f>凡二量化对冲7号!L261</f>
        <v>-430592.13599998946</v>
      </c>
      <c r="K262" s="121">
        <f>凡二量化对冲7号!Q261</f>
        <v>-1.8721397217390846E-3</v>
      </c>
      <c r="L262" s="168">
        <f>财通内需增长!J263</f>
        <v>0</v>
      </c>
      <c r="M262" s="121">
        <f>财通内需增长!M263</f>
        <v>0</v>
      </c>
      <c r="U262" s="122">
        <f t="shared" si="15"/>
        <v>-2.7255301447869251E-2</v>
      </c>
      <c r="V262" s="71">
        <f>[1]!s_dq_close($V$1,A262,1)</f>
        <v>7754.9468999999999</v>
      </c>
      <c r="W262" s="122">
        <f t="shared" si="16"/>
        <v>-1.9147094692272604E-2</v>
      </c>
      <c r="X262" s="177">
        <f>[1]!s_dq_close($X$1,A262,1)</f>
        <v>7446.9353000000001</v>
      </c>
    </row>
    <row r="263" spans="1:24">
      <c r="A263" s="113">
        <v>44456</v>
      </c>
      <c r="B263" s="175">
        <f t="shared" si="14"/>
        <v>1369393.4600000039</v>
      </c>
      <c r="C263" s="168">
        <f>财通君享定增!L262</f>
        <v>-255518.12999999523</v>
      </c>
      <c r="D263" s="121">
        <f>财通君享定增!Q262</f>
        <v>-2.5551812999999525E-3</v>
      </c>
      <c r="E263" s="168">
        <f>衍复天禄1000指增!O262</f>
        <v>123610.13000000268</v>
      </c>
      <c r="F263" s="120">
        <f>衍复天禄1000指增!T262</f>
        <v>2.4722026000000537E-3</v>
      </c>
      <c r="G263" s="121">
        <f t="shared" si="13"/>
        <v>5.660232166005222E-3</v>
      </c>
      <c r="H263" s="168">
        <f>'衍复-灵活对冲'!N262</f>
        <v>399163.65999999642</v>
      </c>
      <c r="I263" s="121">
        <f>'衍复-灵活对冲'!S262</f>
        <v>7.9832731999999289E-3</v>
      </c>
      <c r="J263" s="168">
        <f>凡二量化对冲7号!L262</f>
        <v>1102137.8</v>
      </c>
      <c r="K263" s="121">
        <f>凡二量化对冲7号!Q262</f>
        <v>4.7919034782608694E-3</v>
      </c>
      <c r="L263" s="168">
        <f>财通内需增长!J264</f>
        <v>0</v>
      </c>
      <c r="M263" s="121">
        <f>财通内需增长!M264</f>
        <v>0</v>
      </c>
      <c r="U263" s="122">
        <f t="shared" si="15"/>
        <v>-3.1880295660051683E-3</v>
      </c>
      <c r="V263" s="71">
        <f>[1]!s_dq_close($V$1,A263,1)</f>
        <v>7730.2239</v>
      </c>
      <c r="W263" s="122">
        <f t="shared" si="16"/>
        <v>-6.8982471218730357E-3</v>
      </c>
      <c r="X263" s="177">
        <f>[1]!s_dq_close($X$1,A263,1)</f>
        <v>7395.5645000000004</v>
      </c>
    </row>
    <row r="264" spans="1:24">
      <c r="A264" s="113">
        <v>44457</v>
      </c>
      <c r="B264" s="175">
        <f t="shared" si="14"/>
        <v>0</v>
      </c>
      <c r="C264" s="168">
        <f>财通君享定增!L263</f>
        <v>0</v>
      </c>
      <c r="D264" s="121">
        <f>财通君享定增!Q263</f>
        <v>0</v>
      </c>
      <c r="E264" s="168">
        <f>衍复天禄1000指增!O263</f>
        <v>0</v>
      </c>
      <c r="F264" s="120">
        <f>衍复天禄1000指增!T263</f>
        <v>0</v>
      </c>
      <c r="G264" s="121">
        <f t="shared" si="13"/>
        <v>0</v>
      </c>
      <c r="H264" s="168">
        <f>'衍复-灵活对冲'!N263</f>
        <v>0</v>
      </c>
      <c r="I264" s="121">
        <f>'衍复-灵活对冲'!S263</f>
        <v>0</v>
      </c>
      <c r="J264" s="168">
        <f>凡二量化对冲7号!L263</f>
        <v>0</v>
      </c>
      <c r="K264" s="121">
        <f>凡二量化对冲7号!Q263</f>
        <v>0</v>
      </c>
      <c r="L264" s="168">
        <f>财通内需增长!J265</f>
        <v>0</v>
      </c>
      <c r="M264" s="121">
        <f>财通内需增长!M265</f>
        <v>0</v>
      </c>
      <c r="U264" s="122">
        <f t="shared" si="15"/>
        <v>0</v>
      </c>
      <c r="V264" s="71">
        <f>[1]!s_dq_close($V$1,A264,1)</f>
        <v>7730.2239</v>
      </c>
      <c r="W264" s="122">
        <f t="shared" si="16"/>
        <v>0</v>
      </c>
      <c r="X264" s="177">
        <f>[1]!s_dq_close($X$1,A264,1)</f>
        <v>7395.5645000000004</v>
      </c>
    </row>
    <row r="265" spans="1:24">
      <c r="A265" s="113">
        <v>44458</v>
      </c>
      <c r="B265" s="175">
        <f t="shared" si="14"/>
        <v>0</v>
      </c>
      <c r="C265" s="168">
        <f>财通君享定增!L264</f>
        <v>0</v>
      </c>
      <c r="D265" s="121">
        <f>财通君享定增!Q264</f>
        <v>0</v>
      </c>
      <c r="E265" s="168">
        <f>衍复天禄1000指增!O264</f>
        <v>0</v>
      </c>
      <c r="F265" s="120">
        <f>衍复天禄1000指增!T264</f>
        <v>0</v>
      </c>
      <c r="G265" s="121">
        <f t="shared" si="13"/>
        <v>0</v>
      </c>
      <c r="H265" s="168">
        <f>'衍复-灵活对冲'!N264</f>
        <v>0</v>
      </c>
      <c r="I265" s="121">
        <f>'衍复-灵活对冲'!S264</f>
        <v>0</v>
      </c>
      <c r="J265" s="168">
        <f>凡二量化对冲7号!L264</f>
        <v>0</v>
      </c>
      <c r="K265" s="121">
        <f>凡二量化对冲7号!Q264</f>
        <v>0</v>
      </c>
      <c r="L265" s="168">
        <f>财通内需增长!J266</f>
        <v>0</v>
      </c>
      <c r="M265" s="121">
        <f>财通内需增长!M266</f>
        <v>0</v>
      </c>
      <c r="U265" s="122">
        <f t="shared" si="15"/>
        <v>0</v>
      </c>
      <c r="V265" s="71">
        <f>[1]!s_dq_close($V$1,A265,1)</f>
        <v>7730.2239</v>
      </c>
      <c r="W265" s="122">
        <f t="shared" si="16"/>
        <v>0</v>
      </c>
      <c r="X265" s="177">
        <f>[1]!s_dq_close($X$1,A265,1)</f>
        <v>7395.5645000000004</v>
      </c>
    </row>
    <row r="266" spans="1:24">
      <c r="A266" s="113">
        <v>44459</v>
      </c>
      <c r="B266" s="175">
        <f t="shared" si="14"/>
        <v>0</v>
      </c>
      <c r="C266" s="168">
        <f>财通君享定增!L265</f>
        <v>0</v>
      </c>
      <c r="D266" s="121">
        <f>财通君享定增!Q265</f>
        <v>0</v>
      </c>
      <c r="E266" s="168">
        <f>衍复天禄1000指增!O265</f>
        <v>0</v>
      </c>
      <c r="F266" s="120">
        <f>衍复天禄1000指增!T265</f>
        <v>0</v>
      </c>
      <c r="G266" s="121">
        <f t="shared" si="13"/>
        <v>0</v>
      </c>
      <c r="H266" s="168">
        <f>'衍复-灵活对冲'!N265</f>
        <v>0</v>
      </c>
      <c r="I266" s="121">
        <f>'衍复-灵活对冲'!S265</f>
        <v>0</v>
      </c>
      <c r="J266" s="168">
        <f>凡二量化对冲7号!L265</f>
        <v>0</v>
      </c>
      <c r="K266" s="121">
        <f>凡二量化对冲7号!Q265</f>
        <v>0</v>
      </c>
      <c r="L266" s="168">
        <f>财通内需增长!J267</f>
        <v>0</v>
      </c>
      <c r="M266" s="121">
        <f>财通内需增长!M267</f>
        <v>0</v>
      </c>
      <c r="U266" s="122">
        <f t="shared" si="15"/>
        <v>0</v>
      </c>
      <c r="V266" s="71">
        <f>[1]!s_dq_close($V$1,A266,1)</f>
        <v>7730.2239</v>
      </c>
      <c r="W266" s="122">
        <f t="shared" si="16"/>
        <v>0</v>
      </c>
      <c r="X266" s="177">
        <f>[1]!s_dq_close($X$1,A266,1)</f>
        <v>7395.5645000000004</v>
      </c>
    </row>
    <row r="267" spans="1:24">
      <c r="A267" s="113">
        <v>44460</v>
      </c>
      <c r="B267" s="175">
        <f t="shared" si="14"/>
        <v>0</v>
      </c>
      <c r="C267" s="168">
        <f>财通君享定增!L266</f>
        <v>0</v>
      </c>
      <c r="D267" s="121">
        <f>财通君享定增!Q266</f>
        <v>0</v>
      </c>
      <c r="E267" s="168">
        <f>衍复天禄1000指增!O266</f>
        <v>0</v>
      </c>
      <c r="F267" s="120">
        <f>衍复天禄1000指增!T266</f>
        <v>0</v>
      </c>
      <c r="G267" s="121">
        <f t="shared" si="13"/>
        <v>0</v>
      </c>
      <c r="H267" s="168">
        <f>'衍复-灵活对冲'!N266</f>
        <v>0</v>
      </c>
      <c r="I267" s="121">
        <f>'衍复-灵活对冲'!S266</f>
        <v>0</v>
      </c>
      <c r="J267" s="168">
        <f>凡二量化对冲7号!L266</f>
        <v>0</v>
      </c>
      <c r="K267" s="121">
        <f>凡二量化对冲7号!Q266</f>
        <v>0</v>
      </c>
      <c r="L267" s="168">
        <f>财通内需增长!J268</f>
        <v>0</v>
      </c>
      <c r="M267" s="121">
        <f>财通内需增长!M268</f>
        <v>0</v>
      </c>
      <c r="U267" s="122">
        <f t="shared" si="15"/>
        <v>0</v>
      </c>
      <c r="V267" s="71">
        <f>[1]!s_dq_close($V$1,A267,1)</f>
        <v>7730.2239</v>
      </c>
      <c r="W267" s="122">
        <f t="shared" si="16"/>
        <v>0</v>
      </c>
      <c r="X267" s="177">
        <f>[1]!s_dq_close($X$1,A267,1)</f>
        <v>7395.5645000000004</v>
      </c>
    </row>
    <row r="268" spans="1:24">
      <c r="A268" s="113">
        <v>44461</v>
      </c>
      <c r="B268" s="175">
        <f t="shared" si="14"/>
        <v>193583.75501998723</v>
      </c>
      <c r="C268" s="168">
        <f>财通君享定增!L267</f>
        <v>-63025.420000001788</v>
      </c>
      <c r="D268" s="121">
        <f>财通君享定增!Q267</f>
        <v>-6.3025420000001786E-4</v>
      </c>
      <c r="E268" s="168">
        <f>衍复天禄1000指增!O267</f>
        <v>299826.07999999588</v>
      </c>
      <c r="F268" s="120">
        <f>衍复天禄1000指增!T267</f>
        <v>5.9965215999999173E-3</v>
      </c>
      <c r="G268" s="121">
        <f t="shared" si="13"/>
        <v>9.7257914989840218E-4</v>
      </c>
      <c r="H268" s="168">
        <f>'衍复-灵活对冲'!N267</f>
        <v>38015.590000003576</v>
      </c>
      <c r="I268" s="121">
        <f>'衍复-灵活对冲'!S267</f>
        <v>7.6031180000007156E-4</v>
      </c>
      <c r="J268" s="168">
        <f>凡二量化对冲7号!L267</f>
        <v>-47952.272000002908</v>
      </c>
      <c r="K268" s="121">
        <f>凡二量化对冲7号!Q267</f>
        <v>-2.0848813913044742E-4</v>
      </c>
      <c r="L268" s="168">
        <f>财通内需增长!J269</f>
        <v>-33280.222980007529</v>
      </c>
      <c r="M268" s="121">
        <f>财通内需增长!M269</f>
        <v>-4.1600278725009411E-4</v>
      </c>
      <c r="U268" s="122">
        <f t="shared" si="15"/>
        <v>5.0239424501015151E-3</v>
      </c>
      <c r="V268" s="71">
        <f>[1]!s_dq_close($V$1,A268,1)</f>
        <v>7769.0600999999997</v>
      </c>
      <c r="W268" s="122">
        <f t="shared" si="16"/>
        <v>7.8506786060752454E-3</v>
      </c>
      <c r="X268" s="177">
        <f>[1]!s_dq_close($X$1,A268,1)</f>
        <v>7453.6247000000003</v>
      </c>
    </row>
    <row r="269" spans="1:24">
      <c r="A269" s="113">
        <v>44462</v>
      </c>
      <c r="B269" s="175">
        <f t="shared" si="14"/>
        <v>428808.22600000631</v>
      </c>
      <c r="C269" s="168">
        <f>财通君享定增!L268</f>
        <v>49800.609999999404</v>
      </c>
      <c r="D269" s="121">
        <f>财通君享定增!Q268</f>
        <v>4.9800609999999402E-4</v>
      </c>
      <c r="E269" s="168">
        <f>衍复天禄1000指增!O268</f>
        <v>228111.48000000091</v>
      </c>
      <c r="F269" s="120">
        <f>衍复天禄1000指增!T268</f>
        <v>4.5622296000000185E-3</v>
      </c>
      <c r="G269" s="121">
        <f t="shared" si="13"/>
        <v>-2.9571969041681124E-4</v>
      </c>
      <c r="H269" s="168">
        <f>'衍复-灵活对冲'!N268</f>
        <v>161566.24000000209</v>
      </c>
      <c r="I269" s="121">
        <f>'衍复-灵活对冲'!S268</f>
        <v>3.2313248000000417E-3</v>
      </c>
      <c r="J269" s="168">
        <f>凡二量化对冲7号!L268</f>
        <v>-10670.103999996092</v>
      </c>
      <c r="K269" s="121">
        <f>凡二量化对冲7号!Q268</f>
        <v>-4.6391756521722143E-5</v>
      </c>
      <c r="L269" s="168">
        <f>财通内需增长!J270</f>
        <v>0</v>
      </c>
      <c r="M269" s="121">
        <f>财通内需增长!M270</f>
        <v>0</v>
      </c>
      <c r="U269" s="122">
        <f t="shared" si="15"/>
        <v>4.8579492904168298E-3</v>
      </c>
      <c r="V269" s="71">
        <f>[1]!s_dq_close($V$1,A269,1)</f>
        <v>7806.8018000000002</v>
      </c>
      <c r="W269" s="122">
        <f t="shared" si="16"/>
        <v>6.6027472512801832E-3</v>
      </c>
      <c r="X269" s="177">
        <f>[1]!s_dq_close($X$1,A269,1)</f>
        <v>7502.8391000000001</v>
      </c>
    </row>
    <row r="270" spans="1:24">
      <c r="A270" s="113">
        <v>44463</v>
      </c>
      <c r="B270" s="175">
        <f t="shared" si="14"/>
        <v>-4314359.0940000014</v>
      </c>
      <c r="C270" s="168">
        <f>财通君享定增!L269</f>
        <v>-535983.23000000417</v>
      </c>
      <c r="D270" s="121">
        <f>财通君享定增!Q269</f>
        <v>-5.3598323000000414E-3</v>
      </c>
      <c r="E270" s="168">
        <f>衍复天禄1000指增!O269</f>
        <v>-707456.5699999989</v>
      </c>
      <c r="F270" s="120">
        <f>衍复天禄1000指增!T269</f>
        <v>-1.4149131399999978E-2</v>
      </c>
      <c r="G270" s="121">
        <f t="shared" si="13"/>
        <v>9.2833856502475345E-5</v>
      </c>
      <c r="H270" s="168">
        <f>'衍复-灵活对冲'!N269</f>
        <v>-327884.4299999997</v>
      </c>
      <c r="I270" s="121">
        <f>'衍复-灵活对冲'!S269</f>
        <v>-6.557688599999994E-3</v>
      </c>
      <c r="J270" s="168">
        <f>凡二量化对冲7号!L269</f>
        <v>-2743034.8639999987</v>
      </c>
      <c r="K270" s="121">
        <f>凡二量化对冲7号!Q269</f>
        <v>-1.1926238539130428E-2</v>
      </c>
      <c r="L270" s="168">
        <f>财通内需增长!J271</f>
        <v>0</v>
      </c>
      <c r="M270" s="121">
        <f>财通内需增长!M271</f>
        <v>0</v>
      </c>
      <c r="U270" s="122">
        <f t="shared" si="15"/>
        <v>-1.4241965256502453E-2</v>
      </c>
      <c r="V270" s="71">
        <f>[1]!s_dq_close($V$1,A270,1)</f>
        <v>7695.6175999999996</v>
      </c>
      <c r="W270" s="122">
        <f t="shared" si="16"/>
        <v>-1.6321128357930537E-2</v>
      </c>
      <c r="X270" s="177">
        <f>[1]!s_dq_close($X$1,A270,1)</f>
        <v>7380.3842999999997</v>
      </c>
    </row>
    <row r="271" spans="1:24">
      <c r="A271" s="113">
        <v>44464</v>
      </c>
      <c r="B271" s="175">
        <f t="shared" si="14"/>
        <v>0</v>
      </c>
      <c r="C271" s="168">
        <f>财通君享定增!L270</f>
        <v>0</v>
      </c>
      <c r="D271" s="121">
        <f>财通君享定增!Q270</f>
        <v>0</v>
      </c>
      <c r="E271" s="168">
        <f>衍复天禄1000指增!O270</f>
        <v>0</v>
      </c>
      <c r="F271" s="120">
        <f>衍复天禄1000指增!T270</f>
        <v>0</v>
      </c>
      <c r="G271" s="121">
        <f t="shared" si="13"/>
        <v>0</v>
      </c>
      <c r="H271" s="168">
        <f>'衍复-灵活对冲'!N270</f>
        <v>0</v>
      </c>
      <c r="I271" s="121">
        <f>'衍复-灵活对冲'!S270</f>
        <v>0</v>
      </c>
      <c r="J271" s="168">
        <f>凡二量化对冲7号!L270</f>
        <v>0</v>
      </c>
      <c r="K271" s="121">
        <f>凡二量化对冲7号!Q270</f>
        <v>0</v>
      </c>
      <c r="L271" s="168">
        <f>财通内需增长!J272</f>
        <v>0</v>
      </c>
      <c r="M271" s="121">
        <f>财通内需增长!M272</f>
        <v>0</v>
      </c>
      <c r="U271" s="122">
        <f t="shared" si="15"/>
        <v>0</v>
      </c>
      <c r="V271" s="71">
        <f>[1]!s_dq_close($V$1,A271,1)</f>
        <v>7695.6175999999996</v>
      </c>
      <c r="W271" s="122">
        <f t="shared" si="16"/>
        <v>0</v>
      </c>
      <c r="X271" s="177">
        <f>[1]!s_dq_close($X$1,A271,1)</f>
        <v>7380.3842999999997</v>
      </c>
    </row>
    <row r="272" spans="1:24">
      <c r="A272" s="113">
        <v>44465</v>
      </c>
      <c r="B272" s="175">
        <f t="shared" si="14"/>
        <v>0</v>
      </c>
      <c r="C272" s="168">
        <f>财通君享定增!L271</f>
        <v>0</v>
      </c>
      <c r="D272" s="121">
        <f>财通君享定增!Q271</f>
        <v>0</v>
      </c>
      <c r="E272" s="168">
        <f>衍复天禄1000指增!O271</f>
        <v>0</v>
      </c>
      <c r="F272" s="120">
        <f>衍复天禄1000指增!T271</f>
        <v>0</v>
      </c>
      <c r="G272" s="121">
        <f t="shared" si="13"/>
        <v>0</v>
      </c>
      <c r="H272" s="168">
        <f>'衍复-灵活对冲'!N271</f>
        <v>0</v>
      </c>
      <c r="I272" s="121">
        <f>'衍复-灵活对冲'!S271</f>
        <v>0</v>
      </c>
      <c r="J272" s="168">
        <f>凡二量化对冲7号!L271</f>
        <v>0</v>
      </c>
      <c r="K272" s="121">
        <f>凡二量化对冲7号!Q271</f>
        <v>0</v>
      </c>
      <c r="L272" s="168">
        <f>财通内需增长!J273</f>
        <v>0</v>
      </c>
      <c r="M272" s="121">
        <f>财通内需增长!M273</f>
        <v>0</v>
      </c>
      <c r="U272" s="122">
        <f t="shared" si="15"/>
        <v>0</v>
      </c>
      <c r="V272" s="71">
        <f>[1]!s_dq_close($V$1,A272,1)</f>
        <v>7695.6175999999996</v>
      </c>
      <c r="W272" s="122">
        <f t="shared" si="16"/>
        <v>0</v>
      </c>
      <c r="X272" s="177">
        <f>[1]!s_dq_close($X$1,A272,1)</f>
        <v>7380.3842999999997</v>
      </c>
    </row>
    <row r="273" spans="1:24">
      <c r="A273" s="113">
        <v>44466</v>
      </c>
      <c r="B273" s="175">
        <f t="shared" si="14"/>
        <v>-3551714.620000015</v>
      </c>
      <c r="C273" s="168">
        <f>财通君享定增!L272</f>
        <v>1594602.5600000024</v>
      </c>
      <c r="D273" s="121">
        <f>财通君享定增!Q272</f>
        <v>1.5946025600000024E-2</v>
      </c>
      <c r="E273" s="168">
        <f>衍复天禄1000指增!O272</f>
        <v>-1687050.9799999995</v>
      </c>
      <c r="F273" s="120">
        <f>衍复天禄1000指增!T272</f>
        <v>-3.3741019599999991E-2</v>
      </c>
      <c r="G273" s="121">
        <f t="shared" si="13"/>
        <v>-4.139782657041749E-3</v>
      </c>
      <c r="H273" s="168">
        <f>'衍复-灵活对冲'!N272</f>
        <v>-380155.87000000477</v>
      </c>
      <c r="I273" s="121">
        <f>'衍复-灵活对冲'!S272</f>
        <v>-7.6031174000000951E-3</v>
      </c>
      <c r="J273" s="168">
        <f>凡二量化对冲7号!L272</f>
        <v>-3079110.3300000131</v>
      </c>
      <c r="K273" s="121">
        <f>凡二量化对冲7号!Q272</f>
        <v>-1.3387436217391361E-2</v>
      </c>
      <c r="L273" s="168">
        <f>财通内需增长!J274</f>
        <v>0</v>
      </c>
      <c r="M273" s="121">
        <f>财通内需增长!M274</f>
        <v>0</v>
      </c>
      <c r="U273" s="122">
        <f t="shared" si="15"/>
        <v>-2.9601236942958242E-2</v>
      </c>
      <c r="V273" s="71">
        <f>[1]!s_dq_close($V$1,A273,1)</f>
        <v>7467.8177999999998</v>
      </c>
      <c r="W273" s="122">
        <f t="shared" si="16"/>
        <v>-2.8425945245154738E-2</v>
      </c>
      <c r="X273" s="177">
        <f>[1]!s_dq_close($X$1,A273,1)</f>
        <v>7170.5898999999999</v>
      </c>
    </row>
    <row r="274" spans="1:24">
      <c r="A274" s="113">
        <v>44467</v>
      </c>
      <c r="B274" s="175">
        <f t="shared" si="14"/>
        <v>-7308.4130839797435</v>
      </c>
      <c r="C274" s="168">
        <f>财通君享定增!L273</f>
        <v>-714415.46999999881</v>
      </c>
      <c r="D274" s="121">
        <f>财通君享定增!Q273</f>
        <v>-7.1441546999999883E-3</v>
      </c>
      <c r="E274" s="168">
        <f>衍复天禄1000指增!O273</f>
        <v>71497.050000002724</v>
      </c>
      <c r="F274" s="120">
        <f>衍复天禄1000指增!T273</f>
        <v>1.4299410000000545E-3</v>
      </c>
      <c r="G274" s="121">
        <f t="shared" si="13"/>
        <v>1.3074152468946032E-3</v>
      </c>
      <c r="H274" s="168">
        <f>'衍复-灵活对冲'!N273</f>
        <v>171070.1400000006</v>
      </c>
      <c r="I274" s="121">
        <f>'衍复-灵活对冲'!S273</f>
        <v>3.421402800000012E-3</v>
      </c>
      <c r="J274" s="168">
        <f>凡二量化对冲7号!L273</f>
        <v>990367.3900000155</v>
      </c>
      <c r="K274" s="121">
        <f>凡二量化对冲7号!Q273</f>
        <v>4.3059451739131107E-3</v>
      </c>
      <c r="L274" s="168">
        <f>财通内需增长!J275</f>
        <v>-525827.52308399975</v>
      </c>
      <c r="M274" s="121">
        <f>财通内需增长!M275</f>
        <v>-6.572844038549997E-3</v>
      </c>
      <c r="N274" s="168">
        <f>赫富尊享十九号!O273</f>
        <v>0</v>
      </c>
      <c r="O274" s="123">
        <f>赫富尊享十九号!T273</f>
        <v>0</v>
      </c>
      <c r="P274" s="121">
        <f t="shared" ref="P274:P305" si="17">O274-W274</f>
        <v>-3.947611060562739E-3</v>
      </c>
      <c r="Q274" s="167">
        <f>天行者!O273</f>
        <v>0</v>
      </c>
      <c r="R274" s="120">
        <f>天行者!R273</f>
        <v>0</v>
      </c>
      <c r="U274" s="122">
        <f t="shared" si="15"/>
        <v>1.2252575310545133E-4</v>
      </c>
      <c r="V274" s="71">
        <f>[1]!s_dq_close($V$1,A274,1)</f>
        <v>7468.7327999999998</v>
      </c>
      <c r="W274" s="122">
        <f t="shared" si="16"/>
        <v>3.947611060562739E-3</v>
      </c>
      <c r="X274" s="177">
        <f>[1]!s_dq_close($X$1,A274,1)</f>
        <v>7198.8966</v>
      </c>
    </row>
    <row r="275" spans="1:24">
      <c r="A275" s="113">
        <v>44468</v>
      </c>
      <c r="B275" s="175">
        <f t="shared" si="14"/>
        <v>-5969901.040000027</v>
      </c>
      <c r="C275" s="168">
        <f>财通君享定增!L274</f>
        <v>87513.769999995828</v>
      </c>
      <c r="D275" s="121">
        <f>财通君享定增!Q274</f>
        <v>8.7513769999995829E-4</v>
      </c>
      <c r="E275" s="168">
        <f>衍复天禄1000指增!O274</f>
        <v>-1612876.8000000024</v>
      </c>
      <c r="F275" s="120">
        <f>衍复天禄1000指增!T274</f>
        <v>-3.2257536000000045E-2</v>
      </c>
      <c r="G275" s="121">
        <f t="shared" si="13"/>
        <v>3.8333789139730484E-3</v>
      </c>
      <c r="H275" s="168">
        <f>'衍复-灵活对冲'!N274</f>
        <v>-346892.21999999881</v>
      </c>
      <c r="I275" s="121">
        <f>'衍复-灵活对冲'!S274</f>
        <v>-6.9378443999999762E-3</v>
      </c>
      <c r="J275" s="168">
        <f>凡二量化对冲7号!L274</f>
        <v>-4097645.7900000215</v>
      </c>
      <c r="K275" s="121">
        <f>凡二量化对冲7号!Q274</f>
        <v>-1.781585126086966E-2</v>
      </c>
      <c r="L275" s="168">
        <f>财通内需增长!J276</f>
        <v>0</v>
      </c>
      <c r="M275" s="121">
        <f>财通内需增长!M276</f>
        <v>0</v>
      </c>
      <c r="N275" s="168">
        <f>赫富尊享十九号!O274</f>
        <v>0</v>
      </c>
      <c r="O275" s="123">
        <f>赫富尊享十九号!T274</f>
        <v>0</v>
      </c>
      <c r="P275" s="121">
        <f t="shared" si="17"/>
        <v>2.6209211006031241E-2</v>
      </c>
      <c r="Q275" s="167">
        <f>天行者!O274</f>
        <v>0</v>
      </c>
      <c r="R275" s="120">
        <f>天行者!R274</f>
        <v>0</v>
      </c>
      <c r="U275" s="122">
        <f t="shared" si="15"/>
        <v>-3.6090914913973093E-2</v>
      </c>
      <c r="V275" s="71">
        <f>[1]!s_dq_close($V$1,A275,1)</f>
        <v>7199.1794</v>
      </c>
      <c r="W275" s="122">
        <f t="shared" si="16"/>
        <v>-2.6209211006031241E-2</v>
      </c>
      <c r="X275" s="177">
        <f>[1]!s_dq_close($X$1,A275,1)</f>
        <v>7010.2191999999995</v>
      </c>
    </row>
    <row r="276" spans="1:24">
      <c r="A276" s="113">
        <v>44469</v>
      </c>
      <c r="B276" s="175">
        <f t="shared" si="14"/>
        <v>6734043.7900000159</v>
      </c>
      <c r="C276" s="168">
        <f>财通君享定增!L275</f>
        <v>-106261.29999999702</v>
      </c>
      <c r="D276" s="121">
        <f>财通君享定增!Q275</f>
        <v>-1.0626129999999703E-3</v>
      </c>
      <c r="E276" s="168">
        <f>衍复天禄1000指增!O275</f>
        <v>1357024.2800000031</v>
      </c>
      <c r="F276" s="120">
        <f>衍复天禄1000指增!T275</f>
        <v>2.7140485600000062E-2</v>
      </c>
      <c r="G276" s="121">
        <f t="shared" si="13"/>
        <v>-1.5131829000515143E-3</v>
      </c>
      <c r="H276" s="168">
        <f>'衍复-灵活对冲'!N275</f>
        <v>527466.25999999791</v>
      </c>
      <c r="I276" s="121">
        <f>'衍复-灵活对冲'!S275</f>
        <v>1.0549325199999958E-2</v>
      </c>
      <c r="J276" s="168">
        <f>凡二量化对冲7号!L275</f>
        <v>4961275.0800000131</v>
      </c>
      <c r="K276" s="121">
        <f>凡二量化对冲7号!Q275</f>
        <v>2.1570761217391363E-2</v>
      </c>
      <c r="L276" s="168">
        <f>财通内需增长!J277</f>
        <v>0</v>
      </c>
      <c r="M276" s="121">
        <f>财通内需增长!M277</f>
        <v>0</v>
      </c>
      <c r="N276" s="168">
        <f>赫富尊享十九号!O275</f>
        <v>-5010.5300000011921</v>
      </c>
      <c r="O276" s="123">
        <f>赫富尊享十九号!T275</f>
        <v>-1.0021060000002384E-4</v>
      </c>
      <c r="P276" s="121">
        <f t="shared" si="17"/>
        <v>-1.3421962364909374E-2</v>
      </c>
      <c r="Q276" s="167">
        <f>天行者!O275</f>
        <v>-450</v>
      </c>
      <c r="R276" s="120">
        <f>天行者!R275</f>
        <v>-1E-4</v>
      </c>
      <c r="U276" s="122">
        <f t="shared" si="15"/>
        <v>2.8653668500051577E-2</v>
      </c>
      <c r="V276" s="71">
        <f>[1]!s_dq_close($V$1,A276,1)</f>
        <v>7405.4623000000001</v>
      </c>
      <c r="W276" s="122">
        <f t="shared" si="16"/>
        <v>1.3321751764909351E-2</v>
      </c>
      <c r="X276" s="177">
        <f>[1]!s_dq_close($X$1,A276,1)</f>
        <v>7103.6076000000003</v>
      </c>
    </row>
    <row r="277" spans="1:24">
      <c r="A277" s="113">
        <v>44470</v>
      </c>
      <c r="B277" s="175">
        <f t="shared" si="14"/>
        <v>0</v>
      </c>
      <c r="C277" s="168">
        <f>财通君享定增!L276</f>
        <v>0</v>
      </c>
      <c r="D277" s="121">
        <f>财通君享定增!Q276</f>
        <v>0</v>
      </c>
      <c r="E277" s="168">
        <f>衍复天禄1000指增!O276</f>
        <v>0</v>
      </c>
      <c r="F277" s="120">
        <f>衍复天禄1000指增!T276</f>
        <v>0</v>
      </c>
      <c r="G277" s="121">
        <f t="shared" si="13"/>
        <v>0</v>
      </c>
      <c r="H277" s="168">
        <f>'衍复-灵活对冲'!N276</f>
        <v>0</v>
      </c>
      <c r="I277" s="121">
        <f>'衍复-灵活对冲'!S276</f>
        <v>0</v>
      </c>
      <c r="J277" s="168">
        <f>凡二量化对冲7号!L276</f>
        <v>0</v>
      </c>
      <c r="K277" s="121">
        <f>凡二量化对冲7号!Q276</f>
        <v>0</v>
      </c>
      <c r="L277" s="168">
        <f>财通内需增长!J278</f>
        <v>0</v>
      </c>
      <c r="M277" s="121">
        <f>财通内需增长!M278</f>
        <v>0</v>
      </c>
      <c r="N277" s="168">
        <f>赫富尊享十九号!O276</f>
        <v>0</v>
      </c>
      <c r="O277" s="123">
        <f>赫富尊享十九号!T276</f>
        <v>0</v>
      </c>
      <c r="P277" s="121">
        <f t="shared" si="17"/>
        <v>0</v>
      </c>
      <c r="Q277" s="167">
        <f>天行者!O276</f>
        <v>0</v>
      </c>
      <c r="R277" s="120">
        <f>天行者!R276</f>
        <v>0</v>
      </c>
      <c r="U277" s="122">
        <f t="shared" si="15"/>
        <v>0</v>
      </c>
      <c r="V277" s="71">
        <f>[1]!s_dq_close($V$1,A277,1)</f>
        <v>7405.4623000000001</v>
      </c>
      <c r="W277" s="122">
        <f t="shared" si="16"/>
        <v>0</v>
      </c>
      <c r="X277" s="177">
        <f>[1]!s_dq_close($X$1,A277,1)</f>
        <v>7103.6076000000003</v>
      </c>
    </row>
    <row r="278" spans="1:24">
      <c r="A278" s="113">
        <v>44471</v>
      </c>
      <c r="B278" s="175">
        <f t="shared" si="14"/>
        <v>0</v>
      </c>
      <c r="C278" s="168">
        <f>财通君享定增!L277</f>
        <v>0</v>
      </c>
      <c r="D278" s="121">
        <f>财通君享定增!Q277</f>
        <v>0</v>
      </c>
      <c r="E278" s="168">
        <f>衍复天禄1000指增!O277</f>
        <v>0</v>
      </c>
      <c r="F278" s="120">
        <f>衍复天禄1000指增!T277</f>
        <v>0</v>
      </c>
      <c r="G278" s="121">
        <f t="shared" si="13"/>
        <v>0</v>
      </c>
      <c r="H278" s="168">
        <f>'衍复-灵活对冲'!N277</f>
        <v>0</v>
      </c>
      <c r="I278" s="121">
        <f>'衍复-灵活对冲'!S277</f>
        <v>0</v>
      </c>
      <c r="J278" s="168">
        <f>凡二量化对冲7号!L277</f>
        <v>0</v>
      </c>
      <c r="K278" s="121">
        <f>凡二量化对冲7号!Q277</f>
        <v>0</v>
      </c>
      <c r="L278" s="168">
        <f>财通内需增长!J279</f>
        <v>0</v>
      </c>
      <c r="M278" s="121">
        <f>财通内需增长!M279</f>
        <v>0</v>
      </c>
      <c r="N278" s="168">
        <f>赫富尊享十九号!O277</f>
        <v>0</v>
      </c>
      <c r="O278" s="123">
        <f>赫富尊享十九号!T277</f>
        <v>0</v>
      </c>
      <c r="P278" s="121">
        <f t="shared" si="17"/>
        <v>0</v>
      </c>
      <c r="Q278" s="167">
        <f>天行者!O277</f>
        <v>0</v>
      </c>
      <c r="R278" s="120">
        <f>天行者!R277</f>
        <v>0</v>
      </c>
      <c r="U278" s="122">
        <f t="shared" si="15"/>
        <v>0</v>
      </c>
      <c r="V278" s="71">
        <f>[1]!s_dq_close($V$1,A278,1)</f>
        <v>7405.4623000000001</v>
      </c>
      <c r="W278" s="122">
        <f t="shared" si="16"/>
        <v>0</v>
      </c>
      <c r="X278" s="177">
        <f>[1]!s_dq_close($X$1,A278,1)</f>
        <v>7103.6076000000003</v>
      </c>
    </row>
    <row r="279" spans="1:24">
      <c r="A279" s="113">
        <v>44472</v>
      </c>
      <c r="B279" s="175">
        <f t="shared" si="14"/>
        <v>0</v>
      </c>
      <c r="C279" s="168">
        <f>财通君享定增!L278</f>
        <v>0</v>
      </c>
      <c r="D279" s="121">
        <f>财通君享定增!Q278</f>
        <v>0</v>
      </c>
      <c r="E279" s="168">
        <f>衍复天禄1000指增!O278</f>
        <v>0</v>
      </c>
      <c r="F279" s="120">
        <f>衍复天禄1000指增!T278</f>
        <v>0</v>
      </c>
      <c r="G279" s="121">
        <f t="shared" si="13"/>
        <v>0</v>
      </c>
      <c r="H279" s="168">
        <f>'衍复-灵活对冲'!N278</f>
        <v>0</v>
      </c>
      <c r="I279" s="121">
        <f>'衍复-灵活对冲'!S278</f>
        <v>0</v>
      </c>
      <c r="J279" s="168">
        <f>凡二量化对冲7号!L278</f>
        <v>0</v>
      </c>
      <c r="K279" s="121">
        <f>凡二量化对冲7号!Q278</f>
        <v>0</v>
      </c>
      <c r="L279" s="168">
        <f>财通内需增长!J280</f>
        <v>0</v>
      </c>
      <c r="M279" s="121">
        <f>财通内需增长!M280</f>
        <v>0</v>
      </c>
      <c r="N279" s="168">
        <f>赫富尊享十九号!O278</f>
        <v>0</v>
      </c>
      <c r="O279" s="123">
        <f>赫富尊享十九号!T278</f>
        <v>0</v>
      </c>
      <c r="P279" s="121">
        <f t="shared" si="17"/>
        <v>0</v>
      </c>
      <c r="Q279" s="167">
        <f>天行者!O278</f>
        <v>0</v>
      </c>
      <c r="R279" s="120">
        <f>天行者!R278</f>
        <v>0</v>
      </c>
      <c r="U279" s="122">
        <f t="shared" si="15"/>
        <v>0</v>
      </c>
      <c r="V279" s="71">
        <f>[1]!s_dq_close($V$1,A279,1)</f>
        <v>7405.4623000000001</v>
      </c>
      <c r="W279" s="122">
        <f t="shared" si="16"/>
        <v>0</v>
      </c>
      <c r="X279" s="177">
        <f>[1]!s_dq_close($X$1,A279,1)</f>
        <v>7103.6076000000003</v>
      </c>
    </row>
    <row r="280" spans="1:24">
      <c r="A280" s="113">
        <v>44473</v>
      </c>
      <c r="B280" s="175">
        <f t="shared" si="14"/>
        <v>0</v>
      </c>
      <c r="C280" s="168">
        <f>财通君享定增!L279</f>
        <v>0</v>
      </c>
      <c r="D280" s="121">
        <f>财通君享定增!Q279</f>
        <v>0</v>
      </c>
      <c r="E280" s="168">
        <f>衍复天禄1000指增!O279</f>
        <v>0</v>
      </c>
      <c r="F280" s="120">
        <f>衍复天禄1000指增!T279</f>
        <v>0</v>
      </c>
      <c r="G280" s="121">
        <f t="shared" si="13"/>
        <v>0</v>
      </c>
      <c r="H280" s="168">
        <f>'衍复-灵活对冲'!N279</f>
        <v>0</v>
      </c>
      <c r="I280" s="121">
        <f>'衍复-灵活对冲'!S279</f>
        <v>0</v>
      </c>
      <c r="J280" s="168">
        <f>凡二量化对冲7号!L279</f>
        <v>0</v>
      </c>
      <c r="K280" s="121">
        <f>凡二量化对冲7号!Q279</f>
        <v>0</v>
      </c>
      <c r="L280" s="168">
        <f>财通内需增长!J281</f>
        <v>0</v>
      </c>
      <c r="M280" s="121">
        <f>财通内需增长!M281</f>
        <v>0</v>
      </c>
      <c r="N280" s="168">
        <f>赫富尊享十九号!O279</f>
        <v>0</v>
      </c>
      <c r="O280" s="123">
        <f>赫富尊享十九号!T279</f>
        <v>0</v>
      </c>
      <c r="P280" s="121">
        <f t="shared" si="17"/>
        <v>0</v>
      </c>
      <c r="Q280" s="167">
        <f>天行者!O279</f>
        <v>0</v>
      </c>
      <c r="R280" s="120">
        <f>天行者!R279</f>
        <v>0</v>
      </c>
      <c r="U280" s="122">
        <f t="shared" si="15"/>
        <v>0</v>
      </c>
      <c r="V280" s="71">
        <f>[1]!s_dq_close($V$1,A280,1)</f>
        <v>7405.4623000000001</v>
      </c>
      <c r="W280" s="122">
        <f t="shared" si="16"/>
        <v>0</v>
      </c>
      <c r="X280" s="177">
        <f>[1]!s_dq_close($X$1,A280,1)</f>
        <v>7103.6076000000003</v>
      </c>
    </row>
    <row r="281" spans="1:24">
      <c r="A281" s="113">
        <v>44474</v>
      </c>
      <c r="B281" s="175">
        <f t="shared" si="14"/>
        <v>0</v>
      </c>
      <c r="C281" s="168">
        <f>财通君享定增!L280</f>
        <v>0</v>
      </c>
      <c r="D281" s="121">
        <f>财通君享定增!Q280</f>
        <v>0</v>
      </c>
      <c r="E281" s="168">
        <f>衍复天禄1000指增!O280</f>
        <v>0</v>
      </c>
      <c r="F281" s="120">
        <f>衍复天禄1000指增!T280</f>
        <v>0</v>
      </c>
      <c r="G281" s="121">
        <f t="shared" si="13"/>
        <v>0</v>
      </c>
      <c r="H281" s="168">
        <f>'衍复-灵活对冲'!N280</f>
        <v>0</v>
      </c>
      <c r="I281" s="121">
        <f>'衍复-灵活对冲'!S280</f>
        <v>0</v>
      </c>
      <c r="J281" s="168">
        <f>凡二量化对冲7号!L280</f>
        <v>0</v>
      </c>
      <c r="K281" s="121">
        <f>凡二量化对冲7号!Q280</f>
        <v>0</v>
      </c>
      <c r="L281" s="168">
        <f>财通内需增长!J282</f>
        <v>0</v>
      </c>
      <c r="M281" s="121">
        <f>财通内需增长!M282</f>
        <v>0</v>
      </c>
      <c r="N281" s="168">
        <f>赫富尊享十九号!O280</f>
        <v>0</v>
      </c>
      <c r="O281" s="123">
        <f>赫富尊享十九号!T280</f>
        <v>0</v>
      </c>
      <c r="P281" s="121">
        <f t="shared" si="17"/>
        <v>0</v>
      </c>
      <c r="Q281" s="167">
        <f>天行者!O280</f>
        <v>0</v>
      </c>
      <c r="R281" s="120">
        <f>天行者!R280</f>
        <v>0</v>
      </c>
      <c r="U281" s="122">
        <f t="shared" si="15"/>
        <v>0</v>
      </c>
      <c r="V281" s="71">
        <f>[1]!s_dq_close($V$1,A281,1)</f>
        <v>7405.4623000000001</v>
      </c>
      <c r="W281" s="122">
        <f t="shared" si="16"/>
        <v>0</v>
      </c>
      <c r="X281" s="177">
        <f>[1]!s_dq_close($X$1,A281,1)</f>
        <v>7103.6076000000003</v>
      </c>
    </row>
    <row r="282" spans="1:24">
      <c r="A282" s="113">
        <v>44475</v>
      </c>
      <c r="B282" s="175">
        <f t="shared" si="14"/>
        <v>86528.579748004675</v>
      </c>
      <c r="C282" s="168">
        <f>财通君享定增!L281</f>
        <v>0</v>
      </c>
      <c r="D282" s="121">
        <f>财通君享定增!Q281</f>
        <v>0</v>
      </c>
      <c r="E282" s="168">
        <f>衍复天禄1000指增!O281</f>
        <v>0</v>
      </c>
      <c r="F282" s="120">
        <f>衍复天禄1000指增!T281</f>
        <v>0</v>
      </c>
      <c r="G282" s="121">
        <f t="shared" si="13"/>
        <v>0</v>
      </c>
      <c r="H282" s="168">
        <f>'衍复-灵活对冲'!N281</f>
        <v>0</v>
      </c>
      <c r="I282" s="121">
        <f>'衍复-灵活对冲'!S281</f>
        <v>0</v>
      </c>
      <c r="J282" s="168">
        <f>凡二量化对冲7号!L281</f>
        <v>0</v>
      </c>
      <c r="K282" s="121">
        <f>凡二量化对冲7号!Q281</f>
        <v>0</v>
      </c>
      <c r="L282" s="168">
        <f>财通内需增长!J283</f>
        <v>86528.579748004675</v>
      </c>
      <c r="M282" s="121">
        <f>财通内需增长!M283</f>
        <v>1.0816072468500585E-3</v>
      </c>
      <c r="N282" s="168">
        <f>赫富尊享十九号!O281</f>
        <v>0</v>
      </c>
      <c r="O282" s="123">
        <f>赫富尊享十九号!T281</f>
        <v>0</v>
      </c>
      <c r="P282" s="121">
        <f t="shared" si="17"/>
        <v>0</v>
      </c>
      <c r="Q282" s="167">
        <f>天行者!O281</f>
        <v>0</v>
      </c>
      <c r="R282" s="120">
        <f>天行者!R281</f>
        <v>0</v>
      </c>
      <c r="U282" s="122">
        <f t="shared" si="15"/>
        <v>0</v>
      </c>
      <c r="V282" s="71">
        <f>[1]!s_dq_close($V$1,A282,1)</f>
        <v>7405.4623000000001</v>
      </c>
      <c r="W282" s="122">
        <f t="shared" si="16"/>
        <v>0</v>
      </c>
      <c r="X282" s="177">
        <f>[1]!s_dq_close($X$1,A282,1)</f>
        <v>7103.6076000000003</v>
      </c>
    </row>
    <row r="283" spans="1:24">
      <c r="A283" s="113">
        <v>44476</v>
      </c>
      <c r="B283" s="175">
        <f t="shared" si="14"/>
        <v>0</v>
      </c>
      <c r="C283" s="168">
        <f>财通君享定增!L282</f>
        <v>0</v>
      </c>
      <c r="D283" s="121">
        <f>财通君享定增!Q282</f>
        <v>0</v>
      </c>
      <c r="E283" s="168">
        <f>衍复天禄1000指增!O282</f>
        <v>0</v>
      </c>
      <c r="F283" s="120">
        <f>衍复天禄1000指增!T282</f>
        <v>0</v>
      </c>
      <c r="G283" s="121">
        <f t="shared" si="13"/>
        <v>0</v>
      </c>
      <c r="H283" s="168">
        <f>'衍复-灵活对冲'!N282</f>
        <v>0</v>
      </c>
      <c r="I283" s="121">
        <f>'衍复-灵活对冲'!S282</f>
        <v>0</v>
      </c>
      <c r="J283" s="168">
        <f>凡二量化对冲7号!L282</f>
        <v>0</v>
      </c>
      <c r="K283" s="121">
        <f>凡二量化对冲7号!Q282</f>
        <v>0</v>
      </c>
      <c r="L283" s="168">
        <f>财通内需增长!J284</f>
        <v>0</v>
      </c>
      <c r="M283" s="121">
        <f>财通内需增长!M284</f>
        <v>0</v>
      </c>
      <c r="N283" s="168">
        <f>赫富尊享十九号!O282</f>
        <v>0</v>
      </c>
      <c r="O283" s="123">
        <f>赫富尊享十九号!T282</f>
        <v>0</v>
      </c>
      <c r="P283" s="121">
        <f t="shared" si="17"/>
        <v>0</v>
      </c>
      <c r="Q283" s="167">
        <f>天行者!O282</f>
        <v>0</v>
      </c>
      <c r="R283" s="120">
        <f>天行者!R282</f>
        <v>0</v>
      </c>
      <c r="U283" s="122">
        <f t="shared" si="15"/>
        <v>0</v>
      </c>
      <c r="V283" s="71">
        <f>[1]!s_dq_close($V$1,A283,1)</f>
        <v>7405.4623000000001</v>
      </c>
      <c r="W283" s="122">
        <f t="shared" si="16"/>
        <v>0</v>
      </c>
      <c r="X283" s="177">
        <f>[1]!s_dq_close($X$1,A283,1)</f>
        <v>7103.6076000000003</v>
      </c>
    </row>
    <row r="284" spans="1:24">
      <c r="A284" s="113">
        <v>44477</v>
      </c>
      <c r="B284" s="175">
        <f t="shared" si="14"/>
        <v>-36897.539999991073</v>
      </c>
      <c r="C284" s="168">
        <f>财通君享定增!L283</f>
        <v>677277.84000000358</v>
      </c>
      <c r="D284" s="121">
        <f>财通君享定增!Q283</f>
        <v>6.7727784000000358E-3</v>
      </c>
      <c r="E284" s="168">
        <f>衍复天禄1000指增!O283</f>
        <v>-119485.69000000448</v>
      </c>
      <c r="F284" s="120">
        <f>衍复天禄1000指增!T283</f>
        <v>-2.3897138000000895E-3</v>
      </c>
      <c r="G284" s="121">
        <f t="shared" ref="G284:G315" si="18">F284-U284</f>
        <v>-5.1183078001343441E-3</v>
      </c>
      <c r="H284" s="168">
        <f>'衍复-灵活对冲'!N283</f>
        <v>-133054.55999999493</v>
      </c>
      <c r="I284" s="121">
        <f>'衍复-灵活对冲'!S283</f>
        <v>-2.6610911999998986E-3</v>
      </c>
      <c r="J284" s="168">
        <f>凡二量化对冲7号!L283</f>
        <v>-448938.90999999642</v>
      </c>
      <c r="K284" s="121">
        <f>凡二量化对冲7号!Q283</f>
        <v>-1.9519083043478104E-3</v>
      </c>
      <c r="L284" s="168">
        <f>财通内需增长!J285</f>
        <v>0</v>
      </c>
      <c r="M284" s="121">
        <f>财通内需增长!M285</f>
        <v>0</v>
      </c>
      <c r="N284" s="168">
        <f>赫富尊享十九号!O283</f>
        <v>-14046.219999998808</v>
      </c>
      <c r="O284" s="123">
        <f>赫富尊享十九号!T283</f>
        <v>-2.8092439999997617E-4</v>
      </c>
      <c r="P284" s="121">
        <f t="shared" si="17"/>
        <v>1.4466485025348035E-3</v>
      </c>
      <c r="Q284" s="167">
        <f>天行者!O283</f>
        <v>1350</v>
      </c>
      <c r="R284" s="120">
        <f>天行者!R283</f>
        <v>2.9999999999999997E-4</v>
      </c>
      <c r="U284" s="122">
        <f t="shared" si="15"/>
        <v>2.7285940001342546E-3</v>
      </c>
      <c r="V284" s="71">
        <f>[1]!s_dq_close($V$1,A284,1)</f>
        <v>7425.6688000000004</v>
      </c>
      <c r="W284" s="122">
        <f t="shared" si="16"/>
        <v>-1.7275729025347797E-3</v>
      </c>
      <c r="X284" s="177">
        <f>[1]!s_dq_close($X$1,A284,1)</f>
        <v>7091.3356000000003</v>
      </c>
    </row>
    <row r="285" spans="1:24">
      <c r="A285" s="113">
        <v>44478</v>
      </c>
      <c r="B285" s="175">
        <f t="shared" si="14"/>
        <v>0</v>
      </c>
      <c r="C285" s="168">
        <f>财通君享定增!L284</f>
        <v>0</v>
      </c>
      <c r="D285" s="121">
        <f>财通君享定增!Q284</f>
        <v>0</v>
      </c>
      <c r="E285" s="168">
        <f>衍复天禄1000指增!O284</f>
        <v>0</v>
      </c>
      <c r="F285" s="120">
        <f>衍复天禄1000指增!T284</f>
        <v>0</v>
      </c>
      <c r="G285" s="121">
        <f t="shared" si="18"/>
        <v>0</v>
      </c>
      <c r="H285" s="168">
        <f>'衍复-灵活对冲'!N284</f>
        <v>0</v>
      </c>
      <c r="I285" s="121">
        <f>'衍复-灵活对冲'!S284</f>
        <v>0</v>
      </c>
      <c r="J285" s="168">
        <f>凡二量化对冲7号!L284</f>
        <v>0</v>
      </c>
      <c r="K285" s="121">
        <f>凡二量化对冲7号!Q284</f>
        <v>0</v>
      </c>
      <c r="L285" s="168">
        <f>财通内需增长!J286</f>
        <v>0</v>
      </c>
      <c r="M285" s="121">
        <f>财通内需增长!M286</f>
        <v>0</v>
      </c>
      <c r="N285" s="168">
        <f>赫富尊享十九号!O284</f>
        <v>0</v>
      </c>
      <c r="O285" s="123">
        <f>赫富尊享十九号!T284</f>
        <v>0</v>
      </c>
      <c r="P285" s="121">
        <f t="shared" si="17"/>
        <v>0</v>
      </c>
      <c r="Q285" s="167">
        <f>天行者!O284</f>
        <v>0</v>
      </c>
      <c r="R285" s="120">
        <f>天行者!R284</f>
        <v>0</v>
      </c>
      <c r="U285" s="122">
        <f t="shared" si="15"/>
        <v>0</v>
      </c>
      <c r="V285" s="71">
        <f>[1]!s_dq_close($V$1,A285,1)</f>
        <v>7425.6688000000004</v>
      </c>
      <c r="W285" s="122">
        <f t="shared" si="16"/>
        <v>0</v>
      </c>
      <c r="X285" s="177">
        <f>[1]!s_dq_close($X$1,A285,1)</f>
        <v>7091.3356000000003</v>
      </c>
    </row>
    <row r="286" spans="1:24">
      <c r="A286" s="113">
        <v>44479</v>
      </c>
      <c r="B286" s="175">
        <f t="shared" si="14"/>
        <v>0</v>
      </c>
      <c r="C286" s="168">
        <f>财通君享定增!L285</f>
        <v>0</v>
      </c>
      <c r="D286" s="121">
        <f>财通君享定增!Q285</f>
        <v>0</v>
      </c>
      <c r="E286" s="168">
        <f>衍复天禄1000指增!O285</f>
        <v>0</v>
      </c>
      <c r="F286" s="120">
        <f>衍复天禄1000指增!T285</f>
        <v>0</v>
      </c>
      <c r="G286" s="121">
        <f t="shared" si="18"/>
        <v>0</v>
      </c>
      <c r="H286" s="168">
        <f>'衍复-灵活对冲'!N285</f>
        <v>0</v>
      </c>
      <c r="I286" s="121">
        <f>'衍复-灵活对冲'!S285</f>
        <v>0</v>
      </c>
      <c r="J286" s="168">
        <f>凡二量化对冲7号!L285</f>
        <v>0</v>
      </c>
      <c r="K286" s="121">
        <f>凡二量化对冲7号!Q285</f>
        <v>0</v>
      </c>
      <c r="L286" s="168">
        <f>财通内需增长!J287</f>
        <v>0</v>
      </c>
      <c r="M286" s="121">
        <f>财通内需增长!M287</f>
        <v>0</v>
      </c>
      <c r="N286" s="168">
        <f>赫富尊享十九号!O285</f>
        <v>0</v>
      </c>
      <c r="O286" s="123">
        <f>赫富尊享十九号!T285</f>
        <v>0</v>
      </c>
      <c r="P286" s="121">
        <f t="shared" si="17"/>
        <v>0</v>
      </c>
      <c r="Q286" s="167">
        <f>天行者!O285</f>
        <v>0</v>
      </c>
      <c r="R286" s="120">
        <f>天行者!R285</f>
        <v>0</v>
      </c>
      <c r="U286" s="122">
        <f t="shared" si="15"/>
        <v>0</v>
      </c>
      <c r="V286" s="71">
        <f>[1]!s_dq_close($V$1,A286,1)</f>
        <v>7425.6688000000004</v>
      </c>
      <c r="W286" s="122">
        <f t="shared" si="16"/>
        <v>0</v>
      </c>
      <c r="X286" s="177">
        <f>[1]!s_dq_close($X$1,A286,1)</f>
        <v>7091.3356000000003</v>
      </c>
    </row>
    <row r="287" spans="1:24">
      <c r="A287" s="113">
        <v>44480</v>
      </c>
      <c r="B287" s="175">
        <f t="shared" si="14"/>
        <v>-2561139.5100000016</v>
      </c>
      <c r="C287" s="168">
        <f>财通君享定增!L286</f>
        <v>64892.149999991059</v>
      </c>
      <c r="D287" s="121">
        <f>财通君享定增!Q286</f>
        <v>6.4892149999991062E-4</v>
      </c>
      <c r="E287" s="168">
        <f>衍复天禄1000指增!O286</f>
        <v>-292638.33999999968</v>
      </c>
      <c r="F287" s="120">
        <f>衍复天禄1000指增!T286</f>
        <v>-5.8527667999999939E-3</v>
      </c>
      <c r="G287" s="121">
        <f t="shared" si="18"/>
        <v>-3.5491857924438604E-4</v>
      </c>
      <c r="H287" s="168">
        <f>'衍复-灵活对冲'!N286</f>
        <v>-256605.20000000298</v>
      </c>
      <c r="I287" s="121">
        <f>'衍复-灵活对冲'!S286</f>
        <v>-5.13210400000006E-3</v>
      </c>
      <c r="J287" s="168">
        <f>凡二量化对冲7号!L286</f>
        <v>-2077992.2599999905</v>
      </c>
      <c r="K287" s="121">
        <f>凡二量化对冲7号!Q286</f>
        <v>-9.0347489565216973E-3</v>
      </c>
      <c r="L287" s="168">
        <f>财通内需增长!J288</f>
        <v>0</v>
      </c>
      <c r="M287" s="121">
        <f>财通内需增长!M288</f>
        <v>0</v>
      </c>
      <c r="N287" s="168">
        <f>赫富尊享十九号!O286</f>
        <v>-5995.859999999404</v>
      </c>
      <c r="O287" s="123">
        <f>赫富尊享十九号!T286</f>
        <v>-1.1991719999998808E-4</v>
      </c>
      <c r="P287" s="121">
        <f t="shared" si="17"/>
        <v>2.5279991808214536E-6</v>
      </c>
      <c r="Q287" s="167">
        <f>天行者!O286</f>
        <v>7200</v>
      </c>
      <c r="R287" s="120">
        <f>天行者!R286</f>
        <v>1.7777777777777779E-4</v>
      </c>
      <c r="U287" s="122">
        <f t="shared" si="15"/>
        <v>-5.4978482207556079E-3</v>
      </c>
      <c r="V287" s="71">
        <f>[1]!s_dq_close($V$1,A287,1)</f>
        <v>7384.8436000000002</v>
      </c>
      <c r="W287" s="122">
        <f t="shared" si="16"/>
        <v>-1.2244519918080954E-4</v>
      </c>
      <c r="X287" s="177">
        <f>[1]!s_dq_close($X$1,A287,1)</f>
        <v>7090.4673000000003</v>
      </c>
    </row>
    <row r="288" spans="1:24">
      <c r="A288" s="113">
        <v>44481</v>
      </c>
      <c r="B288" s="175">
        <f t="shared" si="14"/>
        <v>-2658509.6200000122</v>
      </c>
      <c r="C288" s="168">
        <f>财通君享定增!L287</f>
        <v>932634.60000000894</v>
      </c>
      <c r="D288" s="121">
        <f>财通君享定增!Q287</f>
        <v>9.3263460000000895E-3</v>
      </c>
      <c r="E288" s="168">
        <f>衍复天禄1000指增!O287</f>
        <v>-1179994.8699999976</v>
      </c>
      <c r="F288" s="120">
        <f>衍复天禄1000指增!T287</f>
        <v>-2.3599897399999951E-2</v>
      </c>
      <c r="G288" s="121">
        <f t="shared" si="18"/>
        <v>2.8288327256571072E-4</v>
      </c>
      <c r="H288" s="168">
        <f>'衍复-灵活对冲'!N287</f>
        <v>-133054.56000000238</v>
      </c>
      <c r="I288" s="121">
        <f>'衍复-灵活对冲'!S287</f>
        <v>-2.6610912000000478E-3</v>
      </c>
      <c r="J288" s="168">
        <f>凡二量化对冲7号!L287</f>
        <v>-2278094.7900000215</v>
      </c>
      <c r="K288" s="121">
        <f>凡二量化对冲7号!Q287</f>
        <v>-9.9047599565218331E-3</v>
      </c>
      <c r="L288" s="168">
        <f>财通内需增长!J289</f>
        <v>0</v>
      </c>
      <c r="M288" s="121">
        <f>财通内需增长!M289</f>
        <v>0</v>
      </c>
      <c r="N288" s="168">
        <f>赫富尊享十九号!O287</f>
        <v>0</v>
      </c>
      <c r="O288" s="123">
        <f>赫富尊享十九号!T287</f>
        <v>0</v>
      </c>
      <c r="P288" s="121">
        <f t="shared" si="17"/>
        <v>1.950181760234615E-2</v>
      </c>
      <c r="Q288" s="167">
        <f>天行者!O287</f>
        <v>0</v>
      </c>
      <c r="R288" s="120">
        <f>天行者!R287</f>
        <v>0</v>
      </c>
      <c r="U288" s="122">
        <f t="shared" si="15"/>
        <v>-2.3882780672565662E-2</v>
      </c>
      <c r="V288" s="71">
        <f>[1]!s_dq_close($V$1,A288,1)</f>
        <v>7208.473</v>
      </c>
      <c r="W288" s="122">
        <f t="shared" si="16"/>
        <v>-1.950181760234615E-2</v>
      </c>
      <c r="X288" s="177">
        <f>[1]!s_dq_close($X$1,A288,1)</f>
        <v>6952.1903000000002</v>
      </c>
    </row>
    <row r="289" spans="1:24">
      <c r="A289" s="113">
        <v>44482</v>
      </c>
      <c r="B289" s="175">
        <f t="shared" si="14"/>
        <v>-823277.14848799678</v>
      </c>
      <c r="C289" s="168">
        <f>财通君享定增!L288</f>
        <v>-967821.99000000954</v>
      </c>
      <c r="D289" s="121">
        <f>财通君享定增!Q288</f>
        <v>-9.6782199000000953E-3</v>
      </c>
      <c r="E289" s="168">
        <f>衍复天禄1000指增!O288</f>
        <v>670740.12999999849</v>
      </c>
      <c r="F289" s="120">
        <f>衍复天禄1000指增!T288</f>
        <v>1.341480259999997E-2</v>
      </c>
      <c r="G289" s="121">
        <f t="shared" si="18"/>
        <v>2.19332753863824E-3</v>
      </c>
      <c r="H289" s="168">
        <f>'衍复-灵活对冲'!N288</f>
        <v>-28511.689999997616</v>
      </c>
      <c r="I289" s="121">
        <f>'衍复-灵活对冲'!S288</f>
        <v>-5.7023379999995231E-4</v>
      </c>
      <c r="J289" s="168">
        <f>凡二量化对冲7号!L288</f>
        <v>16477.360000014305</v>
      </c>
      <c r="K289" s="121">
        <f>凡二量化对冲7号!Q288</f>
        <v>7.1640695652236104E-5</v>
      </c>
      <c r="L289" s="168">
        <f>财通内需增长!J290</f>
        <v>-519171.47848799825</v>
      </c>
      <c r="M289" s="121">
        <f>财通内需增长!M290</f>
        <v>-6.4896434810999782E-3</v>
      </c>
      <c r="N289" s="168">
        <f>赫富尊享十九号!O288</f>
        <v>5010.5199999958277</v>
      </c>
      <c r="O289" s="123">
        <f>赫富尊享十九号!T288</f>
        <v>1.0021039999991655E-4</v>
      </c>
      <c r="P289" s="121">
        <f t="shared" si="17"/>
        <v>-4.1293055843367125E-3</v>
      </c>
      <c r="Q289" s="167">
        <f>天行者!O288</f>
        <v>0</v>
      </c>
      <c r="R289" s="120">
        <f>天行者!R288</f>
        <v>0</v>
      </c>
      <c r="U289" s="122">
        <f t="shared" si="15"/>
        <v>1.122147506136173E-2</v>
      </c>
      <c r="V289" s="71">
        <f>[1]!s_dq_close($V$1,A289,1)</f>
        <v>7289.3626999999997</v>
      </c>
      <c r="W289" s="122">
        <f t="shared" si="16"/>
        <v>4.2295159843366292E-3</v>
      </c>
      <c r="X289" s="177">
        <f>[1]!s_dq_close($X$1,A289,1)</f>
        <v>6981.5946999999996</v>
      </c>
    </row>
    <row r="290" spans="1:24">
      <c r="A290" s="113">
        <v>44483</v>
      </c>
      <c r="B290" s="175">
        <f t="shared" si="14"/>
        <v>1703646.4899999914</v>
      </c>
      <c r="C290" s="168">
        <f>财通君享定增!L289</f>
        <v>639709.62000000477</v>
      </c>
      <c r="D290" s="121">
        <f>财通君享定增!Q289</f>
        <v>6.3970962000000475E-3</v>
      </c>
      <c r="E290" s="168">
        <f>衍复天禄1000指增!O289</f>
        <v>377650.84000000032</v>
      </c>
      <c r="F290" s="120">
        <f>衍复天禄1000指增!T289</f>
        <v>7.5530168000000064E-3</v>
      </c>
      <c r="G290" s="121">
        <f t="shared" si="18"/>
        <v>2.9700524222689428E-4</v>
      </c>
      <c r="H290" s="168">
        <f>'衍复-灵活对冲'!N289</f>
        <v>4751.9500000029802</v>
      </c>
      <c r="I290" s="121">
        <f>'衍复-灵活对冲'!S289</f>
        <v>9.50390000000596E-5</v>
      </c>
      <c r="J290" s="168">
        <f>凡二量化对冲7号!L289</f>
        <v>681534.07999998331</v>
      </c>
      <c r="K290" s="121">
        <f>凡二量化对冲7号!Q289</f>
        <v>2.9631916521738405E-3</v>
      </c>
      <c r="L290" s="168">
        <f>财通内需增长!J291</f>
        <v>0</v>
      </c>
      <c r="M290" s="121">
        <f>财通内需增长!M291</f>
        <v>0</v>
      </c>
      <c r="N290" s="168">
        <f>赫富尊享十九号!O289</f>
        <v>0</v>
      </c>
      <c r="O290" s="123">
        <f>赫富尊享十九号!T289</f>
        <v>0</v>
      </c>
      <c r="P290" s="121">
        <f t="shared" si="17"/>
        <v>-3.829769722954568E-3</v>
      </c>
      <c r="Q290" s="167">
        <f>天行者!O289</f>
        <v>0</v>
      </c>
      <c r="R290" s="120">
        <f>天行者!R289</f>
        <v>0</v>
      </c>
      <c r="U290" s="122">
        <f t="shared" si="15"/>
        <v>7.2560115577731121E-3</v>
      </c>
      <c r="V290" s="71">
        <f>[1]!s_dq_close($V$1,A290,1)</f>
        <v>7342.2543999999998</v>
      </c>
      <c r="W290" s="122">
        <f t="shared" si="16"/>
        <v>3.829769722954568E-3</v>
      </c>
      <c r="X290" s="177">
        <f>[1]!s_dq_close($X$1,A290,1)</f>
        <v>7008.3325999999997</v>
      </c>
    </row>
    <row r="291" spans="1:24">
      <c r="A291" s="113">
        <v>44484</v>
      </c>
      <c r="B291" s="175">
        <f t="shared" si="14"/>
        <v>-1815283.6399999843</v>
      </c>
      <c r="C291" s="168">
        <f>财通君享定增!L290</f>
        <v>-63135.079999998212</v>
      </c>
      <c r="D291" s="121">
        <f>财通君享定增!Q290</f>
        <v>-6.3135079999998209E-4</v>
      </c>
      <c r="E291" s="168">
        <f>衍复天禄1000指增!O290</f>
        <v>13087.430000001186</v>
      </c>
      <c r="F291" s="120">
        <f>衍复天禄1000指增!T290</f>
        <v>2.6174860000002375E-4</v>
      </c>
      <c r="G291" s="121">
        <f t="shared" si="18"/>
        <v>-8.4942237767696583E-4</v>
      </c>
      <c r="H291" s="168">
        <f>'衍复-灵活对冲'!N290</f>
        <v>-152062.34000000358</v>
      </c>
      <c r="I291" s="121">
        <f>'衍复-灵活对冲'!S290</f>
        <v>-3.0412468000000714E-3</v>
      </c>
      <c r="J291" s="168">
        <f>凡二量化对冲7号!L290</f>
        <v>-1630334.1699999869</v>
      </c>
      <c r="K291" s="121">
        <f>凡二量化对冲7号!Q290</f>
        <v>-7.0884094347825515E-3</v>
      </c>
      <c r="L291" s="168">
        <f>财通内需增长!J292</f>
        <v>0</v>
      </c>
      <c r="M291" s="121">
        <f>财通内需增长!M292</f>
        <v>0</v>
      </c>
      <c r="N291" s="168">
        <f>赫富尊享十九号!O290</f>
        <v>5010.5200000032783</v>
      </c>
      <c r="O291" s="123">
        <f>赫富尊享十九号!T290</f>
        <v>1.0021040000006556E-4</v>
      </c>
      <c r="P291" s="121">
        <f t="shared" si="17"/>
        <v>-2.1581013701919131E-3</v>
      </c>
      <c r="Q291" s="167">
        <f>天行者!O290</f>
        <v>12150</v>
      </c>
      <c r="R291" s="120">
        <f>天行者!R290</f>
        <v>2.9999999999999997E-4</v>
      </c>
      <c r="U291" s="122">
        <f t="shared" si="15"/>
        <v>1.1111709776769896E-3</v>
      </c>
      <c r="V291" s="71">
        <f>[1]!s_dq_close($V$1,A291,1)</f>
        <v>7350.4129000000003</v>
      </c>
      <c r="W291" s="122">
        <f t="shared" si="16"/>
        <v>2.2583117701919786E-3</v>
      </c>
      <c r="X291" s="177">
        <f>[1]!s_dq_close($X$1,A291,1)</f>
        <v>7024.1596</v>
      </c>
    </row>
    <row r="292" spans="1:24">
      <c r="A292" s="113">
        <v>44485</v>
      </c>
      <c r="B292" s="175">
        <f t="shared" si="14"/>
        <v>0</v>
      </c>
      <c r="C292" s="168">
        <f>财通君享定增!L291</f>
        <v>0</v>
      </c>
      <c r="D292" s="121">
        <f>财通君享定增!Q291</f>
        <v>0</v>
      </c>
      <c r="E292" s="168">
        <f>衍复天禄1000指增!O291</f>
        <v>0</v>
      </c>
      <c r="F292" s="120">
        <f>衍复天禄1000指增!T291</f>
        <v>0</v>
      </c>
      <c r="G292" s="121">
        <f t="shared" si="18"/>
        <v>0</v>
      </c>
      <c r="H292" s="168">
        <f>'衍复-灵活对冲'!N291</f>
        <v>0</v>
      </c>
      <c r="I292" s="121">
        <f>'衍复-灵活对冲'!S291</f>
        <v>0</v>
      </c>
      <c r="J292" s="168">
        <f>凡二量化对冲7号!L291</f>
        <v>0</v>
      </c>
      <c r="K292" s="121">
        <f>凡二量化对冲7号!Q291</f>
        <v>0</v>
      </c>
      <c r="L292" s="168">
        <f>财通内需增长!J293</f>
        <v>0</v>
      </c>
      <c r="M292" s="121">
        <f>财通内需增长!M293</f>
        <v>0</v>
      </c>
      <c r="N292" s="168">
        <f>赫富尊享十九号!O291</f>
        <v>0</v>
      </c>
      <c r="O292" s="123">
        <f>赫富尊享十九号!T291</f>
        <v>0</v>
      </c>
      <c r="P292" s="121">
        <f t="shared" si="17"/>
        <v>0</v>
      </c>
      <c r="Q292" s="167">
        <f>天行者!O291</f>
        <v>0</v>
      </c>
      <c r="R292" s="120">
        <f>天行者!R291</f>
        <v>0</v>
      </c>
      <c r="U292" s="122">
        <f t="shared" si="15"/>
        <v>0</v>
      </c>
      <c r="V292" s="71">
        <f>[1]!s_dq_close($V$1,A292,1)</f>
        <v>7350.4129000000003</v>
      </c>
      <c r="W292" s="122">
        <f t="shared" si="16"/>
        <v>0</v>
      </c>
      <c r="X292" s="177">
        <f>[1]!s_dq_close($X$1,A292,1)</f>
        <v>7024.1596</v>
      </c>
    </row>
    <row r="293" spans="1:24">
      <c r="A293" s="113">
        <v>44486</v>
      </c>
      <c r="B293" s="175">
        <f t="shared" si="14"/>
        <v>0</v>
      </c>
      <c r="C293" s="168">
        <f>财通君享定增!L292</f>
        <v>0</v>
      </c>
      <c r="D293" s="121">
        <f>财通君享定增!Q292</f>
        <v>0</v>
      </c>
      <c r="E293" s="168">
        <f>衍复天禄1000指增!O292</f>
        <v>0</v>
      </c>
      <c r="F293" s="120">
        <f>衍复天禄1000指增!T292</f>
        <v>0</v>
      </c>
      <c r="G293" s="121">
        <f t="shared" si="18"/>
        <v>0</v>
      </c>
      <c r="H293" s="168">
        <f>'衍复-灵活对冲'!N292</f>
        <v>0</v>
      </c>
      <c r="I293" s="121">
        <f>'衍复-灵活对冲'!S292</f>
        <v>0</v>
      </c>
      <c r="J293" s="168">
        <f>凡二量化对冲7号!L292</f>
        <v>0</v>
      </c>
      <c r="K293" s="121">
        <f>凡二量化对冲7号!Q292</f>
        <v>0</v>
      </c>
      <c r="L293" s="168">
        <f>财通内需增长!J294</f>
        <v>0</v>
      </c>
      <c r="M293" s="121">
        <f>财通内需增长!M294</f>
        <v>0</v>
      </c>
      <c r="N293" s="168">
        <f>赫富尊享十九号!O292</f>
        <v>0</v>
      </c>
      <c r="O293" s="123">
        <f>赫富尊享十九号!T292</f>
        <v>0</v>
      </c>
      <c r="P293" s="121">
        <f t="shared" si="17"/>
        <v>0</v>
      </c>
      <c r="Q293" s="167">
        <f>天行者!O292</f>
        <v>0</v>
      </c>
      <c r="R293" s="120">
        <f>天行者!R292</f>
        <v>0</v>
      </c>
      <c r="U293" s="122">
        <f t="shared" si="15"/>
        <v>0</v>
      </c>
      <c r="V293" s="71">
        <f>[1]!s_dq_close($V$1,A293,1)</f>
        <v>7350.4129000000003</v>
      </c>
      <c r="W293" s="122">
        <f t="shared" si="16"/>
        <v>0</v>
      </c>
      <c r="X293" s="177">
        <f>[1]!s_dq_close($X$1,A293,1)</f>
        <v>7024.1596</v>
      </c>
    </row>
    <row r="294" spans="1:24">
      <c r="A294" s="113">
        <v>44487</v>
      </c>
      <c r="B294" s="175">
        <f t="shared" si="14"/>
        <v>5975387.4499999993</v>
      </c>
      <c r="C294" s="168">
        <f>财通君享定增!L293</f>
        <v>631789.42999999225</v>
      </c>
      <c r="D294" s="121">
        <f>财通君享定增!Q293</f>
        <v>6.3178942999999226E-3</v>
      </c>
      <c r="E294" s="168">
        <f>衍复天禄1000指增!O293</f>
        <v>595120.08000000205</v>
      </c>
      <c r="F294" s="120">
        <f>衍复天禄1000指增!T293</f>
        <v>1.1902401600000041E-2</v>
      </c>
      <c r="G294" s="121">
        <f t="shared" si="18"/>
        <v>1.1257689022641636E-3</v>
      </c>
      <c r="H294" s="168">
        <f>'衍复-灵活对冲'!N293</f>
        <v>384907.81000000238</v>
      </c>
      <c r="I294" s="121">
        <f>'衍复-灵活对冲'!S293</f>
        <v>7.698156200000048E-3</v>
      </c>
      <c r="J294" s="168">
        <f>凡二量化对冲7号!L293</f>
        <v>4368580.650000006</v>
      </c>
      <c r="K294" s="121">
        <f>凡二量化对冲7号!Q293</f>
        <v>1.8993828913043503E-2</v>
      </c>
      <c r="L294" s="168">
        <f>财通内需增长!J295</f>
        <v>0</v>
      </c>
      <c r="M294" s="121">
        <f>财通内需增长!M295</f>
        <v>0</v>
      </c>
      <c r="N294" s="168">
        <f>赫富尊享十九号!O293</f>
        <v>-5010.5200000032783</v>
      </c>
      <c r="O294" s="123">
        <f>赫富尊享十九号!T293</f>
        <v>-1.0021040000006556E-4</v>
      </c>
      <c r="P294" s="121">
        <f t="shared" si="17"/>
        <v>-6.3565033236403379E-3</v>
      </c>
      <c r="Q294" s="167">
        <f>天行者!O293</f>
        <v>0</v>
      </c>
      <c r="R294" s="120">
        <f>天行者!R293</f>
        <v>0</v>
      </c>
      <c r="U294" s="122">
        <f t="shared" si="15"/>
        <v>1.0776632697735877E-2</v>
      </c>
      <c r="V294" s="71">
        <f>[1]!s_dq_close($V$1,A294,1)</f>
        <v>7429.6256000000003</v>
      </c>
      <c r="W294" s="122">
        <f t="shared" si="16"/>
        <v>6.256292923640272E-3</v>
      </c>
      <c r="X294" s="177">
        <f>[1]!s_dq_close($X$1,A294,1)</f>
        <v>7068.1048000000001</v>
      </c>
    </row>
    <row r="295" spans="1:24">
      <c r="A295" s="113">
        <v>44488</v>
      </c>
      <c r="B295" s="175">
        <f t="shared" si="14"/>
        <v>911108.50000000303</v>
      </c>
      <c r="C295" s="168">
        <f>财通君享定增!L294</f>
        <v>-300429.08999998868</v>
      </c>
      <c r="D295" s="121">
        <f>财通君享定增!Q294</f>
        <v>-3.0042908999998869E-3</v>
      </c>
      <c r="E295" s="168">
        <f>衍复天禄1000指增!O294</f>
        <v>390955.74999999558</v>
      </c>
      <c r="F295" s="120">
        <f>衍复天禄1000指增!T294</f>
        <v>7.8191149999999113E-3</v>
      </c>
      <c r="G295" s="121">
        <f t="shared" si="18"/>
        <v>-2.1987383895437293E-3</v>
      </c>
      <c r="H295" s="168">
        <f>'衍复-灵活对冲'!N294</f>
        <v>-118798.71000000089</v>
      </c>
      <c r="I295" s="121">
        <f>'衍复-灵活对冲'!S294</f>
        <v>-2.3759742000000177E-3</v>
      </c>
      <c r="J295" s="168">
        <f>凡二量化对冲7号!L294</f>
        <v>944391.06999999285</v>
      </c>
      <c r="K295" s="121">
        <f>凡二量化对冲7号!Q294</f>
        <v>4.1060481304347517E-3</v>
      </c>
      <c r="L295" s="168">
        <f>财通内需增长!J296</f>
        <v>0</v>
      </c>
      <c r="M295" s="121">
        <f>财通内需增长!M296</f>
        <v>0</v>
      </c>
      <c r="N295" s="168">
        <f>赫富尊享十九号!O294</f>
        <v>-5010.5199999958277</v>
      </c>
      <c r="O295" s="123">
        <f>赫富尊享十九号!T294</f>
        <v>-1.0021039999991655E-4</v>
      </c>
      <c r="P295" s="121">
        <f t="shared" si="17"/>
        <v>-7.4960543325913228E-3</v>
      </c>
      <c r="Q295" s="167">
        <f>天行者!O294</f>
        <v>0</v>
      </c>
      <c r="R295" s="120">
        <f>天行者!R294</f>
        <v>0</v>
      </c>
      <c r="U295" s="122">
        <f t="shared" si="15"/>
        <v>1.0017853389543641E-2</v>
      </c>
      <c r="V295" s="71">
        <f>[1]!s_dq_close($V$1,A295,1)</f>
        <v>7504.0545000000002</v>
      </c>
      <c r="W295" s="122">
        <f t="shared" si="16"/>
        <v>7.395843932591406E-3</v>
      </c>
      <c r="X295" s="177">
        <f>[1]!s_dq_close($X$1,A295,1)</f>
        <v>7120.3793999999998</v>
      </c>
    </row>
    <row r="296" spans="1:24">
      <c r="A296" s="113">
        <v>44489</v>
      </c>
      <c r="B296" s="175">
        <f t="shared" si="14"/>
        <v>3119637.4271759852</v>
      </c>
      <c r="C296" s="168">
        <f>财通君享定增!L295</f>
        <v>724509.22999998927</v>
      </c>
      <c r="D296" s="121">
        <f>财通君享定增!Q295</f>
        <v>7.2450922999998928E-3</v>
      </c>
      <c r="E296" s="168">
        <f>衍复天禄1000指增!O295</f>
        <v>167617.68999999901</v>
      </c>
      <c r="F296" s="120">
        <f>衍复天禄1000指增!T295</f>
        <v>3.3523537999999801E-3</v>
      </c>
      <c r="G296" s="121">
        <f t="shared" si="18"/>
        <v>7.5283909764811176E-4</v>
      </c>
      <c r="H296" s="168">
        <f>'衍复-灵活对冲'!N295</f>
        <v>-47519.480000004172</v>
      </c>
      <c r="I296" s="121">
        <f>'衍复-灵活对冲'!S295</f>
        <v>-9.5038960000008341E-4</v>
      </c>
      <c r="J296" s="168">
        <f>凡二量化对冲7号!L295</f>
        <v>1564478.7400000095</v>
      </c>
      <c r="K296" s="121">
        <f>凡二量化对冲7号!Q295</f>
        <v>6.8020814782609107E-3</v>
      </c>
      <c r="L296" s="168">
        <f>财通内需增长!J297</f>
        <v>705540.72717599571</v>
      </c>
      <c r="M296" s="121">
        <f>财通内需增长!M297</f>
        <v>8.8192590896999466E-3</v>
      </c>
      <c r="N296" s="168">
        <f>赫富尊享十九号!O295</f>
        <v>5010.5199999958277</v>
      </c>
      <c r="O296" s="123">
        <f>赫富尊享十九号!T295</f>
        <v>1.0021039999991655E-4</v>
      </c>
      <c r="P296" s="121">
        <f t="shared" si="17"/>
        <v>3.2260023501346435E-4</v>
      </c>
      <c r="Q296" s="167">
        <f>天行者!O295</f>
        <v>0</v>
      </c>
      <c r="R296" s="120">
        <f>天行者!R295</f>
        <v>0</v>
      </c>
      <c r="U296" s="122">
        <f t="shared" si="15"/>
        <v>2.5995147023518683E-3</v>
      </c>
      <c r="V296" s="71">
        <f>[1]!s_dq_close($V$1,A296,1)</f>
        <v>7523.5613999999996</v>
      </c>
      <c r="W296" s="122">
        <f t="shared" si="16"/>
        <v>-2.2238983501354781E-4</v>
      </c>
      <c r="X296" s="177">
        <f>[1]!s_dq_close($X$1,A296,1)</f>
        <v>7118.7959000000001</v>
      </c>
    </row>
    <row r="297" spans="1:24">
      <c r="A297" s="113">
        <v>44490</v>
      </c>
      <c r="B297" s="175">
        <f t="shared" si="14"/>
        <v>1215307.8799999938</v>
      </c>
      <c r="C297" s="168">
        <f>财通君享定增!L296</f>
        <v>229978.37000000477</v>
      </c>
      <c r="D297" s="121">
        <f>财通君享定增!Q296</f>
        <v>2.2997837000000476E-3</v>
      </c>
      <c r="E297" s="168">
        <f>衍复天禄1000指增!O296</f>
        <v>-155450.32999999961</v>
      </c>
      <c r="F297" s="120">
        <f>衍复天禄1000指增!T296</f>
        <v>-3.1090065999999921E-3</v>
      </c>
      <c r="G297" s="121">
        <f t="shared" si="18"/>
        <v>-4.4708906716781115E-4</v>
      </c>
      <c r="H297" s="168">
        <f>'衍复-灵活对冲'!N296</f>
        <v>161566.24000000209</v>
      </c>
      <c r="I297" s="121">
        <f>'衍复-灵活对冲'!S296</f>
        <v>3.2313248000000417E-3</v>
      </c>
      <c r="J297" s="168">
        <f>凡二量化对冲7号!L296</f>
        <v>974203.07999998331</v>
      </c>
      <c r="K297" s="121">
        <f>凡二量化对冲7号!Q296</f>
        <v>4.2356655652173187E-3</v>
      </c>
      <c r="L297" s="168">
        <f>财通内需增长!J298</f>
        <v>0</v>
      </c>
      <c r="M297" s="121">
        <f>财通内需增长!M298</f>
        <v>0</v>
      </c>
      <c r="N297" s="168">
        <f>赫富尊享十九号!O296</f>
        <v>5010.5200000032783</v>
      </c>
      <c r="O297" s="123">
        <f>赫富尊享十九号!T296</f>
        <v>1.0021040000006556E-4</v>
      </c>
      <c r="P297" s="121">
        <f t="shared" si="17"/>
        <v>2.9857686163832094E-3</v>
      </c>
      <c r="Q297" s="167">
        <f>天行者!O296</f>
        <v>0</v>
      </c>
      <c r="R297" s="120">
        <f>天行者!R296</f>
        <v>0</v>
      </c>
      <c r="U297" s="122">
        <f t="shared" si="15"/>
        <v>-2.6619175328321809E-3</v>
      </c>
      <c r="V297" s="71">
        <f>[1]!s_dq_close($V$1,A297,1)</f>
        <v>7503.5343000000003</v>
      </c>
      <c r="W297" s="122">
        <f t="shared" si="16"/>
        <v>-2.8855582163831439E-3</v>
      </c>
      <c r="X297" s="177">
        <f>[1]!s_dq_close($X$1,A297,1)</f>
        <v>7098.2542000000003</v>
      </c>
    </row>
    <row r="298" spans="1:24">
      <c r="A298" s="113">
        <v>44491</v>
      </c>
      <c r="B298" s="175">
        <f t="shared" si="14"/>
        <v>-4267387.1699999878</v>
      </c>
      <c r="C298" s="168">
        <f>财通君享定增!L297</f>
        <v>-491555.26000000536</v>
      </c>
      <c r="D298" s="121">
        <f>财通君享定增!Q297</f>
        <v>-4.9155526000000532E-3</v>
      </c>
      <c r="E298" s="168">
        <f>衍复天禄1000指增!O297</f>
        <v>-501172.57999999914</v>
      </c>
      <c r="F298" s="120">
        <f>衍复天禄1000指增!T297</f>
        <v>-1.0023451599999983E-2</v>
      </c>
      <c r="G298" s="121">
        <f t="shared" si="18"/>
        <v>-1.3537104621470786E-3</v>
      </c>
      <c r="H298" s="168">
        <f>'衍复-灵活对冲'!N297</f>
        <v>-209085.71999999881</v>
      </c>
      <c r="I298" s="121">
        <f>'衍复-灵活对冲'!S297</f>
        <v>-4.1817143999999763E-3</v>
      </c>
      <c r="J298" s="168">
        <f>凡二量化对冲7号!L297</f>
        <v>-2848223.6099999845</v>
      </c>
      <c r="K298" s="121">
        <f>凡二量化对冲7号!Q297</f>
        <v>-1.2383580913043412E-2</v>
      </c>
      <c r="L298" s="168">
        <f>财通内需增长!J299</f>
        <v>0</v>
      </c>
      <c r="M298" s="121">
        <f>财通内需增长!M299</f>
        <v>0</v>
      </c>
      <c r="N298" s="168">
        <f>赫富尊享十九号!O297</f>
        <v>0</v>
      </c>
      <c r="O298" s="123">
        <f>赫富尊享十九号!T297</f>
        <v>0</v>
      </c>
      <c r="P298" s="121">
        <f t="shared" si="17"/>
        <v>1.0169627343016296E-2</v>
      </c>
      <c r="Q298" s="167">
        <f>天行者!O297</f>
        <v>-217350</v>
      </c>
      <c r="R298" s="120">
        <f>天行者!R297</f>
        <v>-4.8300000000000001E-3</v>
      </c>
      <c r="U298" s="122">
        <f t="shared" si="15"/>
        <v>-8.6697411378529043E-3</v>
      </c>
      <c r="V298" s="71">
        <f>[1]!s_dq_close($V$1,A298,1)</f>
        <v>7438.4805999999999</v>
      </c>
      <c r="W298" s="122">
        <f t="shared" si="16"/>
        <v>-1.0169627343016296E-2</v>
      </c>
      <c r="X298" s="177">
        <f>[1]!s_dq_close($X$1,A298,1)</f>
        <v>7026.0676000000003</v>
      </c>
    </row>
    <row r="299" spans="1:24">
      <c r="A299" s="113">
        <v>44492</v>
      </c>
      <c r="B299" s="175">
        <f t="shared" si="14"/>
        <v>0</v>
      </c>
      <c r="C299" s="168">
        <f>财通君享定增!L298</f>
        <v>0</v>
      </c>
      <c r="D299" s="121">
        <f>财通君享定增!Q298</f>
        <v>0</v>
      </c>
      <c r="E299" s="168">
        <f>衍复天禄1000指增!O298</f>
        <v>0</v>
      </c>
      <c r="F299" s="120">
        <f>衍复天禄1000指增!T298</f>
        <v>0</v>
      </c>
      <c r="G299" s="121">
        <f t="shared" si="18"/>
        <v>0</v>
      </c>
      <c r="H299" s="168">
        <f>'衍复-灵活对冲'!N298</f>
        <v>0</v>
      </c>
      <c r="I299" s="121">
        <f>'衍复-灵活对冲'!S298</f>
        <v>0</v>
      </c>
      <c r="J299" s="168">
        <f>凡二量化对冲7号!L298</f>
        <v>0</v>
      </c>
      <c r="K299" s="121">
        <f>凡二量化对冲7号!Q298</f>
        <v>0</v>
      </c>
      <c r="L299" s="168">
        <f>财通内需增长!J300</f>
        <v>0</v>
      </c>
      <c r="M299" s="121">
        <f>财通内需增长!M300</f>
        <v>0</v>
      </c>
      <c r="N299" s="168">
        <f>赫富尊享十九号!O298</f>
        <v>0</v>
      </c>
      <c r="O299" s="123">
        <f>赫富尊享十九号!T298</f>
        <v>0</v>
      </c>
      <c r="P299" s="121">
        <f t="shared" si="17"/>
        <v>0</v>
      </c>
      <c r="Q299" s="167">
        <f>天行者!O298</f>
        <v>0</v>
      </c>
      <c r="R299" s="120">
        <f>天行者!R298</f>
        <v>0</v>
      </c>
      <c r="U299" s="122">
        <f t="shared" si="15"/>
        <v>0</v>
      </c>
      <c r="V299" s="71">
        <f>[1]!s_dq_close($V$1,A299,1)</f>
        <v>7438.4805999999999</v>
      </c>
      <c r="W299" s="122">
        <f t="shared" si="16"/>
        <v>0</v>
      </c>
      <c r="X299" s="177">
        <f>[1]!s_dq_close($X$1,A299,1)</f>
        <v>7026.0676000000003</v>
      </c>
    </row>
    <row r="300" spans="1:24">
      <c r="A300" s="113">
        <v>44493</v>
      </c>
      <c r="B300" s="175">
        <f t="shared" si="14"/>
        <v>0</v>
      </c>
      <c r="C300" s="168">
        <f>财通君享定增!L299</f>
        <v>0</v>
      </c>
      <c r="D300" s="121">
        <f>财通君享定增!Q299</f>
        <v>0</v>
      </c>
      <c r="E300" s="168">
        <f>衍复天禄1000指增!O299</f>
        <v>0</v>
      </c>
      <c r="F300" s="120">
        <f>衍复天禄1000指增!T299</f>
        <v>0</v>
      </c>
      <c r="G300" s="121">
        <f t="shared" si="18"/>
        <v>0</v>
      </c>
      <c r="H300" s="168">
        <f>'衍复-灵活对冲'!N299</f>
        <v>0</v>
      </c>
      <c r="I300" s="121">
        <f>'衍复-灵活对冲'!S299</f>
        <v>0</v>
      </c>
      <c r="J300" s="168">
        <f>凡二量化对冲7号!L299</f>
        <v>0</v>
      </c>
      <c r="K300" s="121">
        <f>凡二量化对冲7号!Q299</f>
        <v>0</v>
      </c>
      <c r="L300" s="168">
        <f>财通内需增长!J301</f>
        <v>0</v>
      </c>
      <c r="M300" s="121">
        <f>财通内需增长!M301</f>
        <v>0</v>
      </c>
      <c r="N300" s="168">
        <f>赫富尊享十九号!O299</f>
        <v>0</v>
      </c>
      <c r="O300" s="123">
        <f>赫富尊享十九号!T299</f>
        <v>0</v>
      </c>
      <c r="P300" s="121">
        <f t="shared" si="17"/>
        <v>0</v>
      </c>
      <c r="Q300" s="167">
        <f>天行者!O299</f>
        <v>0</v>
      </c>
      <c r="R300" s="120">
        <f>天行者!R299</f>
        <v>0</v>
      </c>
      <c r="U300" s="122">
        <f t="shared" si="15"/>
        <v>0</v>
      </c>
      <c r="V300" s="71">
        <f>[1]!s_dq_close($V$1,A300,1)</f>
        <v>7438.4805999999999</v>
      </c>
      <c r="W300" s="122">
        <f t="shared" si="16"/>
        <v>0</v>
      </c>
      <c r="X300" s="177">
        <f>[1]!s_dq_close($X$1,A300,1)</f>
        <v>7026.0676000000003</v>
      </c>
    </row>
    <row r="301" spans="1:24">
      <c r="A301" s="113">
        <v>44494</v>
      </c>
      <c r="B301" s="175">
        <f t="shared" si="14"/>
        <v>2447909.590000011</v>
      </c>
      <c r="C301" s="168">
        <f>财通君享定增!L300</f>
        <v>-297571.80999998748</v>
      </c>
      <c r="D301" s="121">
        <f>财通君享定增!Q300</f>
        <v>-2.9757180999998747E-3</v>
      </c>
      <c r="E301" s="168">
        <f>衍复天禄1000指增!O300</f>
        <v>654504.1099999994</v>
      </c>
      <c r="F301" s="120">
        <f>衍复天禄1000指增!T300</f>
        <v>1.3090082199999988E-2</v>
      </c>
      <c r="G301" s="121">
        <f t="shared" si="18"/>
        <v>4.6761196058045171E-4</v>
      </c>
      <c r="H301" s="168">
        <f>'衍复-灵活对冲'!N300</f>
        <v>85535.060000002384</v>
      </c>
      <c r="I301" s="121">
        <f>'衍复-灵活对冲'!S300</f>
        <v>1.7107012000000478E-3</v>
      </c>
      <c r="J301" s="168">
        <f>凡二量化对冲7号!L300</f>
        <v>2022709.6599999964</v>
      </c>
      <c r="K301" s="121">
        <f>凡二量化对冲7号!Q300</f>
        <v>8.7943898260869416E-3</v>
      </c>
      <c r="L301" s="168">
        <f>财通内需增长!J302</f>
        <v>0</v>
      </c>
      <c r="M301" s="121">
        <f>财通内需增长!M302</f>
        <v>0</v>
      </c>
      <c r="N301" s="168">
        <f>赫富尊享十九号!O300</f>
        <v>-17267.429999999702</v>
      </c>
      <c r="O301" s="123">
        <f>赫富尊享十九号!T300</f>
        <v>-3.4534859999999407E-4</v>
      </c>
      <c r="P301" s="121">
        <f t="shared" si="17"/>
        <v>-1.1435193508409358E-2</v>
      </c>
      <c r="Q301" s="167">
        <f>天行者!O300</f>
        <v>0</v>
      </c>
      <c r="R301" s="120">
        <f>天行者!R300</f>
        <v>0</v>
      </c>
      <c r="U301" s="122">
        <f t="shared" si="15"/>
        <v>1.2622470239419536E-2</v>
      </c>
      <c r="V301" s="71">
        <f>[1]!s_dq_close($V$1,A301,1)</f>
        <v>7532.3725999999997</v>
      </c>
      <c r="W301" s="122">
        <f t="shared" si="16"/>
        <v>1.1089844908409363E-2</v>
      </c>
      <c r="X301" s="177">
        <f>[1]!s_dq_close($X$1,A301,1)</f>
        <v>7103.9856</v>
      </c>
    </row>
    <row r="302" spans="1:24">
      <c r="A302" s="113">
        <v>44495</v>
      </c>
      <c r="B302" s="175">
        <f t="shared" si="14"/>
        <v>-806825.090000025</v>
      </c>
      <c r="C302" s="168">
        <f>财通君享定增!L301</f>
        <v>189743.26999999583</v>
      </c>
      <c r="D302" s="121">
        <f>财通君享定增!Q301</f>
        <v>1.8974326999999583E-3</v>
      </c>
      <c r="E302" s="168">
        <f>衍复天禄1000指增!O301</f>
        <v>-223871.60999999789</v>
      </c>
      <c r="F302" s="120">
        <f>衍复天禄1000指增!T301</f>
        <v>-4.4774321999999575E-3</v>
      </c>
      <c r="G302" s="121">
        <f t="shared" si="18"/>
        <v>-1.3331373997136284E-3</v>
      </c>
      <c r="H302" s="168">
        <f>'衍复-灵活对冲'!N301</f>
        <v>-237597.41000000387</v>
      </c>
      <c r="I302" s="121">
        <f>'衍复-灵活对冲'!S301</f>
        <v>-4.7519482000000779E-3</v>
      </c>
      <c r="J302" s="168">
        <f>凡二量化对冲7号!L301</f>
        <v>-619507.76000002027</v>
      </c>
      <c r="K302" s="121">
        <f>凡二量化对冲7号!Q301</f>
        <v>-2.6935120000000879E-3</v>
      </c>
      <c r="L302" s="168">
        <f>财通内需增长!J303</f>
        <v>0</v>
      </c>
      <c r="M302" s="121">
        <f>财通内需增长!M303</f>
        <v>0</v>
      </c>
      <c r="N302" s="168">
        <f>赫富尊享十九号!O301</f>
        <v>84408.420000001192</v>
      </c>
      <c r="O302" s="123">
        <f>赫富尊享十九号!T301</f>
        <v>1.6881684000000239E-3</v>
      </c>
      <c r="P302" s="121">
        <f t="shared" si="17"/>
        <v>1.9066513879159594E-3</v>
      </c>
      <c r="Q302" s="167">
        <f>天行者!O301</f>
        <v>0</v>
      </c>
      <c r="R302" s="120">
        <f>天行者!R301</f>
        <v>0</v>
      </c>
      <c r="U302" s="122">
        <f t="shared" si="15"/>
        <v>-3.1442948002863291E-3</v>
      </c>
      <c r="V302" s="71">
        <f>[1]!s_dq_close($V$1,A302,1)</f>
        <v>7508.6886000000004</v>
      </c>
      <c r="W302" s="122">
        <f t="shared" si="16"/>
        <v>-2.1848298791593557E-4</v>
      </c>
      <c r="X302" s="177">
        <f>[1]!s_dq_close($X$1,A302,1)</f>
        <v>7102.4335000000001</v>
      </c>
    </row>
    <row r="303" spans="1:24">
      <c r="A303" s="113">
        <v>44496</v>
      </c>
      <c r="B303" s="175">
        <f t="shared" si="14"/>
        <v>-583573.54459598998</v>
      </c>
      <c r="C303" s="168">
        <f>财通君享定增!L302</f>
        <v>-202701.35000000894</v>
      </c>
      <c r="D303" s="121">
        <f>财通君享定增!Q302</f>
        <v>-2.0270135000000893E-3</v>
      </c>
      <c r="E303" s="168">
        <f>衍复天禄1000指增!O302</f>
        <v>-475006.79000000301</v>
      </c>
      <c r="F303" s="120">
        <f>衍复天禄1000指增!T302</f>
        <v>-9.5001358000000608E-3</v>
      </c>
      <c r="G303" s="121">
        <f t="shared" si="18"/>
        <v>5.0729745538893693E-4</v>
      </c>
      <c r="H303" s="168">
        <f>'衍复-灵活对冲'!N302</f>
        <v>-99790.909999996424</v>
      </c>
      <c r="I303" s="121">
        <f>'衍复-灵活对冲'!S302</f>
        <v>-1.9958181999999284E-3</v>
      </c>
      <c r="J303" s="168">
        <f>凡二量化对冲7号!L302</f>
        <v>593406.48000001907</v>
      </c>
      <c r="K303" s="121">
        <f>凡二量化对冲7号!Q302</f>
        <v>2.5800281739131264E-3</v>
      </c>
      <c r="L303" s="168">
        <f>财通内需增长!J304</f>
        <v>-6656.0445960015059</v>
      </c>
      <c r="M303" s="121">
        <f>财通内需增长!M304</f>
        <v>-8.320055745001882E-5</v>
      </c>
      <c r="N303" s="168">
        <f>赫富尊享十九号!O302</f>
        <v>-392824.92999999912</v>
      </c>
      <c r="O303" s="123">
        <f>赫富尊享十九号!T302</f>
        <v>-7.8564985999999819E-3</v>
      </c>
      <c r="P303" s="121">
        <f t="shared" si="17"/>
        <v>-2.7747656480597675E-4</v>
      </c>
      <c r="Q303" s="167">
        <f>天行者!O302</f>
        <v>0</v>
      </c>
      <c r="R303" s="120">
        <f>天行者!R302</f>
        <v>0</v>
      </c>
      <c r="U303" s="122">
        <f t="shared" si="15"/>
        <v>-1.0007433255388998E-2</v>
      </c>
      <c r="V303" s="71">
        <f>[1]!s_dq_close($V$1,A303,1)</f>
        <v>7433.5459000000001</v>
      </c>
      <c r="W303" s="122">
        <f t="shared" si="16"/>
        <v>-7.5790220351940052E-3</v>
      </c>
      <c r="X303" s="177">
        <f>[1]!s_dq_close($X$1,A303,1)</f>
        <v>7048.6040000000003</v>
      </c>
    </row>
    <row r="304" spans="1:24">
      <c r="A304" s="113">
        <v>44497</v>
      </c>
      <c r="B304" s="175">
        <f t="shared" si="14"/>
        <v>-6474181.9700000174</v>
      </c>
      <c r="C304" s="168">
        <f>财通君享定增!L303</f>
        <v>-390308.31999999285</v>
      </c>
      <c r="D304" s="121">
        <f>财通君享定增!Q303</f>
        <v>-3.9030831999999284E-3</v>
      </c>
      <c r="E304" s="168">
        <f>衍复天禄1000指增!O303</f>
        <v>-971889.58999999962</v>
      </c>
      <c r="F304" s="120">
        <f>衍复天禄1000指增!T303</f>
        <v>-1.9437791799999993E-2</v>
      </c>
      <c r="G304" s="121">
        <f t="shared" si="18"/>
        <v>2.8524183135880121E-3</v>
      </c>
      <c r="H304" s="168">
        <f>'衍复-灵活对冲'!N303</f>
        <v>-389659.76000000536</v>
      </c>
      <c r="I304" s="121">
        <f>'衍复-灵活对冲'!S303</f>
        <v>-7.7931952000001069E-3</v>
      </c>
      <c r="J304" s="168">
        <f>凡二量化对冲7号!L303</f>
        <v>-3614998.9200000167</v>
      </c>
      <c r="K304" s="121">
        <f>凡二量化对冲7号!Q303</f>
        <v>-1.5717386608695726E-2</v>
      </c>
      <c r="L304" s="168">
        <f>财通内需增长!J305</f>
        <v>0</v>
      </c>
      <c r="M304" s="121">
        <f>财通内需增长!M305</f>
        <v>0</v>
      </c>
      <c r="N304" s="168">
        <f>赫富尊享十九号!O303</f>
        <v>-1107325.3800000027</v>
      </c>
      <c r="O304" s="123">
        <f>赫富尊享十九号!T303</f>
        <v>-2.2146507600000052E-2</v>
      </c>
      <c r="P304" s="121">
        <f t="shared" si="17"/>
        <v>-8.1966247579507087E-3</v>
      </c>
      <c r="Q304" s="167">
        <f>天行者!O303</f>
        <v>0</v>
      </c>
      <c r="R304" s="120">
        <f>天行者!R303</f>
        <v>0</v>
      </c>
      <c r="U304" s="122">
        <f t="shared" si="15"/>
        <v>-2.2290210113588005E-2</v>
      </c>
      <c r="V304" s="71">
        <f>[1]!s_dq_close($V$1,A304,1)</f>
        <v>7267.8505999999998</v>
      </c>
      <c r="W304" s="122">
        <f t="shared" si="16"/>
        <v>-1.3949882842049344E-2</v>
      </c>
      <c r="X304" s="177">
        <f>[1]!s_dq_close($X$1,A304,1)</f>
        <v>6950.2767999999996</v>
      </c>
    </row>
    <row r="305" spans="1:24">
      <c r="A305" s="113">
        <v>44498</v>
      </c>
      <c r="B305" s="175">
        <f t="shared" si="14"/>
        <v>1480186.8800000271</v>
      </c>
      <c r="C305" s="168">
        <f>财通君享定增!L304</f>
        <v>78837.54999999702</v>
      </c>
      <c r="D305" s="121">
        <f>财通君享定增!Q304</f>
        <v>7.8837549999997015E-4</v>
      </c>
      <c r="E305" s="168">
        <f>衍复天禄1000指增!O304</f>
        <v>711856.38000000478</v>
      </c>
      <c r="F305" s="120">
        <f>衍复天禄1000指增!T304</f>
        <v>1.4237127600000095E-2</v>
      </c>
      <c r="G305" s="121">
        <f t="shared" si="18"/>
        <v>-1.9236751550813763E-3</v>
      </c>
      <c r="H305" s="168">
        <f>'衍复-灵活对冲'!N304</f>
        <v>114046.75</v>
      </c>
      <c r="I305" s="121">
        <f>'衍复-灵活对冲'!S304</f>
        <v>2.280935E-3</v>
      </c>
      <c r="J305" s="168">
        <f>凡二量化对冲7号!L304</f>
        <v>7249.2900000214577</v>
      </c>
      <c r="K305" s="121">
        <f>凡二量化对冲7号!Q304</f>
        <v>3.151865217400634E-5</v>
      </c>
      <c r="L305" s="168">
        <f>财通内需增长!J306</f>
        <v>0</v>
      </c>
      <c r="M305" s="121">
        <f>财通内需增长!M306</f>
        <v>0</v>
      </c>
      <c r="N305" s="168">
        <f>赫富尊享十九号!O304</f>
        <v>546146.91000000387</v>
      </c>
      <c r="O305" s="123">
        <f>赫富尊享十九号!T304</f>
        <v>1.0922938200000077E-2</v>
      </c>
      <c r="P305" s="121">
        <f t="shared" si="17"/>
        <v>5.3163982753796739E-4</v>
      </c>
      <c r="Q305" s="167">
        <f>天行者!O304</f>
        <v>22050</v>
      </c>
      <c r="R305" s="120">
        <f>天行者!R304</f>
        <v>4.4545454545454543E-4</v>
      </c>
      <c r="U305" s="122">
        <f t="shared" si="15"/>
        <v>1.6160802755081471E-2</v>
      </c>
      <c r="V305" s="71">
        <f>[1]!s_dq_close($V$1,A305,1)</f>
        <v>7385.3049000000001</v>
      </c>
      <c r="W305" s="122">
        <f t="shared" si="16"/>
        <v>1.039129837246211E-2</v>
      </c>
      <c r="X305" s="177">
        <f>[1]!s_dq_close($X$1,A305,1)</f>
        <v>7022.4992000000002</v>
      </c>
    </row>
    <row r="306" spans="1:24">
      <c r="A306" s="113">
        <v>44499</v>
      </c>
      <c r="B306" s="175">
        <f t="shared" si="14"/>
        <v>0</v>
      </c>
      <c r="C306" s="168">
        <f>财通君享定增!L305</f>
        <v>0</v>
      </c>
      <c r="D306" s="121">
        <f>财通君享定增!Q305</f>
        <v>0</v>
      </c>
      <c r="E306" s="168">
        <f>衍复天禄1000指增!O305</f>
        <v>0</v>
      </c>
      <c r="F306" s="120">
        <f>衍复天禄1000指增!T305</f>
        <v>0</v>
      </c>
      <c r="G306" s="121">
        <f t="shared" si="18"/>
        <v>0</v>
      </c>
      <c r="H306" s="168">
        <f>'衍复-灵活对冲'!N305</f>
        <v>0</v>
      </c>
      <c r="I306" s="121">
        <f>'衍复-灵活对冲'!S305</f>
        <v>0</v>
      </c>
      <c r="J306" s="168">
        <f>凡二量化对冲7号!L305</f>
        <v>0</v>
      </c>
      <c r="K306" s="121">
        <f>凡二量化对冲7号!Q305</f>
        <v>0</v>
      </c>
      <c r="L306" s="168">
        <f>财通内需增长!J307</f>
        <v>0</v>
      </c>
      <c r="M306" s="121">
        <f>财通内需增长!M307</f>
        <v>0</v>
      </c>
      <c r="N306" s="168">
        <f>赫富尊享十九号!O305</f>
        <v>0</v>
      </c>
      <c r="O306" s="123">
        <f>赫富尊享十九号!T305</f>
        <v>0</v>
      </c>
      <c r="P306" s="121">
        <f t="shared" ref="P306:P337" si="19">O306-W306</f>
        <v>0</v>
      </c>
      <c r="Q306" s="167">
        <f>天行者!O305</f>
        <v>0</v>
      </c>
      <c r="R306" s="120">
        <f>天行者!R305</f>
        <v>0</v>
      </c>
      <c r="U306" s="122">
        <f t="shared" si="15"/>
        <v>0</v>
      </c>
      <c r="V306" s="71">
        <f>[1]!s_dq_close($V$1,A306,1)</f>
        <v>7385.3049000000001</v>
      </c>
      <c r="W306" s="122">
        <f t="shared" si="16"/>
        <v>0</v>
      </c>
      <c r="X306" s="177">
        <f>[1]!s_dq_close($X$1,A306,1)</f>
        <v>7022.4992000000002</v>
      </c>
    </row>
    <row r="307" spans="1:24">
      <c r="A307" s="113">
        <v>44500</v>
      </c>
      <c r="B307" s="175">
        <f t="shared" si="14"/>
        <v>0</v>
      </c>
      <c r="C307" s="168">
        <f>财通君享定增!L306</f>
        <v>0</v>
      </c>
      <c r="D307" s="121">
        <f>财通君享定增!Q306</f>
        <v>0</v>
      </c>
      <c r="E307" s="168">
        <f>衍复天禄1000指增!O306</f>
        <v>0</v>
      </c>
      <c r="F307" s="120">
        <f>衍复天禄1000指增!T306</f>
        <v>0</v>
      </c>
      <c r="G307" s="121">
        <f t="shared" si="18"/>
        <v>0</v>
      </c>
      <c r="H307" s="168">
        <f>'衍复-灵活对冲'!N306</f>
        <v>0</v>
      </c>
      <c r="I307" s="121">
        <f>'衍复-灵活对冲'!S306</f>
        <v>0</v>
      </c>
      <c r="J307" s="168">
        <f>凡二量化对冲7号!L306</f>
        <v>0</v>
      </c>
      <c r="K307" s="121">
        <f>凡二量化对冲7号!Q306</f>
        <v>0</v>
      </c>
      <c r="L307" s="168">
        <f>财通内需增长!J308</f>
        <v>0</v>
      </c>
      <c r="M307" s="121">
        <f>财通内需增长!M308</f>
        <v>0</v>
      </c>
      <c r="N307" s="168">
        <f>赫富尊享十九号!O306</f>
        <v>0</v>
      </c>
      <c r="O307" s="123">
        <f>赫富尊享十九号!T306</f>
        <v>0</v>
      </c>
      <c r="P307" s="121">
        <f t="shared" si="19"/>
        <v>0</v>
      </c>
      <c r="Q307" s="167">
        <f>天行者!O306</f>
        <v>0</v>
      </c>
      <c r="R307" s="120">
        <f>天行者!R306</f>
        <v>0</v>
      </c>
      <c r="U307" s="122">
        <f t="shared" si="15"/>
        <v>0</v>
      </c>
      <c r="V307" s="71">
        <f>[1]!s_dq_close($V$1,A307,1)</f>
        <v>7385.3049000000001</v>
      </c>
      <c r="W307" s="122">
        <f t="shared" si="16"/>
        <v>0</v>
      </c>
      <c r="X307" s="177">
        <f>[1]!s_dq_close($X$1,A307,1)</f>
        <v>7022.4992000000002</v>
      </c>
    </row>
    <row r="308" spans="1:24">
      <c r="A308" s="113">
        <v>44501</v>
      </c>
      <c r="B308" s="175">
        <f t="shared" si="14"/>
        <v>1904367.8599999791</v>
      </c>
      <c r="C308" s="168">
        <f>财通君享定增!L307</f>
        <v>641281.04999999702</v>
      </c>
      <c r="D308" s="121">
        <f>财通君享定增!Q307</f>
        <v>6.4128104999999699E-3</v>
      </c>
      <c r="E308" s="168">
        <f>衍复天禄1000指增!O307</f>
        <v>347564.86999999941</v>
      </c>
      <c r="F308" s="120">
        <f>衍复天禄1000指增!T307</f>
        <v>6.9512973999999884E-3</v>
      </c>
      <c r="G308" s="121">
        <f t="shared" si="18"/>
        <v>-2.5683637313908114E-3</v>
      </c>
      <c r="H308" s="168">
        <f>'衍复-灵活对冲'!N307</f>
        <v>-218589.61999999732</v>
      </c>
      <c r="I308" s="121">
        <f>'衍复-灵活对冲'!S307</f>
        <v>-4.3717923999999466E-3</v>
      </c>
      <c r="J308" s="168">
        <f>凡二量化对冲7号!L307</f>
        <v>868553.88999998569</v>
      </c>
      <c r="K308" s="121">
        <f>凡二量化对冲7号!Q307</f>
        <v>3.7763212608695031E-3</v>
      </c>
      <c r="L308" s="168">
        <f>财通内需增长!J309</f>
        <v>0</v>
      </c>
      <c r="M308" s="121">
        <f>财通内需增长!M309</f>
        <v>0</v>
      </c>
      <c r="N308" s="168">
        <f>赫富尊享十九号!O307</f>
        <v>265557.66999999434</v>
      </c>
      <c r="O308" s="123">
        <f>赫富尊享十九号!T307</f>
        <v>5.3111533999998864E-3</v>
      </c>
      <c r="P308" s="121">
        <f t="shared" si="19"/>
        <v>-1.3659374961893372E-4</v>
      </c>
      <c r="Q308" s="167">
        <f>天行者!O307</f>
        <v>0</v>
      </c>
      <c r="R308" s="120">
        <f>天行者!R307</f>
        <v>0</v>
      </c>
      <c r="U308" s="122">
        <f t="shared" si="15"/>
        <v>9.5196611313907997E-3</v>
      </c>
      <c r="V308" s="71">
        <f>[1]!s_dq_close($V$1,A308,1)</f>
        <v>7455.6104999999998</v>
      </c>
      <c r="W308" s="122">
        <f t="shared" si="16"/>
        <v>5.4477471496188201E-3</v>
      </c>
      <c r="X308" s="177">
        <f>[1]!s_dq_close($X$1,A308,1)</f>
        <v>7060.7560000000003</v>
      </c>
    </row>
    <row r="309" spans="1:24">
      <c r="A309" s="113">
        <v>44502</v>
      </c>
      <c r="B309" s="175">
        <f t="shared" si="14"/>
        <v>-3233156.0099999886</v>
      </c>
      <c r="C309" s="168">
        <f>财通君享定增!L308</f>
        <v>514641.41000001132</v>
      </c>
      <c r="D309" s="121">
        <f>财通君享定增!Q308</f>
        <v>5.1464141000001134E-3</v>
      </c>
      <c r="E309" s="168">
        <f>衍复天禄1000指增!O308</f>
        <v>-537382.37000000267</v>
      </c>
      <c r="F309" s="120">
        <f>衍复天禄1000指增!T308</f>
        <v>-1.0747647400000053E-2</v>
      </c>
      <c r="G309" s="121">
        <f t="shared" si="18"/>
        <v>9.2283887339090348E-4</v>
      </c>
      <c r="H309" s="168">
        <f>'衍复-灵活对冲'!N308</f>
        <v>-232845.46000000089</v>
      </c>
      <c r="I309" s="121">
        <f>'衍复-灵活对冲'!S308</f>
        <v>-4.6569092000000182E-3</v>
      </c>
      <c r="J309" s="168">
        <f>凡二量化对冲7号!L308</f>
        <v>-2035591.4399999976</v>
      </c>
      <c r="K309" s="121">
        <f>凡二量化对冲7号!Q308</f>
        <v>-8.850397565217381E-3</v>
      </c>
      <c r="L309" s="168">
        <f>财通内需增长!J310</f>
        <v>0</v>
      </c>
      <c r="M309" s="121">
        <f>财通内需增长!M310</f>
        <v>0</v>
      </c>
      <c r="N309" s="168">
        <f>赫富尊享十九号!O308</f>
        <v>-941978.14999999851</v>
      </c>
      <c r="O309" s="123">
        <f>赫富尊享十九号!T308</f>
        <v>-1.8839562999999969E-2</v>
      </c>
      <c r="P309" s="121">
        <f t="shared" si="19"/>
        <v>-8.1245347509002128E-3</v>
      </c>
      <c r="Q309" s="167">
        <f>天行者!O308</f>
        <v>0</v>
      </c>
      <c r="R309" s="120">
        <f>天行者!R308</f>
        <v>0</v>
      </c>
      <c r="U309" s="122">
        <f t="shared" si="15"/>
        <v>-1.1670486273390956E-2</v>
      </c>
      <c r="V309" s="71">
        <f>[1]!s_dq_close($V$1,A309,1)</f>
        <v>7368.5999000000002</v>
      </c>
      <c r="W309" s="122">
        <f t="shared" si="16"/>
        <v>-1.0715028249099756E-2</v>
      </c>
      <c r="X309" s="177">
        <f>[1]!s_dq_close($X$1,A309,1)</f>
        <v>6985.0998</v>
      </c>
    </row>
    <row r="310" spans="1:24">
      <c r="A310" s="113">
        <v>44503</v>
      </c>
      <c r="B310" s="175">
        <f t="shared" si="14"/>
        <v>-663506.96156400885</v>
      </c>
      <c r="C310" s="168">
        <f>财通君享定增!L309</f>
        <v>-93704.180000007153</v>
      </c>
      <c r="D310" s="121">
        <f>财通君享定增!Q309</f>
        <v>-9.3704180000007151E-4</v>
      </c>
      <c r="E310" s="168">
        <f>衍复天禄1000指增!O309</f>
        <v>112902.6299999982</v>
      </c>
      <c r="F310" s="120">
        <f>衍复天禄1000指增!T309</f>
        <v>2.2580525999999642E-3</v>
      </c>
      <c r="G310" s="121">
        <f t="shared" si="18"/>
        <v>5.3179929819387704E-6</v>
      </c>
      <c r="H310" s="168">
        <f>'衍复-灵活对冲'!N309</f>
        <v>-194829.88000000268</v>
      </c>
      <c r="I310" s="121">
        <f>'衍复-灵活对冲'!S309</f>
        <v>-3.8965976000000535E-3</v>
      </c>
      <c r="J310" s="168">
        <f>凡二量化对冲7号!L309</f>
        <v>-901067.96999999881</v>
      </c>
      <c r="K310" s="121">
        <f>凡二量化对冲7号!Q309</f>
        <v>-3.9176868260869515E-3</v>
      </c>
      <c r="L310" s="168">
        <f>财通内需增长!J311</f>
        <v>272897.82843600214</v>
      </c>
      <c r="M310" s="121">
        <f>财通内需增长!M311</f>
        <v>3.4112228554500266E-3</v>
      </c>
      <c r="N310" s="168">
        <f>赫富尊享十九号!O309</f>
        <v>140294.6099999994</v>
      </c>
      <c r="O310" s="123">
        <f>赫富尊享十九号!T309</f>
        <v>2.8058921999999883E-3</v>
      </c>
      <c r="P310" s="121">
        <f t="shared" si="19"/>
        <v>-1.8832748753221987E-3</v>
      </c>
      <c r="Q310" s="167">
        <f>天行者!O309</f>
        <v>0</v>
      </c>
      <c r="R310" s="120">
        <f>天行者!R309</f>
        <v>0</v>
      </c>
      <c r="U310" s="122">
        <f t="shared" si="15"/>
        <v>2.2527346070180254E-3</v>
      </c>
      <c r="V310" s="71">
        <f>[1]!s_dq_close($V$1,A310,1)</f>
        <v>7385.1994000000004</v>
      </c>
      <c r="W310" s="122">
        <f t="shared" si="16"/>
        <v>4.689167075322187E-3</v>
      </c>
      <c r="X310" s="177">
        <f>[1]!s_dq_close($X$1,A310,1)</f>
        <v>7017.8540999999996</v>
      </c>
    </row>
    <row r="311" spans="1:24">
      <c r="A311" s="113">
        <v>44504</v>
      </c>
      <c r="B311" s="175">
        <f t="shared" si="14"/>
        <v>2126472.700000009</v>
      </c>
      <c r="C311" s="168">
        <f>财通君享定增!L310</f>
        <v>-176472.59000000358</v>
      </c>
      <c r="D311" s="121">
        <f>财通君享定增!Q310</f>
        <v>-1.7647259000000358E-3</v>
      </c>
      <c r="E311" s="168">
        <f>衍复天禄1000指增!O310</f>
        <v>631285.20000000147</v>
      </c>
      <c r="F311" s="120">
        <f>衍复天禄1000指增!T310</f>
        <v>1.2625704000000029E-2</v>
      </c>
      <c r="G311" s="121">
        <f t="shared" si="18"/>
        <v>-7.1082148365834985E-4</v>
      </c>
      <c r="H311" s="168">
        <f>'衍复-灵活对冲'!N310</f>
        <v>61775.320000000298</v>
      </c>
      <c r="I311" s="121">
        <f>'衍复-灵活对冲'!S310</f>
        <v>1.2355064000000059E-3</v>
      </c>
      <c r="J311" s="168">
        <f>凡二量化对冲7号!L310</f>
        <v>1299232.400000006</v>
      </c>
      <c r="K311" s="121">
        <f>凡二量化对冲7号!Q310</f>
        <v>5.6488365217391562E-3</v>
      </c>
      <c r="L311" s="168">
        <f>财通内需增长!J312</f>
        <v>0</v>
      </c>
      <c r="M311" s="121">
        <f>财通内需增长!M312</f>
        <v>0</v>
      </c>
      <c r="N311" s="168">
        <f>赫富尊享十九号!O310</f>
        <v>310652.37000000477</v>
      </c>
      <c r="O311" s="123">
        <f>赫富尊享十九号!T310</f>
        <v>6.2130474000000957E-3</v>
      </c>
      <c r="P311" s="121">
        <f t="shared" si="19"/>
        <v>-1.7663290877499493E-3</v>
      </c>
      <c r="Q311" s="167">
        <f>天行者!O310</f>
        <v>0</v>
      </c>
      <c r="R311" s="120">
        <f>天行者!R310</f>
        <v>0</v>
      </c>
      <c r="U311" s="122">
        <f t="shared" si="15"/>
        <v>1.3336525483658379E-2</v>
      </c>
      <c r="V311" s="71">
        <f>[1]!s_dq_close($V$1,A311,1)</f>
        <v>7483.6922999999997</v>
      </c>
      <c r="W311" s="122">
        <f t="shared" si="16"/>
        <v>7.979376487750045E-3</v>
      </c>
      <c r="X311" s="177">
        <f>[1]!s_dq_close($X$1,A311,1)</f>
        <v>7073.8522000000003</v>
      </c>
    </row>
    <row r="312" spans="1:24">
      <c r="A312" s="113">
        <v>44505</v>
      </c>
      <c r="B312" s="175">
        <f t="shared" si="14"/>
        <v>-4934999.0800000168</v>
      </c>
      <c r="C312" s="168">
        <f>财通君享定增!L311</f>
        <v>127227.29000000656</v>
      </c>
      <c r="D312" s="121">
        <f>财通君享定增!Q311</f>
        <v>1.2722729000000656E-3</v>
      </c>
      <c r="E312" s="168">
        <f>衍复天禄1000指增!O311</f>
        <v>-593973.40000000235</v>
      </c>
      <c r="F312" s="120">
        <f>衍复天禄1000指增!T311</f>
        <v>-1.1879468000000048E-2</v>
      </c>
      <c r="G312" s="121">
        <f t="shared" si="18"/>
        <v>6.9530074082592257E-4</v>
      </c>
      <c r="H312" s="168">
        <f>'衍复-灵活对冲'!N311</f>
        <v>-280364.94999999553</v>
      </c>
      <c r="I312" s="121">
        <f>'衍复-灵活对冲'!S311</f>
        <v>-5.6072989999999103E-3</v>
      </c>
      <c r="J312" s="168">
        <f>凡二量化对冲7号!L311</f>
        <v>-3391215.0100000203</v>
      </c>
      <c r="K312" s="121">
        <f>凡二量化对冲7号!Q311</f>
        <v>-1.474441308695661E-2</v>
      </c>
      <c r="L312" s="168">
        <f>财通内需增长!J313</f>
        <v>0</v>
      </c>
      <c r="M312" s="121">
        <f>财通内需增长!M313</f>
        <v>0</v>
      </c>
      <c r="N312" s="168">
        <f>赫富尊享十九号!O311</f>
        <v>-796673.01000000536</v>
      </c>
      <c r="O312" s="123">
        <f>赫富尊享十九号!T311</f>
        <v>-1.5933460200000107E-2</v>
      </c>
      <c r="P312" s="121">
        <f t="shared" si="19"/>
        <v>-4.3493193834870623E-3</v>
      </c>
      <c r="Q312" s="167">
        <f>天行者!O311</f>
        <v>0</v>
      </c>
      <c r="R312" s="120">
        <f>天行者!R311</f>
        <v>0</v>
      </c>
      <c r="U312" s="122">
        <f t="shared" si="15"/>
        <v>-1.257476874082597E-2</v>
      </c>
      <c r="V312" s="71">
        <f>[1]!s_dq_close($V$1,A312,1)</f>
        <v>7389.5865999999996</v>
      </c>
      <c r="W312" s="122">
        <f t="shared" si="16"/>
        <v>-1.1584140816513044E-2</v>
      </c>
      <c r="X312" s="177">
        <f>[1]!s_dq_close($X$1,A312,1)</f>
        <v>6991.9076999999997</v>
      </c>
    </row>
    <row r="313" spans="1:24">
      <c r="A313" s="113">
        <v>44506</v>
      </c>
      <c r="B313" s="175">
        <f t="shared" si="14"/>
        <v>0</v>
      </c>
      <c r="C313" s="168">
        <f>财通君享定增!L312</f>
        <v>0</v>
      </c>
      <c r="D313" s="121">
        <f>财通君享定增!Q312</f>
        <v>0</v>
      </c>
      <c r="E313" s="168">
        <f>衍复天禄1000指增!O312</f>
        <v>0</v>
      </c>
      <c r="F313" s="120">
        <f>衍复天禄1000指增!T312</f>
        <v>0</v>
      </c>
      <c r="G313" s="121">
        <f t="shared" si="18"/>
        <v>0</v>
      </c>
      <c r="H313" s="168">
        <f>'衍复-灵活对冲'!N312</f>
        <v>0</v>
      </c>
      <c r="I313" s="121">
        <f>'衍复-灵活对冲'!S312</f>
        <v>0</v>
      </c>
      <c r="J313" s="168">
        <f>凡二量化对冲7号!L312</f>
        <v>0</v>
      </c>
      <c r="K313" s="121">
        <f>凡二量化对冲7号!Q312</f>
        <v>0</v>
      </c>
      <c r="L313" s="168">
        <f>财通内需增长!J314</f>
        <v>0</v>
      </c>
      <c r="M313" s="121">
        <f>财通内需增长!M314</f>
        <v>0</v>
      </c>
      <c r="N313" s="168">
        <f>赫富尊享十九号!O312</f>
        <v>0</v>
      </c>
      <c r="O313" s="123">
        <f>赫富尊享十九号!T312</f>
        <v>0</v>
      </c>
      <c r="P313" s="121">
        <f t="shared" si="19"/>
        <v>0</v>
      </c>
      <c r="Q313" s="167">
        <f>天行者!O312</f>
        <v>0</v>
      </c>
      <c r="R313" s="120">
        <f>天行者!R312</f>
        <v>0</v>
      </c>
      <c r="U313" s="122">
        <f t="shared" si="15"/>
        <v>0</v>
      </c>
      <c r="V313" s="71">
        <f>[1]!s_dq_close($V$1,A313,1)</f>
        <v>7389.5865999999996</v>
      </c>
      <c r="W313" s="122">
        <f t="shared" si="16"/>
        <v>0</v>
      </c>
      <c r="X313" s="177">
        <f>[1]!s_dq_close($X$1,A313,1)</f>
        <v>6991.9076999999997</v>
      </c>
    </row>
    <row r="314" spans="1:24">
      <c r="A314" s="113">
        <v>44507</v>
      </c>
      <c r="B314" s="175">
        <f t="shared" si="14"/>
        <v>0</v>
      </c>
      <c r="C314" s="168">
        <f>财通君享定增!L313</f>
        <v>0</v>
      </c>
      <c r="D314" s="121">
        <f>财通君享定增!Q313</f>
        <v>0</v>
      </c>
      <c r="E314" s="168">
        <f>衍复天禄1000指增!O313</f>
        <v>0</v>
      </c>
      <c r="F314" s="120">
        <f>衍复天禄1000指增!T313</f>
        <v>0</v>
      </c>
      <c r="G314" s="121">
        <f t="shared" si="18"/>
        <v>0</v>
      </c>
      <c r="H314" s="168">
        <f>'衍复-灵活对冲'!N313</f>
        <v>0</v>
      </c>
      <c r="I314" s="121">
        <f>'衍复-灵活对冲'!S313</f>
        <v>0</v>
      </c>
      <c r="J314" s="168">
        <f>凡二量化对冲7号!L313</f>
        <v>0</v>
      </c>
      <c r="K314" s="121">
        <f>凡二量化对冲7号!Q313</f>
        <v>0</v>
      </c>
      <c r="L314" s="168">
        <f>财通内需增长!J315</f>
        <v>0</v>
      </c>
      <c r="M314" s="121">
        <f>财通内需增长!M315</f>
        <v>0</v>
      </c>
      <c r="N314" s="168">
        <f>赫富尊享十九号!O313</f>
        <v>0</v>
      </c>
      <c r="O314" s="123">
        <f>赫富尊享十九号!T313</f>
        <v>0</v>
      </c>
      <c r="P314" s="121">
        <f t="shared" si="19"/>
        <v>0</v>
      </c>
      <c r="Q314" s="167">
        <f>天行者!O313</f>
        <v>0</v>
      </c>
      <c r="R314" s="120">
        <f>天行者!R313</f>
        <v>0</v>
      </c>
      <c r="U314" s="122">
        <f t="shared" si="15"/>
        <v>0</v>
      </c>
      <c r="V314" s="71">
        <f>[1]!s_dq_close($V$1,A314,1)</f>
        <v>7389.5865999999996</v>
      </c>
      <c r="W314" s="122">
        <f t="shared" si="16"/>
        <v>0</v>
      </c>
      <c r="X314" s="177">
        <f>[1]!s_dq_close($X$1,A314,1)</f>
        <v>6991.9076999999997</v>
      </c>
    </row>
    <row r="315" spans="1:24">
      <c r="A315" s="113">
        <v>44508</v>
      </c>
      <c r="B315" s="175">
        <f t="shared" si="14"/>
        <v>1703498.0900000227</v>
      </c>
      <c r="C315" s="168">
        <f>财通君享定增!L314</f>
        <v>374134.62000000477</v>
      </c>
      <c r="D315" s="121">
        <f>财通君享定增!Q314</f>
        <v>3.7413462000000478E-3</v>
      </c>
      <c r="E315" s="168">
        <f>衍复天禄1000指增!O314</f>
        <v>264345.53000000538</v>
      </c>
      <c r="F315" s="120">
        <f>衍复天禄1000指增!T314</f>
        <v>5.2869106000001075E-3</v>
      </c>
      <c r="G315" s="121">
        <f t="shared" si="18"/>
        <v>7.7784915940473306E-4</v>
      </c>
      <c r="H315" s="168">
        <f>'衍复-灵活对冲'!N314</f>
        <v>76031.179999999702</v>
      </c>
      <c r="I315" s="121">
        <f>'衍复-灵活对冲'!S314</f>
        <v>1.5206235999999939E-3</v>
      </c>
      <c r="J315" s="168">
        <f>凡二量化对冲7号!L314</f>
        <v>708397.52000001073</v>
      </c>
      <c r="K315" s="121">
        <f>凡二量化对冲7号!Q314</f>
        <v>3.079989217391351E-3</v>
      </c>
      <c r="L315" s="168">
        <f>财通内需增长!J316</f>
        <v>0</v>
      </c>
      <c r="M315" s="121">
        <f>财通内需增长!M316</f>
        <v>0</v>
      </c>
      <c r="N315" s="168">
        <f>赫富尊享十九号!O314</f>
        <v>280589.24000000209</v>
      </c>
      <c r="O315" s="123">
        <f>赫富尊享十九号!T314</f>
        <v>5.6117848000000418E-3</v>
      </c>
      <c r="P315" s="121">
        <f t="shared" si="19"/>
        <v>5.9687306139113473E-4</v>
      </c>
      <c r="Q315" s="167">
        <f>天行者!O314</f>
        <v>0</v>
      </c>
      <c r="R315" s="120">
        <f>天行者!R314</f>
        <v>0</v>
      </c>
      <c r="U315" s="122">
        <f t="shared" si="15"/>
        <v>4.5090614405953744E-3</v>
      </c>
      <c r="V315" s="71">
        <f>[1]!s_dq_close($V$1,A315,1)</f>
        <v>7422.9066999999995</v>
      </c>
      <c r="W315" s="122">
        <f t="shared" si="16"/>
        <v>5.014911738608907E-3</v>
      </c>
      <c r="X315" s="177">
        <f>[1]!s_dq_close($X$1,A315,1)</f>
        <v>7026.9714999999997</v>
      </c>
    </row>
    <row r="316" spans="1:24">
      <c r="A316" s="113">
        <v>44509</v>
      </c>
      <c r="B316" s="175">
        <f t="shared" si="14"/>
        <v>3461562.4799999828</v>
      </c>
      <c r="C316" s="168">
        <f>财通君享定增!L315</f>
        <v>370300.32999999821</v>
      </c>
      <c r="D316" s="121">
        <f>财通君享定增!Q315</f>
        <v>3.7030032999999822E-3</v>
      </c>
      <c r="E316" s="168">
        <f>衍复天禄1000指增!O315</f>
        <v>717669.7399999958</v>
      </c>
      <c r="F316" s="120">
        <f>衍复天禄1000指增!T315</f>
        <v>1.4353394799999915E-2</v>
      </c>
      <c r="G316" s="121">
        <f t="shared" ref="G316:G347" si="20">F316-U316</f>
        <v>-3.3783121258096696E-4</v>
      </c>
      <c r="H316" s="168">
        <f>'衍复-灵活对冲'!N315</f>
        <v>52271.429999999702</v>
      </c>
      <c r="I316" s="121">
        <f>'衍复-灵活对冲'!S315</f>
        <v>1.0454285999999941E-3</v>
      </c>
      <c r="J316" s="168">
        <f>凡二量化对冲7号!L315</f>
        <v>1980605.4799999893</v>
      </c>
      <c r="K316" s="121">
        <f>凡二量化对冲7号!Q315</f>
        <v>8.6113281739129965E-3</v>
      </c>
      <c r="L316" s="168">
        <f>财通内需增长!J317</f>
        <v>0</v>
      </c>
      <c r="M316" s="121">
        <f>财通内需增长!M317</f>
        <v>0</v>
      </c>
      <c r="N316" s="168">
        <f>赫富尊享十九号!O315</f>
        <v>340715.5</v>
      </c>
      <c r="O316" s="123">
        <f>赫富尊享十九号!T315</f>
        <v>6.8143099999999996E-3</v>
      </c>
      <c r="P316" s="121">
        <f t="shared" si="19"/>
        <v>-9.8170852661571151E-4</v>
      </c>
      <c r="Q316" s="167">
        <f>天行者!O315</f>
        <v>0</v>
      </c>
      <c r="R316" s="120">
        <f>天行者!R315</f>
        <v>0</v>
      </c>
      <c r="U316" s="122">
        <f t="shared" si="15"/>
        <v>1.4691226012580882E-2</v>
      </c>
      <c r="V316" s="71">
        <f>[1]!s_dq_close($V$1,A316,1)</f>
        <v>7531.9583000000002</v>
      </c>
      <c r="W316" s="122">
        <f t="shared" si="16"/>
        <v>7.7960185266157112E-3</v>
      </c>
      <c r="X316" s="177">
        <f>[1]!s_dq_close($X$1,A316,1)</f>
        <v>7081.7538999999997</v>
      </c>
    </row>
    <row r="317" spans="1:24">
      <c r="A317" s="113">
        <v>44510</v>
      </c>
      <c r="B317" s="175">
        <f t="shared" si="14"/>
        <v>2634077.2311591292</v>
      </c>
      <c r="C317" s="168">
        <f>财通君享定增!L316</f>
        <v>695666.15999999642</v>
      </c>
      <c r="D317" s="121">
        <f>财通君享定增!Q316</f>
        <v>6.956661599999964E-3</v>
      </c>
      <c r="E317" s="168">
        <f>衍复天禄1000指增!O316</f>
        <v>-56827.009999996983</v>
      </c>
      <c r="F317" s="120">
        <f>衍复天禄1000指增!T316</f>
        <v>-1.1365401999999397E-3</v>
      </c>
      <c r="G317" s="121">
        <f t="shared" si="20"/>
        <v>-1.5706371333300145E-3</v>
      </c>
      <c r="H317" s="168">
        <f>'衍复-灵活对冲'!N316</f>
        <v>28511.689999997616</v>
      </c>
      <c r="I317" s="121">
        <f>'衍复-灵活对冲'!S316</f>
        <v>5.7023379999995231E-4</v>
      </c>
      <c r="J317" s="168">
        <f>凡二量化对冲7号!L316</f>
        <v>1067000.1100000143</v>
      </c>
      <c r="K317" s="121">
        <f>凡二量化对冲7号!Q316</f>
        <v>4.6391309130435401E-3</v>
      </c>
      <c r="L317" s="168">
        <f>财通内需增长!J318</f>
        <v>1464329.8111200035</v>
      </c>
      <c r="M317" s="121">
        <f>财通内需增长!M318</f>
        <v>1.8304122639000043E-2</v>
      </c>
      <c r="N317" s="168">
        <f>赫富尊享十九号!O316</f>
        <v>-100210.43999999762</v>
      </c>
      <c r="O317" s="123">
        <f>赫富尊享十九号!T316</f>
        <v>-2.0042087999999525E-3</v>
      </c>
      <c r="P317" s="121">
        <f t="shared" si="19"/>
        <v>7.3841686509125036E-4</v>
      </c>
      <c r="Q317" s="167">
        <f>天行者!O316</f>
        <v>-464393.08996088803</v>
      </c>
      <c r="R317" s="120">
        <f>天行者!R316</f>
        <v>-7.9655761571335859E-3</v>
      </c>
      <c r="U317" s="122">
        <f t="shared" si="15"/>
        <v>4.3409693333007482E-4</v>
      </c>
      <c r="V317" s="71">
        <f>[1]!s_dq_close($V$1,A317,1)</f>
        <v>7535.2278999999999</v>
      </c>
      <c r="W317" s="122">
        <f t="shared" si="16"/>
        <v>-2.7426256650912029E-3</v>
      </c>
      <c r="X317" s="177">
        <f>[1]!s_dq_close($X$1,A317,1)</f>
        <v>7062.3312999999998</v>
      </c>
    </row>
    <row r="318" spans="1:24">
      <c r="A318" s="113">
        <v>44511</v>
      </c>
      <c r="B318" s="175">
        <f t="shared" si="14"/>
        <v>-358096.78999999375</v>
      </c>
      <c r="C318" s="168">
        <f>财通君享定增!L317</f>
        <v>-83949.95000000298</v>
      </c>
      <c r="D318" s="121">
        <f>财通君享定增!Q317</f>
        <v>-8.3949950000002983E-4</v>
      </c>
      <c r="E318" s="168">
        <f>衍复天禄1000指增!O317</f>
        <v>410048.03999999701</v>
      </c>
      <c r="F318" s="120">
        <f>衍复天禄1000指增!T317</f>
        <v>8.2009607999999398E-3</v>
      </c>
      <c r="G318" s="121">
        <f t="shared" si="20"/>
        <v>4.3694877854533708E-4</v>
      </c>
      <c r="H318" s="168">
        <f>'衍复-灵活对冲'!N317</f>
        <v>-313628.58999999613</v>
      </c>
      <c r="I318" s="121">
        <f>'衍复-灵活对冲'!S317</f>
        <v>-6.2725717999999224E-3</v>
      </c>
      <c r="J318" s="168">
        <f>凡二量化对冲7号!L317</f>
        <v>-916713.19999998808</v>
      </c>
      <c r="K318" s="121">
        <f>凡二量化对冲7号!Q317</f>
        <v>-3.9857095652173396E-3</v>
      </c>
      <c r="L318" s="168">
        <f>财通内需增长!J319</f>
        <v>0</v>
      </c>
      <c r="M318" s="121">
        <f>财通内需增长!M319</f>
        <v>0</v>
      </c>
      <c r="N318" s="168">
        <f>赫富尊享十九号!O317</f>
        <v>546146.90999999642</v>
      </c>
      <c r="O318" s="123">
        <f>赫富尊享十九号!T317</f>
        <v>1.0922938199999928E-2</v>
      </c>
      <c r="P318" s="121">
        <f t="shared" si="19"/>
        <v>2.7772427410514295E-3</v>
      </c>
      <c r="Q318" s="167">
        <f>天行者!O317</f>
        <v>0</v>
      </c>
      <c r="R318" s="120">
        <f>天行者!R317</f>
        <v>0</v>
      </c>
      <c r="U318" s="122">
        <f t="shared" si="15"/>
        <v>7.7640120214546027E-3</v>
      </c>
      <c r="V318" s="71">
        <f>[1]!s_dq_close($V$1,A318,1)</f>
        <v>7593.7314999999999</v>
      </c>
      <c r="W318" s="122">
        <f t="shared" si="16"/>
        <v>8.1456954589484987E-3</v>
      </c>
      <c r="X318" s="177">
        <f>[1]!s_dq_close($X$1,A318,1)</f>
        <v>7119.8589000000002</v>
      </c>
    </row>
    <row r="319" spans="1:24">
      <c r="A319" s="113">
        <v>44512</v>
      </c>
      <c r="B319" s="175">
        <f t="shared" si="14"/>
        <v>2203118.3999999817</v>
      </c>
      <c r="C319" s="168">
        <f>财通君享定增!L318</f>
        <v>279942.70000000298</v>
      </c>
      <c r="D319" s="121">
        <f>财通君享定增!Q318</f>
        <v>2.7994270000000297E-3</v>
      </c>
      <c r="E319" s="168">
        <f>衍复天禄1000指增!O318</f>
        <v>676446.19000000297</v>
      </c>
      <c r="F319" s="120">
        <f>衍复天禄1000指增!T318</f>
        <v>1.3528923800000059E-2</v>
      </c>
      <c r="G319" s="121">
        <f t="shared" si="20"/>
        <v>-1.7668325234307912E-4</v>
      </c>
      <c r="H319" s="168">
        <f>'衍复-灵活对冲'!N318</f>
        <v>285116.89999999851</v>
      </c>
      <c r="I319" s="121">
        <f>'衍复-灵活对冲'!S318</f>
        <v>5.70233799999997E-3</v>
      </c>
      <c r="J319" s="168">
        <f>凡二量化对冲7号!L318</f>
        <v>565781.36999997497</v>
      </c>
      <c r="K319" s="121">
        <f>凡二量化对冲7号!Q318</f>
        <v>2.4599189999998912E-3</v>
      </c>
      <c r="L319" s="168">
        <f>财通内需增长!J320</f>
        <v>0</v>
      </c>
      <c r="M319" s="121">
        <f>财通内需增长!M320</f>
        <v>0</v>
      </c>
      <c r="N319" s="168">
        <f>赫富尊享十九号!O318</f>
        <v>395831.24000000209</v>
      </c>
      <c r="O319" s="123">
        <f>赫富尊享十九号!T318</f>
        <v>7.9166248000000425E-3</v>
      </c>
      <c r="P319" s="121">
        <f t="shared" si="19"/>
        <v>2.7544719376729129E-3</v>
      </c>
      <c r="Q319" s="167">
        <f>天行者!O318</f>
        <v>0</v>
      </c>
      <c r="R319" s="120">
        <f>天行者!R318</f>
        <v>0</v>
      </c>
      <c r="U319" s="122">
        <f t="shared" si="15"/>
        <v>1.3705607052343138E-2</v>
      </c>
      <c r="V319" s="71">
        <f>[1]!s_dq_close($V$1,A319,1)</f>
        <v>7697.8082000000004</v>
      </c>
      <c r="W319" s="122">
        <f t="shared" si="16"/>
        <v>5.1621528623271296E-3</v>
      </c>
      <c r="X319" s="177">
        <f>[1]!s_dq_close($X$1,A319,1)</f>
        <v>7156.6126999999997</v>
      </c>
    </row>
    <row r="320" spans="1:24">
      <c r="A320" s="113">
        <v>44513</v>
      </c>
      <c r="B320" s="175">
        <f t="shared" si="14"/>
        <v>0</v>
      </c>
      <c r="C320" s="168">
        <f>财通君享定增!L319</f>
        <v>0</v>
      </c>
      <c r="D320" s="121">
        <f>财通君享定增!Q319</f>
        <v>0</v>
      </c>
      <c r="E320" s="168">
        <f>衍复天禄1000指增!O319</f>
        <v>0</v>
      </c>
      <c r="F320" s="120">
        <f>衍复天禄1000指增!T319</f>
        <v>0</v>
      </c>
      <c r="G320" s="121">
        <f t="shared" si="20"/>
        <v>0</v>
      </c>
      <c r="H320" s="168">
        <f>'衍复-灵活对冲'!N319</f>
        <v>0</v>
      </c>
      <c r="I320" s="121">
        <f>'衍复-灵活对冲'!S319</f>
        <v>0</v>
      </c>
      <c r="J320" s="168">
        <f>凡二量化对冲7号!L319</f>
        <v>0</v>
      </c>
      <c r="K320" s="121">
        <f>凡二量化对冲7号!Q319</f>
        <v>0</v>
      </c>
      <c r="L320" s="168">
        <f>财通内需增长!J321</f>
        <v>0</v>
      </c>
      <c r="M320" s="121">
        <f>财通内需增长!M321</f>
        <v>0</v>
      </c>
      <c r="N320" s="168">
        <f>赫富尊享十九号!O319</f>
        <v>0</v>
      </c>
      <c r="O320" s="123">
        <f>赫富尊享十九号!T319</f>
        <v>0</v>
      </c>
      <c r="P320" s="121">
        <f t="shared" si="19"/>
        <v>0</v>
      </c>
      <c r="Q320" s="167">
        <f>天行者!O319</f>
        <v>0</v>
      </c>
      <c r="R320" s="120">
        <f>天行者!R319</f>
        <v>0</v>
      </c>
      <c r="U320" s="122">
        <f t="shared" si="15"/>
        <v>0</v>
      </c>
      <c r="V320" s="71">
        <f>[1]!s_dq_close($V$1,A320,1)</f>
        <v>7697.8082000000004</v>
      </c>
      <c r="W320" s="122">
        <f t="shared" si="16"/>
        <v>0</v>
      </c>
      <c r="X320" s="177">
        <f>[1]!s_dq_close($X$1,A320,1)</f>
        <v>7156.6126999999997</v>
      </c>
    </row>
    <row r="321" spans="1:24">
      <c r="A321" s="113">
        <v>44514</v>
      </c>
      <c r="B321" s="175">
        <f t="shared" si="14"/>
        <v>0</v>
      </c>
      <c r="C321" s="168">
        <f>财通君享定增!L320</f>
        <v>0</v>
      </c>
      <c r="D321" s="121">
        <f>财通君享定增!Q320</f>
        <v>0</v>
      </c>
      <c r="E321" s="168">
        <f>衍复天禄1000指增!O320</f>
        <v>0</v>
      </c>
      <c r="F321" s="120">
        <f>衍复天禄1000指增!T320</f>
        <v>0</v>
      </c>
      <c r="G321" s="121">
        <f t="shared" si="20"/>
        <v>0</v>
      </c>
      <c r="H321" s="168">
        <f>'衍复-灵活对冲'!N320</f>
        <v>0</v>
      </c>
      <c r="I321" s="121">
        <f>'衍复-灵活对冲'!S320</f>
        <v>0</v>
      </c>
      <c r="J321" s="168">
        <f>凡二量化对冲7号!L320</f>
        <v>0</v>
      </c>
      <c r="K321" s="121">
        <f>凡二量化对冲7号!Q320</f>
        <v>0</v>
      </c>
      <c r="L321" s="168">
        <f>财通内需增长!J322</f>
        <v>0</v>
      </c>
      <c r="M321" s="121">
        <f>财通内需增长!M322</f>
        <v>0</v>
      </c>
      <c r="N321" s="168">
        <f>赫富尊享十九号!O320</f>
        <v>0</v>
      </c>
      <c r="O321" s="123">
        <f>赫富尊享十九号!T320</f>
        <v>0</v>
      </c>
      <c r="P321" s="121">
        <f t="shared" si="19"/>
        <v>0</v>
      </c>
      <c r="Q321" s="167">
        <f>天行者!O320</f>
        <v>0</v>
      </c>
      <c r="R321" s="120">
        <f>天行者!R320</f>
        <v>0</v>
      </c>
      <c r="U321" s="122">
        <f t="shared" si="15"/>
        <v>0</v>
      </c>
      <c r="V321" s="71">
        <f>[1]!s_dq_close($V$1,A321,1)</f>
        <v>7697.8082000000004</v>
      </c>
      <c r="W321" s="122">
        <f t="shared" si="16"/>
        <v>0</v>
      </c>
      <c r="X321" s="177">
        <f>[1]!s_dq_close($X$1,A321,1)</f>
        <v>7156.6126999999997</v>
      </c>
    </row>
    <row r="322" spans="1:24">
      <c r="A322" s="113">
        <v>44515</v>
      </c>
      <c r="B322" s="175">
        <f t="shared" si="14"/>
        <v>1020242.9599999997</v>
      </c>
      <c r="C322" s="168">
        <f>财通君享定增!L321</f>
        <v>192789.79999999702</v>
      </c>
      <c r="D322" s="121">
        <f>财通君享定增!Q321</f>
        <v>1.9278979999999702E-3</v>
      </c>
      <c r="E322" s="168">
        <f>衍复天禄1000指增!O321</f>
        <v>-141024.25999999908</v>
      </c>
      <c r="F322" s="120">
        <f>衍复天禄1000指增!T321</f>
        <v>-2.8204851999999816E-3</v>
      </c>
      <c r="G322" s="121">
        <f t="shared" si="20"/>
        <v>-5.0410985887964447E-5</v>
      </c>
      <c r="H322" s="168">
        <f>'衍复-灵活对冲'!N321</f>
        <v>142558.45000000298</v>
      </c>
      <c r="I322" s="121">
        <f>'衍复-灵活对冲'!S321</f>
        <v>2.8511690000000596E-3</v>
      </c>
      <c r="J322" s="168">
        <f>凡二量化对冲7号!L321</f>
        <v>961203.06000000238</v>
      </c>
      <c r="K322" s="121">
        <f>凡二量化对冲7号!Q321</f>
        <v>4.179143739130445E-3</v>
      </c>
      <c r="L322" s="168">
        <f>财通内需增长!J323</f>
        <v>0</v>
      </c>
      <c r="M322" s="121">
        <f>财通内需增长!M323</f>
        <v>0</v>
      </c>
      <c r="N322" s="168">
        <f>赫富尊享十九号!O321</f>
        <v>-135284.09000000358</v>
      </c>
      <c r="O322" s="123">
        <f>赫富尊享十九号!T321</f>
        <v>-2.7056818000000715E-3</v>
      </c>
      <c r="P322" s="121">
        <f t="shared" si="19"/>
        <v>5.4545753562939107E-3</v>
      </c>
      <c r="Q322" s="167">
        <f>天行者!O321</f>
        <v>0</v>
      </c>
      <c r="R322" s="120">
        <f>天行者!R321</f>
        <v>0</v>
      </c>
      <c r="U322" s="122">
        <f t="shared" si="15"/>
        <v>-2.7700742141120172E-3</v>
      </c>
      <c r="V322" s="71">
        <f>[1]!s_dq_close($V$1,A322,1)</f>
        <v>7676.4847</v>
      </c>
      <c r="W322" s="122">
        <f t="shared" si="16"/>
        <v>-8.1602571562939819E-3</v>
      </c>
      <c r="X322" s="177">
        <f>[1]!s_dq_close($X$1,A322,1)</f>
        <v>7098.2129000000004</v>
      </c>
    </row>
    <row r="323" spans="1:24">
      <c r="A323" s="113">
        <v>44516</v>
      </c>
      <c r="B323" s="175">
        <f t="shared" ref="B323:B374" si="21">SUM(C323,E323,H323,J323,L323,N323,Q323)</f>
        <v>-865535.31953964196</v>
      </c>
      <c r="C323" s="168">
        <f>财通君享定增!L322</f>
        <v>161424.28000000119</v>
      </c>
      <c r="D323" s="121">
        <f>财通君享定增!Q322</f>
        <v>1.6142428000000119E-3</v>
      </c>
      <c r="E323" s="168">
        <f>衍复天禄1000指增!O322</f>
        <v>-540936.5800000038</v>
      </c>
      <c r="F323" s="120">
        <f>衍复天禄1000指增!T322</f>
        <v>-1.0818731600000075E-2</v>
      </c>
      <c r="G323" s="121">
        <f t="shared" si="20"/>
        <v>5.5409117133947694E-4</v>
      </c>
      <c r="H323" s="168">
        <f>'衍复-灵活对冲'!N322</f>
        <v>-109294.81000000238</v>
      </c>
      <c r="I323" s="121">
        <f>'衍复-灵活对冲'!S322</f>
        <v>-2.1858962000000479E-3</v>
      </c>
      <c r="J323" s="168">
        <f>凡二量化对冲7号!L322</f>
        <v>-761401.57999998331</v>
      </c>
      <c r="K323" s="121">
        <f>凡二量化对冲7号!Q322</f>
        <v>-3.3104416521738404E-3</v>
      </c>
      <c r="L323" s="168">
        <f>财通内需增长!J324</f>
        <v>0</v>
      </c>
      <c r="M323" s="121">
        <f>财通内需增长!M324</f>
        <v>0</v>
      </c>
      <c r="N323" s="168">
        <f>赫富尊享十九号!O322</f>
        <v>-415873.33999999613</v>
      </c>
      <c r="O323" s="123">
        <f>赫富尊享十九号!T322</f>
        <v>-8.317466799999923E-3</v>
      </c>
      <c r="P323" s="121">
        <f t="shared" si="19"/>
        <v>-9.5304976483315262E-4</v>
      </c>
      <c r="Q323" s="167">
        <f>天行者!O322</f>
        <v>800546.71046034247</v>
      </c>
      <c r="R323" s="120">
        <f>天行者!R322</f>
        <v>1.3731504467587349E-2</v>
      </c>
      <c r="U323" s="122">
        <f t="shared" si="15"/>
        <v>-1.1372822771339552E-2</v>
      </c>
      <c r="V323" s="71">
        <f>[1]!s_dq_close($V$1,A323,1)</f>
        <v>7589.1814000000004</v>
      </c>
      <c r="W323" s="122">
        <f t="shared" si="16"/>
        <v>-7.3644170351667704E-3</v>
      </c>
      <c r="X323" s="177">
        <f>[1]!s_dq_close($X$1,A323,1)</f>
        <v>7045.9386999999997</v>
      </c>
    </row>
    <row r="324" spans="1:24">
      <c r="A324" s="113">
        <v>44517</v>
      </c>
      <c r="B324" s="175">
        <f t="shared" si="21"/>
        <v>4454239.9259080067</v>
      </c>
      <c r="C324" s="168">
        <f>财通君享定增!L323</f>
        <v>138301.57999999821</v>
      </c>
      <c r="D324" s="121">
        <f>财通君享定增!Q323</f>
        <v>1.3830157999999821E-3</v>
      </c>
      <c r="E324" s="168">
        <f>衍复天禄1000指增!O323</f>
        <v>942190.42000000179</v>
      </c>
      <c r="F324" s="120">
        <f>衍复天禄1000指增!T323</f>
        <v>1.8843808400000037E-2</v>
      </c>
      <c r="G324" s="121">
        <f t="shared" si="20"/>
        <v>9.352893072820806E-4</v>
      </c>
      <c r="H324" s="168">
        <f>'衍复-灵活对冲'!N323</f>
        <v>228093.50999999791</v>
      </c>
      <c r="I324" s="121">
        <f>'衍复-灵活对冲'!S323</f>
        <v>4.5618701999999584E-3</v>
      </c>
      <c r="J324" s="168">
        <f>凡二量化对冲7号!L323</f>
        <v>2879431.150000006</v>
      </c>
      <c r="K324" s="121">
        <f>凡二量化对冲7号!Q323</f>
        <v>1.2519265869565243E-2</v>
      </c>
      <c r="L324" s="168">
        <f>财通内需增长!J325</f>
        <v>-179713.20409199595</v>
      </c>
      <c r="M324" s="121">
        <f>财通内需增长!M325</f>
        <v>-2.2464150511499496E-3</v>
      </c>
      <c r="N324" s="168">
        <f>赫富尊享十九号!O323</f>
        <v>445936.46999999881</v>
      </c>
      <c r="O324" s="123">
        <f>赫富尊享十九号!T323</f>
        <v>8.9187293999999761E-3</v>
      </c>
      <c r="P324" s="121">
        <f t="shared" si="19"/>
        <v>6.0249184885589717E-4</v>
      </c>
      <c r="Q324" s="167">
        <f>天行者!O323</f>
        <v>0</v>
      </c>
      <c r="R324" s="120">
        <f>天行者!R323</f>
        <v>0</v>
      </c>
      <c r="U324" s="122">
        <f t="shared" ref="U324:U379" si="22">V324/V323-1</f>
        <v>1.7908519092717956E-2</v>
      </c>
      <c r="V324" s="71">
        <f>[1]!s_dq_close($V$1,A324,1)</f>
        <v>7725.0924000000005</v>
      </c>
      <c r="W324" s="122">
        <f t="shared" ref="W324:W379" si="23">X324/X323-1</f>
        <v>8.3162375511440789E-3</v>
      </c>
      <c r="X324" s="177">
        <f>[1]!s_dq_close($X$1,A324,1)</f>
        <v>7104.5343999999996</v>
      </c>
    </row>
    <row r="325" spans="1:24">
      <c r="A325" s="113">
        <v>44518</v>
      </c>
      <c r="B325" s="175">
        <f t="shared" si="21"/>
        <v>-865545.11000000313</v>
      </c>
      <c r="C325" s="168">
        <f>财通君享定增!L324</f>
        <v>274857.51999999583</v>
      </c>
      <c r="D325" s="121">
        <f>财通君享定增!Q324</f>
        <v>2.7485751999999581E-3</v>
      </c>
      <c r="E325" s="168">
        <f>衍复天禄1000指增!O324</f>
        <v>-172451.27999999747</v>
      </c>
      <c r="F325" s="120">
        <f>衍复天禄1000指增!T324</f>
        <v>-3.4490255999999491E-3</v>
      </c>
      <c r="G325" s="121">
        <f t="shared" si="20"/>
        <v>-2.1162518975130933E-3</v>
      </c>
      <c r="H325" s="168">
        <f>'衍复-灵活对冲'!N324</f>
        <v>-546474.04999999702</v>
      </c>
      <c r="I325" s="121">
        <f>'衍复-灵活对冲'!S324</f>
        <v>-1.0929480999999941E-2</v>
      </c>
      <c r="J325" s="168">
        <f>凡二量化对冲7号!L324</f>
        <v>-211035.37000000477</v>
      </c>
      <c r="K325" s="121">
        <f>凡二量化对冲7号!Q324</f>
        <v>-9.1754508695654252E-4</v>
      </c>
      <c r="L325" s="168">
        <f>财通内需增长!J326</f>
        <v>0</v>
      </c>
      <c r="M325" s="121">
        <f>财通内需增长!M326</f>
        <v>0</v>
      </c>
      <c r="N325" s="168">
        <f>赫富尊享十九号!O324</f>
        <v>-210441.9299999997</v>
      </c>
      <c r="O325" s="123">
        <f>赫富尊享十九号!T324</f>
        <v>-4.2088385999999945E-3</v>
      </c>
      <c r="P325" s="121">
        <f t="shared" si="19"/>
        <v>-1.4146090442954751E-3</v>
      </c>
      <c r="Q325" s="167">
        <f>天行者!O324</f>
        <v>0</v>
      </c>
      <c r="R325" s="120">
        <f>天行者!R324</f>
        <v>0</v>
      </c>
      <c r="U325" s="122">
        <f t="shared" si="22"/>
        <v>-1.3327737024868558E-3</v>
      </c>
      <c r="V325" s="71">
        <f>[1]!s_dq_close($V$1,A325,1)</f>
        <v>7714.7965999999997</v>
      </c>
      <c r="W325" s="122">
        <f t="shared" si="23"/>
        <v>-2.7942295557045194E-3</v>
      </c>
      <c r="X325" s="177">
        <f>[1]!s_dq_close($X$1,A325,1)</f>
        <v>7084.6827000000003</v>
      </c>
    </row>
    <row r="326" spans="1:24">
      <c r="A326" s="113">
        <v>44519</v>
      </c>
      <c r="B326" s="175">
        <f t="shared" si="21"/>
        <v>725289.04999999749</v>
      </c>
      <c r="C326" s="168">
        <f>财通君享定增!L325</f>
        <v>-479722.3599999994</v>
      </c>
      <c r="D326" s="121">
        <f>财通君享定增!Q325</f>
        <v>-4.7972235999999939E-3</v>
      </c>
      <c r="E326" s="168">
        <f>衍复天禄1000指增!O325</f>
        <v>606940.9199999948</v>
      </c>
      <c r="F326" s="120">
        <f>衍复天禄1000指增!T325</f>
        <v>1.2138818399999897E-2</v>
      </c>
      <c r="G326" s="121">
        <f t="shared" si="20"/>
        <v>6.0695247886847353E-4</v>
      </c>
      <c r="H326" s="168">
        <f>'衍复-灵活对冲'!N325</f>
        <v>327884.4299999997</v>
      </c>
      <c r="I326" s="121">
        <f>'衍复-灵活对冲'!S325</f>
        <v>6.557688599999994E-3</v>
      </c>
      <c r="J326" s="168">
        <f>凡二量化对冲7号!L325</f>
        <v>-366150.25</v>
      </c>
      <c r="K326" s="121">
        <f>凡二量化对冲7号!Q325</f>
        <v>-1.5919576086956522E-3</v>
      </c>
      <c r="L326" s="168">
        <f>财通内需增长!J327</f>
        <v>0</v>
      </c>
      <c r="M326" s="121">
        <f>财通内需增长!M327</f>
        <v>0</v>
      </c>
      <c r="N326" s="168">
        <f>赫富尊享十九号!O325</f>
        <v>636336.31000000238</v>
      </c>
      <c r="O326" s="123">
        <f>赫富尊享十九号!T325</f>
        <v>1.2726726200000048E-2</v>
      </c>
      <c r="P326" s="121">
        <f t="shared" si="19"/>
        <v>7.0174165129189767E-4</v>
      </c>
      <c r="Q326" s="167">
        <f>天行者!O325</f>
        <v>0</v>
      </c>
      <c r="R326" s="120">
        <f>天行者!R325</f>
        <v>0</v>
      </c>
      <c r="U326" s="122">
        <f t="shared" si="22"/>
        <v>1.1531865921131423E-2</v>
      </c>
      <c r="V326" s="71">
        <f>[1]!s_dq_close($V$1,A326,1)</f>
        <v>7803.7626</v>
      </c>
      <c r="W326" s="122">
        <f t="shared" si="23"/>
        <v>1.2024984548708151E-2</v>
      </c>
      <c r="X326" s="177">
        <f>[1]!s_dq_close($X$1,A326,1)</f>
        <v>7169.8759</v>
      </c>
    </row>
    <row r="327" spans="1:24">
      <c r="A327" s="113">
        <v>44520</v>
      </c>
      <c r="B327" s="175">
        <f t="shared" si="21"/>
        <v>0</v>
      </c>
      <c r="C327" s="168">
        <f>财通君享定增!L326</f>
        <v>0</v>
      </c>
      <c r="D327" s="121">
        <f>财通君享定增!Q326</f>
        <v>0</v>
      </c>
      <c r="E327" s="168">
        <f>衍复天禄1000指增!O326</f>
        <v>0</v>
      </c>
      <c r="F327" s="120">
        <f>衍复天禄1000指增!T326</f>
        <v>0</v>
      </c>
      <c r="G327" s="121">
        <f t="shared" si="20"/>
        <v>0</v>
      </c>
      <c r="H327" s="168">
        <f>'衍复-灵活对冲'!N326</f>
        <v>0</v>
      </c>
      <c r="I327" s="121">
        <f>'衍复-灵活对冲'!S326</f>
        <v>0</v>
      </c>
      <c r="J327" s="168">
        <f>凡二量化对冲7号!L326</f>
        <v>0</v>
      </c>
      <c r="K327" s="121">
        <f>凡二量化对冲7号!Q326</f>
        <v>0</v>
      </c>
      <c r="L327" s="168">
        <f>财通内需增长!J328</f>
        <v>0</v>
      </c>
      <c r="M327" s="121">
        <f>财通内需增长!M328</f>
        <v>0</v>
      </c>
      <c r="N327" s="168">
        <f>赫富尊享十九号!O326</f>
        <v>0</v>
      </c>
      <c r="O327" s="123">
        <f>赫富尊享十九号!T326</f>
        <v>0</v>
      </c>
      <c r="P327" s="121">
        <f t="shared" si="19"/>
        <v>0</v>
      </c>
      <c r="Q327" s="167">
        <f>天行者!O326</f>
        <v>0</v>
      </c>
      <c r="R327" s="120">
        <f>天行者!R326</f>
        <v>0</v>
      </c>
      <c r="U327" s="122">
        <f t="shared" si="22"/>
        <v>0</v>
      </c>
      <c r="V327" s="71">
        <f>[1]!s_dq_close($V$1,A327,1)</f>
        <v>7803.7626</v>
      </c>
      <c r="W327" s="122">
        <f t="shared" si="23"/>
        <v>0</v>
      </c>
      <c r="X327" s="177">
        <f>[1]!s_dq_close($X$1,A327,1)</f>
        <v>7169.8759</v>
      </c>
    </row>
    <row r="328" spans="1:24">
      <c r="A328" s="113">
        <v>44521</v>
      </c>
      <c r="B328" s="175">
        <f t="shared" si="21"/>
        <v>0</v>
      </c>
      <c r="C328" s="168">
        <f>财通君享定增!L327</f>
        <v>0</v>
      </c>
      <c r="D328" s="121">
        <f>财通君享定增!Q327</f>
        <v>0</v>
      </c>
      <c r="E328" s="168">
        <f>衍复天禄1000指增!O327</f>
        <v>0</v>
      </c>
      <c r="F328" s="120">
        <f>衍复天禄1000指增!T327</f>
        <v>0</v>
      </c>
      <c r="G328" s="121">
        <f t="shared" si="20"/>
        <v>0</v>
      </c>
      <c r="H328" s="168">
        <f>'衍复-灵活对冲'!N327</f>
        <v>0</v>
      </c>
      <c r="I328" s="121">
        <f>'衍复-灵活对冲'!S327</f>
        <v>0</v>
      </c>
      <c r="J328" s="168">
        <f>凡二量化对冲7号!L327</f>
        <v>0</v>
      </c>
      <c r="K328" s="121">
        <f>凡二量化对冲7号!Q327</f>
        <v>0</v>
      </c>
      <c r="L328" s="168">
        <f>财通内需增长!J329</f>
        <v>0</v>
      </c>
      <c r="M328" s="121">
        <f>财通内需增长!M329</f>
        <v>0</v>
      </c>
      <c r="N328" s="168">
        <f>赫富尊享十九号!O327</f>
        <v>0</v>
      </c>
      <c r="O328" s="123">
        <f>赫富尊享十九号!T327</f>
        <v>0</v>
      </c>
      <c r="P328" s="121">
        <f t="shared" si="19"/>
        <v>0</v>
      </c>
      <c r="Q328" s="167">
        <f>天行者!O327</f>
        <v>0</v>
      </c>
      <c r="R328" s="120">
        <f>天行者!R327</f>
        <v>0</v>
      </c>
      <c r="U328" s="122">
        <f t="shared" si="22"/>
        <v>0</v>
      </c>
      <c r="V328" s="71">
        <f>[1]!s_dq_close($V$1,A328,1)</f>
        <v>7803.7626</v>
      </c>
      <c r="W328" s="122">
        <f t="shared" si="23"/>
        <v>0</v>
      </c>
      <c r="X328" s="177">
        <f>[1]!s_dq_close($X$1,A328,1)</f>
        <v>7169.8759</v>
      </c>
    </row>
    <row r="329" spans="1:24">
      <c r="A329" s="113">
        <v>44522</v>
      </c>
      <c r="B329" s="175">
        <f t="shared" si="21"/>
        <v>3798487.3841841356</v>
      </c>
      <c r="C329" s="168">
        <f>财通君享定增!L328</f>
        <v>121610.25</v>
      </c>
      <c r="D329" s="121">
        <f>财通君享定增!Q328</f>
        <v>1.2161024999999999E-3</v>
      </c>
      <c r="E329" s="168">
        <f>衍复天禄1000指增!O328</f>
        <v>925924.72000000533</v>
      </c>
      <c r="F329" s="120">
        <f>衍复天禄1000指增!T328</f>
        <v>1.8518494400000106E-2</v>
      </c>
      <c r="G329" s="121">
        <f t="shared" si="20"/>
        <v>1.1594842813791167E-4</v>
      </c>
      <c r="H329" s="168">
        <f>'衍复-灵活对冲'!N328</f>
        <v>251853.25999999791</v>
      </c>
      <c r="I329" s="121">
        <f>'衍复-灵活对冲'!S328</f>
        <v>5.0370651999999579E-3</v>
      </c>
      <c r="J329" s="168">
        <f>凡二量化对冲7号!L328</f>
        <v>1739297.1200000048</v>
      </c>
      <c r="K329" s="121">
        <f>凡二量化对冲7号!Q328</f>
        <v>7.5621613913043687E-3</v>
      </c>
      <c r="L329" s="168">
        <f>财通内需增长!J330</f>
        <v>0</v>
      </c>
      <c r="M329" s="121">
        <f>财通内需增长!M330</f>
        <v>0</v>
      </c>
      <c r="N329" s="168">
        <f>赫富尊享十九号!O328</f>
        <v>396833.34999999375</v>
      </c>
      <c r="O329" s="123">
        <f>赫富尊享十九号!T328</f>
        <v>7.9366669999998748E-3</v>
      </c>
      <c r="P329" s="121">
        <f t="shared" si="19"/>
        <v>-3.9460630762626295E-3</v>
      </c>
      <c r="Q329" s="167">
        <f>天行者!O328</f>
        <v>362968.68418413401</v>
      </c>
      <c r="R329" s="120">
        <f>天行者!R328</f>
        <v>6.2258779448393486E-3</v>
      </c>
      <c r="U329" s="122">
        <f t="shared" si="22"/>
        <v>1.8402545971862194E-2</v>
      </c>
      <c r="V329" s="71">
        <f>[1]!s_dq_close($V$1,A329,1)</f>
        <v>7947.3716999999997</v>
      </c>
      <c r="W329" s="122">
        <f t="shared" si="23"/>
        <v>1.1882730076262504E-2</v>
      </c>
      <c r="X329" s="177">
        <f>[1]!s_dq_close($X$1,A329,1)</f>
        <v>7255.0735999999997</v>
      </c>
    </row>
    <row r="330" spans="1:24">
      <c r="A330" s="113">
        <v>44523</v>
      </c>
      <c r="B330" s="175">
        <f t="shared" si="21"/>
        <v>626894.40999997198</v>
      </c>
      <c r="C330" s="168">
        <f>财通君享定增!L329</f>
        <v>301983.8599999994</v>
      </c>
      <c r="D330" s="121">
        <f>财通君享定增!Q329</f>
        <v>3.0198385999999941E-3</v>
      </c>
      <c r="E330" s="168">
        <f>衍复天禄1000指增!O329</f>
        <v>53744.449999998789</v>
      </c>
      <c r="F330" s="120">
        <f>衍复天禄1000指增!T329</f>
        <v>1.0748889999999758E-3</v>
      </c>
      <c r="G330" s="121">
        <f t="shared" si="20"/>
        <v>1.8063257843145078E-3</v>
      </c>
      <c r="H330" s="168">
        <f>'衍复-灵活对冲'!N329</f>
        <v>19007.79999999702</v>
      </c>
      <c r="I330" s="121">
        <f>'衍复-灵活对冲'!S329</f>
        <v>3.8015599999994041E-4</v>
      </c>
      <c r="J330" s="168">
        <f>凡二量化对冲7号!L329</f>
        <v>175998.36999997497</v>
      </c>
      <c r="K330" s="121">
        <f>凡二量化对冲7号!Q329</f>
        <v>7.6521030434771728E-4</v>
      </c>
      <c r="L330" s="168">
        <f>财通内需增长!J331</f>
        <v>0</v>
      </c>
      <c r="M330" s="121">
        <f>财通内需增长!M331</f>
        <v>0</v>
      </c>
      <c r="N330" s="168">
        <f>赫富尊享十九号!O329</f>
        <v>76159.930000001797</v>
      </c>
      <c r="O330" s="123">
        <f>赫富尊享十九号!T329</f>
        <v>1.5231986000000359E-3</v>
      </c>
      <c r="P330" s="121">
        <f t="shared" si="19"/>
        <v>6.5408267538678518E-4</v>
      </c>
      <c r="Q330" s="167">
        <f>天行者!O329</f>
        <v>0</v>
      </c>
      <c r="R330" s="120">
        <f>天行者!R329</f>
        <v>0</v>
      </c>
      <c r="U330" s="122">
        <f t="shared" si="22"/>
        <v>-7.3143678431453196E-4</v>
      </c>
      <c r="V330" s="71">
        <f>[1]!s_dq_close($V$1,A330,1)</f>
        <v>7941.5586999999996</v>
      </c>
      <c r="W330" s="122">
        <f t="shared" si="23"/>
        <v>8.6911592461325071E-4</v>
      </c>
      <c r="X330" s="177">
        <f>[1]!s_dq_close($X$1,A330,1)</f>
        <v>7261.3791000000001</v>
      </c>
    </row>
    <row r="331" spans="1:24">
      <c r="A331" s="113">
        <v>44524</v>
      </c>
      <c r="B331" s="175">
        <f t="shared" si="21"/>
        <v>422668.77954803326</v>
      </c>
      <c r="C331" s="168">
        <f>财通君享定增!L330</f>
        <v>562874.06000000238</v>
      </c>
      <c r="D331" s="121">
        <f>财通君享定增!Q330</f>
        <v>5.6287406000000238E-3</v>
      </c>
      <c r="E331" s="168">
        <f>衍复天禄1000指增!O330</f>
        <v>28619.209999999497</v>
      </c>
      <c r="F331" s="120">
        <f>衍复天禄1000指增!T330</f>
        <v>5.7238419999998999E-4</v>
      </c>
      <c r="G331" s="121">
        <f t="shared" si="20"/>
        <v>9.2307102423765705E-4</v>
      </c>
      <c r="H331" s="168">
        <f>'衍复-灵活对冲'!N330</f>
        <v>71279.220000006258</v>
      </c>
      <c r="I331" s="121">
        <f>'衍复-灵活对冲'!S330</f>
        <v>1.4255844000001252E-3</v>
      </c>
      <c r="J331" s="168">
        <f>凡二量化对冲7号!L330</f>
        <v>-559224.07999998331</v>
      </c>
      <c r="K331" s="121">
        <f>凡二量化对冲7号!Q330</f>
        <v>-2.4314090434781883E-3</v>
      </c>
      <c r="L331" s="168">
        <f>财通内需增长!J332</f>
        <v>419330.80954800546</v>
      </c>
      <c r="M331" s="121">
        <f>财通内需增长!M332</f>
        <v>5.2416351193500686E-3</v>
      </c>
      <c r="N331" s="168">
        <f>赫富尊享十九号!O330</f>
        <v>-100210.43999999703</v>
      </c>
      <c r="O331" s="123">
        <f>赫富尊享十九号!T330</f>
        <v>-2.0042087999999408E-3</v>
      </c>
      <c r="P331" s="121">
        <f t="shared" si="19"/>
        <v>-1.2788094058270088E-3</v>
      </c>
      <c r="Q331" s="167">
        <f>天行者!O330</f>
        <v>0</v>
      </c>
      <c r="R331" s="120">
        <f>天行者!R330</f>
        <v>0</v>
      </c>
      <c r="U331" s="122">
        <f t="shared" si="22"/>
        <v>-3.5068682423766706E-4</v>
      </c>
      <c r="V331" s="71">
        <f>[1]!s_dq_close($V$1,A331,1)</f>
        <v>7938.7736999999997</v>
      </c>
      <c r="W331" s="122">
        <f t="shared" si="23"/>
        <v>-7.2539939417293198E-4</v>
      </c>
      <c r="X331" s="177">
        <f>[1]!s_dq_close($X$1,A331,1)</f>
        <v>7256.1117000000004</v>
      </c>
    </row>
    <row r="332" spans="1:24">
      <c r="A332" s="113">
        <v>44525</v>
      </c>
      <c r="B332" s="175">
        <f t="shared" si="21"/>
        <v>161480.08000000211</v>
      </c>
      <c r="C332" s="168">
        <f>财通君享定增!L331</f>
        <v>436355.09000000358</v>
      </c>
      <c r="D332" s="121">
        <f>财通君享定增!Q331</f>
        <v>4.3635509000000353E-3</v>
      </c>
      <c r="E332" s="168">
        <f>衍复天禄1000指增!O331</f>
        <v>-34968.90000000177</v>
      </c>
      <c r="F332" s="120">
        <f>衍复天禄1000指增!T331</f>
        <v>-6.9937800000003541E-4</v>
      </c>
      <c r="G332" s="121">
        <f t="shared" si="20"/>
        <v>9.398550215937091E-4</v>
      </c>
      <c r="H332" s="168">
        <f>'衍复-灵活对冲'!N331</f>
        <v>61775.329999998212</v>
      </c>
      <c r="I332" s="121">
        <f>'衍复-灵活对冲'!S331</f>
        <v>1.2355065999999641E-3</v>
      </c>
      <c r="J332" s="168">
        <f>凡二量化对冲7号!L331</f>
        <v>-241555.18000000715</v>
      </c>
      <c r="K332" s="121">
        <f>凡二量化对冲7号!Q331</f>
        <v>-1.0502399130435094E-3</v>
      </c>
      <c r="L332" s="168">
        <f>财通内需增长!J333</f>
        <v>0</v>
      </c>
      <c r="M332" s="121">
        <f>财通内需增长!M333</f>
        <v>0</v>
      </c>
      <c r="N332" s="168">
        <f>赫富尊享十九号!O331</f>
        <v>-60126.259999998205</v>
      </c>
      <c r="O332" s="123">
        <f>赫富尊享十九号!T331</f>
        <v>-1.2025251999999642E-3</v>
      </c>
      <c r="P332" s="121">
        <f t="shared" si="19"/>
        <v>1.9078734450485091E-3</v>
      </c>
      <c r="Q332" s="167">
        <f>天行者!O331</f>
        <v>7.4505805969238281E-9</v>
      </c>
      <c r="R332" s="120">
        <f>天行者!R331</f>
        <v>9.5154286039895632E-17</v>
      </c>
      <c r="U332" s="122">
        <f t="shared" si="22"/>
        <v>-1.6392330215937445E-3</v>
      </c>
      <c r="V332" s="71">
        <f>[1]!s_dq_close($V$1,A332,1)</f>
        <v>7925.7601999999997</v>
      </c>
      <c r="W332" s="122">
        <f t="shared" si="23"/>
        <v>-3.1103986450484733E-3</v>
      </c>
      <c r="X332" s="177">
        <f>[1]!s_dq_close($X$1,A332,1)</f>
        <v>7233.5423000000001</v>
      </c>
    </row>
    <row r="333" spans="1:24">
      <c r="A333" s="113">
        <v>44526</v>
      </c>
      <c r="B333" s="175">
        <f t="shared" si="21"/>
        <v>950250.67000001541</v>
      </c>
      <c r="C333" s="168">
        <f>财通君享定增!L332</f>
        <v>-242013.3900000006</v>
      </c>
      <c r="D333" s="121">
        <f>财通君享定增!Q332</f>
        <v>-2.420133900000006E-3</v>
      </c>
      <c r="E333" s="168">
        <f>衍复天禄1000指增!O332</f>
        <v>107799.26000000443</v>
      </c>
      <c r="F333" s="120">
        <f>衍复天禄1000指增!T332</f>
        <v>2.1559852000000886E-3</v>
      </c>
      <c r="G333" s="121">
        <f t="shared" si="20"/>
        <v>2.5981377659516428E-4</v>
      </c>
      <c r="H333" s="168">
        <f>'衍复-灵活对冲'!N332</f>
        <v>-14255.85000000149</v>
      </c>
      <c r="I333" s="121">
        <f>'衍复-灵活对冲'!S332</f>
        <v>-2.851170000000298E-4</v>
      </c>
      <c r="J333" s="168">
        <f>凡二量化对冲7号!L332</f>
        <v>1158846.9200000167</v>
      </c>
      <c r="K333" s="121">
        <f>凡二量化对冲7号!Q332</f>
        <v>5.0384648695652899E-3</v>
      </c>
      <c r="L333" s="168">
        <f>财通内需增长!J334</f>
        <v>0</v>
      </c>
      <c r="M333" s="121">
        <f>财通内需增长!M334</f>
        <v>0</v>
      </c>
      <c r="N333" s="168">
        <f>赫富尊享十九号!O332</f>
        <v>-60126.270000003584</v>
      </c>
      <c r="O333" s="123">
        <f>赫富尊享十九号!T332</f>
        <v>-1.2025254000000718E-3</v>
      </c>
      <c r="P333" s="121">
        <f t="shared" si="19"/>
        <v>6.8867802878205711E-4</v>
      </c>
      <c r="Q333" s="167">
        <f>天行者!O332</f>
        <v>0</v>
      </c>
      <c r="R333" s="120">
        <f>天行者!R332</f>
        <v>0</v>
      </c>
      <c r="U333" s="122">
        <f t="shared" si="22"/>
        <v>1.8961714234049243E-3</v>
      </c>
      <c r="V333" s="71">
        <f>[1]!s_dq_close($V$1,A333,1)</f>
        <v>7940.7888000000003</v>
      </c>
      <c r="W333" s="122">
        <f t="shared" si="23"/>
        <v>-1.8912034287821289E-3</v>
      </c>
      <c r="X333" s="177">
        <f>[1]!s_dq_close($X$1,A333,1)</f>
        <v>7219.8621999999996</v>
      </c>
    </row>
    <row r="334" spans="1:24">
      <c r="A334" s="113">
        <v>44527</v>
      </c>
      <c r="B334" s="175">
        <f t="shared" si="21"/>
        <v>0</v>
      </c>
      <c r="C334" s="168">
        <f>财通君享定增!L333</f>
        <v>0</v>
      </c>
      <c r="D334" s="121">
        <f>财通君享定增!Q333</f>
        <v>0</v>
      </c>
      <c r="E334" s="168">
        <f>衍复天禄1000指增!O333</f>
        <v>0</v>
      </c>
      <c r="F334" s="120">
        <f>衍复天禄1000指增!T333</f>
        <v>0</v>
      </c>
      <c r="G334" s="121">
        <f t="shared" si="20"/>
        <v>0</v>
      </c>
      <c r="H334" s="168">
        <f>'衍复-灵活对冲'!N333</f>
        <v>0</v>
      </c>
      <c r="I334" s="121">
        <f>'衍复-灵活对冲'!S333</f>
        <v>0</v>
      </c>
      <c r="J334" s="168">
        <f>凡二量化对冲7号!L333</f>
        <v>0</v>
      </c>
      <c r="K334" s="121">
        <f>凡二量化对冲7号!Q333</f>
        <v>0</v>
      </c>
      <c r="L334" s="168">
        <f>财通内需增长!J335</f>
        <v>0</v>
      </c>
      <c r="M334" s="121">
        <f>财通内需增长!M335</f>
        <v>0</v>
      </c>
      <c r="N334" s="168">
        <f>赫富尊享十九号!O333</f>
        <v>0</v>
      </c>
      <c r="O334" s="123">
        <f>赫富尊享十九号!T333</f>
        <v>0</v>
      </c>
      <c r="P334" s="121">
        <f t="shared" si="19"/>
        <v>0</v>
      </c>
      <c r="Q334" s="167">
        <f>天行者!O333</f>
        <v>0</v>
      </c>
      <c r="R334" s="120">
        <f>天行者!R333</f>
        <v>0</v>
      </c>
      <c r="U334" s="122">
        <f t="shared" si="22"/>
        <v>0</v>
      </c>
      <c r="V334" s="71">
        <f>[1]!s_dq_close($V$1,A334,1)</f>
        <v>7940.7888000000003</v>
      </c>
      <c r="W334" s="122">
        <f t="shared" si="23"/>
        <v>0</v>
      </c>
      <c r="X334" s="177">
        <f>[1]!s_dq_close($X$1,A334,1)</f>
        <v>7219.8621999999996</v>
      </c>
    </row>
    <row r="335" spans="1:24">
      <c r="A335" s="113">
        <v>44528</v>
      </c>
      <c r="B335" s="175">
        <f t="shared" si="21"/>
        <v>0</v>
      </c>
      <c r="C335" s="168">
        <f>财通君享定增!L334</f>
        <v>0</v>
      </c>
      <c r="D335" s="121">
        <f>财通君享定增!Q334</f>
        <v>0</v>
      </c>
      <c r="E335" s="168">
        <f>衍复天禄1000指增!O334</f>
        <v>0</v>
      </c>
      <c r="F335" s="120">
        <f>衍复天禄1000指增!T334</f>
        <v>0</v>
      </c>
      <c r="G335" s="121">
        <f t="shared" si="20"/>
        <v>0</v>
      </c>
      <c r="H335" s="168">
        <f>'衍复-灵活对冲'!N334</f>
        <v>0</v>
      </c>
      <c r="I335" s="121">
        <f>'衍复-灵活对冲'!S334</f>
        <v>0</v>
      </c>
      <c r="J335" s="168">
        <f>凡二量化对冲7号!L334</f>
        <v>0</v>
      </c>
      <c r="K335" s="121">
        <f>凡二量化对冲7号!Q334</f>
        <v>0</v>
      </c>
      <c r="L335" s="168">
        <f>财通内需增长!J336</f>
        <v>0</v>
      </c>
      <c r="M335" s="121">
        <f>财通内需增长!M336</f>
        <v>0</v>
      </c>
      <c r="N335" s="168">
        <f>赫富尊享十九号!O334</f>
        <v>0</v>
      </c>
      <c r="O335" s="123">
        <f>赫富尊享十九号!T334</f>
        <v>0</v>
      </c>
      <c r="P335" s="121">
        <f t="shared" si="19"/>
        <v>0</v>
      </c>
      <c r="Q335" s="167">
        <f>天行者!O334</f>
        <v>0</v>
      </c>
      <c r="R335" s="120">
        <f>天行者!R334</f>
        <v>0</v>
      </c>
      <c r="U335" s="122">
        <f t="shared" si="22"/>
        <v>0</v>
      </c>
      <c r="V335" s="71">
        <f>[1]!s_dq_close($V$1,A335,1)</f>
        <v>7940.7888000000003</v>
      </c>
      <c r="W335" s="122">
        <f t="shared" si="23"/>
        <v>0</v>
      </c>
      <c r="X335" s="177">
        <f>[1]!s_dq_close($X$1,A335,1)</f>
        <v>7219.8621999999996</v>
      </c>
    </row>
    <row r="336" spans="1:24">
      <c r="A336" s="113">
        <v>44529</v>
      </c>
      <c r="B336" s="175">
        <f t="shared" si="21"/>
        <v>2221831.1299999957</v>
      </c>
      <c r="C336" s="168">
        <f>财通君享定增!L335</f>
        <v>670739.85000000894</v>
      </c>
      <c r="D336" s="121">
        <f>财通君享定增!Q335</f>
        <v>6.7073985000000898E-3</v>
      </c>
      <c r="E336" s="168">
        <f>衍复天禄1000指增!O335</f>
        <v>436299.02999999374</v>
      </c>
      <c r="F336" s="120">
        <f>衍复天禄1000指增!T335</f>
        <v>8.7259805999998757E-3</v>
      </c>
      <c r="G336" s="121">
        <f t="shared" si="20"/>
        <v>1.2904094637923563E-3</v>
      </c>
      <c r="H336" s="168">
        <f>'衍复-灵活对冲'!N335</f>
        <v>99790.920000001788</v>
      </c>
      <c r="I336" s="121">
        <f>'衍复-灵活对冲'!S335</f>
        <v>1.9958184000000356E-3</v>
      </c>
      <c r="J336" s="168">
        <f>凡二量化对冲7号!L335</f>
        <v>802555.18999999168</v>
      </c>
      <c r="K336" s="121">
        <f>凡二量化对冲7号!Q335</f>
        <v>3.4893703913043118E-3</v>
      </c>
      <c r="L336" s="168">
        <f>财通内需增长!J337</f>
        <v>0</v>
      </c>
      <c r="M336" s="121">
        <f>财通内需增长!M337</f>
        <v>0</v>
      </c>
      <c r="N336" s="168">
        <f>赫富尊享十九号!O335</f>
        <v>212446.13999999966</v>
      </c>
      <c r="O336" s="123">
        <f>赫富尊享十九号!T335</f>
        <v>4.2489227999999929E-3</v>
      </c>
      <c r="P336" s="121">
        <f t="shared" si="19"/>
        <v>3.9669783606726067E-3</v>
      </c>
      <c r="Q336" s="167">
        <f>天行者!O335</f>
        <v>0</v>
      </c>
      <c r="R336" s="120">
        <f>天行者!R335</f>
        <v>0</v>
      </c>
      <c r="U336" s="122">
        <f t="shared" si="22"/>
        <v>7.4355711362075194E-3</v>
      </c>
      <c r="V336" s="71">
        <f>[1]!s_dq_close($V$1,A336,1)</f>
        <v>7999.8330999999998</v>
      </c>
      <c r="W336" s="122">
        <f t="shared" si="23"/>
        <v>2.8194443932738622E-4</v>
      </c>
      <c r="X336" s="177">
        <f>[1]!s_dq_close($X$1,A336,1)</f>
        <v>7221.8977999999997</v>
      </c>
    </row>
    <row r="337" spans="1:24">
      <c r="A337" s="113">
        <v>44530</v>
      </c>
      <c r="B337" s="175">
        <f t="shared" si="21"/>
        <v>2733547.4311413951</v>
      </c>
      <c r="C337" s="168">
        <f>财通君享定增!L336</f>
        <v>1276095.1596224094</v>
      </c>
      <c r="D337" s="121">
        <f>财通君享定增!Q336</f>
        <v>1.2760951596224094E-2</v>
      </c>
      <c r="E337" s="168">
        <f>衍复天禄1000指增!O336</f>
        <v>216375.94000000134</v>
      </c>
      <c r="F337" s="120">
        <f>衍复天禄1000指增!T336</f>
        <v>4.327518800000027E-3</v>
      </c>
      <c r="G337" s="121">
        <f t="shared" si="20"/>
        <v>-2.4797857173903953E-3</v>
      </c>
      <c r="H337" s="168">
        <f>'衍复-灵活对冲'!N336</f>
        <v>90287.019999995828</v>
      </c>
      <c r="I337" s="121">
        <f>'衍复-灵活对冲'!S336</f>
        <v>1.8057403999999166E-3</v>
      </c>
      <c r="J337" s="168">
        <f>凡二量化对冲7号!L336</f>
        <v>512261.85599999421</v>
      </c>
      <c r="K337" s="121">
        <f>凡二量化对冲7号!Q336</f>
        <v>2.2272254608695402E-3</v>
      </c>
      <c r="L337" s="168">
        <f>财通内需增长!J338</f>
        <v>0</v>
      </c>
      <c r="M337" s="121">
        <f>财通内需增长!M338</f>
        <v>0</v>
      </c>
      <c r="N337" s="168">
        <f>赫富尊享十九号!O336</f>
        <v>176370.37999999884</v>
      </c>
      <c r="O337" s="123">
        <f>赫富尊享十九号!T336</f>
        <v>3.527407599999977E-3</v>
      </c>
      <c r="P337" s="121">
        <f t="shared" si="19"/>
        <v>-7.4534740907800058E-4</v>
      </c>
      <c r="Q337" s="167">
        <f>天行者!O336</f>
        <v>462157.07551899552</v>
      </c>
      <c r="R337" s="120">
        <f>天行者!R336</f>
        <v>5.9023892148019862E-3</v>
      </c>
      <c r="U337" s="122">
        <f t="shared" si="22"/>
        <v>6.8073045173904223E-3</v>
      </c>
      <c r="V337" s="71">
        <f>[1]!s_dq_close($V$1,A337,1)</f>
        <v>8054.2903999999999</v>
      </c>
      <c r="W337" s="122">
        <f t="shared" si="23"/>
        <v>4.2727550090779776E-3</v>
      </c>
      <c r="X337" s="177">
        <f>[1]!s_dq_close($X$1,A337,1)</f>
        <v>7252.7551999999996</v>
      </c>
    </row>
    <row r="338" spans="1:24">
      <c r="A338" s="113">
        <v>44531</v>
      </c>
      <c r="B338" s="175">
        <f t="shared" si="21"/>
        <v>556481.09847759316</v>
      </c>
      <c r="C338" s="168">
        <f>财通君享定增!L337</f>
        <v>-433023.68962241057</v>
      </c>
      <c r="D338" s="121">
        <f>财通君享定增!Q337</f>
        <v>-4.3302368962241057E-3</v>
      </c>
      <c r="E338" s="168">
        <f>衍复天禄1000指增!O337</f>
        <v>200221.12999999896</v>
      </c>
      <c r="F338" s="120">
        <f>衍复天禄1000指增!T337</f>
        <v>4.0044225999999791E-3</v>
      </c>
      <c r="G338" s="121">
        <f t="shared" si="20"/>
        <v>3.8144244842130744E-3</v>
      </c>
      <c r="H338" s="168">
        <f>'衍复-灵活对冲'!N337</f>
        <v>23759.740000002086</v>
      </c>
      <c r="I338" s="121">
        <f>'衍复-灵活对冲'!S337</f>
        <v>4.7519480000004171E-4</v>
      </c>
      <c r="J338" s="168">
        <f>凡二量化对冲7号!L337</f>
        <v>-792212.375999999</v>
      </c>
      <c r="K338" s="121">
        <f>凡二量化对冲7号!Q337</f>
        <v>-3.4444016347826042E-3</v>
      </c>
      <c r="L338" s="168">
        <f>财通内需增长!J339</f>
        <v>1497610.0340999961</v>
      </c>
      <c r="M338" s="121">
        <f>财通内需增长!M339</f>
        <v>1.8720125426249953E-2</v>
      </c>
      <c r="N338" s="168">
        <f>赫富尊享十九号!O337</f>
        <v>60126.260000005655</v>
      </c>
      <c r="O338" s="123">
        <f>赫富尊享十九号!T337</f>
        <v>1.2025252000001131E-3</v>
      </c>
      <c r="P338" s="121">
        <f t="shared" ref="P338:P369" si="24">O338-W338</f>
        <v>-1.5663260084346174E-3</v>
      </c>
      <c r="Q338" s="167">
        <f>天行者!O337</f>
        <v>0</v>
      </c>
      <c r="R338" s="120">
        <f>天行者!R337</f>
        <v>0</v>
      </c>
      <c r="U338" s="122">
        <f t="shared" si="22"/>
        <v>1.8999811578690462E-4</v>
      </c>
      <c r="V338" s="71">
        <f>[1]!s_dq_close($V$1,A338,1)</f>
        <v>8055.8207000000002</v>
      </c>
      <c r="W338" s="122">
        <f t="shared" si="23"/>
        <v>2.7688512084347305E-3</v>
      </c>
      <c r="X338" s="177">
        <f>[1]!s_dq_close($X$1,A338,1)</f>
        <v>7272.8370000000004</v>
      </c>
    </row>
    <row r="339" spans="1:24">
      <c r="A339" s="113">
        <v>44532</v>
      </c>
      <c r="B339" s="175">
        <f t="shared" si="21"/>
        <v>-2788187.6399999917</v>
      </c>
      <c r="C339" s="168">
        <f>财通君享定增!L338</f>
        <v>-531769.37000000477</v>
      </c>
      <c r="D339" s="121">
        <f>财通君享定增!Q338</f>
        <v>-5.3176937000000476E-3</v>
      </c>
      <c r="E339" s="168">
        <f>衍复天禄1000指增!O338</f>
        <v>-541278.83999999613</v>
      </c>
      <c r="F339" s="120">
        <f>衍复天禄1000指增!T338</f>
        <v>-1.0825576799999922E-2</v>
      </c>
      <c r="G339" s="121">
        <f t="shared" si="20"/>
        <v>4.6772928439390085E-5</v>
      </c>
      <c r="H339" s="168">
        <f>'衍复-灵活对冲'!N338</f>
        <v>52271.429999999702</v>
      </c>
      <c r="I339" s="121">
        <f>'衍复-灵活对冲'!S338</f>
        <v>1.0454285999999941E-3</v>
      </c>
      <c r="J339" s="168">
        <f>凡二量化对冲7号!L338</f>
        <v>-1358552.2599999905</v>
      </c>
      <c r="K339" s="121">
        <f>凡二量化对冲7号!Q338</f>
        <v>-5.9067489565216976E-3</v>
      </c>
      <c r="L339" s="168">
        <f>财通内需增长!J340</f>
        <v>0</v>
      </c>
      <c r="M339" s="121">
        <f>财通内需增长!M340</f>
        <v>0</v>
      </c>
      <c r="N339" s="168">
        <f>赫富尊享十九号!O338</f>
        <v>-408858.6</v>
      </c>
      <c r="O339" s="123">
        <f>赫富尊享十九号!T338</f>
        <v>-8.1771719999999999E-3</v>
      </c>
      <c r="P339" s="121">
        <f t="shared" si="24"/>
        <v>-2.2855233902483348E-3</v>
      </c>
      <c r="Q339" s="167">
        <f>天行者!O338</f>
        <v>0</v>
      </c>
      <c r="R339" s="120">
        <f>天行者!R338</f>
        <v>0</v>
      </c>
      <c r="U339" s="122">
        <f t="shared" si="22"/>
        <v>-1.0872349728439312E-2</v>
      </c>
      <c r="V339" s="71">
        <f>[1]!s_dq_close($V$1,A339,1)</f>
        <v>7968.2349999999997</v>
      </c>
      <c r="W339" s="122">
        <f t="shared" si="23"/>
        <v>-5.8916486097516652E-3</v>
      </c>
      <c r="X339" s="177">
        <f>[1]!s_dq_close($X$1,A339,1)</f>
        <v>7229.9880000000003</v>
      </c>
    </row>
    <row r="340" spans="1:24">
      <c r="A340" s="113">
        <v>44533</v>
      </c>
      <c r="B340" s="175">
        <f t="shared" si="21"/>
        <v>216390.13999998523</v>
      </c>
      <c r="C340" s="168">
        <f>财通君享定增!L339</f>
        <v>-54980.579999998212</v>
      </c>
      <c r="D340" s="121">
        <f>财通君享定增!Q339</f>
        <v>-5.4980579999998217E-4</v>
      </c>
      <c r="E340" s="168">
        <f>衍复天禄1000指增!O339</f>
        <v>285105.10999999568</v>
      </c>
      <c r="F340" s="120">
        <f>衍复天禄1000指增!T339</f>
        <v>5.7021021999999139E-3</v>
      </c>
      <c r="G340" s="121">
        <f t="shared" si="20"/>
        <v>-1.2917176358859589E-3</v>
      </c>
      <c r="H340" s="168">
        <f>'衍复-灵活对冲'!N339</f>
        <v>-85535.070000000298</v>
      </c>
      <c r="I340" s="121">
        <f>'衍复-灵活对冲'!S339</f>
        <v>-1.710701400000006E-3</v>
      </c>
      <c r="J340" s="168">
        <f>凡二量化对冲7号!L339</f>
        <v>-264906.40000000596</v>
      </c>
      <c r="K340" s="121">
        <f>凡二量化对冲7号!Q339</f>
        <v>-1.151766956521765E-3</v>
      </c>
      <c r="L340" s="168">
        <f>财通内需增长!J341</f>
        <v>0</v>
      </c>
      <c r="M340" s="121">
        <f>财通内需增长!M341</f>
        <v>0</v>
      </c>
      <c r="N340" s="168">
        <f>赫富尊享十九号!O339</f>
        <v>336707.07999999402</v>
      </c>
      <c r="O340" s="123">
        <f>赫富尊享十九号!T339</f>
        <v>6.7341415999998804E-3</v>
      </c>
      <c r="P340" s="121">
        <f t="shared" si="24"/>
        <v>-3.2146024366429288E-3</v>
      </c>
      <c r="Q340" s="167">
        <f>天行者!O339</f>
        <v>0</v>
      </c>
      <c r="R340" s="120">
        <f>天行者!R339</f>
        <v>0</v>
      </c>
      <c r="U340" s="122">
        <f t="shared" si="22"/>
        <v>6.9938198358858727E-3</v>
      </c>
      <c r="V340" s="71">
        <f>[1]!s_dq_close($V$1,A340,1)</f>
        <v>8023.9633999999996</v>
      </c>
      <c r="W340" s="122">
        <f t="shared" si="23"/>
        <v>9.9487440366428093E-3</v>
      </c>
      <c r="X340" s="177">
        <f>[1]!s_dq_close($X$1,A340,1)</f>
        <v>7301.9173000000001</v>
      </c>
    </row>
    <row r="341" spans="1:24">
      <c r="A341" s="113">
        <v>44534</v>
      </c>
      <c r="B341" s="175">
        <f t="shared" si="21"/>
        <v>0</v>
      </c>
      <c r="C341" s="168">
        <f>财通君享定增!L340</f>
        <v>0</v>
      </c>
      <c r="D341" s="121">
        <f>财通君享定增!Q340</f>
        <v>0</v>
      </c>
      <c r="E341" s="168">
        <f>衍复天禄1000指增!O340</f>
        <v>0</v>
      </c>
      <c r="F341" s="120">
        <f>衍复天禄1000指增!T340</f>
        <v>0</v>
      </c>
      <c r="G341" s="121">
        <f t="shared" si="20"/>
        <v>0</v>
      </c>
      <c r="H341" s="168">
        <f>'衍复-灵活对冲'!N340</f>
        <v>0</v>
      </c>
      <c r="I341" s="121">
        <f>'衍复-灵活对冲'!S340</f>
        <v>0</v>
      </c>
      <c r="J341" s="168">
        <f>凡二量化对冲7号!L340</f>
        <v>0</v>
      </c>
      <c r="K341" s="121">
        <f>凡二量化对冲7号!Q340</f>
        <v>0</v>
      </c>
      <c r="L341" s="168">
        <f>财通内需增长!J342</f>
        <v>0</v>
      </c>
      <c r="M341" s="121">
        <f>财通内需增长!M342</f>
        <v>0</v>
      </c>
      <c r="N341" s="168">
        <f>赫富尊享十九号!O340</f>
        <v>0</v>
      </c>
      <c r="O341" s="123">
        <f>赫富尊享十九号!T340</f>
        <v>0</v>
      </c>
      <c r="P341" s="121">
        <f t="shared" si="24"/>
        <v>0</v>
      </c>
      <c r="Q341" s="167">
        <f>天行者!O340</f>
        <v>0</v>
      </c>
      <c r="R341" s="120">
        <f>天行者!R340</f>
        <v>0</v>
      </c>
      <c r="U341" s="122">
        <f t="shared" si="22"/>
        <v>0</v>
      </c>
      <c r="V341" s="71">
        <f>[1]!s_dq_close($V$1,A341,1)</f>
        <v>8023.9633999999996</v>
      </c>
      <c r="W341" s="122">
        <f t="shared" si="23"/>
        <v>0</v>
      </c>
      <c r="X341" s="177">
        <f>[1]!s_dq_close($X$1,A341,1)</f>
        <v>7301.9173000000001</v>
      </c>
    </row>
    <row r="342" spans="1:24">
      <c r="A342" s="113">
        <v>44535</v>
      </c>
      <c r="B342" s="175">
        <f t="shared" si="21"/>
        <v>0</v>
      </c>
      <c r="C342" s="168">
        <f>财通君享定增!L341</f>
        <v>0</v>
      </c>
      <c r="D342" s="121">
        <f>财通君享定增!Q341</f>
        <v>0</v>
      </c>
      <c r="E342" s="168">
        <f>衍复天禄1000指增!O341</f>
        <v>0</v>
      </c>
      <c r="F342" s="120">
        <f>衍复天禄1000指增!T341</f>
        <v>0</v>
      </c>
      <c r="G342" s="121">
        <f t="shared" si="20"/>
        <v>0</v>
      </c>
      <c r="H342" s="168">
        <f>'衍复-灵活对冲'!N341</f>
        <v>0</v>
      </c>
      <c r="I342" s="121">
        <f>'衍复-灵活对冲'!S341</f>
        <v>0</v>
      </c>
      <c r="J342" s="168">
        <f>凡二量化对冲7号!L341</f>
        <v>0</v>
      </c>
      <c r="K342" s="121">
        <f>凡二量化对冲7号!Q341</f>
        <v>0</v>
      </c>
      <c r="L342" s="168">
        <f>财通内需增长!J343</f>
        <v>0</v>
      </c>
      <c r="M342" s="121">
        <f>财通内需增长!M343</f>
        <v>0</v>
      </c>
      <c r="N342" s="168">
        <f>赫富尊享十九号!O341</f>
        <v>0</v>
      </c>
      <c r="O342" s="123">
        <f>赫富尊享十九号!T341</f>
        <v>0</v>
      </c>
      <c r="P342" s="121">
        <f t="shared" si="24"/>
        <v>0</v>
      </c>
      <c r="Q342" s="167">
        <f>天行者!O341</f>
        <v>0</v>
      </c>
      <c r="R342" s="120">
        <f>天行者!R341</f>
        <v>0</v>
      </c>
      <c r="U342" s="122">
        <f t="shared" si="22"/>
        <v>0</v>
      </c>
      <c r="V342" s="71">
        <f>[1]!s_dq_close($V$1,A342,1)</f>
        <v>8023.9633999999996</v>
      </c>
      <c r="W342" s="122">
        <f t="shared" si="23"/>
        <v>0</v>
      </c>
      <c r="X342" s="177">
        <f>[1]!s_dq_close($X$1,A342,1)</f>
        <v>7301.9173000000001</v>
      </c>
    </row>
    <row r="343" spans="1:24">
      <c r="A343" s="113">
        <v>44536</v>
      </c>
      <c r="B343" s="175">
        <f t="shared" si="21"/>
        <v>-3730804.7099999934</v>
      </c>
      <c r="C343" s="168">
        <f>财通君享定增!L342</f>
        <v>-566839.79999999702</v>
      </c>
      <c r="D343" s="121">
        <f>财通君享定增!Q342</f>
        <v>-5.6683979999999703E-3</v>
      </c>
      <c r="E343" s="168">
        <f>衍复天禄1000指增!O342</f>
        <v>-932319.40999999456</v>
      </c>
      <c r="F343" s="120">
        <f>衍复天禄1000指增!T342</f>
        <v>-1.8646388199999891E-2</v>
      </c>
      <c r="G343" s="121">
        <f t="shared" si="20"/>
        <v>-4.0392552711533691E-3</v>
      </c>
      <c r="H343" s="168">
        <f>'衍复-灵活对冲'!N342</f>
        <v>-370651.96999999881</v>
      </c>
      <c r="I343" s="121">
        <f>'衍复-灵活对冲'!S342</f>
        <v>-7.4130393999999765E-3</v>
      </c>
      <c r="J343" s="168">
        <f>凡二量化对冲7号!L342</f>
        <v>-1231671.9600000083</v>
      </c>
      <c r="K343" s="121">
        <f>凡二量化对冲7号!Q342</f>
        <v>-5.3550954782609055E-3</v>
      </c>
      <c r="L343" s="168">
        <f>财通内需增长!J344</f>
        <v>0</v>
      </c>
      <c r="M343" s="121">
        <f>财通内需增长!M344</f>
        <v>0</v>
      </c>
      <c r="N343" s="168">
        <f>赫富尊享十九号!O342</f>
        <v>-629321.56999999494</v>
      </c>
      <c r="O343" s="123">
        <f>赫富尊享十九号!T342</f>
        <v>-1.2586431399999898E-2</v>
      </c>
      <c r="P343" s="121">
        <f t="shared" si="24"/>
        <v>-4.1692585569166E-3</v>
      </c>
      <c r="Q343" s="167">
        <f>天行者!O342</f>
        <v>0</v>
      </c>
      <c r="R343" s="120">
        <f>天行者!R342</f>
        <v>0</v>
      </c>
      <c r="U343" s="122">
        <f t="shared" si="22"/>
        <v>-1.4607132928846522E-2</v>
      </c>
      <c r="V343" s="71">
        <f>[1]!s_dq_close($V$1,A343,1)</f>
        <v>7906.7563</v>
      </c>
      <c r="W343" s="122">
        <f t="shared" si="23"/>
        <v>-8.4171728430832982E-3</v>
      </c>
      <c r="X343" s="177">
        <f>[1]!s_dq_close($X$1,A343,1)</f>
        <v>7240.4557999999997</v>
      </c>
    </row>
    <row r="344" spans="1:24">
      <c r="A344" s="113">
        <v>44537</v>
      </c>
      <c r="B344" s="175">
        <f t="shared" si="21"/>
        <v>-4022496.0161357936</v>
      </c>
      <c r="C344" s="168">
        <f>财通君享定增!L343</f>
        <v>-277991.6400000006</v>
      </c>
      <c r="D344" s="121">
        <f>财通君享定增!Q343</f>
        <v>-2.7799164000000061E-3</v>
      </c>
      <c r="E344" s="168">
        <f>衍复天禄1000指增!O343</f>
        <v>-948544.62000000151</v>
      </c>
      <c r="F344" s="120">
        <f>衍复天禄1000指增!T343</f>
        <v>-1.8970892400000029E-2</v>
      </c>
      <c r="G344" s="121">
        <f t="shared" si="20"/>
        <v>-3.1218267091806876E-3</v>
      </c>
      <c r="H344" s="168">
        <f>'衍复-灵活对冲'!N343</f>
        <v>-142558.45000000298</v>
      </c>
      <c r="I344" s="121">
        <f>'衍复-灵活对冲'!S343</f>
        <v>-2.8511690000000596E-3</v>
      </c>
      <c r="J344" s="168">
        <f>凡二量化对冲7号!L343</f>
        <v>-1694870.599999994</v>
      </c>
      <c r="K344" s="121">
        <f>凡二量化对冲7号!Q343</f>
        <v>-7.3690026086956264E-3</v>
      </c>
      <c r="L344" s="168">
        <f>财通内需增长!J345</f>
        <v>0</v>
      </c>
      <c r="M344" s="121">
        <f>财通内需增长!M345</f>
        <v>0</v>
      </c>
      <c r="N344" s="168">
        <f>赫富尊享十九号!O343</f>
        <v>-856799.28000000119</v>
      </c>
      <c r="O344" s="123">
        <f>赫富尊享十九号!T343</f>
        <v>-1.7135985600000025E-2</v>
      </c>
      <c r="P344" s="121">
        <f t="shared" si="24"/>
        <v>-1.249123657743163E-2</v>
      </c>
      <c r="Q344" s="167">
        <f>天行者!O343</f>
        <v>-101731.42613579333</v>
      </c>
      <c r="R344" s="120">
        <f>天行者!R343</f>
        <v>-1.2992519302144742E-3</v>
      </c>
      <c r="U344" s="122">
        <f t="shared" si="22"/>
        <v>-1.5849065690819342E-2</v>
      </c>
      <c r="V344" s="71">
        <f>[1]!s_dq_close($V$1,A344,1)</f>
        <v>7781.4416000000001</v>
      </c>
      <c r="W344" s="122">
        <f t="shared" si="23"/>
        <v>-4.6447490225683952E-3</v>
      </c>
      <c r="X344" s="177">
        <f>[1]!s_dq_close($X$1,A344,1)</f>
        <v>7206.8257000000003</v>
      </c>
    </row>
    <row r="345" spans="1:24">
      <c r="A345" s="113">
        <v>44538</v>
      </c>
      <c r="B345" s="175">
        <f t="shared" si="21"/>
        <v>3010161.0799480001</v>
      </c>
      <c r="C345" s="168">
        <f>财通君享定增!L344</f>
        <v>-129560.92000000179</v>
      </c>
      <c r="D345" s="121">
        <f>财通君享定增!Q344</f>
        <v>-1.2956092000000179E-3</v>
      </c>
      <c r="E345" s="168">
        <f>衍复天禄1000指增!O344</f>
        <v>900499.88000000222</v>
      </c>
      <c r="F345" s="120">
        <f>衍复天禄1000指增!T344</f>
        <v>1.8009997600000046E-2</v>
      </c>
      <c r="G345" s="121">
        <f t="shared" si="20"/>
        <v>-1.2420005304153783E-4</v>
      </c>
      <c r="H345" s="168">
        <f>'衍复-灵活对冲'!N344</f>
        <v>-76031.169999994338</v>
      </c>
      <c r="I345" s="121">
        <f>'衍复-灵活对冲'!S344</f>
        <v>-1.5206233999998868E-3</v>
      </c>
      <c r="J345" s="168">
        <f>凡二量化对冲7号!L344</f>
        <v>1524348.8700000048</v>
      </c>
      <c r="K345" s="121">
        <f>凡二量化对冲7号!Q344</f>
        <v>6.6276037826087167E-3</v>
      </c>
      <c r="L345" s="168">
        <f>财通内需增长!J346</f>
        <v>-246273.65005201101</v>
      </c>
      <c r="M345" s="121">
        <f>财通内需增长!M346</f>
        <v>-3.0784206256501377E-3</v>
      </c>
      <c r="N345" s="168">
        <f>赫富尊享十九号!O344</f>
        <v>1037178.0700000003</v>
      </c>
      <c r="O345" s="123">
        <f>赫富尊享十九号!T344</f>
        <v>2.0743561400000006E-2</v>
      </c>
      <c r="P345" s="121">
        <f t="shared" si="24"/>
        <v>7.3999890696743245E-3</v>
      </c>
      <c r="Q345" s="167">
        <f>天行者!O344</f>
        <v>0</v>
      </c>
      <c r="R345" s="120">
        <f>天行者!R344</f>
        <v>0</v>
      </c>
      <c r="U345" s="122">
        <f t="shared" si="22"/>
        <v>1.8134197653041584E-2</v>
      </c>
      <c r="V345" s="71">
        <f>[1]!s_dq_close($V$1,A345,1)</f>
        <v>7922.5518000000002</v>
      </c>
      <c r="W345" s="122">
        <f t="shared" si="23"/>
        <v>1.3343572330325681E-2</v>
      </c>
      <c r="X345" s="177">
        <f>[1]!s_dq_close($X$1,A345,1)</f>
        <v>7302.9904999999999</v>
      </c>
    </row>
    <row r="346" spans="1:24">
      <c r="A346" s="113">
        <v>44539</v>
      </c>
      <c r="B346" s="175">
        <f t="shared" si="21"/>
        <v>-2765881.6000000136</v>
      </c>
      <c r="C346" s="168">
        <f>财通君享定增!L345</f>
        <v>-1299228.1300000101</v>
      </c>
      <c r="D346" s="121">
        <f>财通君享定增!Q345</f>
        <v>-1.2992281300000101E-2</v>
      </c>
      <c r="E346" s="168">
        <f>衍复天禄1000指增!O345</f>
        <v>7800.8799999980256</v>
      </c>
      <c r="F346" s="120">
        <f>衍复天禄1000指增!T345</f>
        <v>1.5601759999996052E-4</v>
      </c>
      <c r="G346" s="121">
        <f t="shared" si="20"/>
        <v>-1.0058176561609097E-3</v>
      </c>
      <c r="H346" s="168">
        <f>'衍复-灵活对冲'!N345</f>
        <v>-61775.330000005662</v>
      </c>
      <c r="I346" s="121">
        <f>'衍复-灵活对冲'!S345</f>
        <v>-1.2355066000001133E-3</v>
      </c>
      <c r="J346" s="168">
        <f>凡二量化对冲7号!L345</f>
        <v>-1217268.6599999964</v>
      </c>
      <c r="K346" s="121">
        <f>凡二量化对冲7号!Q345</f>
        <v>-5.2924724347825931E-3</v>
      </c>
      <c r="L346" s="168">
        <f>财通内需增长!J347</f>
        <v>0</v>
      </c>
      <c r="M346" s="121">
        <f>财通内需增长!M347</f>
        <v>0</v>
      </c>
      <c r="N346" s="168">
        <f>赫富尊享十九号!O345</f>
        <v>-195410.3599999994</v>
      </c>
      <c r="O346" s="123">
        <f>赫富尊享十九号!T345</f>
        <v>-3.9082071999999883E-3</v>
      </c>
      <c r="P346" s="121">
        <f t="shared" si="24"/>
        <v>-6.2808242806328433E-3</v>
      </c>
      <c r="Q346" s="167">
        <f>天行者!O345</f>
        <v>0</v>
      </c>
      <c r="R346" s="120">
        <f>天行者!R345</f>
        <v>0</v>
      </c>
      <c r="U346" s="122">
        <f t="shared" si="22"/>
        <v>1.1618352561608702E-3</v>
      </c>
      <c r="V346" s="71">
        <f>[1]!s_dq_close($V$1,A346,1)</f>
        <v>7931.7565000000004</v>
      </c>
      <c r="W346" s="122">
        <f t="shared" si="23"/>
        <v>2.372617080632855E-3</v>
      </c>
      <c r="X346" s="177">
        <f>[1]!s_dq_close($X$1,A346,1)</f>
        <v>7320.3176999999996</v>
      </c>
    </row>
    <row r="347" spans="1:24">
      <c r="A347" s="113">
        <v>44540</v>
      </c>
      <c r="B347" s="175">
        <f t="shared" si="21"/>
        <v>2301899.939999999</v>
      </c>
      <c r="C347" s="168">
        <f>财通君享定增!L346</f>
        <v>1175582.6200000048</v>
      </c>
      <c r="D347" s="121">
        <f>财通君享定增!Q346</f>
        <v>1.1755826200000048E-2</v>
      </c>
      <c r="E347" s="168">
        <f>衍复天禄1000指增!O346</f>
        <v>382672.00999999931</v>
      </c>
      <c r="F347" s="120">
        <f>衍复天禄1000指增!T346</f>
        <v>7.6534401999999863E-3</v>
      </c>
      <c r="G347" s="121">
        <f t="shared" si="20"/>
        <v>5.4637108506435245E-3</v>
      </c>
      <c r="H347" s="168">
        <f>'衍复-灵活对冲'!N346</f>
        <v>156814.30000000447</v>
      </c>
      <c r="I347" s="121">
        <f>'衍复-灵活对冲'!S346</f>
        <v>3.1362860000000896E-3</v>
      </c>
      <c r="J347" s="168">
        <f>凡二量化对冲7号!L346</f>
        <v>506662.65999999642</v>
      </c>
      <c r="K347" s="121">
        <f>凡二量化对冲7号!Q346</f>
        <v>2.202881130434767E-3</v>
      </c>
      <c r="L347" s="168">
        <f>财通内需增长!J348</f>
        <v>0</v>
      </c>
      <c r="M347" s="121">
        <f>财通内需增长!M348</f>
        <v>0</v>
      </c>
      <c r="N347" s="168">
        <f>赫富尊享十九号!O346</f>
        <v>80168.34999999404</v>
      </c>
      <c r="O347" s="123">
        <f>赫富尊享十九号!T346</f>
        <v>1.6033669999998808E-3</v>
      </c>
      <c r="P347" s="121">
        <f t="shared" si="24"/>
        <v>3.4710045207047265E-3</v>
      </c>
      <c r="Q347" s="167">
        <f>天行者!O346</f>
        <v>0</v>
      </c>
      <c r="R347" s="120">
        <f>天行者!R346</f>
        <v>0</v>
      </c>
      <c r="U347" s="122">
        <f t="shared" si="22"/>
        <v>2.1897293493564618E-3</v>
      </c>
      <c r="V347" s="71">
        <f>[1]!s_dq_close($V$1,A347,1)</f>
        <v>7949.1248999999998</v>
      </c>
      <c r="W347" s="122">
        <f t="shared" si="23"/>
        <v>-1.8676375207048457E-3</v>
      </c>
      <c r="X347" s="177">
        <f>[1]!s_dq_close($X$1,A347,1)</f>
        <v>7306.6459999999997</v>
      </c>
    </row>
    <row r="348" spans="1:24">
      <c r="A348" s="113">
        <v>44541</v>
      </c>
      <c r="B348" s="175">
        <f t="shared" si="21"/>
        <v>0</v>
      </c>
      <c r="C348" s="168">
        <f>财通君享定增!L347</f>
        <v>0</v>
      </c>
      <c r="D348" s="121">
        <f>财通君享定增!Q347</f>
        <v>0</v>
      </c>
      <c r="E348" s="168">
        <f>衍复天禄1000指增!O347</f>
        <v>0</v>
      </c>
      <c r="F348" s="120">
        <f>衍复天禄1000指增!T347</f>
        <v>0</v>
      </c>
      <c r="G348" s="121">
        <f t="shared" ref="G348:G379" si="25">F348-U348</f>
        <v>0</v>
      </c>
      <c r="H348" s="168">
        <f>'衍复-灵活对冲'!N347</f>
        <v>0</v>
      </c>
      <c r="I348" s="121">
        <f>'衍复-灵活对冲'!S347</f>
        <v>0</v>
      </c>
      <c r="J348" s="168">
        <f>凡二量化对冲7号!L347</f>
        <v>0</v>
      </c>
      <c r="K348" s="121">
        <f>凡二量化对冲7号!Q347</f>
        <v>0</v>
      </c>
      <c r="L348" s="168">
        <f>财通内需增长!J349</f>
        <v>0</v>
      </c>
      <c r="M348" s="121">
        <f>财通内需增长!M349</f>
        <v>0</v>
      </c>
      <c r="N348" s="168">
        <f>赫富尊享十九号!O347</f>
        <v>0</v>
      </c>
      <c r="O348" s="123">
        <f>赫富尊享十九号!T347</f>
        <v>0</v>
      </c>
      <c r="P348" s="121">
        <f t="shared" si="24"/>
        <v>0</v>
      </c>
      <c r="Q348" s="167">
        <f>天行者!O347</f>
        <v>0</v>
      </c>
      <c r="R348" s="120">
        <f>天行者!R347</f>
        <v>0</v>
      </c>
      <c r="U348" s="122">
        <f t="shared" si="22"/>
        <v>0</v>
      </c>
      <c r="V348" s="71">
        <f>[1]!s_dq_close($V$1,A348,1)</f>
        <v>7949.1248999999998</v>
      </c>
      <c r="W348" s="122">
        <f t="shared" si="23"/>
        <v>0</v>
      </c>
      <c r="X348" s="177">
        <f>[1]!s_dq_close($X$1,A348,1)</f>
        <v>7306.6459999999997</v>
      </c>
    </row>
    <row r="349" spans="1:24">
      <c r="A349" s="113">
        <v>44542</v>
      </c>
      <c r="B349" s="175">
        <f t="shared" si="21"/>
        <v>0</v>
      </c>
      <c r="C349" s="168">
        <f>财通君享定增!L348</f>
        <v>0</v>
      </c>
      <c r="D349" s="121">
        <f>财通君享定增!Q348</f>
        <v>0</v>
      </c>
      <c r="E349" s="168">
        <f>衍复天禄1000指增!O348</f>
        <v>0</v>
      </c>
      <c r="F349" s="120">
        <f>衍复天禄1000指增!T348</f>
        <v>0</v>
      </c>
      <c r="G349" s="121">
        <f t="shared" si="25"/>
        <v>0</v>
      </c>
      <c r="H349" s="168">
        <f>'衍复-灵活对冲'!N348</f>
        <v>0</v>
      </c>
      <c r="I349" s="121">
        <f>'衍复-灵活对冲'!S348</f>
        <v>0</v>
      </c>
      <c r="J349" s="168">
        <f>凡二量化对冲7号!L348</f>
        <v>0</v>
      </c>
      <c r="K349" s="121">
        <f>凡二量化对冲7号!Q348</f>
        <v>0</v>
      </c>
      <c r="L349" s="168">
        <f>财通内需增长!J350</f>
        <v>0</v>
      </c>
      <c r="M349" s="121">
        <f>财通内需增长!M350</f>
        <v>0</v>
      </c>
      <c r="N349" s="168">
        <f>赫富尊享十九号!O348</f>
        <v>0</v>
      </c>
      <c r="O349" s="123">
        <f>赫富尊享十九号!T348</f>
        <v>0</v>
      </c>
      <c r="P349" s="121">
        <f t="shared" si="24"/>
        <v>0</v>
      </c>
      <c r="Q349" s="167">
        <f>天行者!O348</f>
        <v>0</v>
      </c>
      <c r="R349" s="120">
        <f>天行者!R348</f>
        <v>0</v>
      </c>
      <c r="U349" s="122">
        <f t="shared" si="22"/>
        <v>0</v>
      </c>
      <c r="V349" s="71">
        <f>[1]!s_dq_close($V$1,A349,1)</f>
        <v>7949.1248999999998</v>
      </c>
      <c r="W349" s="122">
        <f t="shared" si="23"/>
        <v>0</v>
      </c>
      <c r="X349" s="177">
        <f>[1]!s_dq_close($X$1,A349,1)</f>
        <v>7306.6459999999997</v>
      </c>
    </row>
    <row r="350" spans="1:24">
      <c r="A350" s="113">
        <v>44543</v>
      </c>
      <c r="B350" s="175">
        <f t="shared" si="21"/>
        <v>958526.96999997762</v>
      </c>
      <c r="C350" s="168">
        <f>财通君享定增!L349</f>
        <v>-8529.2600000053644</v>
      </c>
      <c r="D350" s="121">
        <f>财通君享定增!Q349</f>
        <v>-8.5292600000053638E-5</v>
      </c>
      <c r="E350" s="168">
        <f>衍复天禄1000指增!O349</f>
        <v>180955.44999999693</v>
      </c>
      <c r="F350" s="120">
        <f>衍复天禄1000指增!T349</f>
        <v>3.6191089999999385E-3</v>
      </c>
      <c r="G350" s="121">
        <f t="shared" si="25"/>
        <v>-8.8131091414679749E-4</v>
      </c>
      <c r="H350" s="168">
        <f>'衍复-灵活对冲'!N349</f>
        <v>23759.740000002086</v>
      </c>
      <c r="I350" s="121">
        <f>'衍复-灵活对冲'!S349</f>
        <v>4.7519480000004171E-4</v>
      </c>
      <c r="J350" s="168">
        <f>凡二量化对冲7号!L349</f>
        <v>478745.48999997973</v>
      </c>
      <c r="K350" s="121">
        <f>凡二量化对冲7号!Q349</f>
        <v>2.0815021304346946E-3</v>
      </c>
      <c r="L350" s="168">
        <f>财通内需增长!J351</f>
        <v>0</v>
      </c>
      <c r="M350" s="121">
        <f>财通内需增长!M351</f>
        <v>0</v>
      </c>
      <c r="N350" s="168">
        <f>赫富尊享十九号!O349</f>
        <v>283595.55000000418</v>
      </c>
      <c r="O350" s="123">
        <f>赫富尊享十九号!T349</f>
        <v>5.6719110000000832E-3</v>
      </c>
      <c r="P350" s="121">
        <f t="shared" si="24"/>
        <v>-6.7636425515815897E-4</v>
      </c>
      <c r="Q350" s="167">
        <f>天行者!O349</f>
        <v>0</v>
      </c>
      <c r="R350" s="120">
        <f>天行者!R349</f>
        <v>0</v>
      </c>
      <c r="U350" s="122">
        <f t="shared" si="22"/>
        <v>4.500419914146736E-3</v>
      </c>
      <c r="V350" s="71">
        <f>[1]!s_dq_close($V$1,A350,1)</f>
        <v>7984.8993</v>
      </c>
      <c r="W350" s="122">
        <f t="shared" si="23"/>
        <v>6.3482752551582422E-3</v>
      </c>
      <c r="X350" s="177">
        <f>[1]!s_dq_close($X$1,A350,1)</f>
        <v>7353.0306</v>
      </c>
    </row>
    <row r="351" spans="1:24">
      <c r="A351" s="113">
        <v>44544</v>
      </c>
      <c r="B351" s="175">
        <f t="shared" si="21"/>
        <v>-425739.68952358671</v>
      </c>
      <c r="C351" s="168">
        <f>财通君享定增!L350</f>
        <v>448679.44000001252</v>
      </c>
      <c r="D351" s="121">
        <f>财通君享定增!Q350</f>
        <v>4.4867944000001256E-3</v>
      </c>
      <c r="E351" s="168">
        <f>衍复天禄1000指增!O350</f>
        <v>15461.350000002887</v>
      </c>
      <c r="F351" s="120">
        <f>衍复天禄1000指增!T350</f>
        <v>3.0922700000005776E-4</v>
      </c>
      <c r="G351" s="121">
        <f t="shared" si="25"/>
        <v>6.9392815709538175E-4</v>
      </c>
      <c r="H351" s="168">
        <f>'衍复-灵活对冲'!N350</f>
        <v>-57023.380000002682</v>
      </c>
      <c r="I351" s="121">
        <f>'衍复-灵活对冲'!S350</f>
        <v>-1.1404676000000536E-3</v>
      </c>
      <c r="J351" s="168">
        <f>凡二量化对冲7号!L350</f>
        <v>-225171.05999997258</v>
      </c>
      <c r="K351" s="121">
        <f>凡二量化对冲7号!Q350</f>
        <v>-9.790046086955329E-4</v>
      </c>
      <c r="L351" s="168">
        <f>财通内需增长!J352</f>
        <v>0</v>
      </c>
      <c r="M351" s="121">
        <f>财通内需增长!M352</f>
        <v>0</v>
      </c>
      <c r="N351" s="168">
        <f>赫富尊享十九号!O350</f>
        <v>136286.20999999793</v>
      </c>
      <c r="O351" s="123">
        <f>赫富尊享十九号!T350</f>
        <v>2.7257241999999586E-3</v>
      </c>
      <c r="P351" s="121">
        <f t="shared" si="24"/>
        <v>6.6557364047634803E-3</v>
      </c>
      <c r="Q351" s="167">
        <f>天行者!O350</f>
        <v>-743972.24952362478</v>
      </c>
      <c r="R351" s="120">
        <f>天行者!R350</f>
        <v>-9.5015612965980174E-3</v>
      </c>
      <c r="U351" s="122">
        <f t="shared" si="22"/>
        <v>-3.8470115709532404E-4</v>
      </c>
      <c r="V351" s="71">
        <f>[1]!s_dq_close($V$1,A351,1)</f>
        <v>7981.8275000000003</v>
      </c>
      <c r="W351" s="122">
        <f t="shared" si="23"/>
        <v>-3.9300122047635222E-3</v>
      </c>
      <c r="X351" s="177">
        <f>[1]!s_dq_close($X$1,A351,1)</f>
        <v>7324.1331</v>
      </c>
    </row>
    <row r="352" spans="1:24">
      <c r="A352" s="113">
        <v>44545</v>
      </c>
      <c r="B352" s="175">
        <f t="shared" si="21"/>
        <v>-787313.28431601822</v>
      </c>
      <c r="C352" s="168">
        <f>财通君享定增!L351</f>
        <v>393256.70999999344</v>
      </c>
      <c r="D352" s="121">
        <f>财通君享定增!Q351</f>
        <v>3.9325670999999342E-3</v>
      </c>
      <c r="E352" s="168">
        <f>衍复天禄1000指增!O351</f>
        <v>-162992.59999999963</v>
      </c>
      <c r="F352" s="120">
        <f>衍复天禄1000指增!T351</f>
        <v>-3.2598519999999923E-3</v>
      </c>
      <c r="G352" s="121">
        <f t="shared" si="25"/>
        <v>2.8392452789864544E-5</v>
      </c>
      <c r="H352" s="168">
        <f>'衍复-灵活对冲'!N351</f>
        <v>-52271.429999999702</v>
      </c>
      <c r="I352" s="121">
        <f>'衍复-灵活对冲'!S351</f>
        <v>-1.0454285999999941E-3</v>
      </c>
      <c r="J352" s="168">
        <f>凡二量化对冲7号!L351</f>
        <v>-934451.5</v>
      </c>
      <c r="K352" s="121">
        <f>凡二量化对冲7号!Q351</f>
        <v>-4.0628326086956518E-3</v>
      </c>
      <c r="L352" s="168">
        <f>财通内需增长!J353</f>
        <v>33280.222979992628</v>
      </c>
      <c r="M352" s="121">
        <f>财通内需增长!M353</f>
        <v>4.1600278724990785E-4</v>
      </c>
      <c r="N352" s="168">
        <f>赫富尊享十九号!O351</f>
        <v>-64134.687296004908</v>
      </c>
      <c r="O352" s="123">
        <f>赫富尊享十九号!T351</f>
        <v>-1.2826937459200982E-3</v>
      </c>
      <c r="P352" s="121">
        <f t="shared" si="24"/>
        <v>6.5520420204197077E-5</v>
      </c>
      <c r="Q352" s="167">
        <f>天行者!O351</f>
        <v>0</v>
      </c>
      <c r="R352" s="120">
        <f>天行者!R351</f>
        <v>0</v>
      </c>
      <c r="U352" s="122">
        <f t="shared" si="22"/>
        <v>-3.2882444527898569E-3</v>
      </c>
      <c r="V352" s="71">
        <f>[1]!s_dq_close($V$1,A352,1)</f>
        <v>7955.5812999999998</v>
      </c>
      <c r="W352" s="122">
        <f t="shared" si="23"/>
        <v>-1.3482141661242952E-3</v>
      </c>
      <c r="X352" s="177">
        <f>[1]!s_dq_close($X$1,A352,1)</f>
        <v>7314.2586000000001</v>
      </c>
    </row>
    <row r="353" spans="1:24">
      <c r="A353" s="113">
        <v>44546</v>
      </c>
      <c r="B353" s="175">
        <f t="shared" si="21"/>
        <v>445505.71729599097</v>
      </c>
      <c r="C353" s="168">
        <f>财通君享定增!L352</f>
        <v>-173160.62000000477</v>
      </c>
      <c r="D353" s="121">
        <f>财通君享定增!Q352</f>
        <v>-1.7316062000000477E-3</v>
      </c>
      <c r="E353" s="168">
        <f>衍复天禄1000指增!O352</f>
        <v>400198.45000000158</v>
      </c>
      <c r="F353" s="120">
        <f>衍复天禄1000指增!T352</f>
        <v>8.0039690000000309E-3</v>
      </c>
      <c r="G353" s="121">
        <f t="shared" si="25"/>
        <v>1.6695607274077907E-3</v>
      </c>
      <c r="H353" s="168">
        <f>'衍复-灵活对冲'!N352</f>
        <v>47519.479999996722</v>
      </c>
      <c r="I353" s="121">
        <f>'衍复-灵活对冲'!S352</f>
        <v>9.5038959999993444E-4</v>
      </c>
      <c r="J353" s="168">
        <f>凡二量化对冲7号!L352</f>
        <v>-57531.40000000596</v>
      </c>
      <c r="K353" s="121">
        <f>凡二量化对冲7号!Q352</f>
        <v>-2.5013652173915636E-4</v>
      </c>
      <c r="L353" s="168">
        <f>财通内需增长!J354</f>
        <v>0</v>
      </c>
      <c r="M353" s="121">
        <f>财通内需增长!M354</f>
        <v>0</v>
      </c>
      <c r="N353" s="168">
        <f>赫富尊享十九号!O352</f>
        <v>228479.80729600339</v>
      </c>
      <c r="O353" s="123">
        <f>赫富尊享十九号!T352</f>
        <v>4.5695961459200681E-3</v>
      </c>
      <c r="P353" s="121">
        <f t="shared" si="24"/>
        <v>-4.5548829913092895E-3</v>
      </c>
      <c r="Q353" s="167">
        <f>天行者!O352</f>
        <v>0</v>
      </c>
      <c r="R353" s="120">
        <f>天行者!R352</f>
        <v>0</v>
      </c>
      <c r="U353" s="122">
        <f t="shared" si="22"/>
        <v>6.3344082725922402E-3</v>
      </c>
      <c r="V353" s="71">
        <f>[1]!s_dq_close($V$1,A353,1)</f>
        <v>8005.9751999999999</v>
      </c>
      <c r="W353" s="122">
        <f t="shared" si="23"/>
        <v>9.1244791372293577E-3</v>
      </c>
      <c r="X353" s="177">
        <f>[1]!s_dq_close($X$1,A353,1)</f>
        <v>7380.9974000000002</v>
      </c>
    </row>
    <row r="354" spans="1:24">
      <c r="A354" s="113">
        <v>44547</v>
      </c>
      <c r="B354" s="175">
        <f t="shared" si="21"/>
        <v>-3464278.08</v>
      </c>
      <c r="C354" s="168">
        <f>财通君享定增!L353</f>
        <v>-364806.86999998987</v>
      </c>
      <c r="D354" s="121">
        <f>财通君享定增!Q353</f>
        <v>-3.6480686999998987E-3</v>
      </c>
      <c r="E354" s="168">
        <f>衍复天禄1000指增!O353</f>
        <v>-705107.43000000389</v>
      </c>
      <c r="F354" s="120">
        <f>衍复天禄1000指增!T353</f>
        <v>-1.4102148600000078E-2</v>
      </c>
      <c r="G354" s="121">
        <f t="shared" si="25"/>
        <v>-1.2861043565508788E-4</v>
      </c>
      <c r="H354" s="168">
        <f>'衍复-灵活对冲'!N353</f>
        <v>-275613</v>
      </c>
      <c r="I354" s="121">
        <f>'衍复-灵活对冲'!S353</f>
        <v>-5.5122599999999997E-3</v>
      </c>
      <c r="J354" s="168">
        <f>凡二量化对冲7号!L353</f>
        <v>-1534523.900000006</v>
      </c>
      <c r="K354" s="121">
        <f>凡二量化对冲7号!Q353</f>
        <v>-6.6718430434782872E-3</v>
      </c>
      <c r="L354" s="168">
        <f>财通内需增长!J355</f>
        <v>0</v>
      </c>
      <c r="M354" s="121">
        <f>财通内需增长!M355</f>
        <v>0</v>
      </c>
      <c r="N354" s="168">
        <f>赫富尊享十九号!O353</f>
        <v>-584226.88000000059</v>
      </c>
      <c r="O354" s="123">
        <f>赫富尊享十九号!T353</f>
        <v>-1.1684537600000012E-2</v>
      </c>
      <c r="P354" s="121">
        <f t="shared" si="24"/>
        <v>-2.6834099204263943E-3</v>
      </c>
      <c r="Q354" s="167">
        <f>天行者!O353</f>
        <v>0</v>
      </c>
      <c r="R354" s="120">
        <f>天行者!R353</f>
        <v>0</v>
      </c>
      <c r="U354" s="122">
        <f t="shared" si="22"/>
        <v>-1.397353816434499E-2</v>
      </c>
      <c r="V354" s="71">
        <f>[1]!s_dq_close($V$1,A354,1)</f>
        <v>7894.1034</v>
      </c>
      <c r="W354" s="122">
        <f t="shared" si="23"/>
        <v>-9.0011276795736173E-3</v>
      </c>
      <c r="X354" s="177">
        <f>[1]!s_dq_close($X$1,A354,1)</f>
        <v>7314.5600999999997</v>
      </c>
    </row>
    <row r="355" spans="1:24">
      <c r="A355" s="113">
        <v>44548</v>
      </c>
      <c r="B355" s="175">
        <f t="shared" si="21"/>
        <v>0</v>
      </c>
      <c r="C355" s="168">
        <f>财通君享定增!L354</f>
        <v>0</v>
      </c>
      <c r="D355" s="121">
        <f>财通君享定增!Q354</f>
        <v>0</v>
      </c>
      <c r="E355" s="168">
        <f>衍复天禄1000指增!O354</f>
        <v>0</v>
      </c>
      <c r="F355" s="120">
        <f>衍复天禄1000指增!T354</f>
        <v>0</v>
      </c>
      <c r="G355" s="121">
        <f t="shared" si="25"/>
        <v>0</v>
      </c>
      <c r="H355" s="168">
        <f>'衍复-灵活对冲'!N354</f>
        <v>0</v>
      </c>
      <c r="I355" s="121">
        <f>'衍复-灵活对冲'!S354</f>
        <v>0</v>
      </c>
      <c r="J355" s="168">
        <f>凡二量化对冲7号!L354</f>
        <v>0</v>
      </c>
      <c r="K355" s="121">
        <f>凡二量化对冲7号!Q354</f>
        <v>0</v>
      </c>
      <c r="L355" s="168">
        <f>财通内需增长!J356</f>
        <v>0</v>
      </c>
      <c r="M355" s="121">
        <f>财通内需增长!M356</f>
        <v>0</v>
      </c>
      <c r="N355" s="168">
        <f>赫富尊享十九号!O354</f>
        <v>0</v>
      </c>
      <c r="O355" s="123">
        <f>赫富尊享十九号!T354</f>
        <v>0</v>
      </c>
      <c r="P355" s="121">
        <f t="shared" si="24"/>
        <v>0</v>
      </c>
      <c r="Q355" s="167">
        <f>天行者!O354</f>
        <v>0</v>
      </c>
      <c r="R355" s="120">
        <f>天行者!R354</f>
        <v>0</v>
      </c>
      <c r="U355" s="122">
        <f t="shared" si="22"/>
        <v>0</v>
      </c>
      <c r="V355" s="71">
        <f>[1]!s_dq_close($V$1,A355,1)</f>
        <v>7894.1034</v>
      </c>
      <c r="W355" s="122">
        <f t="shared" si="23"/>
        <v>0</v>
      </c>
      <c r="X355" s="177">
        <f>[1]!s_dq_close($X$1,A355,1)</f>
        <v>7314.5600999999997</v>
      </c>
    </row>
    <row r="356" spans="1:24">
      <c r="A356" s="113">
        <v>44549</v>
      </c>
      <c r="B356" s="175">
        <f t="shared" si="21"/>
        <v>0</v>
      </c>
      <c r="C356" s="168">
        <f>财通君享定增!L355</f>
        <v>0</v>
      </c>
      <c r="D356" s="121">
        <f>财通君享定增!Q355</f>
        <v>0</v>
      </c>
      <c r="E356" s="168">
        <f>衍复天禄1000指增!O355</f>
        <v>0</v>
      </c>
      <c r="F356" s="120">
        <f>衍复天禄1000指增!T355</f>
        <v>0</v>
      </c>
      <c r="G356" s="121">
        <f t="shared" si="25"/>
        <v>0</v>
      </c>
      <c r="H356" s="168">
        <f>'衍复-灵活对冲'!N355</f>
        <v>0</v>
      </c>
      <c r="I356" s="121">
        <f>'衍复-灵活对冲'!S355</f>
        <v>0</v>
      </c>
      <c r="J356" s="168">
        <f>凡二量化对冲7号!L355</f>
        <v>0</v>
      </c>
      <c r="K356" s="121">
        <f>凡二量化对冲7号!Q355</f>
        <v>0</v>
      </c>
      <c r="L356" s="168">
        <f>财通内需增长!J357</f>
        <v>0</v>
      </c>
      <c r="M356" s="121">
        <f>财通内需增长!M357</f>
        <v>0</v>
      </c>
      <c r="N356" s="168">
        <f>赫富尊享十九号!O355</f>
        <v>0</v>
      </c>
      <c r="O356" s="123">
        <f>赫富尊享十九号!T355</f>
        <v>0</v>
      </c>
      <c r="P356" s="121">
        <f t="shared" si="24"/>
        <v>0</v>
      </c>
      <c r="Q356" s="167">
        <f>天行者!O355</f>
        <v>0</v>
      </c>
      <c r="R356" s="120">
        <f>天行者!R355</f>
        <v>0</v>
      </c>
      <c r="U356" s="122">
        <f t="shared" si="22"/>
        <v>0</v>
      </c>
      <c r="V356" s="71">
        <f>[1]!s_dq_close($V$1,A356,1)</f>
        <v>7894.1034</v>
      </c>
      <c r="W356" s="122">
        <f t="shared" si="23"/>
        <v>0</v>
      </c>
      <c r="X356" s="177">
        <f>[1]!s_dq_close($X$1,A356,1)</f>
        <v>7314.5600999999997</v>
      </c>
    </row>
    <row r="357" spans="1:24">
      <c r="A357" s="113">
        <v>44550</v>
      </c>
      <c r="B357" s="175">
        <f t="shared" si="21"/>
        <v>-3057382.3299999861</v>
      </c>
      <c r="C357" s="168">
        <f>财通君享定增!L356</f>
        <v>919374.6400000006</v>
      </c>
      <c r="D357" s="121">
        <f>财通君享定增!Q356</f>
        <v>9.1937464000000062E-3</v>
      </c>
      <c r="E357" s="168">
        <f>衍复天禄1000指增!O356</f>
        <v>-924171.33000000101</v>
      </c>
      <c r="F357" s="120">
        <f>衍复天禄1000指增!T356</f>
        <v>-1.8483426600000019E-2</v>
      </c>
      <c r="G357" s="121">
        <f t="shared" si="25"/>
        <v>-4.7598575497631579E-4</v>
      </c>
      <c r="H357" s="168">
        <f>'衍复-灵活对冲'!N356</f>
        <v>-109294.80999999493</v>
      </c>
      <c r="I357" s="121">
        <f>'衍复-灵活对冲'!S356</f>
        <v>-2.1858961999998987E-3</v>
      </c>
      <c r="J357" s="168">
        <f>凡二量化对冲7号!L356</f>
        <v>-1891081.1899999976</v>
      </c>
      <c r="K357" s="121">
        <f>凡二量化对冲7号!Q356</f>
        <v>-8.2220921304347726E-3</v>
      </c>
      <c r="L357" s="168">
        <f>财通内需增长!J358</f>
        <v>0</v>
      </c>
      <c r="M357" s="121">
        <f>财通内需增长!M358</f>
        <v>0</v>
      </c>
      <c r="N357" s="168">
        <f>赫富尊享十九号!O356</f>
        <v>-1052209.6399999931</v>
      </c>
      <c r="O357" s="123">
        <f>赫富尊享十九号!T356</f>
        <v>-2.1044192799999861E-2</v>
      </c>
      <c r="P357" s="121">
        <f t="shared" si="24"/>
        <v>-4.8317482539499967E-3</v>
      </c>
      <c r="Q357" s="167">
        <f>天行者!O356</f>
        <v>0</v>
      </c>
      <c r="R357" s="120">
        <f>天行者!R356</f>
        <v>0</v>
      </c>
      <c r="U357" s="122">
        <f t="shared" si="22"/>
        <v>-1.8007440845023703E-2</v>
      </c>
      <c r="V357" s="71">
        <f>[1]!s_dq_close($V$1,A357,1)</f>
        <v>7751.9507999999996</v>
      </c>
      <c r="W357" s="122">
        <f t="shared" si="23"/>
        <v>-1.6212444546049865E-2</v>
      </c>
      <c r="X357" s="177">
        <f>[1]!s_dq_close($X$1,A357,1)</f>
        <v>7195.9732000000004</v>
      </c>
    </row>
    <row r="358" spans="1:24">
      <c r="A358" s="113">
        <v>44551</v>
      </c>
      <c r="B358" s="175">
        <f t="shared" si="21"/>
        <v>2941922.1799999853</v>
      </c>
      <c r="C358" s="168">
        <f>财通君享定增!L357</f>
        <v>320003.07999999821</v>
      </c>
      <c r="D358" s="121">
        <f>财通君享定增!Q357</f>
        <v>3.200030799999982E-3</v>
      </c>
      <c r="E358" s="168">
        <f>衍复天禄1000指增!O357</f>
        <v>747922.77000000374</v>
      </c>
      <c r="F358" s="120">
        <f>衍复天禄1000指增!T357</f>
        <v>1.4958455400000075E-2</v>
      </c>
      <c r="G358" s="121">
        <f t="shared" si="25"/>
        <v>2.4349368038808546E-3</v>
      </c>
      <c r="H358" s="168">
        <f>'衍复-灵活对冲'!N357</f>
        <v>294620.78999999911</v>
      </c>
      <c r="I358" s="121">
        <f>'衍复-灵活对冲'!S357</f>
        <v>5.8924157999999819E-3</v>
      </c>
      <c r="J358" s="168">
        <f>凡二量化对冲7号!L357</f>
        <v>943039.22999998927</v>
      </c>
      <c r="K358" s="121">
        <f>凡二量化对冲7号!Q357</f>
        <v>4.1001705652173445E-3</v>
      </c>
      <c r="L358" s="168">
        <f>财通内需增长!J359</f>
        <v>0</v>
      </c>
      <c r="M358" s="121">
        <f>财通内需增长!M359</f>
        <v>0</v>
      </c>
      <c r="N358" s="168">
        <f>赫富尊享十九号!O357</f>
        <v>636336.30999999493</v>
      </c>
      <c r="O358" s="123">
        <f>赫富尊享十九号!T357</f>
        <v>1.2726726199999899E-2</v>
      </c>
      <c r="P358" s="121">
        <f t="shared" si="24"/>
        <v>1.6796728285395079E-3</v>
      </c>
      <c r="Q358" s="167">
        <f>天行者!O357</f>
        <v>0</v>
      </c>
      <c r="R358" s="120">
        <f>天行者!R357</f>
        <v>0</v>
      </c>
      <c r="U358" s="122">
        <f t="shared" si="22"/>
        <v>1.2523518596119221E-2</v>
      </c>
      <c r="V358" s="71">
        <f>[1]!s_dq_close($V$1,A358,1)</f>
        <v>7849.0325000000003</v>
      </c>
      <c r="W358" s="122">
        <f t="shared" si="23"/>
        <v>1.1047053371460391E-2</v>
      </c>
      <c r="X358" s="177">
        <f>[1]!s_dq_close($X$1,A358,1)</f>
        <v>7275.4674999999997</v>
      </c>
    </row>
    <row r="359" spans="1:24">
      <c r="A359" s="113">
        <v>44552</v>
      </c>
      <c r="B359" s="175">
        <f t="shared" si="21"/>
        <v>1014151.347780562</v>
      </c>
      <c r="C359" s="168">
        <f>财通君享定增!L358</f>
        <v>288336.98000000417</v>
      </c>
      <c r="D359" s="121">
        <f>财通君享定增!Q358</f>
        <v>2.8833698000000417E-3</v>
      </c>
      <c r="E359" s="168">
        <f>衍复天禄1000指增!O358</f>
        <v>438296.38999999966</v>
      </c>
      <c r="F359" s="120">
        <f>衍复天禄1000指增!T358</f>
        <v>8.7659277999999931E-3</v>
      </c>
      <c r="G359" s="121">
        <f t="shared" si="25"/>
        <v>-1.6530633304355467E-3</v>
      </c>
      <c r="H359" s="168">
        <f>'衍复-灵活对冲'!N358</f>
        <v>42767.539999999106</v>
      </c>
      <c r="I359" s="121">
        <f>'衍复-灵活对冲'!S358</f>
        <v>8.5535079999998211E-4</v>
      </c>
      <c r="J359" s="168">
        <f>凡二量化对冲7号!L358</f>
        <v>1065158.849999994</v>
      </c>
      <c r="K359" s="121">
        <f>凡二量化对冲7号!Q358</f>
        <v>4.631125434782583E-3</v>
      </c>
      <c r="L359" s="168">
        <f>财通内需增长!J360</f>
        <v>-465923.1217199862</v>
      </c>
      <c r="M359" s="121">
        <f>财通内需增长!M360</f>
        <v>-5.8240390214998276E-3</v>
      </c>
      <c r="N359" s="168">
        <f>赫富尊享十九号!O358</f>
        <v>415873.32999999821</v>
      </c>
      <c r="O359" s="123">
        <f>赫富尊享十九号!T358</f>
        <v>8.3174665999999637E-3</v>
      </c>
      <c r="P359" s="121">
        <f t="shared" si="24"/>
        <v>4.6069833905016695E-3</v>
      </c>
      <c r="Q359" s="167">
        <f>天行者!O358</f>
        <v>-770358.62049944699</v>
      </c>
      <c r="R359" s="120">
        <f>天行者!R358</f>
        <v>-9.8385519859444052E-3</v>
      </c>
      <c r="U359" s="122">
        <f t="shared" si="22"/>
        <v>1.041899113043554E-2</v>
      </c>
      <c r="V359" s="71">
        <f>[1]!s_dq_close($V$1,A359,1)</f>
        <v>7930.8114999999998</v>
      </c>
      <c r="W359" s="122">
        <f t="shared" si="23"/>
        <v>3.7104832094982942E-3</v>
      </c>
      <c r="X359" s="177">
        <f>[1]!s_dq_close($X$1,A359,1)</f>
        <v>7302.4629999999997</v>
      </c>
    </row>
    <row r="360" spans="1:24">
      <c r="A360" s="113">
        <v>44553</v>
      </c>
      <c r="B360" s="175">
        <f t="shared" si="21"/>
        <v>-1528867.8100000103</v>
      </c>
      <c r="C360" s="168">
        <f>财通君享定增!L359</f>
        <v>-104671.61000001431</v>
      </c>
      <c r="D360" s="121">
        <f>财通君享定增!Q359</f>
        <v>-1.046716100000143E-3</v>
      </c>
      <c r="E360" s="168">
        <f>衍复天禄1000指增!O359</f>
        <v>-29737.780000003055</v>
      </c>
      <c r="F360" s="120">
        <f>衍复天禄1000指增!T359</f>
        <v>-5.9475560000006112E-4</v>
      </c>
      <c r="G360" s="121">
        <f t="shared" si="25"/>
        <v>-8.2803563698003813E-4</v>
      </c>
      <c r="H360" s="168">
        <f>'衍复-灵活对冲'!N359</f>
        <v>-270861.06000000238</v>
      </c>
      <c r="I360" s="121">
        <f>'衍复-灵活对冲'!S359</f>
        <v>-5.4172212000000476E-3</v>
      </c>
      <c r="J360" s="168">
        <f>凡二量化对冲7号!L359</f>
        <v>-1471327.599999994</v>
      </c>
      <c r="K360" s="121">
        <f>凡二量化对冲7号!Q359</f>
        <v>-6.3970765217391048E-3</v>
      </c>
      <c r="L360" s="168">
        <f>财通内需增长!J361</f>
        <v>0</v>
      </c>
      <c r="M360" s="121">
        <f>财通内需增长!M361</f>
        <v>0</v>
      </c>
      <c r="N360" s="168">
        <f>赫富尊享十九号!O359</f>
        <v>347730.2400000036</v>
      </c>
      <c r="O360" s="123">
        <f>赫富尊享十九号!T359</f>
        <v>6.9546048000000719E-3</v>
      </c>
      <c r="P360" s="121">
        <f t="shared" si="24"/>
        <v>2.19908601133931E-3</v>
      </c>
      <c r="Q360" s="167">
        <f>天行者!O359</f>
        <v>0</v>
      </c>
      <c r="R360" s="120">
        <f>天行者!R359</f>
        <v>0</v>
      </c>
      <c r="U360" s="122">
        <f t="shared" si="22"/>
        <v>2.3328003697997701E-4</v>
      </c>
      <c r="V360" s="71">
        <f>[1]!s_dq_close($V$1,A360,1)</f>
        <v>7932.6616000000004</v>
      </c>
      <c r="W360" s="122">
        <f t="shared" si="23"/>
        <v>4.7555187886607619E-3</v>
      </c>
      <c r="X360" s="177">
        <f>[1]!s_dq_close($X$1,A360,1)</f>
        <v>7337.19</v>
      </c>
    </row>
    <row r="361" spans="1:24">
      <c r="A361" s="113">
        <v>44554</v>
      </c>
      <c r="B361" s="175">
        <f t="shared" si="21"/>
        <v>-5226097.0999999773</v>
      </c>
      <c r="C361" s="168">
        <f>财通君享定增!L360</f>
        <v>-144946.20999999344</v>
      </c>
      <c r="D361" s="121">
        <f>财通君享定增!Q360</f>
        <v>-1.4494620999999344E-3</v>
      </c>
      <c r="E361" s="168">
        <f>衍复天禄1000指增!O360</f>
        <v>-1011411.3799999985</v>
      </c>
      <c r="F361" s="120">
        <f>衍复天禄1000指增!T360</f>
        <v>-2.0228227599999971E-2</v>
      </c>
      <c r="G361" s="121">
        <f t="shared" si="25"/>
        <v>-5.5573835628884918E-4</v>
      </c>
      <c r="H361" s="168">
        <f>'衍复-灵活对冲'!N360</f>
        <v>-470442.87999999523</v>
      </c>
      <c r="I361" s="121">
        <f>'衍复-灵活对冲'!S360</f>
        <v>-9.4088575999999053E-3</v>
      </c>
      <c r="J361" s="168">
        <f>凡二量化对冲7号!L360</f>
        <v>-2860745.6699999869</v>
      </c>
      <c r="K361" s="121">
        <f>凡二量化对冲7号!Q360</f>
        <v>-1.2438024652173855E-2</v>
      </c>
      <c r="L361" s="168">
        <f>财通内需增长!J362</f>
        <v>0</v>
      </c>
      <c r="M361" s="121">
        <f>财通内需增长!M362</f>
        <v>0</v>
      </c>
      <c r="N361" s="168">
        <f>赫富尊享十九号!O360</f>
        <v>-738550.96000000241</v>
      </c>
      <c r="O361" s="123">
        <f>赫富尊享十九号!T360</f>
        <v>-1.4771019200000048E-2</v>
      </c>
      <c r="P361" s="121">
        <f t="shared" si="24"/>
        <v>-6.8068803403004488E-3</v>
      </c>
      <c r="Q361" s="167">
        <f>天行者!O360</f>
        <v>0</v>
      </c>
      <c r="R361" s="120">
        <f>天行者!R360</f>
        <v>0</v>
      </c>
      <c r="U361" s="122">
        <f t="shared" si="22"/>
        <v>-1.9672489243711122E-2</v>
      </c>
      <c r="V361" s="71">
        <f>[1]!s_dq_close($V$1,A361,1)</f>
        <v>7776.6063999999997</v>
      </c>
      <c r="W361" s="122">
        <f t="shared" si="23"/>
        <v>-7.9641388596995988E-3</v>
      </c>
      <c r="X361" s="177">
        <f>[1]!s_dq_close($X$1,A361,1)</f>
        <v>7278.7556000000004</v>
      </c>
    </row>
    <row r="362" spans="1:24">
      <c r="A362" s="113">
        <v>44555</v>
      </c>
      <c r="B362" s="175">
        <f t="shared" si="21"/>
        <v>0</v>
      </c>
      <c r="C362" s="168">
        <f>财通君享定增!L361</f>
        <v>0</v>
      </c>
      <c r="D362" s="121">
        <f>财通君享定增!Q361</f>
        <v>0</v>
      </c>
      <c r="E362" s="168">
        <f>衍复天禄1000指增!O361</f>
        <v>0</v>
      </c>
      <c r="F362" s="120">
        <f>衍复天禄1000指增!T361</f>
        <v>0</v>
      </c>
      <c r="G362" s="121">
        <f t="shared" si="25"/>
        <v>0</v>
      </c>
      <c r="H362" s="168">
        <f>'衍复-灵活对冲'!N361</f>
        <v>0</v>
      </c>
      <c r="I362" s="121">
        <f>'衍复-灵活对冲'!S361</f>
        <v>0</v>
      </c>
      <c r="J362" s="168">
        <f>凡二量化对冲7号!L361</f>
        <v>0</v>
      </c>
      <c r="K362" s="121">
        <f>凡二量化对冲7号!Q361</f>
        <v>0</v>
      </c>
      <c r="L362" s="168">
        <f>财通内需增长!J363</f>
        <v>0</v>
      </c>
      <c r="M362" s="121">
        <f>财通内需增长!M363</f>
        <v>0</v>
      </c>
      <c r="N362" s="168">
        <f>赫富尊享十九号!O361</f>
        <v>0</v>
      </c>
      <c r="O362" s="123">
        <f>赫富尊享十九号!T361</f>
        <v>0</v>
      </c>
      <c r="P362" s="121">
        <f t="shared" si="24"/>
        <v>0</v>
      </c>
      <c r="Q362" s="167">
        <f>天行者!O361</f>
        <v>0</v>
      </c>
      <c r="R362" s="120">
        <f>天行者!R361</f>
        <v>0</v>
      </c>
      <c r="U362" s="122">
        <f t="shared" si="22"/>
        <v>0</v>
      </c>
      <c r="V362" s="71">
        <f>[1]!s_dq_close($V$1,A362,1)</f>
        <v>7776.6063999999997</v>
      </c>
      <c r="W362" s="122">
        <f t="shared" si="23"/>
        <v>0</v>
      </c>
      <c r="X362" s="177">
        <f>[1]!s_dq_close($X$1,A362,1)</f>
        <v>7278.7556000000004</v>
      </c>
    </row>
    <row r="363" spans="1:24">
      <c r="A363" s="113">
        <v>44556</v>
      </c>
      <c r="B363" s="175">
        <f t="shared" si="21"/>
        <v>0</v>
      </c>
      <c r="C363" s="168">
        <f>财通君享定增!L362</f>
        <v>0</v>
      </c>
      <c r="D363" s="121">
        <f>财通君享定增!Q362</f>
        <v>0</v>
      </c>
      <c r="E363" s="168">
        <f>衍复天禄1000指增!O362</f>
        <v>0</v>
      </c>
      <c r="F363" s="120">
        <f>衍复天禄1000指增!T362</f>
        <v>0</v>
      </c>
      <c r="G363" s="121">
        <f t="shared" si="25"/>
        <v>0</v>
      </c>
      <c r="H363" s="168">
        <f>'衍复-灵活对冲'!N362</f>
        <v>0</v>
      </c>
      <c r="I363" s="121">
        <f>'衍复-灵活对冲'!S362</f>
        <v>0</v>
      </c>
      <c r="J363" s="168">
        <f>凡二量化对冲7号!L362</f>
        <v>0</v>
      </c>
      <c r="K363" s="121">
        <f>凡二量化对冲7号!Q362</f>
        <v>0</v>
      </c>
      <c r="L363" s="168">
        <f>财通内需增长!J364</f>
        <v>0</v>
      </c>
      <c r="M363" s="121">
        <f>财通内需增长!M364</f>
        <v>0</v>
      </c>
      <c r="N363" s="168">
        <f>赫富尊享十九号!O362</f>
        <v>0</v>
      </c>
      <c r="O363" s="123">
        <f>赫富尊享十九号!T362</f>
        <v>0</v>
      </c>
      <c r="P363" s="121">
        <f t="shared" si="24"/>
        <v>0</v>
      </c>
      <c r="Q363" s="167">
        <f>天行者!O362</f>
        <v>0</v>
      </c>
      <c r="R363" s="120">
        <f>天行者!R362</f>
        <v>0</v>
      </c>
      <c r="U363" s="122">
        <f t="shared" si="22"/>
        <v>0</v>
      </c>
      <c r="V363" s="71">
        <f>[1]!s_dq_close($V$1,A363,1)</f>
        <v>7776.6063999999997</v>
      </c>
      <c r="W363" s="122">
        <f t="shared" si="23"/>
        <v>0</v>
      </c>
      <c r="X363" s="177">
        <f>[1]!s_dq_close($X$1,A363,1)</f>
        <v>7278.7556000000004</v>
      </c>
    </row>
    <row r="364" spans="1:24">
      <c r="A364" s="113">
        <v>44557</v>
      </c>
      <c r="B364" s="175">
        <f t="shared" si="21"/>
        <v>370615.87000001408</v>
      </c>
      <c r="C364" s="168">
        <f>财通君享定增!L363</f>
        <v>183743.68000000715</v>
      </c>
      <c r="D364" s="121">
        <f>财通君享定增!Q363</f>
        <v>1.8374368000000716E-3</v>
      </c>
      <c r="E364" s="168">
        <f>衍复天禄1000指增!O363</f>
        <v>-51386.419999999925</v>
      </c>
      <c r="F364" s="120">
        <f>衍复天禄1000指增!T363</f>
        <v>-1.0277283999999985E-3</v>
      </c>
      <c r="G364" s="121">
        <f t="shared" si="25"/>
        <v>-1.0051992927020568E-3</v>
      </c>
      <c r="H364" s="168">
        <f>'衍复-灵活对冲'!N363</f>
        <v>14255.84999999404</v>
      </c>
      <c r="I364" s="121">
        <f>'衍复-灵活对冲'!S363</f>
        <v>2.8511699999988078E-4</v>
      </c>
      <c r="J364" s="168">
        <f>凡二量化对冲7号!L363</f>
        <v>319202.68000000715</v>
      </c>
      <c r="K364" s="121">
        <f>凡二量化对冲7号!Q363</f>
        <v>1.3878377391304659E-3</v>
      </c>
      <c r="L364" s="168">
        <f>财通内需增长!J365</f>
        <v>0</v>
      </c>
      <c r="M364" s="121">
        <f>财通内需增长!M365</f>
        <v>0</v>
      </c>
      <c r="N364" s="168">
        <f>赫富尊享十九号!O363</f>
        <v>-95199.919999994338</v>
      </c>
      <c r="O364" s="123">
        <f>赫富尊享十九号!T363</f>
        <v>-1.9039983999998868E-3</v>
      </c>
      <c r="P364" s="121">
        <f t="shared" si="24"/>
        <v>-1.0788161394497144E-3</v>
      </c>
      <c r="Q364" s="167">
        <f>天行者!O363</f>
        <v>0</v>
      </c>
      <c r="R364" s="120">
        <f>天行者!R363</f>
        <v>0</v>
      </c>
      <c r="U364" s="122">
        <f t="shared" si="22"/>
        <v>-2.2529107297941664E-5</v>
      </c>
      <c r="V364" s="71">
        <f>[1]!s_dq_close($V$1,A364,1)</f>
        <v>7776.4312</v>
      </c>
      <c r="W364" s="122">
        <f t="shared" si="23"/>
        <v>-8.2518226055017241E-4</v>
      </c>
      <c r="X364" s="177">
        <f>[1]!s_dq_close($X$1,A364,1)</f>
        <v>7272.7493000000004</v>
      </c>
    </row>
    <row r="365" spans="1:24">
      <c r="A365" s="113">
        <v>44558</v>
      </c>
      <c r="B365" s="175">
        <f t="shared" si="21"/>
        <v>2774011.8448778857</v>
      </c>
      <c r="C365" s="168">
        <f>财通君享定增!L364</f>
        <v>172354.11999875773</v>
      </c>
      <c r="D365" s="121">
        <f>财通君享定增!Q364</f>
        <v>1.7235411999875774E-3</v>
      </c>
      <c r="E365" s="168">
        <f>衍复天禄1000指增!O364</f>
        <v>550299.74999999721</v>
      </c>
      <c r="F365" s="120">
        <f>衍复天禄1000指增!T364</f>
        <v>1.1005994999999944E-2</v>
      </c>
      <c r="G365" s="121">
        <f t="shared" si="25"/>
        <v>-1.9434841717063354E-4</v>
      </c>
      <c r="H365" s="168">
        <f>'衍复-灵活对冲'!N364</f>
        <v>190077.9299999997</v>
      </c>
      <c r="I365" s="121">
        <f>'衍复-灵活对冲'!S364</f>
        <v>3.8015585999999942E-3</v>
      </c>
      <c r="J365" s="168">
        <f>凡二量化对冲7号!L364</f>
        <v>2289723.6499999762</v>
      </c>
      <c r="K365" s="121">
        <f>凡二量化对冲7号!Q364</f>
        <v>9.9553202173912007E-3</v>
      </c>
      <c r="L365" s="168">
        <f>财通内需增长!J366</f>
        <v>0</v>
      </c>
      <c r="M365" s="121">
        <f>财通内需增长!M366</f>
        <v>0</v>
      </c>
      <c r="N365" s="168">
        <f>赫富尊享十九号!O364</f>
        <v>235494.53999999911</v>
      </c>
      <c r="O365" s="123">
        <f>赫富尊享十九号!T364</f>
        <v>4.7098907999999825E-3</v>
      </c>
      <c r="P365" s="121">
        <f t="shared" si="24"/>
        <v>2.8833050822715586E-3</v>
      </c>
      <c r="Q365" s="167">
        <f>天行者!O364</f>
        <v>-663938.14512084424</v>
      </c>
      <c r="R365" s="120">
        <f>天行者!R364</f>
        <v>-8.4794143693594417E-3</v>
      </c>
      <c r="U365" s="122">
        <f t="shared" si="22"/>
        <v>1.1200343417170577E-2</v>
      </c>
      <c r="V365" s="71">
        <f>[1]!s_dq_close($V$1,A365,1)</f>
        <v>7863.5299000000005</v>
      </c>
      <c r="W365" s="122">
        <f t="shared" si="23"/>
        <v>1.8265857177284239E-3</v>
      </c>
      <c r="X365" s="177">
        <f>[1]!s_dq_close($X$1,A365,1)</f>
        <v>7286.0335999999998</v>
      </c>
    </row>
    <row r="366" spans="1:24">
      <c r="A366" s="113">
        <v>44559</v>
      </c>
      <c r="B366" s="175">
        <f t="shared" si="21"/>
        <v>-407774.1717107296</v>
      </c>
      <c r="C366" s="168">
        <f>财通君享定增!L365</f>
        <v>-38969.179998760112</v>
      </c>
      <c r="D366" s="121">
        <f>财通君享定增!Q365</f>
        <v>-3.8969179998760113E-4</v>
      </c>
      <c r="E366" s="168">
        <f>衍复天禄1000指增!O365</f>
        <v>-236916.67999999505</v>
      </c>
      <c r="F366" s="120">
        <f>衍复天禄1000指增!T365</f>
        <v>-4.7383335999999013E-3</v>
      </c>
      <c r="G366" s="121">
        <f t="shared" si="25"/>
        <v>-3.7081855490589746E-3</v>
      </c>
      <c r="H366" s="168">
        <f>'衍复-灵活对冲'!N365</f>
        <v>-142558.44999999553</v>
      </c>
      <c r="I366" s="121">
        <f>'衍复-灵活对冲'!S365</f>
        <v>-2.8511689999999104E-3</v>
      </c>
      <c r="J366" s="168">
        <f>凡二量化对冲7号!L365</f>
        <v>-350272.39999997616</v>
      </c>
      <c r="K366" s="121">
        <f>凡二量化对冲7号!Q365</f>
        <v>-1.5229234782607659E-3</v>
      </c>
      <c r="L366" s="168">
        <f>财通内需增长!J367</f>
        <v>851973.70828799903</v>
      </c>
      <c r="M366" s="121">
        <f>财通内需增长!M367</f>
        <v>1.0649671353599987E-2</v>
      </c>
      <c r="N366" s="168">
        <f>赫富尊享十九号!O365</f>
        <v>-491031.17000000179</v>
      </c>
      <c r="O366" s="123">
        <f>赫富尊享十九号!T365</f>
        <v>-9.8206234000000354E-3</v>
      </c>
      <c r="P366" s="121">
        <f t="shared" si="24"/>
        <v>-4.569549619610121E-3</v>
      </c>
      <c r="Q366" s="167">
        <f>天行者!O365</f>
        <v>0</v>
      </c>
      <c r="R366" s="120">
        <f>天行者!R365</f>
        <v>0</v>
      </c>
      <c r="U366" s="122">
        <f t="shared" si="22"/>
        <v>-1.0301480509409267E-3</v>
      </c>
      <c r="V366" s="71">
        <f>[1]!s_dq_close($V$1,A366,1)</f>
        <v>7855.4292999999998</v>
      </c>
      <c r="W366" s="122">
        <f t="shared" si="23"/>
        <v>-5.2510737803899143E-3</v>
      </c>
      <c r="X366" s="177">
        <f>[1]!s_dq_close($X$1,A366,1)</f>
        <v>7247.7740999999996</v>
      </c>
    </row>
    <row r="367" spans="1:24">
      <c r="A367" s="113">
        <v>44560</v>
      </c>
      <c r="B367" s="175">
        <f t="shared" si="21"/>
        <v>2180913.7688690959</v>
      </c>
      <c r="C367" s="168">
        <f>财通君享定增!L366</f>
        <v>603792.41886912286</v>
      </c>
      <c r="D367" s="121">
        <f>财通君享定增!Q366</f>
        <v>6.0379241886912285E-3</v>
      </c>
      <c r="E367" s="168">
        <f>衍复天禄1000指增!O366</f>
        <v>589218.00999999931</v>
      </c>
      <c r="F367" s="120">
        <f>衍复天禄1000指增!T366</f>
        <v>1.1784360199999986E-2</v>
      </c>
      <c r="G367" s="121">
        <f t="shared" si="25"/>
        <v>2.9881254735285891E-3</v>
      </c>
      <c r="H367" s="168">
        <f>'衍复-灵活对冲'!N366</f>
        <v>118798.71000000089</v>
      </c>
      <c r="I367" s="121">
        <f>'衍复-灵活对冲'!S366</f>
        <v>2.3759742000000177E-3</v>
      </c>
      <c r="J367" s="168">
        <f>凡二量化对冲7号!L366</f>
        <v>307926.14999997616</v>
      </c>
      <c r="K367" s="121">
        <f>凡二量化对冲7号!Q366</f>
        <v>1.3388093478259833E-3</v>
      </c>
      <c r="L367" s="168">
        <f>财通内需增长!J368</f>
        <v>0</v>
      </c>
      <c r="M367" s="121">
        <f>财通内需增长!M368</f>
        <v>0</v>
      </c>
      <c r="N367" s="168">
        <f>赫富尊享十九号!O366</f>
        <v>561178.47999999672</v>
      </c>
      <c r="O367" s="123">
        <f>赫富尊享十九号!T366</f>
        <v>1.1223569599999934E-2</v>
      </c>
      <c r="P367" s="121">
        <f t="shared" si="24"/>
        <v>2.5055964501469255E-3</v>
      </c>
      <c r="Q367" s="167">
        <f>天行者!O366</f>
        <v>0</v>
      </c>
      <c r="R367" s="120">
        <f>天行者!R366</f>
        <v>0</v>
      </c>
      <c r="U367" s="122">
        <f t="shared" si="22"/>
        <v>8.7962347264713969E-3</v>
      </c>
      <c r="V367" s="71">
        <f>[1]!s_dq_close($V$1,A367,1)</f>
        <v>7924.5275000000001</v>
      </c>
      <c r="W367" s="122">
        <f t="shared" si="23"/>
        <v>8.7179731498530089E-3</v>
      </c>
      <c r="X367" s="177">
        <f>[1]!s_dq_close($X$1,A367,1)</f>
        <v>7310.96</v>
      </c>
    </row>
    <row r="368" spans="1:24" s="119" customFormat="1">
      <c r="A368" s="132">
        <v>44561</v>
      </c>
      <c r="B368" s="178">
        <f t="shared" si="21"/>
        <v>1467834.7448705714</v>
      </c>
      <c r="C368" s="179">
        <f>财通君享定增!L367</f>
        <v>76724.419846538454</v>
      </c>
      <c r="D368" s="133">
        <f>财通君享定增!Q367</f>
        <v>7.6724419846538458E-4</v>
      </c>
      <c r="E368" s="179">
        <f>衍复天禄1000指增!O367</f>
        <v>519933.18000000156</v>
      </c>
      <c r="F368" s="134">
        <f>衍复天禄1000指增!T367</f>
        <v>1.0398663600000031E-2</v>
      </c>
      <c r="G368" s="133">
        <f t="shared" si="25"/>
        <v>-4.2797559079093411E-4</v>
      </c>
      <c r="H368" s="179">
        <f>'衍复-灵活对冲'!N367</f>
        <v>104542.8599999994</v>
      </c>
      <c r="I368" s="133">
        <f>'衍复-灵活对冲'!S367</f>
        <v>2.0908571999999881E-3</v>
      </c>
      <c r="J368" s="179">
        <f>凡二量化对冲7号!L367</f>
        <v>561202.88000002503</v>
      </c>
      <c r="K368" s="133">
        <f>凡二量化对冲7号!Q367</f>
        <v>2.4400125217392391E-3</v>
      </c>
      <c r="L368" s="179">
        <f>财通内需增长!J369</f>
        <v>0</v>
      </c>
      <c r="M368" s="133">
        <f>财通内需增长!M369</f>
        <v>0</v>
      </c>
      <c r="N368" s="179">
        <f>赫富尊享十九号!O367</f>
        <v>205431.40502400696</v>
      </c>
      <c r="O368" s="135">
        <f>赫富尊享十九号!T367</f>
        <v>4.1086281004801394E-3</v>
      </c>
      <c r="P368" s="133">
        <f t="shared" si="24"/>
        <v>-2.5173690325911869E-3</v>
      </c>
      <c r="Q368" s="180">
        <f>天行者!O367</f>
        <v>0</v>
      </c>
      <c r="R368" s="134">
        <f>天行者!R367</f>
        <v>0</v>
      </c>
      <c r="S368" s="179">
        <f>平安转型创新混合A!J367</f>
        <v>30070.565503999591</v>
      </c>
      <c r="T368" s="133">
        <f>平安转型创新混合A!M367</f>
        <v>3.0070565503999593E-3</v>
      </c>
      <c r="U368" s="136">
        <f t="shared" si="22"/>
        <v>1.0826639190790965E-2</v>
      </c>
      <c r="V368" s="137">
        <f>[1]!s_dq_close($V$1,A368,1)</f>
        <v>8010.3235000000004</v>
      </c>
      <c r="W368" s="136">
        <f t="shared" si="23"/>
        <v>6.6259971330713263E-3</v>
      </c>
      <c r="X368" s="181">
        <f>[1]!s_dq_close($X$1,A368,1)</f>
        <v>7359.4023999999999</v>
      </c>
    </row>
    <row r="369" spans="1:24">
      <c r="A369" s="113">
        <v>44562</v>
      </c>
      <c r="B369" s="175">
        <f t="shared" si="21"/>
        <v>0</v>
      </c>
      <c r="C369" s="168">
        <f>财通君享定增!L368</f>
        <v>0</v>
      </c>
      <c r="D369" s="121">
        <f>财通君享定增!Q368</f>
        <v>0</v>
      </c>
      <c r="E369" s="168">
        <f>衍复天禄1000指增!O368</f>
        <v>0</v>
      </c>
      <c r="F369" s="120">
        <f>衍复天禄1000指增!T368</f>
        <v>0</v>
      </c>
      <c r="G369" s="121">
        <f t="shared" si="25"/>
        <v>0</v>
      </c>
      <c r="H369" s="168">
        <f>'衍复-灵活对冲'!N368</f>
        <v>0</v>
      </c>
      <c r="I369" s="121">
        <f>'衍复-灵活对冲'!S368</f>
        <v>0</v>
      </c>
      <c r="J369" s="168">
        <f>凡二量化对冲7号!L368</f>
        <v>0</v>
      </c>
      <c r="K369" s="121">
        <f>凡二量化对冲7号!Q368</f>
        <v>0</v>
      </c>
      <c r="L369" s="168">
        <f>财通内需增长!J370</f>
        <v>0</v>
      </c>
      <c r="M369" s="121">
        <f>财通内需增长!M370</f>
        <v>0</v>
      </c>
      <c r="N369" s="168">
        <f>赫富尊享十九号!O368</f>
        <v>0</v>
      </c>
      <c r="O369" s="123">
        <f>赫富尊享十九号!T368</f>
        <v>0</v>
      </c>
      <c r="P369" s="121">
        <f t="shared" si="24"/>
        <v>0</v>
      </c>
      <c r="Q369" s="167">
        <f>天行者!O368</f>
        <v>0</v>
      </c>
      <c r="R369" s="120">
        <f>天行者!R368</f>
        <v>0</v>
      </c>
      <c r="S369" s="168">
        <f>平安转型创新混合A!J368</f>
        <v>0</v>
      </c>
      <c r="T369" s="121">
        <f>平安转型创新混合A!M368</f>
        <v>0</v>
      </c>
      <c r="U369" s="122">
        <f t="shared" si="22"/>
        <v>0</v>
      </c>
      <c r="V369" s="71">
        <f>[1]!s_dq_close($V$1,A369,1)</f>
        <v>8010.3235000000004</v>
      </c>
      <c r="W369" s="122">
        <f t="shared" si="23"/>
        <v>0</v>
      </c>
      <c r="X369" s="177">
        <f>[1]!s_dq_close($X$1,A369,1)</f>
        <v>7359.4023999999999</v>
      </c>
    </row>
    <row r="370" spans="1:24">
      <c r="A370" s="113">
        <v>44563</v>
      </c>
      <c r="B370" s="175">
        <f t="shared" si="21"/>
        <v>0</v>
      </c>
      <c r="C370" s="168">
        <f>财通君享定增!L369</f>
        <v>0</v>
      </c>
      <c r="D370" s="121">
        <f>财通君享定增!Q369</f>
        <v>0</v>
      </c>
      <c r="E370" s="168">
        <f>衍复天禄1000指增!O369</f>
        <v>0</v>
      </c>
      <c r="F370" s="120">
        <f>衍复天禄1000指增!T369</f>
        <v>0</v>
      </c>
      <c r="G370" s="121">
        <f t="shared" si="25"/>
        <v>0</v>
      </c>
      <c r="H370" s="168">
        <f>'衍复-灵活对冲'!N369</f>
        <v>0</v>
      </c>
      <c r="I370" s="121">
        <f>'衍复-灵活对冲'!S369</f>
        <v>0</v>
      </c>
      <c r="J370" s="168">
        <f>凡二量化对冲7号!L369</f>
        <v>0</v>
      </c>
      <c r="K370" s="121">
        <f>凡二量化对冲7号!Q369</f>
        <v>0</v>
      </c>
      <c r="L370" s="168">
        <f>财通内需增长!J371</f>
        <v>0</v>
      </c>
      <c r="M370" s="121">
        <f>财通内需增长!M371</f>
        <v>0</v>
      </c>
      <c r="N370" s="168">
        <f>赫富尊享十九号!O369</f>
        <v>0</v>
      </c>
      <c r="O370" s="123">
        <f>赫富尊享十九号!T369</f>
        <v>0</v>
      </c>
      <c r="P370" s="121">
        <f t="shared" ref="P370:P379" si="26">O370-W370</f>
        <v>0</v>
      </c>
      <c r="Q370" s="167">
        <f>天行者!O369</f>
        <v>0</v>
      </c>
      <c r="R370" s="120">
        <f>天行者!R369</f>
        <v>0</v>
      </c>
      <c r="S370" s="168">
        <f>平安转型创新混合A!J369</f>
        <v>0</v>
      </c>
      <c r="T370" s="121">
        <f>平安转型创新混合A!M369</f>
        <v>0</v>
      </c>
      <c r="U370" s="122">
        <f t="shared" si="22"/>
        <v>0</v>
      </c>
      <c r="V370" s="71">
        <f>[1]!s_dq_close($V$1,A370,1)</f>
        <v>8010.3235000000004</v>
      </c>
      <c r="W370" s="122">
        <f t="shared" si="23"/>
        <v>0</v>
      </c>
      <c r="X370" s="177">
        <f>[1]!s_dq_close($X$1,A370,1)</f>
        <v>7359.4023999999999</v>
      </c>
    </row>
    <row r="371" spans="1:24">
      <c r="A371" s="113">
        <v>44564</v>
      </c>
      <c r="B371" s="175">
        <f t="shared" si="21"/>
        <v>0</v>
      </c>
      <c r="C371" s="168">
        <f>财通君享定增!L370</f>
        <v>0</v>
      </c>
      <c r="D371" s="121">
        <f>财通君享定增!Q370</f>
        <v>0</v>
      </c>
      <c r="E371" s="168">
        <f>衍复天禄1000指增!O370</f>
        <v>0</v>
      </c>
      <c r="F371" s="120">
        <f>衍复天禄1000指增!T370</f>
        <v>0</v>
      </c>
      <c r="G371" s="121">
        <f t="shared" si="25"/>
        <v>0</v>
      </c>
      <c r="H371" s="168">
        <f>'衍复-灵活对冲'!N370</f>
        <v>0</v>
      </c>
      <c r="I371" s="121">
        <f>'衍复-灵活对冲'!S370</f>
        <v>0</v>
      </c>
      <c r="J371" s="168">
        <f>凡二量化对冲7号!L370</f>
        <v>0</v>
      </c>
      <c r="K371" s="121">
        <f>凡二量化对冲7号!Q370</f>
        <v>0</v>
      </c>
      <c r="L371" s="168">
        <f>财通内需增长!J372</f>
        <v>0</v>
      </c>
      <c r="M371" s="121">
        <f>财通内需增长!M372</f>
        <v>0</v>
      </c>
      <c r="N371" s="168">
        <f>赫富尊享十九号!O370</f>
        <v>0</v>
      </c>
      <c r="O371" s="123">
        <f>赫富尊享十九号!T370</f>
        <v>0</v>
      </c>
      <c r="P371" s="121">
        <f t="shared" si="26"/>
        <v>0</v>
      </c>
      <c r="Q371" s="167">
        <f>天行者!O370</f>
        <v>0</v>
      </c>
      <c r="R371" s="120">
        <f>天行者!R370</f>
        <v>0</v>
      </c>
      <c r="S371" s="168">
        <f>平安转型创新混合A!J370</f>
        <v>0</v>
      </c>
      <c r="T371" s="121">
        <f>平安转型创新混合A!M370</f>
        <v>0</v>
      </c>
      <c r="U371" s="122">
        <f t="shared" si="22"/>
        <v>0</v>
      </c>
      <c r="V371" s="71">
        <f>[1]!s_dq_close($V$1,A371,1)</f>
        <v>8010.3235000000004</v>
      </c>
      <c r="W371" s="122">
        <f t="shared" si="23"/>
        <v>0</v>
      </c>
      <c r="X371" s="177">
        <f>[1]!s_dq_close($X$1,A371,1)</f>
        <v>7359.4023999999999</v>
      </c>
    </row>
    <row r="372" spans="1:24">
      <c r="A372" s="113">
        <v>44565</v>
      </c>
      <c r="B372" s="175">
        <f t="shared" si="21"/>
        <v>-380988.2517350245</v>
      </c>
      <c r="C372" s="168">
        <f>财通君享定增!L371</f>
        <v>867498.09826501273</v>
      </c>
      <c r="D372" s="121">
        <f>财通君享定增!Q371</f>
        <v>8.6749809826501267E-3</v>
      </c>
      <c r="E372" s="168">
        <f>衍复天禄1000指增!O371</f>
        <v>-148226.34000000209</v>
      </c>
      <c r="F372" s="120">
        <f>衍复天禄1000指增!T371</f>
        <v>-2.9645268000000418E-3</v>
      </c>
      <c r="G372" s="121">
        <f t="shared" si="25"/>
        <v>4.3805737778012397E-4</v>
      </c>
      <c r="H372" s="168">
        <f>'衍复-灵活对冲'!N371</f>
        <v>133054.54999999702</v>
      </c>
      <c r="I372" s="121">
        <f>'衍复-灵活对冲'!S371</f>
        <v>2.6610909999999406E-3</v>
      </c>
      <c r="J372" s="168">
        <f>凡二量化对冲7号!L371</f>
        <v>-817441.22000002861</v>
      </c>
      <c r="K372" s="121">
        <f>凡二量化对冲7号!Q371</f>
        <v>-3.5540922608696896E-3</v>
      </c>
      <c r="L372" s="168">
        <f>财通内需增长!J373</f>
        <v>0</v>
      </c>
      <c r="M372" s="121">
        <f>财通内需增长!M373</f>
        <v>0</v>
      </c>
      <c r="N372" s="168">
        <f>赫富尊享十九号!O371</f>
        <v>-415873.34000000358</v>
      </c>
      <c r="O372" s="123">
        <f>赫富尊享十九号!T371</f>
        <v>-8.3174668000000722E-3</v>
      </c>
      <c r="P372" s="121">
        <f t="shared" si="26"/>
        <v>-7.645374185523645E-3</v>
      </c>
      <c r="Q372" s="167">
        <f>天行者!O371</f>
        <v>0</v>
      </c>
      <c r="R372" s="120">
        <f>天行者!R371</f>
        <v>0</v>
      </c>
      <c r="S372" s="168">
        <f>平安转型创新混合A!J371</f>
        <v>-207809.0866080001</v>
      </c>
      <c r="T372" s="121">
        <f>平安转型创新混合A!M371</f>
        <v>-2.0780908660800009E-2</v>
      </c>
      <c r="U372" s="122">
        <f t="shared" si="22"/>
        <v>-3.4025841777801658E-3</v>
      </c>
      <c r="V372" s="71">
        <f>[1]!s_dq_close($V$1,A372,1)</f>
        <v>7983.0676999999996</v>
      </c>
      <c r="W372" s="122">
        <f t="shared" si="23"/>
        <v>-6.7209261447642721E-4</v>
      </c>
      <c r="X372" s="177">
        <f>[1]!s_dq_close($X$1,A372,1)</f>
        <v>7354.4561999999996</v>
      </c>
    </row>
    <row r="373" spans="1:24">
      <c r="A373" s="113">
        <v>44566</v>
      </c>
      <c r="B373" s="175">
        <f t="shared" si="21"/>
        <v>-4612704.3534595501</v>
      </c>
      <c r="C373" s="168">
        <f>财通君享定增!L372</f>
        <v>551379.18889723904</v>
      </c>
      <c r="D373" s="121">
        <f>财通君享定增!Q372</f>
        <v>5.5137918889723901E-3</v>
      </c>
      <c r="E373" s="168">
        <f>衍复天禄1000指增!O372</f>
        <v>-1267939.1400000008</v>
      </c>
      <c r="F373" s="120">
        <f>衍复天禄1000指增!T372</f>
        <v>-2.5358782800000017E-2</v>
      </c>
      <c r="G373" s="121">
        <f t="shared" si="25"/>
        <v>-1.3165112980271718E-4</v>
      </c>
      <c r="H373" s="168">
        <f>'衍复-灵活对冲'!N372</f>
        <v>-114046.75999999791</v>
      </c>
      <c r="I373" s="121">
        <f>'衍复-灵活对冲'!S372</f>
        <v>-2.2809351999999584E-3</v>
      </c>
      <c r="J373" s="168">
        <f>凡二量化对冲7号!L372</f>
        <v>-1297208.4899999797</v>
      </c>
      <c r="K373" s="121">
        <f>凡二量化对冲7号!Q372</f>
        <v>-5.6400369130433902E-3</v>
      </c>
      <c r="L373" s="168">
        <f>财通内需增长!J374</f>
        <v>-1743883.6841520071</v>
      </c>
      <c r="M373" s="121">
        <f>财通内需增长!M374</f>
        <v>-2.179854605190009E-2</v>
      </c>
      <c r="N373" s="168">
        <f>赫富尊享十九号!O372</f>
        <v>-1828840.5700000003</v>
      </c>
      <c r="O373" s="123">
        <f>赫富尊享十九号!T372</f>
        <v>-3.6576811400000006E-2</v>
      </c>
      <c r="P373" s="121">
        <f t="shared" si="26"/>
        <v>-1.8658219404034324E-2</v>
      </c>
      <c r="Q373" s="167">
        <f>天行者!O372</f>
        <v>1087835.1017951965</v>
      </c>
      <c r="R373" s="120">
        <f>天行者!R372</f>
        <v>1.3893168605302637E-2</v>
      </c>
      <c r="S373" s="168">
        <f>平安转型创新混合A!J372</f>
        <v>-356550.9909760002</v>
      </c>
      <c r="T373" s="121">
        <f>平安转型创新混合A!M372</f>
        <v>-3.5655099097600021E-2</v>
      </c>
      <c r="U373" s="122">
        <f t="shared" si="22"/>
        <v>-2.52271316701973E-2</v>
      </c>
      <c r="V373" s="71">
        <f>[1]!s_dq_close($V$1,A373,1)</f>
        <v>7781.6778000000004</v>
      </c>
      <c r="W373" s="122">
        <f t="shared" si="23"/>
        <v>-1.7918591995965683E-2</v>
      </c>
      <c r="X373" s="177">
        <f>[1]!s_dq_close($X$1,A373,1)</f>
        <v>7222.6746999999996</v>
      </c>
    </row>
    <row r="374" spans="1:24">
      <c r="A374" s="113">
        <v>44567</v>
      </c>
      <c r="B374" s="175">
        <f t="shared" si="21"/>
        <v>2020885.3086725152</v>
      </c>
      <c r="C374" s="168">
        <f>财通君享定增!L373</f>
        <v>952577.72809484974</v>
      </c>
      <c r="D374" s="121">
        <f>财通君享定增!Q373</f>
        <v>9.525777280948498E-3</v>
      </c>
      <c r="E374" s="168">
        <f>衍复天禄1000指增!O373</f>
        <v>431296.94999999704</v>
      </c>
      <c r="F374" s="120">
        <f>衍复天禄1000指增!T373</f>
        <v>8.6259389999999402E-3</v>
      </c>
      <c r="G374" s="121">
        <f t="shared" si="25"/>
        <v>5.5071388595070644E-4</v>
      </c>
      <c r="H374" s="168">
        <f>'衍复-灵活对冲'!N373</f>
        <v>285116.89999999851</v>
      </c>
      <c r="I374" s="121">
        <f>'衍复-灵活对冲'!S373</f>
        <v>5.70233799999997E-3</v>
      </c>
      <c r="J374" s="168">
        <f>凡二量化对冲7号!L373</f>
        <v>2079606.4199999869</v>
      </c>
      <c r="K374" s="121">
        <f>凡二量化对冲7号!Q373</f>
        <v>9.0417670434782046E-3</v>
      </c>
      <c r="L374" s="168">
        <f>财通内需增长!J375</f>
        <v>0</v>
      </c>
      <c r="M374" s="121">
        <f>财通内需增长!M375</f>
        <v>0</v>
      </c>
      <c r="N374" s="168">
        <f>赫富尊享十九号!O373</f>
        <v>-1728630.1300000027</v>
      </c>
      <c r="O374" s="123">
        <f>赫富尊享十九号!T373</f>
        <v>-3.4572602600000051E-2</v>
      </c>
      <c r="P374" s="121">
        <f t="shared" si="26"/>
        <v>-3.5581287097448226E-2</v>
      </c>
      <c r="Q374" s="167">
        <f>天行者!O373</f>
        <v>917.44057768583298</v>
      </c>
      <c r="R374" s="120">
        <f>天行者!R373</f>
        <v>1.1716993329320983E-5</v>
      </c>
      <c r="S374" s="168">
        <f>平安转型创新混合A!J373</f>
        <v>8054.6157600004226</v>
      </c>
      <c r="T374" s="121">
        <f>平安转型创新混合A!M373</f>
        <v>8.054615760000423E-4</v>
      </c>
      <c r="U374" s="122">
        <f t="shared" si="22"/>
        <v>8.0752251140492337E-3</v>
      </c>
      <c r="V374" s="71">
        <f>[1]!s_dq_close($V$1,A374,1)</f>
        <v>7844.5165999999999</v>
      </c>
      <c r="W374" s="122">
        <f t="shared" si="23"/>
        <v>1.0086844974481757E-3</v>
      </c>
      <c r="X374" s="177">
        <f>[1]!s_dq_close($X$1,A374,1)</f>
        <v>7229.9601000000002</v>
      </c>
    </row>
    <row r="375" spans="1:24">
      <c r="A375" s="113">
        <v>44568</v>
      </c>
      <c r="B375" s="175">
        <f>SUM(C375,E375,H375,J375,L375,N375,Q375,S375)</f>
        <v>-7714884.7215760546</v>
      </c>
      <c r="C375" s="168">
        <f>财通君享定增!L374</f>
        <v>-1111970.3277760576</v>
      </c>
      <c r="D375" s="121">
        <f>财通君享定增!Q374</f>
        <v>-1.1119703277760577E-2</v>
      </c>
      <c r="E375" s="168">
        <f>衍复天禄1000指增!O374</f>
        <v>-1082375.5199999986</v>
      </c>
      <c r="F375" s="120">
        <f>衍复天禄1000指增!T374</f>
        <v>-2.1647510399999972E-2</v>
      </c>
      <c r="G375" s="121">
        <f t="shared" si="25"/>
        <v>-1.0191774827109229E-3</v>
      </c>
      <c r="H375" s="168" t="s">
        <v>63</v>
      </c>
      <c r="I375" s="121" t="s">
        <v>63</v>
      </c>
      <c r="J375" s="168">
        <f>凡二量化对冲7号!L374</f>
        <v>-2807200.25</v>
      </c>
      <c r="K375" s="121">
        <f>凡二量化对冲7号!Q374</f>
        <v>-1.2205218478260869E-2</v>
      </c>
      <c r="L375" s="168">
        <f>财通内需增长!J376</f>
        <v>0</v>
      </c>
      <c r="M375" s="121">
        <f>财通内需增长!M376</f>
        <v>0</v>
      </c>
      <c r="N375" s="168">
        <f>赫富尊享十九号!O374</f>
        <v>-2505261.049999997</v>
      </c>
      <c r="O375" s="123">
        <f>赫富尊享十九号!T374</f>
        <v>-5.0105220999999943E-2</v>
      </c>
      <c r="P375" s="121">
        <f t="shared" si="26"/>
        <v>-4.2597005290759736E-2</v>
      </c>
      <c r="Q375" s="167">
        <f>天行者!O374</f>
        <v>0</v>
      </c>
      <c r="R375" s="120">
        <f>天行者!R374</f>
        <v>0</v>
      </c>
      <c r="S375" s="168">
        <f>平安转型创新混合A!J374</f>
        <v>-208077.57380000129</v>
      </c>
      <c r="T375" s="121">
        <f>平安转型创新混合A!M374</f>
        <v>-2.0807757380000128E-2</v>
      </c>
      <c r="U375" s="122">
        <f t="shared" si="22"/>
        <v>-2.0628332917289049E-2</v>
      </c>
      <c r="V375" s="71">
        <f>[1]!s_dq_close($V$1,A375,1)</f>
        <v>7682.6972999999998</v>
      </c>
      <c r="W375" s="122">
        <f t="shared" si="23"/>
        <v>-7.5082157092402069E-3</v>
      </c>
      <c r="X375" s="177">
        <f>[1]!s_dq_close($X$1,A375,1)</f>
        <v>7175.6760000000004</v>
      </c>
    </row>
    <row r="376" spans="1:24">
      <c r="A376" s="113">
        <v>44569</v>
      </c>
      <c r="B376" s="175">
        <f t="shared" ref="B376:B381" si="27">SUM(C376,E376,H376,J376,L376,N376,Q376)</f>
        <v>-2505261.049999997</v>
      </c>
      <c r="C376" s="168">
        <f>财通君享定增!L375</f>
        <v>0</v>
      </c>
      <c r="D376" s="121">
        <f>财通君享定增!Q375</f>
        <v>0</v>
      </c>
      <c r="E376" s="168">
        <f>衍复天禄1000指增!O375</f>
        <v>0</v>
      </c>
      <c r="F376" s="120">
        <f>衍复天禄1000指增!T375</f>
        <v>0</v>
      </c>
      <c r="G376" s="121">
        <f t="shared" si="25"/>
        <v>0</v>
      </c>
      <c r="H376" s="168">
        <f>'衍复-灵活对冲'!N375</f>
        <v>0</v>
      </c>
      <c r="I376" s="121">
        <f>'衍复-灵活对冲'!S375</f>
        <v>0</v>
      </c>
      <c r="J376" s="168">
        <f>凡二量化对冲7号!L375</f>
        <v>0</v>
      </c>
      <c r="K376" s="121">
        <f>凡二量化对冲7号!Q375</f>
        <v>0</v>
      </c>
      <c r="L376" s="168">
        <f>财通内需增长!J377</f>
        <v>0</v>
      </c>
      <c r="M376" s="121">
        <f>财通内需增长!M377</f>
        <v>0</v>
      </c>
      <c r="N376" s="168">
        <f>赫富尊享十九号!O375</f>
        <v>-2505261.049999997</v>
      </c>
      <c r="O376" s="123">
        <f>赫富尊享十九号!T375</f>
        <v>-5.0105220999999943E-2</v>
      </c>
      <c r="P376" s="121">
        <f t="shared" si="26"/>
        <v>-5.0105220999999943E-2</v>
      </c>
      <c r="Q376" s="167">
        <f>天行者!O375</f>
        <v>0</v>
      </c>
      <c r="R376" s="120">
        <f>天行者!R375</f>
        <v>0</v>
      </c>
      <c r="S376" s="168">
        <f>平安转型创新混合A!J375</f>
        <v>0</v>
      </c>
      <c r="T376" s="121">
        <f>平安转型创新混合A!M375</f>
        <v>0</v>
      </c>
      <c r="U376" s="122">
        <f t="shared" si="22"/>
        <v>0</v>
      </c>
      <c r="V376" s="71">
        <f>[1]!s_dq_close($V$1,A376,1)</f>
        <v>7682.6972999999998</v>
      </c>
      <c r="W376" s="122">
        <f t="shared" si="23"/>
        <v>0</v>
      </c>
      <c r="X376" s="177">
        <f>[1]!s_dq_close($X$1,A376,1)</f>
        <v>7175.6760000000004</v>
      </c>
    </row>
    <row r="377" spans="1:24">
      <c r="A377" s="113">
        <v>44570</v>
      </c>
      <c r="B377" s="175">
        <f t="shared" si="27"/>
        <v>-2505261.049999997</v>
      </c>
      <c r="C377" s="168">
        <f>财通君享定增!L376</f>
        <v>0</v>
      </c>
      <c r="D377" s="121">
        <f>财通君享定增!Q376</f>
        <v>0</v>
      </c>
      <c r="E377" s="168">
        <f>衍复天禄1000指增!O376</f>
        <v>0</v>
      </c>
      <c r="F377" s="120">
        <f>衍复天禄1000指增!T376</f>
        <v>0</v>
      </c>
      <c r="G377" s="121">
        <f t="shared" si="25"/>
        <v>0</v>
      </c>
      <c r="H377" s="168">
        <f>'衍复-灵活对冲'!N376</f>
        <v>0</v>
      </c>
      <c r="I377" s="121">
        <f>'衍复-灵活对冲'!S376</f>
        <v>0</v>
      </c>
      <c r="J377" s="168">
        <f>凡二量化对冲7号!L376</f>
        <v>0</v>
      </c>
      <c r="K377" s="121">
        <f>凡二量化对冲7号!Q376</f>
        <v>0</v>
      </c>
      <c r="L377" s="168">
        <f>财通内需增长!J378</f>
        <v>0</v>
      </c>
      <c r="M377" s="121">
        <f>财通内需增长!M378</f>
        <v>0</v>
      </c>
      <c r="N377" s="168">
        <f>赫富尊享十九号!O376</f>
        <v>-2505261.049999997</v>
      </c>
      <c r="O377" s="123">
        <f>赫富尊享十九号!T376</f>
        <v>-5.0105220999999943E-2</v>
      </c>
      <c r="P377" s="121">
        <f t="shared" si="26"/>
        <v>-5.0105220999999943E-2</v>
      </c>
      <c r="Q377" s="167">
        <f>天行者!O376</f>
        <v>0</v>
      </c>
      <c r="R377" s="120">
        <f>天行者!R376</f>
        <v>0</v>
      </c>
      <c r="S377" s="168">
        <f>平安转型创新混合A!J376</f>
        <v>0</v>
      </c>
      <c r="T377" s="121">
        <f>平安转型创新混合A!M376</f>
        <v>0</v>
      </c>
      <c r="U377" s="122">
        <f t="shared" si="22"/>
        <v>0</v>
      </c>
      <c r="V377" s="71">
        <f>[1]!s_dq_close($V$1,A377,1)</f>
        <v>7682.6972999999998</v>
      </c>
      <c r="W377" s="122">
        <f t="shared" si="23"/>
        <v>0</v>
      </c>
      <c r="X377" s="177">
        <f>[1]!s_dq_close($X$1,A377,1)</f>
        <v>7175.6760000000004</v>
      </c>
    </row>
    <row r="378" spans="1:24">
      <c r="A378" s="113">
        <v>44571</v>
      </c>
      <c r="B378" s="175">
        <f t="shared" si="27"/>
        <v>373171.86866370123</v>
      </c>
      <c r="C378" s="168">
        <f>财通君享定增!L377</f>
        <v>668155.56866368093</v>
      </c>
      <c r="D378" s="121">
        <f>财通君享定增!Q377</f>
        <v>6.6815556866368095E-3</v>
      </c>
      <c r="E378" s="168">
        <f>衍复天禄1000指增!O377</f>
        <v>379139.52000000444</v>
      </c>
      <c r="F378" s="120">
        <f>衍复天禄1000指增!T377</f>
        <v>7.5827904000000885E-3</v>
      </c>
      <c r="G378" s="121">
        <f t="shared" si="25"/>
        <v>8.8082128818833209E-4</v>
      </c>
      <c r="H378" s="168">
        <f>'衍复-灵活对冲'!N377</f>
        <v>332636.37999999523</v>
      </c>
      <c r="I378" s="121">
        <f>'衍复-灵活对冲'!S377</f>
        <v>6.6527275999999046E-3</v>
      </c>
      <c r="J378" s="168">
        <f>凡二量化对冲7号!L377</f>
        <v>1328143.7000000179</v>
      </c>
      <c r="K378" s="121">
        <f>凡二量化对冲7号!Q377</f>
        <v>5.7745378260870344E-3</v>
      </c>
      <c r="L378" s="168">
        <f>财通内需增长!J379</f>
        <v>0</v>
      </c>
      <c r="M378" s="121">
        <f>财通内需增长!M379</f>
        <v>0</v>
      </c>
      <c r="N378" s="168">
        <f>赫富尊享十九号!O377</f>
        <v>-2334903.299999997</v>
      </c>
      <c r="O378" s="123">
        <f>赫富尊享十九号!T377</f>
        <v>-4.6698065999999941E-2</v>
      </c>
      <c r="P378" s="121">
        <f t="shared" si="26"/>
        <v>-4.8896479083310754E-2</v>
      </c>
      <c r="Q378" s="167">
        <f>天行者!O377</f>
        <v>0</v>
      </c>
      <c r="R378" s="120">
        <f>天行者!R377</f>
        <v>0</v>
      </c>
      <c r="S378" s="168">
        <f>平安转型创新混合A!J377</f>
        <v>51549.540864000097</v>
      </c>
      <c r="T378" s="121">
        <f>平安转型创新混合A!M377</f>
        <v>5.1549540864000093E-3</v>
      </c>
      <c r="U378" s="122">
        <f t="shared" si="22"/>
        <v>6.7019691118117564E-3</v>
      </c>
      <c r="V378" s="71">
        <f>[1]!s_dq_close($V$1,A378,1)</f>
        <v>7734.1864999999998</v>
      </c>
      <c r="W378" s="122">
        <f t="shared" si="23"/>
        <v>2.1984130833108129E-3</v>
      </c>
      <c r="X378" s="177">
        <f>[1]!s_dq_close($X$1,A378,1)</f>
        <v>7191.4511000000002</v>
      </c>
    </row>
    <row r="379" spans="1:24">
      <c r="A379" s="113">
        <v>44572</v>
      </c>
      <c r="B379" s="175">
        <f t="shared" si="27"/>
        <v>-5436986.2113659075</v>
      </c>
      <c r="C379" s="168">
        <f>财通君享定增!L378</f>
        <v>3983.3699920382351</v>
      </c>
      <c r="D379" s="121">
        <f>财通君享定增!Q378</f>
        <v>3.983369992038235E-5</v>
      </c>
      <c r="E379" s="168">
        <f>衍复天禄1000指增!O378</f>
        <v>-19149.129999999888</v>
      </c>
      <c r="F379" s="120">
        <f>衍复天禄1000指增!T378</f>
        <v>-3.8298259999999774E-4</v>
      </c>
      <c r="G379" s="121">
        <f t="shared" si="25"/>
        <v>1.0929558156548863E-2</v>
      </c>
      <c r="H379" s="168">
        <f>'衍复-灵活对冲'!N378</f>
        <v>-42767.579999998212</v>
      </c>
      <c r="I379" s="121">
        <f>'衍复-灵活对冲'!S378</f>
        <v>-8.5535159999996428E-4</v>
      </c>
      <c r="J379" s="168">
        <f>凡二量化对冲7号!L378</f>
        <v>-862743.70000001788</v>
      </c>
      <c r="K379" s="121">
        <f>凡二量化对冲7号!Q378</f>
        <v>-3.7510595652174689E-3</v>
      </c>
      <c r="L379" s="168">
        <f>财通内需增长!J380</f>
        <v>0</v>
      </c>
      <c r="M379" s="121">
        <f>财通内需增长!M380</f>
        <v>0</v>
      </c>
      <c r="N379" s="168">
        <f>赫富尊享十九号!O378</f>
        <v>-2926144.9099999964</v>
      </c>
      <c r="O379" s="123">
        <f>赫富尊享十九号!T378</f>
        <v>-5.852289819999993E-2</v>
      </c>
      <c r="P379" s="121">
        <f t="shared" si="26"/>
        <v>-5.0704184115995456E-2</v>
      </c>
      <c r="Q379" s="167">
        <f>天行者!O378</f>
        <v>-1590164.2613579333</v>
      </c>
      <c r="R379" s="120">
        <f>天行者!R378</f>
        <v>-2.030861125616773E-2</v>
      </c>
      <c r="S379" s="168">
        <f>平安转型创新混合A!J378</f>
        <v>-212641.85606399924</v>
      </c>
      <c r="T379" s="121">
        <f>平安转型创新混合A!M378</f>
        <v>-2.1264185606399925E-2</v>
      </c>
      <c r="U379" s="122">
        <f t="shared" si="22"/>
        <v>-1.1312540756548861E-2</v>
      </c>
      <c r="V379" s="71">
        <f>[1]!s_dq_close($V$1,A379,1)</f>
        <v>7646.6931999999997</v>
      </c>
      <c r="W379" s="122">
        <f t="shared" si="23"/>
        <v>-7.8187140840044744E-3</v>
      </c>
      <c r="X379" s="177">
        <f>[1]!s_dq_close($X$1,A379,1)</f>
        <v>7135.2232000000004</v>
      </c>
    </row>
    <row r="380" spans="1:24">
      <c r="A380" s="113">
        <v>44573</v>
      </c>
      <c r="B380" s="175">
        <f t="shared" si="27"/>
        <v>-990778.47961717984</v>
      </c>
      <c r="C380" s="168">
        <f>财通君享定增!L379</f>
        <v>134589.37973081693</v>
      </c>
      <c r="D380" s="121">
        <f>财通君享定增!Q379</f>
        <v>1.3458937973081693E-3</v>
      </c>
      <c r="E380" s="168">
        <f>衍复天禄1000指增!O379</f>
        <v>445192.91999999667</v>
      </c>
      <c r="F380" s="120">
        <f>衍复天禄1000指增!T379</f>
        <v>8.9038583999999331E-3</v>
      </c>
      <c r="G380" s="121">
        <f t="shared" ref="G380" si="28">F380-U380</f>
        <v>-8.467114453991318E-3</v>
      </c>
      <c r="H380" s="168">
        <f>'衍复-灵活对冲'!N379</f>
        <v>71279.270000003278</v>
      </c>
      <c r="I380" s="121">
        <f>'衍复-灵活对冲'!S379</f>
        <v>1.4255854000000657E-3</v>
      </c>
      <c r="J380" s="168">
        <f>凡二量化对冲7号!L379</f>
        <v>1395091.0699999928</v>
      </c>
      <c r="K380" s="121">
        <f>凡二量化对冲7号!Q379</f>
        <v>6.0656133478260562E-3</v>
      </c>
      <c r="L380" s="168">
        <f>财通内需增长!J381</f>
        <v>-752133.03934799135</v>
      </c>
      <c r="M380" s="121">
        <f>财通内需增长!M381</f>
        <v>-9.401662991849892E-3</v>
      </c>
      <c r="N380" s="168">
        <f>赫富尊享十九号!O379</f>
        <v>-2284798.0799999982</v>
      </c>
      <c r="O380" s="123">
        <f>赫富尊享十九号!T379</f>
        <v>-4.5695961599999967E-2</v>
      </c>
      <c r="P380" s="121">
        <f t="shared" ref="P380" si="29">O380-W380</f>
        <v>-5.4344534779883068E-2</v>
      </c>
      <c r="Q380" s="167">
        <f>天行者!O379</f>
        <v>0</v>
      </c>
      <c r="R380" s="120">
        <f>天行者!R379</f>
        <v>0</v>
      </c>
      <c r="S380" s="168">
        <f>平安转型创新混合A!J379</f>
        <v>164314.16150400043</v>
      </c>
      <c r="T380" s="121">
        <f>平安转型创新混合A!M379</f>
        <v>1.6431416150400044E-2</v>
      </c>
      <c r="U380" s="122">
        <f t="shared" ref="U380" si="30">V380/V379-1</f>
        <v>1.7370972853991251E-2</v>
      </c>
      <c r="V380" s="71">
        <f>[1]!s_dq_close($V$1,A380,1)</f>
        <v>7779.5236999999997</v>
      </c>
      <c r="W380" s="122">
        <f t="shared" ref="W380" si="31">X380/X379-1</f>
        <v>8.6485731798831011E-3</v>
      </c>
      <c r="X380" s="177">
        <f>[1]!s_dq_close($X$1,A380,1)</f>
        <v>7196.9327000000003</v>
      </c>
    </row>
    <row r="381" spans="1:24">
      <c r="A381" s="113">
        <v>44574</v>
      </c>
      <c r="B381" s="175">
        <f t="shared" si="27"/>
        <v>-5699463.4502987741</v>
      </c>
      <c r="C381" s="168">
        <f>财通君享定增!L380</f>
        <v>149398.2997012008</v>
      </c>
      <c r="D381" s="121">
        <f>财通君享定增!Q380</f>
        <v>1.4939829970120079E-3</v>
      </c>
      <c r="E381" s="168">
        <f>衍复天禄1000指增!O380</f>
        <v>-867193.52000000072</v>
      </c>
      <c r="F381" s="120">
        <f>衍复天禄1000指增!T380</f>
        <v>-1.7343870400000013E-2</v>
      </c>
      <c r="G381" s="121">
        <f t="shared" ref="G381" si="32">F381-U381</f>
        <v>-2.4506747955340552E-5</v>
      </c>
      <c r="H381" s="168">
        <f>'衍复-灵活对冲'!N380</f>
        <v>-228093.52000000328</v>
      </c>
      <c r="I381" s="121">
        <f>'衍复-灵活对冲'!S380</f>
        <v>-4.5618704000000652E-3</v>
      </c>
      <c r="J381" s="168">
        <f>凡二量化对冲7号!L380</f>
        <v>-1667093.0899999738</v>
      </c>
      <c r="K381" s="121">
        <f>凡二量化对冲7号!Q380</f>
        <v>-7.2482308260868426E-3</v>
      </c>
      <c r="L381" s="168">
        <f>财通内需增长!J382</f>
        <v>0</v>
      </c>
      <c r="M381" s="121">
        <f>财通内需增长!M382</f>
        <v>0</v>
      </c>
      <c r="N381" s="168">
        <f>赫富尊享十九号!O380</f>
        <v>-3086481.6199999973</v>
      </c>
      <c r="O381" s="123">
        <f>赫富尊享十九号!T380</f>
        <v>-6.1729632399999949E-2</v>
      </c>
      <c r="P381" s="121">
        <f t="shared" ref="P381" si="33">O381-W381</f>
        <v>-4.7949692509774204E-2</v>
      </c>
      <c r="Q381" s="167">
        <f>天行者!O380</f>
        <v>0</v>
      </c>
      <c r="R381" s="120">
        <f>天行者!R380</f>
        <v>0</v>
      </c>
      <c r="S381" s="168">
        <f>平安转型创新混合A!J380</f>
        <v>-162703.23835200071</v>
      </c>
      <c r="T381" s="121">
        <f>平安转型创新混合A!M380</f>
        <v>-1.6270323835200072E-2</v>
      </c>
      <c r="U381" s="122">
        <f t="shared" ref="U381" si="34">V381/V380-1</f>
        <v>-1.7319363652044673E-2</v>
      </c>
      <c r="V381" s="71">
        <f>[1]!s_dq_close($V$1,A381,1)</f>
        <v>7644.7873</v>
      </c>
      <c r="W381" s="122">
        <f t="shared" ref="W381" si="35">X381/X380-1</f>
        <v>-1.3779939890225745E-2</v>
      </c>
      <c r="X381" s="177">
        <f>[1]!s_dq_close($X$1,A381,1)</f>
        <v>7097.7593999999999</v>
      </c>
    </row>
    <row r="382" spans="1:24">
      <c r="A382" s="113">
        <v>44575</v>
      </c>
      <c r="B382" s="175">
        <f t="shared" ref="B382" si="36">SUM(C382,E382,H382,J382,L382,N382,Q382)</f>
        <v>-856282.04120150255</v>
      </c>
      <c r="C382" s="168">
        <f>财通君享定增!L381</f>
        <v>600757.65879849531</v>
      </c>
      <c r="D382" s="121">
        <f>财通君享定增!Q381</f>
        <v>6.007576587984953E-3</v>
      </c>
      <c r="E382" s="168">
        <f>衍复天禄1000指增!O381</f>
        <v>251414.79000000423</v>
      </c>
      <c r="F382" s="120">
        <f>衍复天禄1000指增!T381</f>
        <v>5.0282958000000847E-3</v>
      </c>
      <c r="G382" s="121">
        <f t="shared" ref="G382" si="37">F382-U382</f>
        <v>1.0277397609850273E-3</v>
      </c>
      <c r="H382" s="168">
        <f>'衍复-灵活对冲'!N381</f>
        <v>71279.219999998808</v>
      </c>
      <c r="I382" s="121">
        <f>'衍复-灵活对冲'!S381</f>
        <v>1.4255843999999762E-3</v>
      </c>
      <c r="J382" s="168">
        <f>凡二量化对冲7号!L381</f>
        <v>1442032</v>
      </c>
      <c r="K382" s="121">
        <f>凡二量化对冲7号!Q381</f>
        <v>6.2697043478260866E-3</v>
      </c>
      <c r="L382" s="168">
        <f>财通内需增长!J383</f>
        <v>0</v>
      </c>
      <c r="M382" s="121">
        <f>财通内需增长!M383</f>
        <v>0</v>
      </c>
      <c r="N382" s="168">
        <f>赫富尊享十九号!O381</f>
        <v>-3221765.7100000009</v>
      </c>
      <c r="O382" s="123">
        <f>赫富尊享十九号!T381</f>
        <v>-6.4435314200000024E-2</v>
      </c>
      <c r="P382" s="121">
        <f t="shared" ref="P382" si="38">O382-W382</f>
        <v>-6.2093927423773163E-2</v>
      </c>
      <c r="Q382" s="167">
        <f>天行者!O381</f>
        <v>0</v>
      </c>
      <c r="R382" s="120">
        <f>天行者!R381</f>
        <v>0</v>
      </c>
      <c r="S382" s="168">
        <f>平安转型创新混合A!J381</f>
        <v>167267.52061600052</v>
      </c>
      <c r="T382" s="121">
        <f>平安转型创新混合A!M381</f>
        <v>1.6726752061600052E-2</v>
      </c>
      <c r="U382" s="122">
        <f t="shared" ref="U382" si="39">V382/V381-1</f>
        <v>4.0005560390150574E-3</v>
      </c>
      <c r="V382" s="71">
        <f>[1]!s_dq_close($V$1,A382,1)</f>
        <v>7675.3707000000004</v>
      </c>
      <c r="W382" s="122">
        <f t="shared" ref="W382" si="40">X382/X381-1</f>
        <v>-2.3413867762268614E-3</v>
      </c>
      <c r="X382" s="177">
        <f>[1]!s_dq_close($X$1,A382,1)</f>
        <v>7081.1408000000001</v>
      </c>
    </row>
    <row r="383" spans="1:24">
      <c r="A383" s="113">
        <v>44576</v>
      </c>
      <c r="B383" s="175">
        <f t="shared" ref="B383:B385" si="41">SUM(C383,E383,H383,J383,L383,N383,Q383)</f>
        <v>-3221765.7100000009</v>
      </c>
      <c r="C383" s="168">
        <f>财通君享定增!L382</f>
        <v>0</v>
      </c>
      <c r="D383" s="121">
        <f>财通君享定增!Q382</f>
        <v>0</v>
      </c>
      <c r="E383" s="168">
        <f>衍复天禄1000指增!O382</f>
        <v>0</v>
      </c>
      <c r="F383" s="120">
        <f>衍复天禄1000指增!T382</f>
        <v>0</v>
      </c>
      <c r="G383" s="121">
        <f t="shared" ref="G383:G385" si="42">F383-U383</f>
        <v>0</v>
      </c>
      <c r="H383" s="168">
        <f>'衍复-灵活对冲'!N382</f>
        <v>0</v>
      </c>
      <c r="I383" s="121">
        <f>'衍复-灵活对冲'!S382</f>
        <v>0</v>
      </c>
      <c r="J383" s="168">
        <f>凡二量化对冲7号!L382</f>
        <v>0</v>
      </c>
      <c r="K383" s="121">
        <f>凡二量化对冲7号!Q382</f>
        <v>0</v>
      </c>
      <c r="L383" s="168">
        <f>财通内需增长!J384</f>
        <v>0</v>
      </c>
      <c r="M383" s="121">
        <f>财通内需增长!M384</f>
        <v>0</v>
      </c>
      <c r="N383" s="168">
        <f>赫富尊享十九号!O382</f>
        <v>-3221765.7100000009</v>
      </c>
      <c r="O383" s="123">
        <f>赫富尊享十九号!T382</f>
        <v>-6.4435314200000024E-2</v>
      </c>
      <c r="P383" s="121">
        <f t="shared" ref="P383:P385" si="43">O383-W383</f>
        <v>-6.4435314200000024E-2</v>
      </c>
      <c r="Q383" s="167">
        <f>天行者!O382</f>
        <v>0</v>
      </c>
      <c r="R383" s="120">
        <f>天行者!R382</f>
        <v>0</v>
      </c>
      <c r="S383" s="168">
        <f>平安转型创新混合A!J382</f>
        <v>0</v>
      </c>
      <c r="T383" s="121">
        <f>平安转型创新混合A!M382</f>
        <v>0</v>
      </c>
      <c r="U383" s="122">
        <f t="shared" ref="U383:U385" si="44">V383/V382-1</f>
        <v>0</v>
      </c>
      <c r="V383" s="71">
        <f>[1]!s_dq_close($V$1,A383,1)</f>
        <v>7675.3707000000004</v>
      </c>
      <c r="W383" s="122">
        <f t="shared" ref="W383:W385" si="45">X383/X382-1</f>
        <v>0</v>
      </c>
      <c r="X383" s="177">
        <f>[1]!s_dq_close($X$1,A383,1)</f>
        <v>7081.1408000000001</v>
      </c>
    </row>
    <row r="384" spans="1:24">
      <c r="A384" s="113">
        <v>44577</v>
      </c>
      <c r="B384" s="175">
        <f t="shared" si="41"/>
        <v>-3221765.7100000009</v>
      </c>
      <c r="C384" s="168">
        <f>财通君享定增!L383</f>
        <v>0</v>
      </c>
      <c r="D384" s="121">
        <f>财通君享定增!Q383</f>
        <v>0</v>
      </c>
      <c r="E384" s="168">
        <f>衍复天禄1000指增!O383</f>
        <v>0</v>
      </c>
      <c r="F384" s="120">
        <f>衍复天禄1000指增!T383</f>
        <v>0</v>
      </c>
      <c r="G384" s="121">
        <f t="shared" si="42"/>
        <v>0</v>
      </c>
      <c r="H384" s="168">
        <f>'衍复-灵活对冲'!N383</f>
        <v>0</v>
      </c>
      <c r="I384" s="121">
        <f>'衍复-灵活对冲'!S383</f>
        <v>0</v>
      </c>
      <c r="J384" s="168">
        <f>凡二量化对冲7号!L383</f>
        <v>0</v>
      </c>
      <c r="K384" s="121">
        <f>凡二量化对冲7号!Q383</f>
        <v>0</v>
      </c>
      <c r="L384" s="168">
        <f>财通内需增长!J385</f>
        <v>0</v>
      </c>
      <c r="M384" s="121">
        <f>财通内需增长!M385</f>
        <v>0</v>
      </c>
      <c r="N384" s="168">
        <f>赫富尊享十九号!O383</f>
        <v>-3221765.7100000009</v>
      </c>
      <c r="O384" s="123">
        <f>赫富尊享十九号!T383</f>
        <v>-6.4435314200000024E-2</v>
      </c>
      <c r="P384" s="121">
        <f t="shared" si="43"/>
        <v>-6.4435314200000024E-2</v>
      </c>
      <c r="Q384" s="167">
        <f>天行者!O383</f>
        <v>0</v>
      </c>
      <c r="R384" s="120">
        <f>天行者!R383</f>
        <v>0</v>
      </c>
      <c r="S384" s="168">
        <f>平安转型创新混合A!J383</f>
        <v>0</v>
      </c>
      <c r="T384" s="121">
        <f>平安转型创新混合A!M383</f>
        <v>0</v>
      </c>
      <c r="U384" s="122">
        <f t="shared" si="44"/>
        <v>0</v>
      </c>
      <c r="V384" s="71">
        <f>[1]!s_dq_close($V$1,A384,1)</f>
        <v>7675.3707000000004</v>
      </c>
      <c r="W384" s="122">
        <f t="shared" si="45"/>
        <v>0</v>
      </c>
      <c r="X384" s="177">
        <f>[1]!s_dq_close($X$1,A384,1)</f>
        <v>7081.1408000000001</v>
      </c>
    </row>
    <row r="385" spans="1:24">
      <c r="A385" s="113">
        <v>44578</v>
      </c>
      <c r="B385" s="175">
        <f t="shared" si="41"/>
        <v>-219101.11153235054</v>
      </c>
      <c r="C385" s="168">
        <f>财通君享定增!L384</f>
        <v>766162.30846766196</v>
      </c>
      <c r="D385" s="121">
        <f>财通君享定增!Q384</f>
        <v>7.6616230846766192E-3</v>
      </c>
      <c r="E385" s="168">
        <f>衍复天禄1000指增!O384</f>
        <v>967087.73000000091</v>
      </c>
      <c r="F385" s="120">
        <f>衍复天禄1000指增!T384</f>
        <v>1.9341754600000018E-2</v>
      </c>
      <c r="G385" s="121">
        <f t="shared" si="42"/>
        <v>2.0506809584363364E-3</v>
      </c>
      <c r="H385" s="168">
        <f>'衍复-灵活对冲'!N384</f>
        <v>99790.920000001788</v>
      </c>
      <c r="I385" s="121">
        <f>'衍复-灵活对冲'!S384</f>
        <v>1.9958184000000356E-3</v>
      </c>
      <c r="J385" s="168">
        <f>凡二量化对冲7号!L384</f>
        <v>483182.1099999845</v>
      </c>
      <c r="K385" s="121">
        <f>凡二量化对冲7号!Q384</f>
        <v>2.1007917826086284E-3</v>
      </c>
      <c r="L385" s="168">
        <f>财通内需增长!J386</f>
        <v>0</v>
      </c>
      <c r="M385" s="121">
        <f>财通内需增长!M386</f>
        <v>0</v>
      </c>
      <c r="N385" s="168">
        <f>赫富尊享十九号!O384</f>
        <v>-2535324.1799999997</v>
      </c>
      <c r="O385" s="123">
        <f>赫富尊享十九号!T384</f>
        <v>-5.0706483599999991E-2</v>
      </c>
      <c r="P385" s="121">
        <f t="shared" si="43"/>
        <v>-6.1540684213550884E-2</v>
      </c>
      <c r="Q385" s="167">
        <f>天行者!O384</f>
        <v>0</v>
      </c>
      <c r="R385" s="120">
        <f>天行者!R384</f>
        <v>0</v>
      </c>
      <c r="S385" s="168">
        <f>平安转型创新混合A!J384</f>
        <v>184182.21371200122</v>
      </c>
      <c r="T385" s="121">
        <f>平安转型创新混合A!M384</f>
        <v>1.8418221371200121E-2</v>
      </c>
      <c r="U385" s="122">
        <f t="shared" si="44"/>
        <v>1.7291073641563681E-2</v>
      </c>
      <c r="V385" s="71">
        <f>[1]!s_dq_close($V$1,A385,1)</f>
        <v>7808.0861000000004</v>
      </c>
      <c r="W385" s="122">
        <f t="shared" si="45"/>
        <v>1.0834200613550893E-2</v>
      </c>
      <c r="X385" s="177">
        <f>[1]!s_dq_close($X$1,A385,1)</f>
        <v>7157.8593000000001</v>
      </c>
    </row>
    <row r="386" spans="1:24">
      <c r="A386" s="113">
        <v>44579</v>
      </c>
      <c r="B386" s="175">
        <f t="shared" ref="B386" si="46">SUM(C386,E386,H386,J386,L386,N386,Q386)</f>
        <v>-5394614.480638532</v>
      </c>
      <c r="C386" s="168">
        <f>财通君享定增!L385</f>
        <v>-945398.34810919687</v>
      </c>
      <c r="D386" s="121">
        <f>财通君享定增!Q385</f>
        <v>-9.4539834810919692E-3</v>
      </c>
      <c r="E386" s="168">
        <f>衍复天禄1000指增!O385</f>
        <v>-344718.5700000017</v>
      </c>
      <c r="F386" s="120">
        <f>衍复天禄1000指增!T385</f>
        <v>-6.8943714000000338E-3</v>
      </c>
      <c r="G386" s="121">
        <f t="shared" ref="G386" si="47">F386-U386</f>
        <v>-5.5718462128350344E-4</v>
      </c>
      <c r="H386" s="168">
        <f>'衍复-灵活对冲'!N385</f>
        <v>38015.579999998212</v>
      </c>
      <c r="I386" s="121">
        <f>'衍复-灵活对冲'!S385</f>
        <v>7.6031159999996427E-4</v>
      </c>
      <c r="J386" s="168">
        <f>凡二量化对冲7号!L385</f>
        <v>-1964656.0799999833</v>
      </c>
      <c r="K386" s="121">
        <f>凡二量化对冲7号!Q385</f>
        <v>-8.5419829565216657E-3</v>
      </c>
      <c r="L386" s="168">
        <f>财通内需增长!J387</f>
        <v>0</v>
      </c>
      <c r="M386" s="121">
        <f>财通内需增长!M387</f>
        <v>0</v>
      </c>
      <c r="N386" s="168">
        <f>赫富尊享十九号!O385</f>
        <v>-2465176.8800000027</v>
      </c>
      <c r="O386" s="123">
        <f>赫富尊享十九号!T385</f>
        <v>-4.9303537600000051E-2</v>
      </c>
      <c r="P386" s="121">
        <f t="shared" ref="P386" si="48">O386-W386</f>
        <v>-5.0043884647615104E-2</v>
      </c>
      <c r="Q386" s="167">
        <f>天行者!O385</f>
        <v>287319.81747065485</v>
      </c>
      <c r="R386" s="120">
        <f>天行者!R385</f>
        <v>3.6694740417708154E-3</v>
      </c>
      <c r="S386" s="168">
        <f>平安转型创新混合A!J385</f>
        <v>-10202.513296000659</v>
      </c>
      <c r="T386" s="121">
        <f>平安转型创新混合A!M385</f>
        <v>-1.020251329600066E-3</v>
      </c>
      <c r="U386" s="122">
        <f t="shared" ref="U386" si="49">V386/V385-1</f>
        <v>-6.3371867787165304E-3</v>
      </c>
      <c r="V386" s="71">
        <f>[1]!s_dq_close($V$1,A386,1)</f>
        <v>7758.6048000000001</v>
      </c>
      <c r="W386" s="122">
        <f t="shared" ref="W386" si="50">X386/X385-1</f>
        <v>7.403470476150531E-4</v>
      </c>
      <c r="X386" s="177">
        <f>[1]!s_dq_close($X$1,A386,1)</f>
        <v>7163.1585999999998</v>
      </c>
    </row>
    <row r="387" spans="1:24">
      <c r="A387" s="113">
        <v>44580</v>
      </c>
      <c r="B387" s="175">
        <f t="shared" ref="B387" si="51">SUM(C387,E387,H387,J387,L387,N387,Q387)</f>
        <v>-2782939.8446003646</v>
      </c>
      <c r="C387" s="168">
        <f>财通君享定增!L386</f>
        <v>128176.09974364191</v>
      </c>
      <c r="D387" s="121">
        <f>财通君享定增!Q386</f>
        <v>1.2817609974364191E-3</v>
      </c>
      <c r="E387" s="168">
        <f>衍复天禄1000指增!O386</f>
        <v>-525989.49000000185</v>
      </c>
      <c r="F387" s="120">
        <f>衍复天禄1000指增!T386</f>
        <v>-1.0519789800000037E-2</v>
      </c>
      <c r="G387" s="121">
        <f t="shared" ref="G387" si="52">F387-U387</f>
        <v>1.5210348596088365E-3</v>
      </c>
      <c r="H387" s="168">
        <f>'衍复-灵活对冲'!N386</f>
        <v>42767.539999999106</v>
      </c>
      <c r="I387" s="121">
        <f>'衍复-灵活对冲'!S386</f>
        <v>8.5535079999998211E-4</v>
      </c>
      <c r="J387" s="168">
        <f>凡二量化对冲7号!L386</f>
        <v>355941</v>
      </c>
      <c r="K387" s="121">
        <f>凡二量化对冲7号!Q386</f>
        <v>1.5475695652173913E-3</v>
      </c>
      <c r="L387" s="168">
        <f>财通内需增长!J388</f>
        <v>-93184.624344006181</v>
      </c>
      <c r="M387" s="121">
        <f>财通内需增长!M388</f>
        <v>-1.1648078043000772E-3</v>
      </c>
      <c r="N387" s="168">
        <f>赫富尊享十九号!O386</f>
        <v>-2690650.3699999973</v>
      </c>
      <c r="O387" s="123">
        <f>赫富尊享十九号!T386</f>
        <v>-5.3813007399999946E-2</v>
      </c>
      <c r="P387" s="121">
        <f t="shared" ref="P387" si="53">O387-W387</f>
        <v>-4.761509911970585E-2</v>
      </c>
      <c r="Q387" s="167">
        <f>天行者!O386</f>
        <v>0</v>
      </c>
      <c r="R387" s="120">
        <f>天行者!R386</f>
        <v>0</v>
      </c>
      <c r="S387" s="168">
        <f>平安转型创新混合A!J386</f>
        <v>-152232.23786400072</v>
      </c>
      <c r="T387" s="121">
        <f>平安转型创新混合A!M386</f>
        <v>-1.5223223786400073E-2</v>
      </c>
      <c r="U387" s="122">
        <f t="shared" ref="U387" si="54">V387/V386-1</f>
        <v>-1.2040824659608873E-2</v>
      </c>
      <c r="V387" s="71">
        <f>[1]!s_dq_close($V$1,A387,1)</f>
        <v>7665.1848</v>
      </c>
      <c r="W387" s="122">
        <f t="shared" ref="W387" si="55">X387/X386-1</f>
        <v>-6.1979082802940955E-3</v>
      </c>
      <c r="X387" s="177">
        <f>[1]!s_dq_close($X$1,A387,1)</f>
        <v>7118.7619999999997</v>
      </c>
    </row>
    <row r="388" spans="1:24">
      <c r="A388" s="113">
        <v>44581</v>
      </c>
      <c r="B388" s="175">
        <f t="shared" ref="B388" si="56">SUM(C388,E388,H388,J388,L388,N388,Q388)</f>
        <v>-10085097.726713754</v>
      </c>
      <c r="C388" s="168">
        <f>财通君享定增!L387</f>
        <v>-1643131.4767137263</v>
      </c>
      <c r="D388" s="121">
        <f>财通君享定增!Q387</f>
        <v>-1.6431314767137262E-2</v>
      </c>
      <c r="E388" s="168">
        <f>衍复天禄1000指增!O387</f>
        <v>-1194581.2000000009</v>
      </c>
      <c r="F388" s="120">
        <f>衍复天禄1000指增!T387</f>
        <v>-2.3891624000000018E-2</v>
      </c>
      <c r="G388" s="121">
        <f t="shared" ref="G388" si="57">F388-U388</f>
        <v>-1.3774505648076647E-3</v>
      </c>
      <c r="H388" s="168">
        <f>'衍复-灵活对冲'!N387</f>
        <v>-451435.08999999613</v>
      </c>
      <c r="I388" s="121">
        <f>'衍复-灵活对冲'!S387</f>
        <v>-9.0287017999999223E-3</v>
      </c>
      <c r="J388" s="168">
        <f>凡二量化对冲7号!L387</f>
        <v>-3674394.6900000274</v>
      </c>
      <c r="K388" s="121">
        <f>凡二量化对冲7号!Q387</f>
        <v>-1.5975629086956641E-2</v>
      </c>
      <c r="L388" s="168">
        <f>财通内需增长!J389</f>
        <v>0</v>
      </c>
      <c r="M388" s="121">
        <f>财通内需增长!M389</f>
        <v>0</v>
      </c>
      <c r="N388" s="168">
        <f>赫富尊享十九号!O387</f>
        <v>-3121555.2700000033</v>
      </c>
      <c r="O388" s="123">
        <f>赫富尊享十九号!T387</f>
        <v>-6.2431105400000068E-2</v>
      </c>
      <c r="P388" s="121">
        <f t="shared" ref="P388" si="58">O388-W388</f>
        <v>-5.3725012964264789E-2</v>
      </c>
      <c r="Q388" s="167">
        <f>天行者!O387</f>
        <v>0</v>
      </c>
      <c r="R388" s="120">
        <f>天行者!R387</f>
        <v>0</v>
      </c>
      <c r="S388" s="168">
        <f>平安转型创新混合A!J387</f>
        <v>-103904.54330400005</v>
      </c>
      <c r="T388" s="121">
        <f>平安转型创新混合A!M387</f>
        <v>-1.0390454330400005E-2</v>
      </c>
      <c r="U388" s="122">
        <f t="shared" ref="U388" si="59">V388/V387-1</f>
        <v>-2.2514173435192353E-2</v>
      </c>
      <c r="V388" s="71">
        <f>[1]!s_dq_close($V$1,A388,1)</f>
        <v>7492.6094999999996</v>
      </c>
      <c r="W388" s="122">
        <f t="shared" ref="W388" si="60">X388/X387-1</f>
        <v>-8.7060924357352798E-3</v>
      </c>
      <c r="X388" s="177">
        <f>[1]!s_dq_close($X$1,A388,1)</f>
        <v>7056.7853999999998</v>
      </c>
    </row>
    <row r="389" spans="1:24">
      <c r="A389" s="113">
        <v>44582</v>
      </c>
      <c r="B389" s="175">
        <f t="shared" ref="B389" si="61">SUM(C389,E389,H389,J389,L389,N389,Q389)</f>
        <v>-4519888.1897255322</v>
      </c>
      <c r="C389" s="168">
        <f>财通君享定增!L388</f>
        <v>-137227.34972555377</v>
      </c>
      <c r="D389" s="121">
        <f>财通君享定增!Q388</f>
        <v>-1.3722734972555376E-3</v>
      </c>
      <c r="E389" s="168">
        <f>衍复天禄1000指增!O388</f>
        <v>-554660.55000000168</v>
      </c>
      <c r="F389" s="120">
        <f>衍复天禄1000指增!T388</f>
        <v>-1.1093211000000033E-2</v>
      </c>
      <c r="G389" s="121">
        <f t="shared" ref="G389" si="62">F389-U389</f>
        <v>2.7691422962713569E-3</v>
      </c>
      <c r="H389" s="168">
        <f>'衍复-灵活对冲'!N388</f>
        <v>61775.329999998212</v>
      </c>
      <c r="I389" s="121">
        <f>'衍复-灵活对冲'!S388</f>
        <v>1.2355065999999641E-3</v>
      </c>
      <c r="J389" s="168">
        <f>凡二量化对冲7号!L388</f>
        <v>-141905.08999997377</v>
      </c>
      <c r="K389" s="121">
        <f>凡二量化对冲7号!Q388</f>
        <v>-6.1697865217379903E-4</v>
      </c>
      <c r="L389" s="168">
        <f>财通内需增长!J390</f>
        <v>0</v>
      </c>
      <c r="M389" s="121">
        <f>财通内需增长!M390</f>
        <v>0</v>
      </c>
      <c r="N389" s="168">
        <f>赫富尊享十九号!O388</f>
        <v>-3747870.5300000012</v>
      </c>
      <c r="O389" s="123">
        <f>赫富尊享十九号!T388</f>
        <v>-7.4957410600000024E-2</v>
      </c>
      <c r="P389" s="121">
        <f t="shared" ref="P389" si="63">O389-W389</f>
        <v>-6.3596727873272946E-2</v>
      </c>
      <c r="Q389" s="167">
        <f>天行者!O388</f>
        <v>0</v>
      </c>
      <c r="R389" s="120">
        <f>天行者!R388</f>
        <v>0</v>
      </c>
      <c r="S389" s="168">
        <f>平安转型创新混合A!J388</f>
        <v>-141224.26299200021</v>
      </c>
      <c r="T389" s="121">
        <f>平安转型创新混合A!M388</f>
        <v>-1.4122426299200021E-2</v>
      </c>
      <c r="U389" s="122">
        <f t="shared" ref="U389" si="64">V389/V388-1</f>
        <v>-1.386235329627139E-2</v>
      </c>
      <c r="V389" s="71">
        <f>[1]!s_dq_close($V$1,A389,1)</f>
        <v>7388.7443000000003</v>
      </c>
      <c r="W389" s="122">
        <f t="shared" ref="W389" si="65">X389/X388-1</f>
        <v>-1.1360682726727078E-2</v>
      </c>
      <c r="X389" s="177">
        <f>[1]!s_dq_close($X$1,A389,1)</f>
        <v>6976.6154999999999</v>
      </c>
    </row>
    <row r="390" spans="1:24" s="313" customFormat="1">
      <c r="A390" s="113">
        <v>44583</v>
      </c>
      <c r="B390" s="175">
        <f t="shared" ref="B390:B392" si="66">SUM(C390,E390,H390,J390,L390,N390,Q390)</f>
        <v>-3747870.5300000012</v>
      </c>
      <c r="C390" s="168">
        <f>财通君享定增!L389</f>
        <v>0</v>
      </c>
      <c r="D390" s="121">
        <f>财通君享定增!Q389</f>
        <v>0</v>
      </c>
      <c r="E390" s="168">
        <f>衍复天禄1000指增!O389</f>
        <v>0</v>
      </c>
      <c r="F390" s="120">
        <f>衍复天禄1000指增!T389</f>
        <v>0</v>
      </c>
      <c r="G390" s="121">
        <f t="shared" ref="G390:G392" si="67">F390-U390</f>
        <v>0</v>
      </c>
      <c r="H390" s="168">
        <f>'衍复-灵活对冲'!N389</f>
        <v>0</v>
      </c>
      <c r="I390" s="121">
        <f>'衍复-灵活对冲'!S389</f>
        <v>0</v>
      </c>
      <c r="J390" s="168">
        <f>凡二量化对冲7号!L389</f>
        <v>0</v>
      </c>
      <c r="K390" s="121">
        <f>凡二量化对冲7号!Q389</f>
        <v>0</v>
      </c>
      <c r="L390" s="168">
        <f>财通内需增长!J391</f>
        <v>0</v>
      </c>
      <c r="M390" s="121">
        <f>财通内需增长!M391</f>
        <v>0</v>
      </c>
      <c r="N390" s="168">
        <f>赫富尊享十九号!O389</f>
        <v>-3747870.5300000012</v>
      </c>
      <c r="O390" s="123">
        <f>赫富尊享十九号!T389</f>
        <v>-7.4957410600000024E-2</v>
      </c>
      <c r="P390" s="121">
        <f t="shared" ref="P390:P392" si="68">O390-W390</f>
        <v>-7.4957410600000024E-2</v>
      </c>
      <c r="Q390" s="167">
        <f>天行者!O389</f>
        <v>0</v>
      </c>
      <c r="R390" s="120">
        <f>天行者!R389</f>
        <v>0</v>
      </c>
      <c r="S390" s="168">
        <f>平安转型创新混合A!J389</f>
        <v>0</v>
      </c>
      <c r="T390" s="121">
        <f>平安转型创新混合A!M389</f>
        <v>0</v>
      </c>
      <c r="U390" s="122">
        <f t="shared" ref="U390:U392" si="69">V390/V389-1</f>
        <v>0</v>
      </c>
      <c r="V390" s="71">
        <f>[1]!s_dq_close($V$1,A390,1)</f>
        <v>7388.7443000000003</v>
      </c>
      <c r="W390" s="122">
        <f t="shared" ref="W390:W392" si="70">X390/X389-1</f>
        <v>0</v>
      </c>
      <c r="X390" s="177">
        <f>[1]!s_dq_close($X$1,A390,1)</f>
        <v>6976.6154999999999</v>
      </c>
    </row>
    <row r="391" spans="1:24" s="313" customFormat="1">
      <c r="A391" s="113">
        <v>44584</v>
      </c>
      <c r="B391" s="175">
        <f t="shared" si="66"/>
        <v>-3747870.5300000012</v>
      </c>
      <c r="C391" s="168">
        <f>财通君享定增!L390</f>
        <v>0</v>
      </c>
      <c r="D391" s="121">
        <f>财通君享定增!Q390</f>
        <v>0</v>
      </c>
      <c r="E391" s="168">
        <f>衍复天禄1000指增!O390</f>
        <v>0</v>
      </c>
      <c r="F391" s="120">
        <f>衍复天禄1000指增!T390</f>
        <v>0</v>
      </c>
      <c r="G391" s="121">
        <f t="shared" si="67"/>
        <v>0</v>
      </c>
      <c r="H391" s="168">
        <f>'衍复-灵活对冲'!N390</f>
        <v>0</v>
      </c>
      <c r="I391" s="121">
        <f>'衍复-灵活对冲'!S390</f>
        <v>0</v>
      </c>
      <c r="J391" s="168">
        <f>凡二量化对冲7号!L390</f>
        <v>0</v>
      </c>
      <c r="K391" s="121">
        <f>凡二量化对冲7号!Q390</f>
        <v>0</v>
      </c>
      <c r="L391" s="168">
        <f>财通内需增长!J392</f>
        <v>0</v>
      </c>
      <c r="M391" s="121">
        <f>财通内需增长!M392</f>
        <v>0</v>
      </c>
      <c r="N391" s="168">
        <f>赫富尊享十九号!O390</f>
        <v>-3747870.5300000012</v>
      </c>
      <c r="O391" s="123">
        <f>赫富尊享十九号!T390</f>
        <v>-7.4957410600000024E-2</v>
      </c>
      <c r="P391" s="121">
        <f t="shared" si="68"/>
        <v>-7.4957410600000024E-2</v>
      </c>
      <c r="Q391" s="167">
        <f>天行者!O390</f>
        <v>0</v>
      </c>
      <c r="R391" s="120">
        <f>天行者!R390</f>
        <v>0</v>
      </c>
      <c r="S391" s="168">
        <f>平安转型创新混合A!J390</f>
        <v>0</v>
      </c>
      <c r="T391" s="121">
        <f>平安转型创新混合A!M390</f>
        <v>0</v>
      </c>
      <c r="U391" s="122">
        <f t="shared" si="69"/>
        <v>0</v>
      </c>
      <c r="V391" s="71">
        <f>[1]!s_dq_close($V$1,A391,1)</f>
        <v>7388.7443000000003</v>
      </c>
      <c r="W391" s="122">
        <f t="shared" si="70"/>
        <v>0</v>
      </c>
      <c r="X391" s="177">
        <f>[1]!s_dq_close($X$1,A391,1)</f>
        <v>6976.6154999999999</v>
      </c>
    </row>
    <row r="392" spans="1:24" s="313" customFormat="1">
      <c r="A392" s="113">
        <v>44585</v>
      </c>
      <c r="B392" s="175">
        <f t="shared" si="66"/>
        <v>-2753974.4193439563</v>
      </c>
      <c r="C392" s="168">
        <f>财通君享定增!L391</f>
        <v>-328020.12934395485</v>
      </c>
      <c r="D392" s="121">
        <f>财通君享定增!Q391</f>
        <v>-3.2802012934395487E-3</v>
      </c>
      <c r="E392" s="168">
        <f>衍复天禄1000指增!O391</f>
        <v>479475.04000000423</v>
      </c>
      <c r="F392" s="120">
        <f>衍复天禄1000指增!T391</f>
        <v>9.5895008000000843E-3</v>
      </c>
      <c r="G392" s="121">
        <f t="shared" si="67"/>
        <v>4.6282112341938693E-3</v>
      </c>
      <c r="H392" s="168">
        <f>'衍复-灵活对冲'!N391</f>
        <v>337388.32999999821</v>
      </c>
      <c r="I392" s="121">
        <f>'衍复-灵活对冲'!S391</f>
        <v>6.7477665999999643E-3</v>
      </c>
      <c r="J392" s="168">
        <f>凡二量化对冲7号!L391</f>
        <v>414863.46999999881</v>
      </c>
      <c r="K392" s="121">
        <f>凡二量化对冲7号!Q391</f>
        <v>1.8037542173912993E-3</v>
      </c>
      <c r="L392" s="168">
        <f>财通内需增长!J393</f>
        <v>0</v>
      </c>
      <c r="M392" s="121">
        <f>财通内需增长!M393</f>
        <v>0</v>
      </c>
      <c r="N392" s="168">
        <f>赫富尊享十九号!O391</f>
        <v>-3657681.1300000027</v>
      </c>
      <c r="O392" s="123">
        <f>赫富尊享十九号!T391</f>
        <v>-7.3153622600000051E-2</v>
      </c>
      <c r="P392" s="121">
        <f t="shared" si="68"/>
        <v>-7.3530610553542958E-2</v>
      </c>
      <c r="Q392" s="167">
        <f>天行者!O391</f>
        <v>0</v>
      </c>
      <c r="R392" s="120">
        <f>天行者!R391</f>
        <v>0</v>
      </c>
      <c r="S392" s="168">
        <f>平安转型创新混合A!J391</f>
        <v>183645.23932800069</v>
      </c>
      <c r="T392" s="121">
        <f>平安转型创新混合A!M391</f>
        <v>1.836452393280007E-2</v>
      </c>
      <c r="U392" s="122">
        <f t="shared" si="69"/>
        <v>4.9612895658062151E-3</v>
      </c>
      <c r="V392" s="71">
        <f>[1]!s_dq_close($V$1,A392,1)</f>
        <v>7425.402</v>
      </c>
      <c r="W392" s="122">
        <f t="shared" si="70"/>
        <v>3.769879535429066E-4</v>
      </c>
      <c r="X392" s="177">
        <f>[1]!s_dq_close($X$1,A392,1)</f>
        <v>6979.2456000000002</v>
      </c>
    </row>
    <row r="393" spans="1:24">
      <c r="A393" s="113">
        <v>44586</v>
      </c>
      <c r="B393" s="175">
        <f t="shared" ref="B393" si="71">SUM(C393,E393,H393,J393,L393,N393,Q393)</f>
        <v>-11265930.978437468</v>
      </c>
      <c r="C393" s="168">
        <f>财通君享定增!L392</f>
        <v>-851476.31829705462</v>
      </c>
      <c r="D393" s="121">
        <f>财通君享定增!Q392</f>
        <v>-8.5147631829705465E-3</v>
      </c>
      <c r="E393" s="168">
        <f>衍复天禄1000指增!O392</f>
        <v>-1701371.1900000023</v>
      </c>
      <c r="F393" s="120">
        <f>衍复天禄1000指增!T392</f>
        <v>-3.4027423800000046E-2</v>
      </c>
      <c r="G393" s="121">
        <f t="shared" ref="G393" si="72">F393-U393</f>
        <v>5.3422561176663316E-3</v>
      </c>
      <c r="H393" s="168">
        <f>'衍复-灵活对冲'!N392</f>
        <v>-80783.119999997318</v>
      </c>
      <c r="I393" s="121">
        <f>'衍复-灵活对冲'!S392</f>
        <v>-1.6156623999999463E-3</v>
      </c>
      <c r="J393" s="168">
        <f>凡二量化对冲7号!L392</f>
        <v>-2697058.2400000095</v>
      </c>
      <c r="K393" s="121">
        <f>凡二量化对冲7号!Q392</f>
        <v>-1.1726340173913085E-2</v>
      </c>
      <c r="L393" s="168">
        <f>财通内需增长!J394</f>
        <v>0</v>
      </c>
      <c r="M393" s="121">
        <f>财通内需增长!M394</f>
        <v>0</v>
      </c>
      <c r="N393" s="168">
        <f>赫富尊享十九号!O392</f>
        <v>-5331195.5099999979</v>
      </c>
      <c r="O393" s="123">
        <f>赫富尊享十九号!T392</f>
        <v>-0.10662391019999996</v>
      </c>
      <c r="P393" s="121">
        <f t="shared" ref="P393" si="73">O393-W393</f>
        <v>-7.2911240738991259E-2</v>
      </c>
      <c r="Q393" s="167">
        <f>天行者!O392</f>
        <v>-604046.60014040768</v>
      </c>
      <c r="R393" s="120">
        <f>天行者!R392</f>
        <v>-7.7145159660333036E-3</v>
      </c>
      <c r="S393" s="168">
        <f>平安转型创新混合A!J392</f>
        <v>-231435.95950400084</v>
      </c>
      <c r="T393" s="121">
        <f>平安转型创新混合A!M392</f>
        <v>-2.3143595950400084E-2</v>
      </c>
      <c r="U393" s="122">
        <f t="shared" ref="U393" si="74">V393/V392-1</f>
        <v>-3.9369679917666378E-2</v>
      </c>
      <c r="V393" s="71">
        <f>[1]!s_dq_close($V$1,A393,1)</f>
        <v>7133.0663000000004</v>
      </c>
      <c r="W393" s="122">
        <f t="shared" ref="W393" si="75">X393/X392-1</f>
        <v>-3.3712669461008704E-2</v>
      </c>
      <c r="X393" s="177">
        <f>[1]!s_dq_close($X$1,A393,1)</f>
        <v>6743.9566000000004</v>
      </c>
    </row>
    <row r="394" spans="1:24">
      <c r="A394" s="113">
        <v>44587</v>
      </c>
      <c r="B394" s="175">
        <f t="shared" ref="B394" si="76">SUM(C394,E394,H394,J394,L394,N394,Q394)</f>
        <v>-5213930.250459115</v>
      </c>
      <c r="C394" s="168">
        <f>财通君享定增!L393</f>
        <v>273564.1494528763</v>
      </c>
      <c r="D394" s="121">
        <f>财通君享定增!Q393</f>
        <v>2.735641494528763E-3</v>
      </c>
      <c r="E394" s="168">
        <f>衍复天禄1000指增!O393</f>
        <v>362719.77000000421</v>
      </c>
      <c r="F394" s="120">
        <f>衍复天禄1000指增!T393</f>
        <v>7.2543954000000846E-3</v>
      </c>
      <c r="G394" s="121">
        <f t="shared" ref="G394" si="77">F394-U394</f>
        <v>1.9323363578739585E-3</v>
      </c>
      <c r="H394" s="168">
        <f>'衍复-灵活对冲'!N393</f>
        <v>413419.5</v>
      </c>
      <c r="I394" s="121">
        <f>'衍复-灵活对冲'!S393</f>
        <v>8.2683900000000005E-3</v>
      </c>
      <c r="J394" s="168">
        <f>凡二量化对冲7号!L393</f>
        <v>980324.18999999762</v>
      </c>
      <c r="K394" s="121">
        <f>凡二量化对冲7号!Q393</f>
        <v>4.2622790869565113E-3</v>
      </c>
      <c r="L394" s="168">
        <f>财通内需增长!J395</f>
        <v>-2143246.3599119931</v>
      </c>
      <c r="M394" s="121">
        <f>财通内需增长!M395</f>
        <v>-2.6790579498899913E-2</v>
      </c>
      <c r="N394" s="168">
        <f>赫富尊享十九号!O393</f>
        <v>-5100711.5</v>
      </c>
      <c r="O394" s="123">
        <f>赫富尊享十九号!T393</f>
        <v>-0.10201423</v>
      </c>
      <c r="P394" s="121">
        <f t="shared" ref="P394" si="78">O394-W394</f>
        <v>-0.1077407941359554</v>
      </c>
      <c r="Q394" s="167">
        <f>天行者!O393</f>
        <v>0</v>
      </c>
      <c r="R394" s="120">
        <f>天行者!R393</f>
        <v>0</v>
      </c>
      <c r="S394" s="168">
        <f>平安转型创新混合A!J393</f>
        <v>179617.93144800141</v>
      </c>
      <c r="T394" s="121">
        <f>平安转型创新混合A!M393</f>
        <v>1.7961793144800141E-2</v>
      </c>
      <c r="U394" s="122">
        <f t="shared" ref="U394" si="79">V394/V393-1</f>
        <v>5.322059042126126E-3</v>
      </c>
      <c r="V394" s="71">
        <f>[1]!s_dq_close($V$1,A394,1)</f>
        <v>7171.0289000000002</v>
      </c>
      <c r="W394" s="122">
        <f t="shared" ref="W394" si="80">X394/X393-1</f>
        <v>5.7265641359554031E-3</v>
      </c>
      <c r="X394" s="177">
        <f>[1]!s_dq_close($X$1,A394,1)</f>
        <v>6782.5762999999997</v>
      </c>
    </row>
    <row r="395" spans="1:24">
      <c r="A395" s="113">
        <v>44588</v>
      </c>
      <c r="B395" s="175">
        <f t="shared" ref="B395" si="81">SUM(C395,E395,H395,J395,L395,N395,Q395)</f>
        <v>-10083140.668557622</v>
      </c>
      <c r="C395" s="168">
        <f>财通君享定增!L394</f>
        <v>-1055046.45855763</v>
      </c>
      <c r="D395" s="121">
        <f>财通君享定增!Q394</f>
        <v>-1.05504645855763E-2</v>
      </c>
      <c r="E395" s="168">
        <f>衍复天禄1000指增!O394</f>
        <v>-1356267.3400000026</v>
      </c>
      <c r="F395" s="120">
        <f>衍复天禄1000指增!T394</f>
        <v>-2.7125346800000054E-2</v>
      </c>
      <c r="G395" s="121">
        <f t="shared" ref="G395" si="82">F395-U395</f>
        <v>2.2873501701656321E-3</v>
      </c>
      <c r="H395" s="168">
        <f>'衍复-灵活对冲'!N394</f>
        <v>57023.380000002682</v>
      </c>
      <c r="I395" s="121">
        <f>'衍复-灵活对冲'!S394</f>
        <v>1.1404676000000536E-3</v>
      </c>
      <c r="J395" s="168">
        <f>凡二量化对冲7号!L394</f>
        <v>-1400560.849999994</v>
      </c>
      <c r="K395" s="121">
        <f>凡二量化对冲7号!Q394</f>
        <v>-6.089394999999974E-3</v>
      </c>
      <c r="L395" s="168">
        <f>财通内需增长!J396</f>
        <v>0</v>
      </c>
      <c r="M395" s="121">
        <f>财通内需增长!M396</f>
        <v>0</v>
      </c>
      <c r="N395" s="168">
        <f>赫富尊享十九号!O394</f>
        <v>-6328289.3999999985</v>
      </c>
      <c r="O395" s="123">
        <f>赫富尊享十九号!T394</f>
        <v>-0.12656578799999996</v>
      </c>
      <c r="P395" s="121">
        <f t="shared" ref="P395" si="83">O395-W395</f>
        <v>-0.10051957898057473</v>
      </c>
      <c r="Q395" s="167">
        <f>天行者!O394</f>
        <v>0</v>
      </c>
      <c r="R395" s="120">
        <f>天行者!R394</f>
        <v>0</v>
      </c>
      <c r="S395" s="168">
        <f>平安转型创新混合A!J394</f>
        <v>-195727.1629680004</v>
      </c>
      <c r="T395" s="121">
        <f>平安转型创新混合A!M394</f>
        <v>-1.957271629680004E-2</v>
      </c>
      <c r="U395" s="122">
        <f t="shared" ref="U395" si="84">V395/V394-1</f>
        <v>-2.9412696970165686E-2</v>
      </c>
      <c r="V395" s="71">
        <f>[1]!s_dq_close($V$1,A395,1)</f>
        <v>6960.1095999999998</v>
      </c>
      <c r="W395" s="122">
        <f t="shared" ref="W395" si="85">X395/X394-1</f>
        <v>-2.6046209019425226E-2</v>
      </c>
      <c r="X395" s="177">
        <f>[1]!s_dq_close($X$1,A395,1)</f>
        <v>6605.9159</v>
      </c>
    </row>
    <row r="396" spans="1:24">
      <c r="A396" s="113">
        <v>44589</v>
      </c>
      <c r="B396" s="175">
        <f t="shared" ref="B396" si="86">SUM(C396,E396,H396,J396,L396,N396,Q396)</f>
        <v>-4568583.6200000178</v>
      </c>
      <c r="C396" s="168">
        <f>财通君享定增!L395</f>
        <v>-189744.79000000656</v>
      </c>
      <c r="D396" s="121">
        <f>财通君享定增!Q395</f>
        <v>-1.8974479000000656E-3</v>
      </c>
      <c r="E396" s="168">
        <f>衍复天禄1000指增!O395</f>
        <v>-198629.92999999784</v>
      </c>
      <c r="F396" s="120">
        <f>衍复天禄1000指增!T395</f>
        <v>-3.9725985999999568E-3</v>
      </c>
      <c r="G396" s="121">
        <f t="shared" ref="G396" si="87">F396-U396</f>
        <v>-5.82613263055606E-3</v>
      </c>
      <c r="H396" s="168">
        <f>'衍复-灵活对冲'!N395</f>
        <v>-71279.230000004172</v>
      </c>
      <c r="I396" s="121">
        <f>'衍复-灵活对冲'!S395</f>
        <v>-1.4255846000000834E-3</v>
      </c>
      <c r="J396" s="168">
        <f>凡二量化对冲7号!L395</f>
        <v>2229380.7899999917</v>
      </c>
      <c r="K396" s="121">
        <f>凡二量化对冲7号!Q395</f>
        <v>9.6929599565217031E-3</v>
      </c>
      <c r="L396" s="168">
        <f>财通内需增长!J397</f>
        <v>0</v>
      </c>
      <c r="M396" s="121">
        <f>财通内需增长!M397</f>
        <v>0</v>
      </c>
      <c r="N396" s="168">
        <f>赫富尊享十九号!O395</f>
        <v>-6338310.4600000009</v>
      </c>
      <c r="O396" s="123">
        <f>赫富尊享十九号!T395</f>
        <v>-0.12676620920000001</v>
      </c>
      <c r="P396" s="121">
        <f t="shared" ref="P396" si="88">O396-W396</f>
        <v>-0.12292330529624304</v>
      </c>
      <c r="Q396" s="167">
        <f>天行者!O395</f>
        <v>0</v>
      </c>
      <c r="R396" s="120">
        <f>天行者!R395</f>
        <v>0</v>
      </c>
      <c r="S396" s="168">
        <f>平安转型创新混合A!J395</f>
        <v>-15840.744328001514</v>
      </c>
      <c r="T396" s="121">
        <f>平安转型创新混合A!M395</f>
        <v>-1.5840744328001514E-3</v>
      </c>
      <c r="U396" s="122">
        <f t="shared" ref="U396" si="89">V396/V395-1</f>
        <v>1.8535340305561032E-3</v>
      </c>
      <c r="V396" s="71">
        <f>[1]!s_dq_close($V$1,A396,1)</f>
        <v>6973.0104000000001</v>
      </c>
      <c r="W396" s="122">
        <f t="shared" ref="W396" si="90">X396/X395-1</f>
        <v>-3.8429039037569668E-3</v>
      </c>
      <c r="X396" s="177">
        <f>[1]!s_dq_close($X$1,A396,1)</f>
        <v>6580.53</v>
      </c>
    </row>
    <row r="397" spans="1:24">
      <c r="A397" s="113">
        <v>44590</v>
      </c>
      <c r="B397" s="175">
        <f t="shared" ref="B397:B406" si="91">SUM(C397,E397,H397,J397,L397,N397,Q397)</f>
        <v>-6338310.4600000009</v>
      </c>
      <c r="C397" s="168">
        <f>财通君享定增!L396</f>
        <v>0</v>
      </c>
      <c r="D397" s="121">
        <f>财通君享定增!Q396</f>
        <v>0</v>
      </c>
      <c r="E397" s="168">
        <f>衍复天禄1000指增!O396</f>
        <v>0</v>
      </c>
      <c r="F397" s="120">
        <f>衍复天禄1000指增!T396</f>
        <v>0</v>
      </c>
      <c r="G397" s="121">
        <f t="shared" ref="G397:G406" si="92">F397-U397</f>
        <v>0</v>
      </c>
      <c r="H397" s="168">
        <f>'衍复-灵活对冲'!N396</f>
        <v>0</v>
      </c>
      <c r="I397" s="121">
        <f>'衍复-灵活对冲'!S396</f>
        <v>0</v>
      </c>
      <c r="J397" s="168">
        <f>凡二量化对冲7号!L396</f>
        <v>0</v>
      </c>
      <c r="K397" s="121">
        <f>凡二量化对冲7号!Q396</f>
        <v>0</v>
      </c>
      <c r="L397" s="168">
        <f>财通内需增长!J398</f>
        <v>0</v>
      </c>
      <c r="M397" s="121">
        <f>财通内需增长!M398</f>
        <v>0</v>
      </c>
      <c r="N397" s="168">
        <f>赫富尊享十九号!O396</f>
        <v>-6338310.4600000009</v>
      </c>
      <c r="O397" s="123">
        <f>赫富尊享十九号!T396</f>
        <v>-0.12676620920000001</v>
      </c>
      <c r="P397" s="121">
        <f t="shared" ref="P397:P406" si="93">O397-W397</f>
        <v>-0.12676620920000001</v>
      </c>
      <c r="Q397" s="167">
        <f>天行者!O396</f>
        <v>0</v>
      </c>
      <c r="R397" s="120">
        <f>天行者!R396</f>
        <v>0</v>
      </c>
      <c r="S397" s="168">
        <f>平安转型创新混合A!J396</f>
        <v>0</v>
      </c>
      <c r="T397" s="121">
        <f>平安转型创新混合A!M396</f>
        <v>0</v>
      </c>
      <c r="U397" s="122">
        <f t="shared" ref="U397:U406" si="94">V397/V396-1</f>
        <v>0</v>
      </c>
      <c r="V397" s="71">
        <f>[1]!s_dq_close($V$1,A397,1)</f>
        <v>6973.0104000000001</v>
      </c>
      <c r="W397" s="122">
        <f t="shared" ref="W397:W406" si="95">X397/X396-1</f>
        <v>0</v>
      </c>
      <c r="X397" s="177">
        <f>[1]!s_dq_close($X$1,A397,1)</f>
        <v>6580.53</v>
      </c>
    </row>
    <row r="398" spans="1:24">
      <c r="A398" s="113">
        <v>44591</v>
      </c>
      <c r="B398" s="175">
        <f t="shared" si="91"/>
        <v>-6338310.4600000009</v>
      </c>
      <c r="C398" s="168">
        <f>财通君享定增!L397</f>
        <v>0</v>
      </c>
      <c r="D398" s="121">
        <f>财通君享定增!Q397</f>
        <v>0</v>
      </c>
      <c r="E398" s="168">
        <f>衍复天禄1000指增!O397</f>
        <v>0</v>
      </c>
      <c r="F398" s="120">
        <f>衍复天禄1000指增!T397</f>
        <v>0</v>
      </c>
      <c r="G398" s="121">
        <f t="shared" si="92"/>
        <v>0</v>
      </c>
      <c r="H398" s="168">
        <f>'衍复-灵活对冲'!N397</f>
        <v>0</v>
      </c>
      <c r="I398" s="121">
        <f>'衍复-灵活对冲'!S397</f>
        <v>0</v>
      </c>
      <c r="J398" s="168">
        <f>凡二量化对冲7号!L397</f>
        <v>0</v>
      </c>
      <c r="K398" s="121">
        <f>凡二量化对冲7号!Q397</f>
        <v>0</v>
      </c>
      <c r="L398" s="168">
        <f>财通内需增长!J399</f>
        <v>0</v>
      </c>
      <c r="M398" s="121">
        <f>财通内需增长!M399</f>
        <v>0</v>
      </c>
      <c r="N398" s="168">
        <f>赫富尊享十九号!O397</f>
        <v>-6338310.4600000009</v>
      </c>
      <c r="O398" s="123">
        <f>赫富尊享十九号!T397</f>
        <v>-0.12676620920000001</v>
      </c>
      <c r="P398" s="121">
        <f t="shared" si="93"/>
        <v>-0.12676620920000001</v>
      </c>
      <c r="Q398" s="167">
        <f>天行者!O397</f>
        <v>0</v>
      </c>
      <c r="R398" s="120">
        <f>天行者!R397</f>
        <v>0</v>
      </c>
      <c r="S398" s="168">
        <f>平安转型创新混合A!J397</f>
        <v>0</v>
      </c>
      <c r="T398" s="121">
        <f>平安转型创新混合A!M397</f>
        <v>0</v>
      </c>
      <c r="U398" s="122">
        <f t="shared" si="94"/>
        <v>0</v>
      </c>
      <c r="V398" s="71">
        <f>[1]!s_dq_close($V$1,A398,1)</f>
        <v>6973.0104000000001</v>
      </c>
      <c r="W398" s="122">
        <f t="shared" si="95"/>
        <v>0</v>
      </c>
      <c r="X398" s="177">
        <f>[1]!s_dq_close($X$1,A398,1)</f>
        <v>6580.53</v>
      </c>
    </row>
    <row r="399" spans="1:24">
      <c r="A399" s="113">
        <v>44592</v>
      </c>
      <c r="B399" s="175">
        <f t="shared" si="91"/>
        <v>-6338310.4600000009</v>
      </c>
      <c r="C399" s="168">
        <f>财通君享定增!L398</f>
        <v>0</v>
      </c>
      <c r="D399" s="121">
        <f>财通君享定增!Q398</f>
        <v>0</v>
      </c>
      <c r="E399" s="168">
        <f>衍复天禄1000指增!O398</f>
        <v>0</v>
      </c>
      <c r="F399" s="120">
        <f>衍复天禄1000指增!T398</f>
        <v>0</v>
      </c>
      <c r="G399" s="121">
        <f t="shared" si="92"/>
        <v>0</v>
      </c>
      <c r="H399" s="168">
        <f>'衍复-灵活对冲'!N398</f>
        <v>0</v>
      </c>
      <c r="I399" s="121">
        <f>'衍复-灵活对冲'!S398</f>
        <v>0</v>
      </c>
      <c r="J399" s="168">
        <f>凡二量化对冲7号!L398</f>
        <v>0</v>
      </c>
      <c r="K399" s="121">
        <f>凡二量化对冲7号!Q398</f>
        <v>0</v>
      </c>
      <c r="L399" s="168">
        <f>财通内需增长!J400</f>
        <v>0</v>
      </c>
      <c r="M399" s="121">
        <f>财通内需增长!M400</f>
        <v>0</v>
      </c>
      <c r="N399" s="168">
        <f>赫富尊享十九号!O398</f>
        <v>-6338310.4600000009</v>
      </c>
      <c r="O399" s="123">
        <f>赫富尊享十九号!T398</f>
        <v>-0.12676620920000001</v>
      </c>
      <c r="P399" s="121">
        <f t="shared" si="93"/>
        <v>-0.12676620920000001</v>
      </c>
      <c r="Q399" s="167">
        <f>天行者!O398</f>
        <v>0</v>
      </c>
      <c r="R399" s="120">
        <f>天行者!R398</f>
        <v>0</v>
      </c>
      <c r="S399" s="168">
        <f>平安转型创新混合A!J398</f>
        <v>0</v>
      </c>
      <c r="T399" s="121">
        <f>平安转型创新混合A!M398</f>
        <v>0</v>
      </c>
      <c r="U399" s="122">
        <f t="shared" si="94"/>
        <v>0</v>
      </c>
      <c r="V399" s="71">
        <f>[1]!s_dq_close($V$1,A399,1)</f>
        <v>6973.0104000000001</v>
      </c>
      <c r="W399" s="122">
        <f t="shared" si="95"/>
        <v>0</v>
      </c>
      <c r="X399" s="177">
        <f>[1]!s_dq_close($X$1,A399,1)</f>
        <v>6580.53</v>
      </c>
    </row>
    <row r="400" spans="1:24">
      <c r="A400" s="113">
        <v>44593</v>
      </c>
      <c r="B400" s="175">
        <f t="shared" si="91"/>
        <v>-6338310.4600000009</v>
      </c>
      <c r="C400" s="168">
        <f>财通君享定增!L399</f>
        <v>0</v>
      </c>
      <c r="D400" s="121">
        <f>财通君享定增!Q399</f>
        <v>0</v>
      </c>
      <c r="E400" s="168">
        <f>衍复天禄1000指增!O399</f>
        <v>0</v>
      </c>
      <c r="F400" s="120">
        <f>衍复天禄1000指增!T399</f>
        <v>0</v>
      </c>
      <c r="G400" s="121">
        <f t="shared" si="92"/>
        <v>0</v>
      </c>
      <c r="H400" s="168">
        <f>'衍复-灵活对冲'!N399</f>
        <v>0</v>
      </c>
      <c r="I400" s="121">
        <f>'衍复-灵活对冲'!S399</f>
        <v>0</v>
      </c>
      <c r="J400" s="168">
        <f>凡二量化对冲7号!L399</f>
        <v>0</v>
      </c>
      <c r="K400" s="121">
        <f>凡二量化对冲7号!Q399</f>
        <v>0</v>
      </c>
      <c r="L400" s="168">
        <f>财通内需增长!J401</f>
        <v>0</v>
      </c>
      <c r="M400" s="121">
        <f>财通内需增长!M401</f>
        <v>0</v>
      </c>
      <c r="N400" s="168">
        <f>赫富尊享十九号!O399</f>
        <v>-6338310.4600000009</v>
      </c>
      <c r="O400" s="123">
        <f>赫富尊享十九号!T399</f>
        <v>-0.12676620920000001</v>
      </c>
      <c r="P400" s="121">
        <f t="shared" si="93"/>
        <v>-0.12676620920000001</v>
      </c>
      <c r="Q400" s="167">
        <f>天行者!O399</f>
        <v>0</v>
      </c>
      <c r="R400" s="120">
        <f>天行者!R399</f>
        <v>0</v>
      </c>
      <c r="S400" s="168">
        <f>平安转型创新混合A!J399</f>
        <v>0</v>
      </c>
      <c r="T400" s="121">
        <f>平安转型创新混合A!M399</f>
        <v>0</v>
      </c>
      <c r="U400" s="122">
        <f t="shared" si="94"/>
        <v>0</v>
      </c>
      <c r="V400" s="71">
        <f>[1]!s_dq_close($V$1,A400,1)</f>
        <v>6973.0104000000001</v>
      </c>
      <c r="W400" s="122">
        <f t="shared" si="95"/>
        <v>0</v>
      </c>
      <c r="X400" s="177">
        <f>[1]!s_dq_close($X$1,A400,1)</f>
        <v>6580.53</v>
      </c>
    </row>
    <row r="401" spans="1:24">
      <c r="A401" s="113">
        <v>44594</v>
      </c>
      <c r="B401" s="175">
        <f t="shared" si="91"/>
        <v>-6338310.4600000009</v>
      </c>
      <c r="C401" s="168">
        <f>财通君享定增!L400</f>
        <v>0</v>
      </c>
      <c r="D401" s="121">
        <f>财通君享定增!Q400</f>
        <v>0</v>
      </c>
      <c r="E401" s="168">
        <f>衍复天禄1000指增!O400</f>
        <v>0</v>
      </c>
      <c r="F401" s="120">
        <f>衍复天禄1000指增!T400</f>
        <v>0</v>
      </c>
      <c r="G401" s="121">
        <f t="shared" si="92"/>
        <v>0</v>
      </c>
      <c r="H401" s="168">
        <f>'衍复-灵活对冲'!N400</f>
        <v>0</v>
      </c>
      <c r="I401" s="121">
        <f>'衍复-灵活对冲'!S400</f>
        <v>0</v>
      </c>
      <c r="J401" s="168">
        <f>凡二量化对冲7号!L400</f>
        <v>0</v>
      </c>
      <c r="K401" s="121">
        <f>凡二量化对冲7号!Q400</f>
        <v>0</v>
      </c>
      <c r="L401" s="168">
        <f>财通内需增长!J402</f>
        <v>0</v>
      </c>
      <c r="M401" s="121">
        <f>财通内需增长!M402</f>
        <v>0</v>
      </c>
      <c r="N401" s="168">
        <f>赫富尊享十九号!O400</f>
        <v>-6338310.4600000009</v>
      </c>
      <c r="O401" s="123">
        <f>赫富尊享十九号!T400</f>
        <v>-0.12676620920000001</v>
      </c>
      <c r="P401" s="121">
        <f t="shared" si="93"/>
        <v>-0.12676620920000001</v>
      </c>
      <c r="Q401" s="167">
        <f>天行者!O400</f>
        <v>0</v>
      </c>
      <c r="R401" s="120">
        <f>天行者!R400</f>
        <v>0</v>
      </c>
      <c r="S401" s="168">
        <f>平安转型创新混合A!J400</f>
        <v>0</v>
      </c>
      <c r="T401" s="121">
        <f>平安转型创新混合A!M400</f>
        <v>0</v>
      </c>
      <c r="U401" s="122">
        <f t="shared" si="94"/>
        <v>0</v>
      </c>
      <c r="V401" s="71">
        <f>[1]!s_dq_close($V$1,A401,1)</f>
        <v>6973.0104000000001</v>
      </c>
      <c r="W401" s="122">
        <f t="shared" si="95"/>
        <v>0</v>
      </c>
      <c r="X401" s="177">
        <f>[1]!s_dq_close($X$1,A401,1)</f>
        <v>6580.53</v>
      </c>
    </row>
    <row r="402" spans="1:24">
      <c r="A402" s="113">
        <v>44595</v>
      </c>
      <c r="B402" s="175">
        <f t="shared" si="91"/>
        <v>-6338310.4600000009</v>
      </c>
      <c r="C402" s="168">
        <f>财通君享定增!L401</f>
        <v>0</v>
      </c>
      <c r="D402" s="121">
        <f>财通君享定增!Q401</f>
        <v>0</v>
      </c>
      <c r="E402" s="168">
        <f>衍复天禄1000指增!O401</f>
        <v>0</v>
      </c>
      <c r="F402" s="120">
        <f>衍复天禄1000指增!T401</f>
        <v>0</v>
      </c>
      <c r="G402" s="121">
        <f t="shared" si="92"/>
        <v>0</v>
      </c>
      <c r="H402" s="168">
        <f>'衍复-灵活对冲'!N401</f>
        <v>0</v>
      </c>
      <c r="I402" s="121">
        <f>'衍复-灵活对冲'!S401</f>
        <v>0</v>
      </c>
      <c r="J402" s="168">
        <f>凡二量化对冲7号!L401</f>
        <v>0</v>
      </c>
      <c r="K402" s="121">
        <f>凡二量化对冲7号!Q401</f>
        <v>0</v>
      </c>
      <c r="L402" s="168">
        <f>财通内需增长!J403</f>
        <v>0</v>
      </c>
      <c r="M402" s="121">
        <f>财通内需增长!M403</f>
        <v>0</v>
      </c>
      <c r="N402" s="168">
        <f>赫富尊享十九号!O401</f>
        <v>-6338310.4600000009</v>
      </c>
      <c r="O402" s="123">
        <f>赫富尊享十九号!T401</f>
        <v>-0.12676620920000001</v>
      </c>
      <c r="P402" s="121">
        <f t="shared" si="93"/>
        <v>-0.12676620920000001</v>
      </c>
      <c r="Q402" s="167">
        <f>天行者!O401</f>
        <v>0</v>
      </c>
      <c r="R402" s="120">
        <f>天行者!R401</f>
        <v>0</v>
      </c>
      <c r="S402" s="168">
        <f>平安转型创新混合A!J401</f>
        <v>0</v>
      </c>
      <c r="T402" s="121">
        <f>平安转型创新混合A!M401</f>
        <v>0</v>
      </c>
      <c r="U402" s="122">
        <f t="shared" si="94"/>
        <v>0</v>
      </c>
      <c r="V402" s="71">
        <f>[1]!s_dq_close($V$1,A402,1)</f>
        <v>6973.0104000000001</v>
      </c>
      <c r="W402" s="122">
        <f t="shared" si="95"/>
        <v>0</v>
      </c>
      <c r="X402" s="177">
        <f>[1]!s_dq_close($X$1,A402,1)</f>
        <v>6580.53</v>
      </c>
    </row>
    <row r="403" spans="1:24">
      <c r="A403" s="113">
        <v>44596</v>
      </c>
      <c r="B403" s="175">
        <f t="shared" si="91"/>
        <v>-6338310.4600000009</v>
      </c>
      <c r="C403" s="168">
        <f>财通君享定增!L402</f>
        <v>0</v>
      </c>
      <c r="D403" s="121">
        <f>财通君享定增!Q402</f>
        <v>0</v>
      </c>
      <c r="E403" s="168">
        <f>衍复天禄1000指增!O402</f>
        <v>0</v>
      </c>
      <c r="F403" s="120">
        <f>衍复天禄1000指增!T402</f>
        <v>0</v>
      </c>
      <c r="G403" s="121">
        <f t="shared" si="92"/>
        <v>0</v>
      </c>
      <c r="H403" s="168">
        <f>'衍复-灵活对冲'!N402</f>
        <v>0</v>
      </c>
      <c r="I403" s="121">
        <f>'衍复-灵活对冲'!S402</f>
        <v>0</v>
      </c>
      <c r="J403" s="168">
        <f>凡二量化对冲7号!L402</f>
        <v>0</v>
      </c>
      <c r="K403" s="121">
        <f>凡二量化对冲7号!Q402</f>
        <v>0</v>
      </c>
      <c r="L403" s="168">
        <f>财通内需增长!J404</f>
        <v>0</v>
      </c>
      <c r="M403" s="121">
        <f>财通内需增长!M404</f>
        <v>0</v>
      </c>
      <c r="N403" s="168">
        <f>赫富尊享十九号!O402</f>
        <v>-6338310.4600000009</v>
      </c>
      <c r="O403" s="123">
        <f>赫富尊享十九号!T402</f>
        <v>-0.12676620920000001</v>
      </c>
      <c r="P403" s="121">
        <f t="shared" si="93"/>
        <v>-0.12676620920000001</v>
      </c>
      <c r="Q403" s="167">
        <f>天行者!O402</f>
        <v>0</v>
      </c>
      <c r="R403" s="120">
        <f>天行者!R402</f>
        <v>0</v>
      </c>
      <c r="S403" s="168">
        <f>平安转型创新混合A!J402</f>
        <v>0</v>
      </c>
      <c r="T403" s="121">
        <f>平安转型创新混合A!M402</f>
        <v>0</v>
      </c>
      <c r="U403" s="122">
        <f t="shared" si="94"/>
        <v>0</v>
      </c>
      <c r="V403" s="71">
        <f>[1]!s_dq_close($V$1,A403,1)</f>
        <v>6973.0104000000001</v>
      </c>
      <c r="W403" s="122">
        <f t="shared" si="95"/>
        <v>0</v>
      </c>
      <c r="X403" s="177">
        <f>[1]!s_dq_close($X$1,A403,1)</f>
        <v>6580.53</v>
      </c>
    </row>
    <row r="404" spans="1:24">
      <c r="A404" s="113">
        <v>44597</v>
      </c>
      <c r="B404" s="175">
        <f t="shared" si="91"/>
        <v>-6338310.4600000009</v>
      </c>
      <c r="C404" s="168">
        <f>财通君享定增!L403</f>
        <v>0</v>
      </c>
      <c r="D404" s="121">
        <f>财通君享定增!Q403</f>
        <v>0</v>
      </c>
      <c r="E404" s="168">
        <f>衍复天禄1000指增!O403</f>
        <v>0</v>
      </c>
      <c r="F404" s="120">
        <f>衍复天禄1000指增!T403</f>
        <v>0</v>
      </c>
      <c r="G404" s="121">
        <f t="shared" si="92"/>
        <v>0</v>
      </c>
      <c r="H404" s="168">
        <f>'衍复-灵活对冲'!N403</f>
        <v>0</v>
      </c>
      <c r="I404" s="121">
        <f>'衍复-灵活对冲'!S403</f>
        <v>0</v>
      </c>
      <c r="J404" s="168">
        <f>凡二量化对冲7号!L403</f>
        <v>0</v>
      </c>
      <c r="K404" s="121">
        <f>凡二量化对冲7号!Q403</f>
        <v>0</v>
      </c>
      <c r="L404" s="168">
        <f>财通内需增长!J405</f>
        <v>0</v>
      </c>
      <c r="M404" s="121">
        <f>财通内需增长!M405</f>
        <v>0</v>
      </c>
      <c r="N404" s="168">
        <f>赫富尊享十九号!O403</f>
        <v>-6338310.4600000009</v>
      </c>
      <c r="O404" s="123">
        <f>赫富尊享十九号!T403</f>
        <v>-0.12676620920000001</v>
      </c>
      <c r="P404" s="121">
        <f t="shared" si="93"/>
        <v>-0.12676620920000001</v>
      </c>
      <c r="Q404" s="167">
        <f>天行者!O403</f>
        <v>0</v>
      </c>
      <c r="R404" s="120">
        <f>天行者!R403</f>
        <v>0</v>
      </c>
      <c r="S404" s="168">
        <f>平安转型创新混合A!J403</f>
        <v>0</v>
      </c>
      <c r="T404" s="121">
        <f>平安转型创新混合A!M403</f>
        <v>0</v>
      </c>
      <c r="U404" s="122">
        <f t="shared" si="94"/>
        <v>0</v>
      </c>
      <c r="V404" s="71">
        <f>[1]!s_dq_close($V$1,A404,1)</f>
        <v>6973.0104000000001</v>
      </c>
      <c r="W404" s="122">
        <f t="shared" si="95"/>
        <v>0</v>
      </c>
      <c r="X404" s="177">
        <f>[1]!s_dq_close($X$1,A404,1)</f>
        <v>6580.53</v>
      </c>
    </row>
    <row r="405" spans="1:24">
      <c r="A405" s="113">
        <v>44598</v>
      </c>
      <c r="B405" s="175">
        <f t="shared" si="91"/>
        <v>-6338310.4600000009</v>
      </c>
      <c r="C405" s="168">
        <f>财通君享定增!L404</f>
        <v>0</v>
      </c>
      <c r="D405" s="121">
        <f>财通君享定增!Q404</f>
        <v>0</v>
      </c>
      <c r="E405" s="168">
        <f>衍复天禄1000指增!O404</f>
        <v>0</v>
      </c>
      <c r="F405" s="120">
        <f>衍复天禄1000指增!T404</f>
        <v>0</v>
      </c>
      <c r="G405" s="121">
        <f t="shared" si="92"/>
        <v>0</v>
      </c>
      <c r="H405" s="168">
        <f>'衍复-灵活对冲'!N404</f>
        <v>0</v>
      </c>
      <c r="I405" s="121">
        <f>'衍复-灵活对冲'!S404</f>
        <v>0</v>
      </c>
      <c r="J405" s="168">
        <f>凡二量化对冲7号!L404</f>
        <v>0</v>
      </c>
      <c r="K405" s="121">
        <f>凡二量化对冲7号!Q404</f>
        <v>0</v>
      </c>
      <c r="L405" s="168">
        <f>财通内需增长!J406</f>
        <v>0</v>
      </c>
      <c r="M405" s="121">
        <f>财通内需增长!M406</f>
        <v>0</v>
      </c>
      <c r="N405" s="168">
        <f>赫富尊享十九号!O404</f>
        <v>-6338310.4600000009</v>
      </c>
      <c r="O405" s="123">
        <f>赫富尊享十九号!T404</f>
        <v>-0.12676620920000001</v>
      </c>
      <c r="P405" s="121">
        <f t="shared" si="93"/>
        <v>-0.12676620920000001</v>
      </c>
      <c r="Q405" s="167">
        <f>天行者!O404</f>
        <v>0</v>
      </c>
      <c r="R405" s="120">
        <f>天行者!R404</f>
        <v>0</v>
      </c>
      <c r="S405" s="168">
        <f>平安转型创新混合A!J404</f>
        <v>0</v>
      </c>
      <c r="T405" s="121">
        <f>平安转型创新混合A!M404</f>
        <v>0</v>
      </c>
      <c r="U405" s="122">
        <f t="shared" si="94"/>
        <v>0</v>
      </c>
      <c r="V405" s="71">
        <f>[1]!s_dq_close($V$1,A405,1)</f>
        <v>6973.0104000000001</v>
      </c>
      <c r="W405" s="122">
        <f t="shared" si="95"/>
        <v>0</v>
      </c>
      <c r="X405" s="177">
        <f>[1]!s_dq_close($X$1,A405,1)</f>
        <v>6580.53</v>
      </c>
    </row>
    <row r="406" spans="1:24">
      <c r="A406" s="113">
        <v>44599</v>
      </c>
      <c r="B406" s="175">
        <f t="shared" si="91"/>
        <v>-4283587.6904740324</v>
      </c>
      <c r="C406" s="168">
        <f>财通君享定增!L405</f>
        <v>760637.17952595279</v>
      </c>
      <c r="D406" s="121">
        <f>财通君享定增!Q405</f>
        <v>7.6063717952595282E-3</v>
      </c>
      <c r="E406" s="168">
        <f>衍复天禄1000指增!O405</f>
        <v>571324.42999999691</v>
      </c>
      <c r="F406" s="120">
        <f>衍复天禄1000指增!T405</f>
        <v>1.1426488599999939E-2</v>
      </c>
      <c r="G406" s="121">
        <f t="shared" si="92"/>
        <v>-1.2810788517852011E-3</v>
      </c>
      <c r="H406" s="168">
        <f>'衍复-灵活对冲'!N405</f>
        <v>194829.88000000268</v>
      </c>
      <c r="I406" s="121">
        <f>'衍复-灵活对冲'!S405</f>
        <v>3.8965976000000535E-3</v>
      </c>
      <c r="J406" s="168">
        <f>凡二量化对冲7号!L405</f>
        <v>-13205.109999984503</v>
      </c>
      <c r="K406" s="121">
        <f>凡二量化对冲7号!Q405</f>
        <v>-5.7413521739063053E-5</v>
      </c>
      <c r="L406" s="168">
        <f>财通内需增长!J407</f>
        <v>0</v>
      </c>
      <c r="M406" s="121">
        <f>财通内需增长!M407</f>
        <v>0</v>
      </c>
      <c r="N406" s="168">
        <f>赫富尊享十九号!O405</f>
        <v>-5797174.0700000003</v>
      </c>
      <c r="O406" s="123">
        <f>赫富尊享十九号!T405</f>
        <v>-0.11594348140000001</v>
      </c>
      <c r="P406" s="121">
        <f t="shared" si="93"/>
        <v>-0.13054446338777304</v>
      </c>
      <c r="Q406" s="167">
        <f>天行者!O405</f>
        <v>0</v>
      </c>
      <c r="R406" s="120">
        <f>天行者!R405</f>
        <v>0</v>
      </c>
      <c r="S406" s="168">
        <f>平安转型创新混合A!J405</f>
        <v>3221.8463040012866</v>
      </c>
      <c r="T406" s="121">
        <f>平安转型创新混合A!M405</f>
        <v>3.2218463040012868E-4</v>
      </c>
      <c r="U406" s="122">
        <f t="shared" si="94"/>
        <v>1.270756745178514E-2</v>
      </c>
      <c r="V406" s="71">
        <f>[1]!s_dq_close($V$1,A406,1)</f>
        <v>7061.6203999999998</v>
      </c>
      <c r="W406" s="122">
        <f t="shared" si="95"/>
        <v>1.4600981987773043E-2</v>
      </c>
      <c r="X406" s="177">
        <f>[1]!s_dq_close($X$1,A406,1)</f>
        <v>6676.6121999999996</v>
      </c>
    </row>
    <row r="407" spans="1:24">
      <c r="A407" s="113">
        <v>44600</v>
      </c>
      <c r="B407" s="175">
        <f t="shared" ref="B407" si="96">SUM(C407,E407,H407,J407,L407,N407,Q407)</f>
        <v>-4816584.6821203018</v>
      </c>
      <c r="C407" s="168">
        <f>财通君享定增!L406</f>
        <v>1060143.1878797114</v>
      </c>
      <c r="D407" s="121">
        <f>财通君享定增!Q406</f>
        <v>1.0601431878797115E-2</v>
      </c>
      <c r="E407" s="168">
        <f>衍复天禄1000指增!O406</f>
        <v>-98476.589999997057</v>
      </c>
      <c r="F407" s="120">
        <f>衍复天禄1000指增!T406</f>
        <v>-1.9695317999999414E-3</v>
      </c>
      <c r="G407" s="121">
        <f t="shared" ref="G407" si="97">F407-U407</f>
        <v>-4.6598066836511971E-3</v>
      </c>
      <c r="H407" s="168">
        <f>'衍复-灵活对冲'!N406</f>
        <v>-342140.27000000328</v>
      </c>
      <c r="I407" s="121">
        <f>'衍复-灵活对冲'!S406</f>
        <v>-6.8428054000000656E-3</v>
      </c>
      <c r="J407" s="168">
        <f>凡二量化对冲7号!L406</f>
        <v>95505.389999985695</v>
      </c>
      <c r="K407" s="121">
        <f>凡二量化对冲7号!Q406</f>
        <v>4.152408260868943E-4</v>
      </c>
      <c r="L407" s="168">
        <f>财通内需增长!J408</f>
        <v>0</v>
      </c>
      <c r="M407" s="121">
        <f>财通内需增长!M408</f>
        <v>0</v>
      </c>
      <c r="N407" s="168">
        <f>赫富尊享十九号!O406</f>
        <v>-5531616.3999999985</v>
      </c>
      <c r="O407" s="123">
        <f>赫富尊享十九号!T406</f>
        <v>-0.11063232799999997</v>
      </c>
      <c r="P407" s="121">
        <f t="shared" ref="P407" si="98">O407-W407</f>
        <v>-0.12045465975082434</v>
      </c>
      <c r="Q407" s="167">
        <f>天行者!O406</f>
        <v>0</v>
      </c>
      <c r="R407" s="120">
        <f>天行者!R406</f>
        <v>0</v>
      </c>
      <c r="S407" s="168">
        <f>平安转型创新混合A!J406</f>
        <v>-139076.36545600183</v>
      </c>
      <c r="T407" s="121">
        <f>平安转型创新混合A!M406</f>
        <v>-1.3907636545600184E-2</v>
      </c>
      <c r="U407" s="122">
        <f t="shared" ref="U407" si="99">V407/V406-1</f>
        <v>2.6902748836512558E-3</v>
      </c>
      <c r="V407" s="71">
        <f>[1]!s_dq_close($V$1,A407,1)</f>
        <v>7080.6180999999997</v>
      </c>
      <c r="W407" s="122">
        <f t="shared" ref="W407" si="100">X407/X406-1</f>
        <v>9.8223317508243646E-3</v>
      </c>
      <c r="X407" s="177">
        <f>[1]!s_dq_close($X$1,A407,1)</f>
        <v>6742.1921000000002</v>
      </c>
    </row>
    <row r="408" spans="1:24">
      <c r="A408" s="113">
        <v>44601</v>
      </c>
      <c r="B408" s="175">
        <f t="shared" ref="B408" si="101">SUM(C408,E408,H408,J408,L408,N408,Q408)</f>
        <v>-3751692.6136886701</v>
      </c>
      <c r="C408" s="168">
        <f>财通君享定增!L407</f>
        <v>237126.03952573985</v>
      </c>
      <c r="D408" s="121">
        <f>财通君享定增!Q407</f>
        <v>2.3712603952573985E-3</v>
      </c>
      <c r="E408" s="168">
        <f>衍复天禄1000指增!O407</f>
        <v>849636.07999999821</v>
      </c>
      <c r="F408" s="120">
        <f>衍复天禄1000指增!T407</f>
        <v>1.6992721599999965E-2</v>
      </c>
      <c r="G408" s="121">
        <f t="shared" ref="G408" si="102">F408-U408</f>
        <v>-1.4819084608982576E-3</v>
      </c>
      <c r="H408" s="168">
        <f>'衍复-灵活对冲'!N407</f>
        <v>-185325.99000000209</v>
      </c>
      <c r="I408" s="121">
        <f>'衍复-灵活对冲'!S407</f>
        <v>-3.7065198000000416E-3</v>
      </c>
      <c r="J408" s="168">
        <f>凡二量化对冲7号!L407</f>
        <v>173754.81999999285</v>
      </c>
      <c r="K408" s="121">
        <f>凡二量化对冲7号!Q407</f>
        <v>7.5545573913040373E-4</v>
      </c>
      <c r="L408" s="168">
        <f>财通内需增长!J409</f>
        <v>812037.44071199</v>
      </c>
      <c r="M408" s="121">
        <f>财通内需增长!M409</f>
        <v>1.0150468008899875E-2</v>
      </c>
      <c r="N408" s="168">
        <f>赫富尊享十九号!O407</f>
        <v>-4795069.6499999985</v>
      </c>
      <c r="O408" s="123">
        <f>赫富尊享十九号!T407</f>
        <v>-9.5901392999999974E-2</v>
      </c>
      <c r="P408" s="121">
        <f t="shared" ref="P408" si="103">O408-W408</f>
        <v>-0.11085721130129098</v>
      </c>
      <c r="Q408" s="167">
        <f>天行者!O407</f>
        <v>-843851.35392639041</v>
      </c>
      <c r="R408" s="120">
        <f>天行者!R407</f>
        <v>-1.0777156499698473E-2</v>
      </c>
      <c r="S408" s="168">
        <f>平安转型创新混合A!J407</f>
        <v>106052.44084000215</v>
      </c>
      <c r="T408" s="121">
        <f>平安转型创新混合A!M407</f>
        <v>1.0605244084000215E-2</v>
      </c>
      <c r="U408" s="122">
        <f t="shared" ref="U408" si="104">V408/V407-1</f>
        <v>1.8474630060898223E-2</v>
      </c>
      <c r="V408" s="71">
        <f>[1]!s_dq_close($V$1,A408,1)</f>
        <v>7211.4299000000001</v>
      </c>
      <c r="W408" s="122">
        <f t="shared" ref="W408" si="105">X408/X407-1</f>
        <v>1.4955818301291002E-2</v>
      </c>
      <c r="X408" s="177">
        <f>[1]!s_dq_close($X$1,A408,1)</f>
        <v>6843.0271000000002</v>
      </c>
    </row>
    <row r="409" spans="1:24">
      <c r="A409" s="113">
        <v>44602</v>
      </c>
      <c r="B409" s="175">
        <f t="shared" ref="B409" si="106">SUM(C409,E409,H409,J409,L409,N409,Q409)</f>
        <v>-5501406.7710390342</v>
      </c>
      <c r="C409" s="168">
        <f>财通君享定增!L408</f>
        <v>519530.0289609395</v>
      </c>
      <c r="D409" s="121">
        <f>财通君享定增!Q408</f>
        <v>5.1953002896093945E-3</v>
      </c>
      <c r="E409" s="168">
        <f>衍复天禄1000指增!O408</f>
        <v>-331324.92999999877</v>
      </c>
      <c r="F409" s="120">
        <f>衍复天禄1000指增!T408</f>
        <v>-6.6264985999999757E-3</v>
      </c>
      <c r="G409" s="121">
        <f t="shared" ref="G409" si="107">F409-U409</f>
        <v>-1.660382240746495E-3</v>
      </c>
      <c r="H409" s="168">
        <f>'衍复-灵活对冲'!N408</f>
        <v>14255.85000000149</v>
      </c>
      <c r="I409" s="121">
        <f>'衍复-灵活对冲'!S408</f>
        <v>2.851170000000298E-4</v>
      </c>
      <c r="J409" s="168">
        <f>凡二量化对冲7号!L408</f>
        <v>-593135.17999997735</v>
      </c>
      <c r="K409" s="121">
        <f>凡二量化对冲7号!Q408</f>
        <v>-2.5788486086955535E-3</v>
      </c>
      <c r="L409" s="168">
        <f>财通内需增长!J410</f>
        <v>0</v>
      </c>
      <c r="M409" s="121">
        <f>财通内需增长!M410</f>
        <v>0</v>
      </c>
      <c r="N409" s="168">
        <f>赫富尊享十九号!O408</f>
        <v>-5110732.5399999991</v>
      </c>
      <c r="O409" s="123">
        <f>赫富尊享十九号!T408</f>
        <v>-0.10221465079999999</v>
      </c>
      <c r="P409" s="121">
        <f t="shared" ref="P409" si="108">O409-W409</f>
        <v>-0.10184316315822224</v>
      </c>
      <c r="Q409" s="167">
        <f>天行者!O408</f>
        <v>0</v>
      </c>
      <c r="R409" s="120">
        <f>天行者!R408</f>
        <v>0</v>
      </c>
      <c r="S409" s="168">
        <f>平安转型创新混合A!J408</f>
        <v>-184182.21371200122</v>
      </c>
      <c r="T409" s="121">
        <f>平安转型创新混合A!M408</f>
        <v>-1.8418221371200121E-2</v>
      </c>
      <c r="U409" s="122">
        <f t="shared" ref="U409" si="109">V409/V408-1</f>
        <v>-4.9661163592534807E-3</v>
      </c>
      <c r="V409" s="71">
        <f>[1]!s_dq_close($V$1,A409,1)</f>
        <v>7175.6171000000004</v>
      </c>
      <c r="W409" s="122">
        <f t="shared" ref="W409" si="110">X409/X408-1</f>
        <v>-3.7148764177774574E-4</v>
      </c>
      <c r="X409" s="177">
        <f>[1]!s_dq_close($X$1,A409,1)</f>
        <v>6840.4849999999997</v>
      </c>
    </row>
    <row r="410" spans="1:24">
      <c r="A410" s="113">
        <v>44603</v>
      </c>
      <c r="B410" s="175">
        <f t="shared" ref="B410" si="111">SUM(C410,E410,H410,J410,L410,N410,Q410)</f>
        <v>-8501044.2887679413</v>
      </c>
      <c r="C410" s="168">
        <f>财通君享定增!L409</f>
        <v>-616039.68876791745</v>
      </c>
      <c r="D410" s="121">
        <f>财通君享定增!Q409</f>
        <v>-6.1603968876791744E-3</v>
      </c>
      <c r="E410" s="168">
        <f>衍复天禄1000指增!O409</f>
        <v>0</v>
      </c>
      <c r="F410" s="120">
        <f>衍复天禄1000指增!T409</f>
        <v>0</v>
      </c>
      <c r="G410" s="121">
        <f t="shared" ref="G410" si="112">F410-U410</f>
        <v>1.9756586510169427E-2</v>
      </c>
      <c r="H410" s="168">
        <f>'衍复-灵活对冲'!N409</f>
        <v>-19007.79999999702</v>
      </c>
      <c r="I410" s="121">
        <f>'衍复-灵活对冲'!S409</f>
        <v>-3.8015599999994041E-4</v>
      </c>
      <c r="J410" s="168">
        <f>凡二量化对冲7号!L409</f>
        <v>-2003685.9400000274</v>
      </c>
      <c r="K410" s="121">
        <f>凡二量化对冲7号!Q409</f>
        <v>-8.7116780000001184E-3</v>
      </c>
      <c r="L410" s="168">
        <f>财通内需增长!J411</f>
        <v>0</v>
      </c>
      <c r="M410" s="121">
        <f>财通内需增长!M411</f>
        <v>0</v>
      </c>
      <c r="N410" s="168">
        <f>赫富尊享十九号!O409</f>
        <v>-5862310.8599999994</v>
      </c>
      <c r="O410" s="123">
        <f>赫富尊享十九号!T409</f>
        <v>-0.11724621719999999</v>
      </c>
      <c r="P410" s="121">
        <f t="shared" ref="P410" si="113">O410-W410</f>
        <v>-0.1032908470763904</v>
      </c>
      <c r="Q410" s="167">
        <f>天行者!O409</f>
        <v>0</v>
      </c>
      <c r="R410" s="120">
        <f>天行者!R409</f>
        <v>0</v>
      </c>
      <c r="S410" s="168">
        <f>平安转型创新混合A!J409</f>
        <v>-200291.4452320002</v>
      </c>
      <c r="T410" s="121">
        <f>平安转型创新混合A!M409</f>
        <v>-2.002914452320002E-2</v>
      </c>
      <c r="U410" s="122">
        <f t="shared" ref="U410" si="114">V410/V409-1</f>
        <v>-1.9756586510169427E-2</v>
      </c>
      <c r="V410" s="71">
        <f>[1]!s_dq_close($V$1,A410,1)</f>
        <v>7033.8513999999996</v>
      </c>
      <c r="W410" s="122">
        <f t="shared" ref="W410" si="115">X410/X409-1</f>
        <v>-1.395537012360959E-2</v>
      </c>
      <c r="X410" s="177">
        <f>[1]!s_dq_close($X$1,A410,1)</f>
        <v>6745.0235000000002</v>
      </c>
    </row>
    <row r="411" spans="1:24">
      <c r="A411" s="113">
        <v>44604</v>
      </c>
      <c r="B411" s="175">
        <f t="shared" ref="B411:B413" si="116">SUM(C411,E411,H411,J411,L411,N411,Q411)</f>
        <v>-5862310.8599999994</v>
      </c>
      <c r="C411" s="168">
        <f>财通君享定增!L410</f>
        <v>0</v>
      </c>
      <c r="D411" s="121">
        <f>财通君享定增!Q410</f>
        <v>0</v>
      </c>
      <c r="E411" s="168">
        <f>衍复天禄1000指增!O410</f>
        <v>0</v>
      </c>
      <c r="F411" s="120">
        <f>衍复天禄1000指增!T410</f>
        <v>0</v>
      </c>
      <c r="G411" s="121">
        <f t="shared" ref="G411:G413" si="117">F411-U411</f>
        <v>0</v>
      </c>
      <c r="H411" s="168">
        <f>'衍复-灵活对冲'!N410</f>
        <v>0</v>
      </c>
      <c r="I411" s="121">
        <f>'衍复-灵活对冲'!S410</f>
        <v>0</v>
      </c>
      <c r="J411" s="168">
        <f>凡二量化对冲7号!L410</f>
        <v>0</v>
      </c>
      <c r="K411" s="121">
        <f>凡二量化对冲7号!Q410</f>
        <v>0</v>
      </c>
      <c r="L411" s="168">
        <f>财通内需增长!J412</f>
        <v>0</v>
      </c>
      <c r="M411" s="121">
        <f>财通内需增长!M412</f>
        <v>0</v>
      </c>
      <c r="N411" s="168">
        <f>赫富尊享十九号!O410</f>
        <v>-5862310.8599999994</v>
      </c>
      <c r="O411" s="123">
        <f>赫富尊享十九号!T410</f>
        <v>-0.11724621719999999</v>
      </c>
      <c r="P411" s="121">
        <f t="shared" ref="P411:P413" si="118">O411-W411</f>
        <v>-0.11724621719999999</v>
      </c>
      <c r="Q411" s="167">
        <f>天行者!O410</f>
        <v>0</v>
      </c>
      <c r="R411" s="120">
        <f>天行者!R410</f>
        <v>0</v>
      </c>
      <c r="S411" s="168">
        <f>平安转型创新混合A!J410</f>
        <v>0</v>
      </c>
      <c r="T411" s="121">
        <f>平安转型创新混合A!M410</f>
        <v>0</v>
      </c>
      <c r="U411" s="122">
        <f t="shared" ref="U411:U413" si="119">V411/V410-1</f>
        <v>0</v>
      </c>
      <c r="V411" s="71">
        <f>[1]!s_dq_close($V$1,A411,1)</f>
        <v>7033.8513999999996</v>
      </c>
      <c r="W411" s="122">
        <f t="shared" ref="W411:W413" si="120">X411/X410-1</f>
        <v>0</v>
      </c>
      <c r="X411" s="177">
        <f>[1]!s_dq_close($X$1,A411,1)</f>
        <v>6745.0235000000002</v>
      </c>
    </row>
    <row r="412" spans="1:24">
      <c r="A412" s="113">
        <v>44605</v>
      </c>
      <c r="B412" s="175">
        <f t="shared" si="116"/>
        <v>-5862310.8599999994</v>
      </c>
      <c r="C412" s="168">
        <f>财通君享定增!L411</f>
        <v>0</v>
      </c>
      <c r="D412" s="121">
        <f>财通君享定增!Q411</f>
        <v>0</v>
      </c>
      <c r="E412" s="168">
        <f>衍复天禄1000指增!O411</f>
        <v>0</v>
      </c>
      <c r="F412" s="120">
        <f>衍复天禄1000指增!T411</f>
        <v>0</v>
      </c>
      <c r="G412" s="121">
        <f t="shared" si="117"/>
        <v>0</v>
      </c>
      <c r="H412" s="168">
        <f>'衍复-灵活对冲'!N411</f>
        <v>0</v>
      </c>
      <c r="I412" s="121">
        <f>'衍复-灵活对冲'!S411</f>
        <v>0</v>
      </c>
      <c r="J412" s="168">
        <f>凡二量化对冲7号!L411</f>
        <v>0</v>
      </c>
      <c r="K412" s="121">
        <f>凡二量化对冲7号!Q411</f>
        <v>0</v>
      </c>
      <c r="L412" s="168">
        <f>财通内需增长!J413</f>
        <v>0</v>
      </c>
      <c r="M412" s="121">
        <f>财通内需增长!M413</f>
        <v>0</v>
      </c>
      <c r="N412" s="168">
        <f>赫富尊享十九号!O411</f>
        <v>-5862310.8599999994</v>
      </c>
      <c r="O412" s="123">
        <f>赫富尊享十九号!T411</f>
        <v>-0.11724621719999999</v>
      </c>
      <c r="P412" s="121">
        <f t="shared" si="118"/>
        <v>-0.11724621719999999</v>
      </c>
      <c r="Q412" s="167">
        <f>天行者!O411</f>
        <v>0</v>
      </c>
      <c r="R412" s="120">
        <f>天行者!R411</f>
        <v>0</v>
      </c>
      <c r="S412" s="168">
        <f>平安转型创新混合A!J411</f>
        <v>0</v>
      </c>
      <c r="T412" s="121">
        <f>平安转型创新混合A!M411</f>
        <v>0</v>
      </c>
      <c r="U412" s="122">
        <f t="shared" si="119"/>
        <v>0</v>
      </c>
      <c r="V412" s="71">
        <f>[1]!s_dq_close($V$1,A412,1)</f>
        <v>7033.8513999999996</v>
      </c>
      <c r="W412" s="122">
        <f t="shared" si="120"/>
        <v>0</v>
      </c>
      <c r="X412" s="177">
        <f>[1]!s_dq_close($X$1,A412,1)</f>
        <v>6745.0235000000002</v>
      </c>
    </row>
    <row r="413" spans="1:24">
      <c r="A413" s="113">
        <v>44606</v>
      </c>
      <c r="B413" s="175">
        <f t="shared" si="116"/>
        <v>-5167025.2008128855</v>
      </c>
      <c r="C413" s="168">
        <f>财通君享定增!L412</f>
        <v>406449.25918710604</v>
      </c>
      <c r="D413" s="121">
        <f>财通君享定增!Q412</f>
        <v>4.0644925918710603E-3</v>
      </c>
      <c r="E413" s="168">
        <f>衍复天禄1000指增!O412</f>
        <v>-880658.20000000112</v>
      </c>
      <c r="F413" s="120">
        <f>衍复天禄1000指增!T412</f>
        <v>-1.7613164000000021E-2</v>
      </c>
      <c r="G413" s="121">
        <f t="shared" si="117"/>
        <v>-1.3664232124640859E-2</v>
      </c>
      <c r="H413" s="168">
        <f>'衍复-灵活对冲'!N412</f>
        <v>66527.280000001192</v>
      </c>
      <c r="I413" s="121">
        <f>'衍复-灵活对冲'!S412</f>
        <v>1.3305456000000239E-3</v>
      </c>
      <c r="J413" s="168">
        <f>凡二量化对冲7号!L412</f>
        <v>1368524.9900000095</v>
      </c>
      <c r="K413" s="121">
        <f>凡二量化对冲7号!Q412</f>
        <v>5.9501086521739546E-3</v>
      </c>
      <c r="L413" s="168">
        <f>财通内需增长!J414</f>
        <v>0</v>
      </c>
      <c r="M413" s="121">
        <f>财通内需增长!M414</f>
        <v>0</v>
      </c>
      <c r="N413" s="168">
        <f>赫富尊享十九号!O412</f>
        <v>-6127868.5300000012</v>
      </c>
      <c r="O413" s="123">
        <f>赫富尊享十九号!T412</f>
        <v>-0.12255737060000002</v>
      </c>
      <c r="P413" s="121">
        <f t="shared" si="118"/>
        <v>-0.11524417146881835</v>
      </c>
      <c r="Q413" s="167">
        <f>天行者!O412</f>
        <v>0</v>
      </c>
      <c r="R413" s="120">
        <f>天行者!R412</f>
        <v>0</v>
      </c>
      <c r="S413" s="168">
        <f>平安转型创新混合A!J412</f>
        <v>-4027.30787999928</v>
      </c>
      <c r="T413" s="121">
        <f>平安转型创新混合A!M412</f>
        <v>-4.0273078799992802E-4</v>
      </c>
      <c r="U413" s="122">
        <f t="shared" si="119"/>
        <v>-3.9489318753591629E-3</v>
      </c>
      <c r="V413" s="71">
        <f>[1]!s_dq_close($V$1,A413,1)</f>
        <v>7006.0752000000002</v>
      </c>
      <c r="W413" s="122">
        <f t="shared" si="120"/>
        <v>-7.3131991311816691E-3</v>
      </c>
      <c r="X413" s="177">
        <f>[1]!s_dq_close($X$1,A413,1)</f>
        <v>6695.6958000000004</v>
      </c>
    </row>
    <row r="414" spans="1:24">
      <c r="A414" s="113">
        <v>44607</v>
      </c>
      <c r="B414" s="175">
        <f t="shared" ref="B414" si="121">SUM(C414,E414,H414,J414,L414,N414,Q414)</f>
        <v>-3106211.2257701</v>
      </c>
      <c r="C414" s="168">
        <f>财通君享定增!L413</f>
        <v>-331265.94933746941</v>
      </c>
      <c r="D414" s="121">
        <f>财通君享定增!Q413</f>
        <v>-3.3126594933746943E-3</v>
      </c>
      <c r="E414" s="168">
        <f>衍复天禄1000指增!O413</f>
        <v>908585.44000000041</v>
      </c>
      <c r="F414" s="120">
        <f>衍复天禄1000指增!T413</f>
        <v>1.8171708800000009E-2</v>
      </c>
      <c r="G414" s="121">
        <f t="shared" ref="G414" si="122">F414-U414</f>
        <v>1.2187506016639212E-3</v>
      </c>
      <c r="H414" s="168">
        <f>'衍复-灵活对冲'!N413</f>
        <v>180574.03999999911</v>
      </c>
      <c r="I414" s="121">
        <f>'衍复-灵活对冲'!S413</f>
        <v>3.6114807999999823E-3</v>
      </c>
      <c r="J414" s="168">
        <f>凡二量化对冲7号!L413</f>
        <v>1132209.4800000191</v>
      </c>
      <c r="K414" s="121">
        <f>凡二量化对冲7号!Q413</f>
        <v>4.9226499130435612E-3</v>
      </c>
      <c r="L414" s="168">
        <f>财通内需增长!J415</f>
        <v>0</v>
      </c>
      <c r="M414" s="121">
        <f>财通内需增长!M415</f>
        <v>0</v>
      </c>
      <c r="N414" s="168">
        <f>赫富尊享十九号!O413</f>
        <v>-5456458.5700000003</v>
      </c>
      <c r="O414" s="123">
        <f>赫富尊享十九号!T413</f>
        <v>-0.1091291714</v>
      </c>
      <c r="P414" s="121">
        <f t="shared" ref="P414" si="123">O414-W414</f>
        <v>-0.11877444232165679</v>
      </c>
      <c r="Q414" s="167">
        <f>天行者!O413</f>
        <v>460144.3335673511</v>
      </c>
      <c r="R414" s="120">
        <f>天行者!R413</f>
        <v>5.8766836981781747E-3</v>
      </c>
      <c r="S414" s="168">
        <f>平安转型创新混合A!J413</f>
        <v>277078.78214400075</v>
      </c>
      <c r="T414" s="121">
        <f>平安转型创新混合A!M413</f>
        <v>2.7707878214400076E-2</v>
      </c>
      <c r="U414" s="122">
        <f t="shared" ref="U414" si="124">V414/V413-1</f>
        <v>1.6952958198336088E-2</v>
      </c>
      <c r="V414" s="71">
        <f>[1]!s_dq_close($V$1,A414,1)</f>
        <v>7124.8489</v>
      </c>
      <c r="W414" s="122">
        <f t="shared" ref="W414" si="125">X414/X413-1</f>
        <v>9.64527092165679E-3</v>
      </c>
      <c r="X414" s="177">
        <f>[1]!s_dq_close($X$1,A414,1)</f>
        <v>6760.2776000000003</v>
      </c>
    </row>
    <row r="415" spans="1:24">
      <c r="A415" s="113">
        <v>44608</v>
      </c>
      <c r="B415" s="175" t="e">
        <f t="shared" ref="B415" si="126">SUM(C415,E415,H415,J415,L415,N415,Q415)</f>
        <v>#REF!</v>
      </c>
      <c r="C415" s="168">
        <f>财通君享定增!L414</f>
        <v>-106917.29978616349</v>
      </c>
      <c r="D415" s="121">
        <f>财通君享定增!Q414</f>
        <v>-1.0691729978616349E-3</v>
      </c>
      <c r="E415" s="168">
        <f>衍复天禄1000指增!O414</f>
        <v>419338.31999999471</v>
      </c>
      <c r="F415" s="120">
        <f>衍复天禄1000指增!T414</f>
        <v>8.3867663999998947E-3</v>
      </c>
      <c r="G415" s="121">
        <f t="shared" ref="G415" si="127">F415-U415</f>
        <v>2.1018598157150278E-4</v>
      </c>
      <c r="H415" s="168" t="e">
        <f>'衍复-灵活对冲'!#REF!</f>
        <v>#REF!</v>
      </c>
      <c r="I415" s="121" t="e">
        <f>'衍复-灵活对冲'!#REF!</f>
        <v>#REF!</v>
      </c>
      <c r="J415" s="168">
        <f>凡二量化对冲7号!L414</f>
        <v>1142164.2199999988</v>
      </c>
      <c r="K415" s="121">
        <f>凡二量化对冲7号!Q414</f>
        <v>4.9659313913043429E-3</v>
      </c>
      <c r="L415" s="168">
        <f>财通内需增长!J416</f>
        <v>0</v>
      </c>
      <c r="M415" s="121">
        <f>财通内需增长!M416</f>
        <v>0</v>
      </c>
      <c r="N415" s="168">
        <f>赫富尊享十九号!O414</f>
        <v>-5075658.8900000006</v>
      </c>
      <c r="O415" s="123">
        <f>赫富尊享十九号!T414</f>
        <v>-0.10151317780000001</v>
      </c>
      <c r="P415" s="121">
        <f t="shared" ref="P415" si="128">O415-W415</f>
        <v>-0.10325215964299404</v>
      </c>
      <c r="Q415" s="167">
        <f>天行者!O414</f>
        <v>0</v>
      </c>
      <c r="R415" s="120">
        <f>天行者!R414</f>
        <v>0</v>
      </c>
      <c r="S415" s="168">
        <f>平安转型创新混合A!J414</f>
        <v>-1073.9487680010498</v>
      </c>
      <c r="T415" s="121">
        <f>平安转型创新混合A!M414</f>
        <v>-1.0739487680010497E-4</v>
      </c>
      <c r="U415" s="122">
        <f t="shared" ref="U415" si="129">V415/V414-1</f>
        <v>8.1765804184283919E-3</v>
      </c>
      <c r="V415" s="71">
        <f>[1]!s_dq_close($V$1,A415,1)</f>
        <v>7183.1058000000003</v>
      </c>
      <c r="W415" s="122">
        <f t="shared" ref="W415" si="130">X415/X414-1</f>
        <v>1.7389818429940362E-3</v>
      </c>
      <c r="X415" s="177">
        <f>[1]!s_dq_close($X$1,A415,1)</f>
        <v>6772.0335999999998</v>
      </c>
    </row>
  </sheetData>
  <mergeCells count="8">
    <mergeCell ref="S1:T1"/>
    <mergeCell ref="Q1:R1"/>
    <mergeCell ref="N1:P1"/>
    <mergeCell ref="C1:D1"/>
    <mergeCell ref="E1:F1"/>
    <mergeCell ref="H1:I1"/>
    <mergeCell ref="J1:K1"/>
    <mergeCell ref="L1:M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5"/>
  <sheetViews>
    <sheetView workbookViewId="0">
      <pane xSplit="1" ySplit="2" topLeftCell="M381" activePane="bottomRight" state="frozen"/>
      <selection pane="topRight" activeCell="B1" sqref="B1"/>
      <selection pane="bottomLeft" activeCell="A3" sqref="A3"/>
      <selection pane="bottomRight" activeCell="N398" sqref="N398"/>
    </sheetView>
  </sheetViews>
  <sheetFormatPr defaultRowHeight="13.5"/>
  <cols>
    <col min="1" max="1" width="12.125" style="114" customWidth="1"/>
    <col min="2" max="2" width="12.125" style="167" customWidth="1"/>
    <col min="3" max="3" width="9.5" style="168" bestFit="1" customWidth="1"/>
    <col min="4" max="4" width="10.375" style="120" bestFit="1" customWidth="1"/>
    <col min="5" max="5" width="10" style="168" bestFit="1" customWidth="1"/>
    <col min="6" max="6" width="10.375" style="120" bestFit="1" customWidth="1"/>
    <col min="7" max="7" width="11.625" style="120" customWidth="1"/>
    <col min="8" max="8" width="13.875" style="121" customWidth="1"/>
    <col min="9" max="9" width="10" style="167" bestFit="1" customWidth="1"/>
    <col min="10" max="10" width="10.375" style="121" bestFit="1" customWidth="1"/>
    <col min="11" max="11" width="10.875" style="168" customWidth="1"/>
    <col min="12" max="12" width="10.375" style="121" bestFit="1" customWidth="1"/>
    <col min="13" max="13" width="11.375" style="168" bestFit="1" customWidth="1"/>
    <col min="14" max="14" width="10.375" style="121" bestFit="1" customWidth="1"/>
    <col min="15" max="15" width="10.25" style="168" customWidth="1"/>
    <col min="16" max="17" width="10.25" style="167" customWidth="1"/>
    <col min="18" max="18" width="11" style="121" customWidth="1"/>
    <col min="19" max="19" width="11" style="167" customWidth="1"/>
    <col min="20" max="20" width="11" style="120" customWidth="1"/>
    <col min="21" max="21" width="11.375" style="168" bestFit="1" customWidth="1"/>
    <col min="22" max="22" width="10.375" style="121" bestFit="1" customWidth="1"/>
    <col min="23" max="23" width="11.625" style="122" customWidth="1"/>
    <col min="24" max="24" width="9.875" style="68" bestFit="1" customWidth="1"/>
    <col min="25" max="25" width="8.625" style="81" customWidth="1"/>
    <col min="26" max="26" width="11.125" style="68" bestFit="1" customWidth="1"/>
  </cols>
  <sheetData>
    <row r="1" spans="1:26">
      <c r="A1" s="111"/>
      <c r="B1" s="182"/>
      <c r="C1" s="338" t="s">
        <v>45</v>
      </c>
      <c r="D1" s="336"/>
      <c r="E1" s="340" t="s">
        <v>46</v>
      </c>
      <c r="F1" s="336"/>
      <c r="G1" s="336"/>
      <c r="H1" s="341"/>
      <c r="I1" s="339" t="s">
        <v>47</v>
      </c>
      <c r="J1" s="332"/>
      <c r="K1" s="331" t="s">
        <v>48</v>
      </c>
      <c r="L1" s="332"/>
      <c r="M1" s="329" t="s">
        <v>49</v>
      </c>
      <c r="N1" s="330"/>
      <c r="O1" s="333" t="s">
        <v>50</v>
      </c>
      <c r="P1" s="334"/>
      <c r="Q1" s="334"/>
      <c r="R1" s="330"/>
      <c r="S1" s="329" t="s">
        <v>51</v>
      </c>
      <c r="T1" s="330"/>
      <c r="U1" s="329" t="s">
        <v>43</v>
      </c>
      <c r="V1" s="330"/>
      <c r="W1" s="72" t="s">
        <v>52</v>
      </c>
      <c r="X1" s="64" t="s">
        <v>53</v>
      </c>
      <c r="Y1" s="72" t="s">
        <v>64</v>
      </c>
      <c r="Z1" s="64" t="s">
        <v>55</v>
      </c>
    </row>
    <row r="2" spans="1:26" ht="42.75" customHeight="1">
      <c r="A2" s="112" t="s">
        <v>56</v>
      </c>
      <c r="B2" s="183" t="s">
        <v>65</v>
      </c>
      <c r="C2" s="172" t="s">
        <v>66</v>
      </c>
      <c r="D2" s="53" t="s">
        <v>67</v>
      </c>
      <c r="E2" s="173" t="s">
        <v>66</v>
      </c>
      <c r="F2" s="49" t="s">
        <v>67</v>
      </c>
      <c r="G2" s="109" t="s">
        <v>68</v>
      </c>
      <c r="H2" s="110" t="s">
        <v>69</v>
      </c>
      <c r="I2" s="184" t="s">
        <v>66</v>
      </c>
      <c r="J2" s="52" t="s">
        <v>67</v>
      </c>
      <c r="K2" s="172" t="s">
        <v>66</v>
      </c>
      <c r="L2" s="50" t="s">
        <v>67</v>
      </c>
      <c r="M2" s="173" t="s">
        <v>66</v>
      </c>
      <c r="N2" s="51" t="s">
        <v>67</v>
      </c>
      <c r="O2" s="174" t="s">
        <v>66</v>
      </c>
      <c r="P2" s="185" t="s">
        <v>67</v>
      </c>
      <c r="Q2" s="186" t="s">
        <v>68</v>
      </c>
      <c r="R2" s="73" t="s">
        <v>69</v>
      </c>
      <c r="S2" s="173" t="s">
        <v>66</v>
      </c>
      <c r="T2" s="51" t="s">
        <v>67</v>
      </c>
      <c r="U2" s="173" t="s">
        <v>66</v>
      </c>
      <c r="V2" s="51" t="s">
        <v>67</v>
      </c>
      <c r="W2" s="69" t="s">
        <v>70</v>
      </c>
      <c r="X2" s="66" t="s">
        <v>54</v>
      </c>
      <c r="Y2" s="69" t="s">
        <v>70</v>
      </c>
      <c r="Z2" s="66" t="s">
        <v>54</v>
      </c>
    </row>
    <row r="3" spans="1:26">
      <c r="A3" s="113">
        <v>44196</v>
      </c>
      <c r="B3" s="175">
        <f t="shared" ref="B3:B66" si="0">SUM(C3,E3,I3,K3,M3,O3,S3)</f>
        <v>0</v>
      </c>
      <c r="C3" s="187"/>
      <c r="D3" s="56"/>
      <c r="E3" s="188"/>
      <c r="F3" s="54"/>
      <c r="G3" s="54"/>
      <c r="H3" s="55"/>
      <c r="I3" s="189"/>
      <c r="J3" s="57"/>
      <c r="K3" s="187"/>
      <c r="L3" s="58"/>
      <c r="M3" s="188"/>
      <c r="N3" s="55"/>
      <c r="O3" s="190"/>
      <c r="P3" s="189"/>
      <c r="Q3" s="189"/>
      <c r="R3" s="57"/>
      <c r="S3" s="189"/>
      <c r="T3" s="108"/>
      <c r="U3" s="188"/>
      <c r="V3" s="55"/>
      <c r="W3" s="70"/>
      <c r="X3" s="71">
        <f>[1]!s_dq_close($X$1,A3,1)</f>
        <v>6646.4735000000001</v>
      </c>
      <c r="Z3" s="177">
        <f>[1]!s_dq_close($Z$1,A3,1)</f>
        <v>6367.1148999999996</v>
      </c>
    </row>
    <row r="4" spans="1:26" hidden="1">
      <c r="A4" s="113">
        <v>44197</v>
      </c>
      <c r="B4" s="175">
        <f t="shared" si="0"/>
        <v>0</v>
      </c>
      <c r="W4" s="122">
        <f t="shared" ref="W4:W67" si="1">X4/$X$3-1</f>
        <v>0</v>
      </c>
      <c r="X4" s="71">
        <f>[1]!s_dq_close($X$1,A4,1)</f>
        <v>6646.4735000000001</v>
      </c>
      <c r="Y4" s="122">
        <f t="shared" ref="Y4:Y67" si="2">Z4/$Z$3-1</f>
        <v>0</v>
      </c>
      <c r="Z4" s="177">
        <f>[1]!s_dq_close($Z$1,A4,1)</f>
        <v>6367.1148999999996</v>
      </c>
    </row>
    <row r="5" spans="1:26" hidden="1">
      <c r="A5" s="113">
        <v>44198</v>
      </c>
      <c r="B5" s="175">
        <f t="shared" si="0"/>
        <v>0</v>
      </c>
      <c r="W5" s="122">
        <f t="shared" si="1"/>
        <v>0</v>
      </c>
      <c r="X5" s="71">
        <f>[1]!s_dq_close($X$1,A5,1)</f>
        <v>6646.4735000000001</v>
      </c>
      <c r="Y5" s="122">
        <f t="shared" si="2"/>
        <v>0</v>
      </c>
      <c r="Z5" s="177">
        <f>[1]!s_dq_close($Z$1,A5,1)</f>
        <v>6367.1148999999996</v>
      </c>
    </row>
    <row r="6" spans="1:26" hidden="1">
      <c r="A6" s="113">
        <v>44199</v>
      </c>
      <c r="B6" s="175">
        <f t="shared" si="0"/>
        <v>0</v>
      </c>
      <c r="W6" s="122">
        <f t="shared" si="1"/>
        <v>0</v>
      </c>
      <c r="X6" s="71">
        <f>[1]!s_dq_close($X$1,A6,1)</f>
        <v>6646.4735000000001</v>
      </c>
      <c r="Y6" s="122">
        <f t="shared" si="2"/>
        <v>0</v>
      </c>
      <c r="Z6" s="177">
        <f>[1]!s_dq_close($Z$1,A6,1)</f>
        <v>6367.1148999999996</v>
      </c>
    </row>
    <row r="7" spans="1:26" hidden="1">
      <c r="A7" s="113">
        <v>44200</v>
      </c>
      <c r="B7" s="175">
        <f t="shared" si="0"/>
        <v>0</v>
      </c>
      <c r="W7" s="122">
        <f t="shared" si="1"/>
        <v>2.2913038019334531E-2</v>
      </c>
      <c r="X7" s="71">
        <f>[1]!s_dq_close($X$1,A7,1)</f>
        <v>6798.7644</v>
      </c>
      <c r="Y7" s="122">
        <f t="shared" si="2"/>
        <v>1.816708223688579E-2</v>
      </c>
      <c r="Z7" s="177">
        <f>[1]!s_dq_close($Z$1,A7,1)</f>
        <v>6482.7867999999999</v>
      </c>
    </row>
    <row r="8" spans="1:26" hidden="1">
      <c r="A8" s="113">
        <v>44201</v>
      </c>
      <c r="B8" s="175">
        <f t="shared" si="0"/>
        <v>0</v>
      </c>
      <c r="W8" s="122">
        <f t="shared" si="1"/>
        <v>2.4219399956984855E-2</v>
      </c>
      <c r="X8" s="71">
        <f>[1]!s_dq_close($X$1,A8,1)</f>
        <v>6807.4471000000003</v>
      </c>
      <c r="Y8" s="122">
        <f t="shared" si="2"/>
        <v>2.7110646299158159E-2</v>
      </c>
      <c r="Z8" s="177">
        <f>[1]!s_dq_close($Z$1,A8,1)</f>
        <v>6539.7314999999999</v>
      </c>
    </row>
    <row r="9" spans="1:26" hidden="1">
      <c r="A9" s="113">
        <v>44202</v>
      </c>
      <c r="B9" s="175">
        <f t="shared" si="0"/>
        <v>0</v>
      </c>
      <c r="W9" s="122">
        <f t="shared" si="1"/>
        <v>1.1807268922384262E-2</v>
      </c>
      <c r="X9" s="71">
        <f>[1]!s_dq_close($X$1,A9,1)</f>
        <v>6724.9502000000002</v>
      </c>
      <c r="Y9" s="122">
        <f t="shared" si="2"/>
        <v>2.5290512662179188E-2</v>
      </c>
      <c r="Z9" s="177">
        <f>[1]!s_dq_close($Z$1,A9,1)</f>
        <v>6528.1424999999999</v>
      </c>
    </row>
    <row r="10" spans="1:26" hidden="1">
      <c r="A10" s="113">
        <v>44203</v>
      </c>
      <c r="B10" s="175">
        <f t="shared" si="0"/>
        <v>0</v>
      </c>
      <c r="W10" s="122">
        <f t="shared" si="1"/>
        <v>-4.5018008422060829E-3</v>
      </c>
      <c r="X10" s="71">
        <f>[1]!s_dq_close($X$1,A10,1)</f>
        <v>6616.5523999999996</v>
      </c>
      <c r="Y10" s="122">
        <f t="shared" si="2"/>
        <v>2.6856952118140764E-2</v>
      </c>
      <c r="Z10" s="177">
        <f>[1]!s_dq_close($Z$1,A10,1)</f>
        <v>6538.1162000000004</v>
      </c>
    </row>
    <row r="11" spans="1:26" hidden="1">
      <c r="A11" s="113">
        <v>44204</v>
      </c>
      <c r="B11" s="175">
        <f t="shared" si="0"/>
        <v>0</v>
      </c>
      <c r="W11" s="122">
        <f t="shared" si="1"/>
        <v>-9.1950716421272949E-3</v>
      </c>
      <c r="X11" s="71">
        <f>[1]!s_dq_close($X$1,A11,1)</f>
        <v>6585.3586999999998</v>
      </c>
      <c r="Y11" s="122">
        <f t="shared" si="2"/>
        <v>2.9916453997084425E-2</v>
      </c>
      <c r="Z11" s="177">
        <f>[1]!s_dq_close($Z$1,A11,1)</f>
        <v>6557.5964000000004</v>
      </c>
    </row>
    <row r="12" spans="1:26" hidden="1">
      <c r="A12" s="113">
        <v>44205</v>
      </c>
      <c r="B12" s="175">
        <f t="shared" si="0"/>
        <v>0</v>
      </c>
      <c r="W12" s="122">
        <f t="shared" si="1"/>
        <v>-9.1950716421272949E-3</v>
      </c>
      <c r="X12" s="71">
        <f>[1]!s_dq_close($X$1,A12,1)</f>
        <v>6585.3586999999998</v>
      </c>
      <c r="Y12" s="122">
        <f t="shared" si="2"/>
        <v>2.9916453997084425E-2</v>
      </c>
      <c r="Z12" s="177">
        <f>[1]!s_dq_close($Z$1,A12,1)</f>
        <v>6557.5964000000004</v>
      </c>
    </row>
    <row r="13" spans="1:26" hidden="1">
      <c r="A13" s="113">
        <v>44206</v>
      </c>
      <c r="B13" s="175">
        <f t="shared" si="0"/>
        <v>0</v>
      </c>
      <c r="W13" s="122">
        <f t="shared" si="1"/>
        <v>-9.1950716421272949E-3</v>
      </c>
      <c r="X13" s="71">
        <f>[1]!s_dq_close($X$1,A13,1)</f>
        <v>6585.3586999999998</v>
      </c>
      <c r="Y13" s="122">
        <f t="shared" si="2"/>
        <v>2.9916453997084425E-2</v>
      </c>
      <c r="Z13" s="177">
        <f>[1]!s_dq_close($Z$1,A13,1)</f>
        <v>6557.5964000000004</v>
      </c>
    </row>
    <row r="14" spans="1:26" hidden="1">
      <c r="A14" s="113">
        <v>44207</v>
      </c>
      <c r="B14" s="175">
        <f t="shared" si="0"/>
        <v>0</v>
      </c>
      <c r="W14" s="122">
        <f t="shared" si="1"/>
        <v>-2.5655514913284438E-2</v>
      </c>
      <c r="X14" s="71">
        <f>[1]!s_dq_close($X$1,A14,1)</f>
        <v>6475.9548000000004</v>
      </c>
      <c r="Y14" s="122">
        <f t="shared" si="2"/>
        <v>1.3865589263985179E-2</v>
      </c>
      <c r="Z14" s="177">
        <f>[1]!s_dq_close($Z$1,A14,1)</f>
        <v>6455.3986999999997</v>
      </c>
    </row>
    <row r="15" spans="1:26" hidden="1">
      <c r="A15" s="113">
        <v>44208</v>
      </c>
      <c r="B15" s="175">
        <f t="shared" si="0"/>
        <v>0</v>
      </c>
      <c r="W15" s="122">
        <f t="shared" si="1"/>
        <v>-1.2297965229230323E-2</v>
      </c>
      <c r="X15" s="71">
        <f>[1]!s_dq_close($X$1,A15,1)</f>
        <v>6564.7353999999996</v>
      </c>
      <c r="Y15" s="122">
        <f t="shared" si="2"/>
        <v>2.7659890353164629E-2</v>
      </c>
      <c r="Z15" s="177">
        <f>[1]!s_dq_close($Z$1,A15,1)</f>
        <v>6543.2286000000004</v>
      </c>
    </row>
    <row r="16" spans="1:26" hidden="1">
      <c r="A16" s="113">
        <v>44209</v>
      </c>
      <c r="B16" s="175">
        <f t="shared" si="0"/>
        <v>0</v>
      </c>
      <c r="W16" s="122">
        <f t="shared" si="1"/>
        <v>-1.9985575809487566E-2</v>
      </c>
      <c r="X16" s="71">
        <f>[1]!s_dq_close($X$1,A16,1)</f>
        <v>6513.6399000000001</v>
      </c>
      <c r="Y16" s="122">
        <f t="shared" si="2"/>
        <v>2.038571661397226E-2</v>
      </c>
      <c r="Z16" s="177">
        <f>[1]!s_dq_close($Z$1,A16,1)</f>
        <v>6496.9130999999998</v>
      </c>
    </row>
    <row r="17" spans="1:26" hidden="1">
      <c r="A17" s="113">
        <v>44210</v>
      </c>
      <c r="B17" s="175">
        <f t="shared" si="0"/>
        <v>0</v>
      </c>
      <c r="W17" s="122">
        <f t="shared" si="1"/>
        <v>-2.1010645720621612E-2</v>
      </c>
      <c r="X17" s="71">
        <f>[1]!s_dq_close($X$1,A17,1)</f>
        <v>6506.8267999999998</v>
      </c>
      <c r="Y17" s="122">
        <f t="shared" si="2"/>
        <v>1.1429116820241614E-2</v>
      </c>
      <c r="Z17" s="177">
        <f>[1]!s_dq_close($Z$1,A17,1)</f>
        <v>6439.8854000000001</v>
      </c>
    </row>
    <row r="18" spans="1:26" hidden="1">
      <c r="A18" s="113">
        <v>44211</v>
      </c>
      <c r="B18" s="175">
        <f t="shared" si="0"/>
        <v>0</v>
      </c>
      <c r="W18" s="122">
        <f t="shared" si="1"/>
        <v>-1.7755656439463752E-2</v>
      </c>
      <c r="X18" s="71">
        <f>[1]!s_dq_close($X$1,A18,1)</f>
        <v>6528.4610000000002</v>
      </c>
      <c r="Y18" s="122">
        <f t="shared" si="2"/>
        <v>7.9135056915653479E-3</v>
      </c>
      <c r="Z18" s="177">
        <f>[1]!s_dq_close($Z$1,A18,1)</f>
        <v>6417.5011000000004</v>
      </c>
    </row>
    <row r="19" spans="1:26" hidden="1">
      <c r="A19" s="113">
        <v>44212</v>
      </c>
      <c r="B19" s="175">
        <f t="shared" si="0"/>
        <v>0</v>
      </c>
      <c r="W19" s="122">
        <f t="shared" si="1"/>
        <v>-1.7755656439463752E-2</v>
      </c>
      <c r="X19" s="71">
        <f>[1]!s_dq_close($X$1,A19,1)</f>
        <v>6528.4610000000002</v>
      </c>
      <c r="Y19" s="122">
        <f t="shared" si="2"/>
        <v>7.9135056915653479E-3</v>
      </c>
      <c r="Z19" s="177">
        <f>[1]!s_dq_close($Z$1,A19,1)</f>
        <v>6417.5011000000004</v>
      </c>
    </row>
    <row r="20" spans="1:26" hidden="1">
      <c r="A20" s="113">
        <v>44213</v>
      </c>
      <c r="B20" s="175">
        <f t="shared" si="0"/>
        <v>0</v>
      </c>
      <c r="W20" s="122">
        <f t="shared" si="1"/>
        <v>-1.7755656439463752E-2</v>
      </c>
      <c r="X20" s="71">
        <f>[1]!s_dq_close($X$1,A20,1)</f>
        <v>6528.4610000000002</v>
      </c>
      <c r="Y20" s="122">
        <f t="shared" si="2"/>
        <v>7.9135056915653479E-3</v>
      </c>
      <c r="Z20" s="177">
        <f>[1]!s_dq_close($Z$1,A20,1)</f>
        <v>6417.5011000000004</v>
      </c>
    </row>
    <row r="21" spans="1:26" hidden="1">
      <c r="A21" s="113">
        <v>44214</v>
      </c>
      <c r="B21" s="175">
        <f t="shared" si="0"/>
        <v>0</v>
      </c>
      <c r="W21" s="122">
        <f t="shared" si="1"/>
        <v>8.4595236857554212E-4</v>
      </c>
      <c r="X21" s="71">
        <f>[1]!s_dq_close($X$1,A21,1)</f>
        <v>6652.0960999999998</v>
      </c>
      <c r="Y21" s="122">
        <f t="shared" si="2"/>
        <v>2.3142271234967149E-2</v>
      </c>
      <c r="Z21" s="177">
        <f>[1]!s_dq_close($Z$1,A21,1)</f>
        <v>6514.4643999999998</v>
      </c>
    </row>
    <row r="22" spans="1:26" hidden="1">
      <c r="A22" s="113">
        <v>44215</v>
      </c>
      <c r="B22" s="175">
        <f t="shared" si="0"/>
        <v>0</v>
      </c>
      <c r="W22" s="122">
        <f t="shared" si="1"/>
        <v>-4.8751868189950143E-3</v>
      </c>
      <c r="X22" s="71">
        <f>[1]!s_dq_close($X$1,A22,1)</f>
        <v>6614.0707000000002</v>
      </c>
      <c r="Y22" s="122">
        <f t="shared" si="2"/>
        <v>1.7159844249080569E-2</v>
      </c>
      <c r="Z22" s="177">
        <f>[1]!s_dq_close($Z$1,A22,1)</f>
        <v>6476.3735999999999</v>
      </c>
    </row>
    <row r="23" spans="1:26" hidden="1">
      <c r="A23" s="113">
        <v>44216</v>
      </c>
      <c r="B23" s="175">
        <f t="shared" si="0"/>
        <v>0</v>
      </c>
      <c r="W23" s="122">
        <f t="shared" si="1"/>
        <v>3.7576317726988329E-3</v>
      </c>
      <c r="X23" s="71">
        <f>[1]!s_dq_close($X$1,A23,1)</f>
        <v>6671.4485000000004</v>
      </c>
      <c r="Y23" s="122">
        <f t="shared" si="2"/>
        <v>2.6433259434347711E-2</v>
      </c>
      <c r="Z23" s="177">
        <f>[1]!s_dq_close($Z$1,A23,1)</f>
        <v>6535.4184999999998</v>
      </c>
    </row>
    <row r="24" spans="1:26" hidden="1">
      <c r="A24" s="113">
        <v>44217</v>
      </c>
      <c r="B24" s="175">
        <f t="shared" si="0"/>
        <v>0</v>
      </c>
      <c r="W24" s="122">
        <f t="shared" si="1"/>
        <v>1.4840200596602182E-2</v>
      </c>
      <c r="X24" s="71">
        <f>[1]!s_dq_close($X$1,A24,1)</f>
        <v>6745.1085000000003</v>
      </c>
      <c r="Y24" s="122">
        <f t="shared" si="2"/>
        <v>4.0109375126872626E-2</v>
      </c>
      <c r="Z24" s="177">
        <f>[1]!s_dq_close($Z$1,A24,1)</f>
        <v>6622.4958999999999</v>
      </c>
    </row>
    <row r="25" spans="1:26" hidden="1">
      <c r="A25" s="113">
        <v>44218</v>
      </c>
      <c r="B25" s="175">
        <f t="shared" si="0"/>
        <v>0</v>
      </c>
      <c r="W25" s="122">
        <f t="shared" si="1"/>
        <v>1.135086147563813E-2</v>
      </c>
      <c r="X25" s="71">
        <f>[1]!s_dq_close($X$1,A25,1)</f>
        <v>6721.9166999999998</v>
      </c>
      <c r="Y25" s="122">
        <f t="shared" si="2"/>
        <v>4.2513807941490178E-2</v>
      </c>
      <c r="Z25" s="177">
        <f>[1]!s_dq_close($Z$1,A25,1)</f>
        <v>6637.8051999999998</v>
      </c>
    </row>
    <row r="26" spans="1:26" hidden="1">
      <c r="A26" s="113">
        <v>44219</v>
      </c>
      <c r="B26" s="175">
        <f t="shared" si="0"/>
        <v>0</v>
      </c>
      <c r="W26" s="122">
        <f t="shared" si="1"/>
        <v>1.135086147563813E-2</v>
      </c>
      <c r="X26" s="71">
        <f>[1]!s_dq_close($X$1,A26,1)</f>
        <v>6721.9166999999998</v>
      </c>
      <c r="Y26" s="122">
        <f t="shared" si="2"/>
        <v>4.2513807941490178E-2</v>
      </c>
      <c r="Z26" s="177">
        <f>[1]!s_dq_close($Z$1,A26,1)</f>
        <v>6637.8051999999998</v>
      </c>
    </row>
    <row r="27" spans="1:26" hidden="1">
      <c r="A27" s="113">
        <v>44220</v>
      </c>
      <c r="B27" s="175">
        <f t="shared" si="0"/>
        <v>0</v>
      </c>
      <c r="W27" s="122">
        <f t="shared" si="1"/>
        <v>1.135086147563813E-2</v>
      </c>
      <c r="X27" s="71">
        <f>[1]!s_dq_close($X$1,A27,1)</f>
        <v>6721.9166999999998</v>
      </c>
      <c r="Y27" s="122">
        <f t="shared" si="2"/>
        <v>4.2513807941490178E-2</v>
      </c>
      <c r="Z27" s="177">
        <f>[1]!s_dq_close($Z$1,A27,1)</f>
        <v>6637.8051999999998</v>
      </c>
    </row>
    <row r="28" spans="1:26" hidden="1">
      <c r="A28" s="113">
        <v>44221</v>
      </c>
      <c r="B28" s="175">
        <f t="shared" si="0"/>
        <v>0</v>
      </c>
      <c r="W28" s="122">
        <f t="shared" si="1"/>
        <v>1.6247413007814959E-3</v>
      </c>
      <c r="X28" s="71">
        <f>[1]!s_dq_close($X$1,A28,1)</f>
        <v>6657.2722999999996</v>
      </c>
      <c r="Y28" s="122">
        <f t="shared" si="2"/>
        <v>4.3693070467442086E-2</v>
      </c>
      <c r="Z28" s="177">
        <f>[1]!s_dq_close($Z$1,A28,1)</f>
        <v>6645.3136999999997</v>
      </c>
    </row>
    <row r="29" spans="1:26" hidden="1">
      <c r="A29" s="113">
        <v>44222</v>
      </c>
      <c r="B29" s="175">
        <f t="shared" si="0"/>
        <v>0</v>
      </c>
      <c r="W29" s="122">
        <f t="shared" si="1"/>
        <v>-1.6907642827433178E-2</v>
      </c>
      <c r="X29" s="71">
        <f>[1]!s_dq_close($X$1,A29,1)</f>
        <v>6534.0973000000004</v>
      </c>
      <c r="Y29" s="122">
        <f t="shared" si="2"/>
        <v>2.6047291843280584E-2</v>
      </c>
      <c r="Z29" s="177">
        <f>[1]!s_dq_close($Z$1,A29,1)</f>
        <v>6532.9610000000002</v>
      </c>
    </row>
    <row r="30" spans="1:26" hidden="1">
      <c r="A30" s="113">
        <v>44223</v>
      </c>
      <c r="B30" s="175">
        <f t="shared" si="0"/>
        <v>0</v>
      </c>
      <c r="W30" s="122">
        <f t="shared" si="1"/>
        <v>-1.6357501462993862E-2</v>
      </c>
      <c r="X30" s="71">
        <f>[1]!s_dq_close($X$1,A30,1)</f>
        <v>6537.7538000000004</v>
      </c>
      <c r="Y30" s="122">
        <f t="shared" si="2"/>
        <v>2.9848039965479467E-2</v>
      </c>
      <c r="Z30" s="177">
        <f>[1]!s_dq_close($Z$1,A30,1)</f>
        <v>6557.1607999999997</v>
      </c>
    </row>
    <row r="31" spans="1:26" hidden="1">
      <c r="A31" s="113">
        <v>44224</v>
      </c>
      <c r="B31" s="175">
        <f t="shared" si="0"/>
        <v>0</v>
      </c>
      <c r="W31" s="122">
        <f t="shared" si="1"/>
        <v>-3.7214772615884129E-2</v>
      </c>
      <c r="X31" s="71">
        <f>[1]!s_dq_close($X$1,A31,1)</f>
        <v>6399.1265000000003</v>
      </c>
      <c r="Y31" s="122">
        <f t="shared" si="2"/>
        <v>7.4234878343408806E-3</v>
      </c>
      <c r="Z31" s="177">
        <f>[1]!s_dq_close($Z$1,A31,1)</f>
        <v>6414.3810999999996</v>
      </c>
    </row>
    <row r="32" spans="1:26" hidden="1">
      <c r="A32" s="113">
        <v>44225</v>
      </c>
      <c r="B32" s="175">
        <f t="shared" si="0"/>
        <v>0</v>
      </c>
      <c r="W32" s="122">
        <f t="shared" si="1"/>
        <v>-5.1509330474273418E-2</v>
      </c>
      <c r="X32" s="71">
        <f>[1]!s_dq_close($X$1,A32,1)</f>
        <v>6304.1180999999997</v>
      </c>
      <c r="Y32" s="122">
        <f t="shared" si="2"/>
        <v>-3.2947104504112978E-3</v>
      </c>
      <c r="Z32" s="177">
        <f>[1]!s_dq_close($Z$1,A32,1)</f>
        <v>6346.1370999999999</v>
      </c>
    </row>
    <row r="33" spans="1:26" hidden="1">
      <c r="A33" s="113">
        <v>44226</v>
      </c>
      <c r="B33" s="175">
        <f t="shared" si="0"/>
        <v>0</v>
      </c>
      <c r="W33" s="122">
        <f t="shared" si="1"/>
        <v>-5.1509330474273418E-2</v>
      </c>
      <c r="X33" s="71">
        <f>[1]!s_dq_close($X$1,A33,1)</f>
        <v>6304.1180999999997</v>
      </c>
      <c r="Y33" s="122">
        <f t="shared" si="2"/>
        <v>-3.2947104504112978E-3</v>
      </c>
      <c r="Z33" s="177">
        <f>[1]!s_dq_close($Z$1,A33,1)</f>
        <v>6346.1370999999999</v>
      </c>
    </row>
    <row r="34" spans="1:26" hidden="1">
      <c r="A34" s="113">
        <v>44227</v>
      </c>
      <c r="B34" s="175">
        <f t="shared" si="0"/>
        <v>0</v>
      </c>
      <c r="W34" s="122">
        <f t="shared" si="1"/>
        <v>-5.1509330474273418E-2</v>
      </c>
      <c r="X34" s="71">
        <f>[1]!s_dq_close($X$1,A34,1)</f>
        <v>6304.1180999999997</v>
      </c>
      <c r="Y34" s="122">
        <f t="shared" si="2"/>
        <v>-3.2947104504112978E-3</v>
      </c>
      <c r="Z34" s="177">
        <f>[1]!s_dq_close($Z$1,A34,1)</f>
        <v>6346.1370999999999</v>
      </c>
    </row>
    <row r="35" spans="1:26" hidden="1">
      <c r="A35" s="113">
        <v>44228</v>
      </c>
      <c r="B35" s="175">
        <f t="shared" si="0"/>
        <v>0</v>
      </c>
      <c r="W35" s="122">
        <f t="shared" si="1"/>
        <v>-4.5235913450945131E-2</v>
      </c>
      <c r="X35" s="71">
        <f>[1]!s_dq_close($X$1,A35,1)</f>
        <v>6345.8141999999998</v>
      </c>
      <c r="Y35" s="122">
        <f t="shared" si="2"/>
        <v>4.1090981411378014E-3</v>
      </c>
      <c r="Z35" s="177">
        <f>[1]!s_dq_close($Z$1,A35,1)</f>
        <v>6393.2780000000002</v>
      </c>
    </row>
    <row r="36" spans="1:26" hidden="1">
      <c r="A36" s="113">
        <v>44229</v>
      </c>
      <c r="B36" s="175">
        <f t="shared" si="0"/>
        <v>0</v>
      </c>
      <c r="W36" s="122">
        <f t="shared" si="1"/>
        <v>-3.4456257141475155E-2</v>
      </c>
      <c r="X36" s="71">
        <f>[1]!s_dq_close($X$1,A36,1)</f>
        <v>6417.4609</v>
      </c>
      <c r="Y36" s="122">
        <f t="shared" si="2"/>
        <v>1.3769250496798779E-2</v>
      </c>
      <c r="Z36" s="177">
        <f>[1]!s_dq_close($Z$1,A36,1)</f>
        <v>6454.7852999999996</v>
      </c>
    </row>
    <row r="37" spans="1:26" hidden="1">
      <c r="A37" s="113">
        <v>44230</v>
      </c>
      <c r="B37" s="175">
        <f t="shared" si="0"/>
        <v>0</v>
      </c>
      <c r="W37" s="122">
        <f t="shared" si="1"/>
        <v>-5.1017009245579614E-2</v>
      </c>
      <c r="X37" s="71">
        <f>[1]!s_dq_close($X$1,A37,1)</f>
        <v>6307.3903</v>
      </c>
      <c r="Y37" s="122">
        <f t="shared" si="2"/>
        <v>5.0598427240571286E-3</v>
      </c>
      <c r="Z37" s="177">
        <f>[1]!s_dq_close($Z$1,A37,1)</f>
        <v>6399.3315000000002</v>
      </c>
    </row>
    <row r="38" spans="1:26" hidden="1">
      <c r="A38" s="113">
        <v>44231</v>
      </c>
      <c r="B38" s="175">
        <f t="shared" si="0"/>
        <v>0</v>
      </c>
      <c r="W38" s="122">
        <f t="shared" si="1"/>
        <v>-7.2027203599021261E-2</v>
      </c>
      <c r="X38" s="71">
        <f>[1]!s_dq_close($X$1,A38,1)</f>
        <v>6167.7466000000004</v>
      </c>
      <c r="Y38" s="122">
        <f t="shared" si="2"/>
        <v>-6.0194924391893112E-3</v>
      </c>
      <c r="Z38" s="177">
        <f>[1]!s_dq_close($Z$1,A38,1)</f>
        <v>6328.7880999999998</v>
      </c>
    </row>
    <row r="39" spans="1:26" hidden="1">
      <c r="A39" s="113">
        <v>44232</v>
      </c>
      <c r="B39" s="175">
        <f t="shared" si="0"/>
        <v>0</v>
      </c>
      <c r="W39" s="122">
        <f t="shared" si="1"/>
        <v>-9.0450447143135437E-2</v>
      </c>
      <c r="X39" s="71">
        <f>[1]!s_dq_close($X$1,A39,1)</f>
        <v>6045.2969999999996</v>
      </c>
      <c r="Y39" s="122">
        <f t="shared" si="2"/>
        <v>-1.9984561610471241E-2</v>
      </c>
      <c r="Z39" s="177">
        <f>[1]!s_dq_close($Z$1,A39,1)</f>
        <v>6239.8708999999999</v>
      </c>
    </row>
    <row r="40" spans="1:26" hidden="1">
      <c r="A40" s="113">
        <v>44233</v>
      </c>
      <c r="B40" s="175">
        <f t="shared" si="0"/>
        <v>0</v>
      </c>
      <c r="W40" s="122">
        <f t="shared" si="1"/>
        <v>-9.0450447143135437E-2</v>
      </c>
      <c r="X40" s="71">
        <f>[1]!s_dq_close($X$1,A40,1)</f>
        <v>6045.2969999999996</v>
      </c>
      <c r="Y40" s="122">
        <f t="shared" si="2"/>
        <v>-1.9984561610471241E-2</v>
      </c>
      <c r="Z40" s="177">
        <f>[1]!s_dq_close($Z$1,A40,1)</f>
        <v>6239.8708999999999</v>
      </c>
    </row>
    <row r="41" spans="1:26" hidden="1">
      <c r="A41" s="113">
        <v>44234</v>
      </c>
      <c r="B41" s="175">
        <f t="shared" si="0"/>
        <v>0</v>
      </c>
      <c r="W41" s="122">
        <f t="shared" si="1"/>
        <v>-9.0450447143135437E-2</v>
      </c>
      <c r="X41" s="71">
        <f>[1]!s_dq_close($X$1,A41,1)</f>
        <v>6045.2969999999996</v>
      </c>
      <c r="Y41" s="122">
        <f t="shared" si="2"/>
        <v>-1.9984561610471241E-2</v>
      </c>
      <c r="Z41" s="177">
        <f>[1]!s_dq_close($Z$1,A41,1)</f>
        <v>6239.8708999999999</v>
      </c>
    </row>
    <row r="42" spans="1:26" hidden="1">
      <c r="A42" s="113">
        <v>44235</v>
      </c>
      <c r="B42" s="175">
        <f t="shared" si="0"/>
        <v>0</v>
      </c>
      <c r="W42" s="122">
        <f t="shared" si="1"/>
        <v>-8.3902358145263034E-2</v>
      </c>
      <c r="X42" s="71">
        <f>[1]!s_dq_close($X$1,A42,1)</f>
        <v>6088.8186999999998</v>
      </c>
      <c r="Y42" s="122">
        <f t="shared" si="2"/>
        <v>-6.9030794465479994E-3</v>
      </c>
      <c r="Z42" s="177">
        <f>[1]!s_dq_close($Z$1,A42,1)</f>
        <v>6323.1621999999998</v>
      </c>
    </row>
    <row r="43" spans="1:26" hidden="1">
      <c r="A43" s="113">
        <v>44236</v>
      </c>
      <c r="B43" s="175">
        <f t="shared" si="0"/>
        <v>0</v>
      </c>
      <c r="W43" s="122">
        <f t="shared" si="1"/>
        <v>-5.9048170432034364E-2</v>
      </c>
      <c r="X43" s="71">
        <f>[1]!s_dq_close($X$1,A43,1)</f>
        <v>6254.0114000000003</v>
      </c>
      <c r="Y43" s="122">
        <f t="shared" si="2"/>
        <v>1.4255514691591475E-2</v>
      </c>
      <c r="Z43" s="177">
        <f>[1]!s_dq_close($Z$1,A43,1)</f>
        <v>6457.8814000000002</v>
      </c>
    </row>
    <row r="44" spans="1:26" hidden="1">
      <c r="A44" s="113">
        <v>44237</v>
      </c>
      <c r="B44" s="175">
        <f t="shared" si="0"/>
        <v>0</v>
      </c>
      <c r="W44" s="122">
        <f t="shared" si="1"/>
        <v>-5.1631455387582514E-2</v>
      </c>
      <c r="X44" s="71">
        <f>[1]!s_dq_close($X$1,A44,1)</f>
        <v>6303.3064000000004</v>
      </c>
      <c r="Y44" s="122">
        <f t="shared" si="2"/>
        <v>2.4823001073845941E-2</v>
      </c>
      <c r="Z44" s="177">
        <f>[1]!s_dq_close($Z$1,A44,1)</f>
        <v>6525.1657999999998</v>
      </c>
    </row>
    <row r="45" spans="1:26" hidden="1">
      <c r="A45" s="113">
        <v>44238</v>
      </c>
      <c r="B45" s="175">
        <f t="shared" si="0"/>
        <v>0</v>
      </c>
      <c r="W45" s="122">
        <f t="shared" si="1"/>
        <v>-5.1631455387582514E-2</v>
      </c>
      <c r="X45" s="71">
        <f>[1]!s_dq_close($X$1,A45,1)</f>
        <v>6303.3064000000004</v>
      </c>
      <c r="Y45" s="122">
        <f t="shared" si="2"/>
        <v>2.4823001073845941E-2</v>
      </c>
      <c r="Z45" s="177">
        <f>[1]!s_dq_close($Z$1,A45,1)</f>
        <v>6525.1657999999998</v>
      </c>
    </row>
    <row r="46" spans="1:26" hidden="1">
      <c r="A46" s="113">
        <v>44239</v>
      </c>
      <c r="B46" s="175">
        <f t="shared" si="0"/>
        <v>0</v>
      </c>
      <c r="W46" s="122">
        <f t="shared" si="1"/>
        <v>-5.1631455387582514E-2</v>
      </c>
      <c r="X46" s="71">
        <f>[1]!s_dq_close($X$1,A46,1)</f>
        <v>6303.3064000000004</v>
      </c>
      <c r="Y46" s="122">
        <f t="shared" si="2"/>
        <v>2.4823001073845941E-2</v>
      </c>
      <c r="Z46" s="177">
        <f>[1]!s_dq_close($Z$1,A46,1)</f>
        <v>6525.1657999999998</v>
      </c>
    </row>
    <row r="47" spans="1:26" hidden="1">
      <c r="A47" s="113">
        <v>44240</v>
      </c>
      <c r="B47" s="175">
        <f t="shared" si="0"/>
        <v>0</v>
      </c>
      <c r="W47" s="122">
        <f t="shared" si="1"/>
        <v>-5.1631455387582514E-2</v>
      </c>
      <c r="X47" s="71">
        <f>[1]!s_dq_close($X$1,A47,1)</f>
        <v>6303.3064000000004</v>
      </c>
      <c r="Y47" s="122">
        <f t="shared" si="2"/>
        <v>2.4823001073845941E-2</v>
      </c>
      <c r="Z47" s="177">
        <f>[1]!s_dq_close($Z$1,A47,1)</f>
        <v>6525.1657999999998</v>
      </c>
    </row>
    <row r="48" spans="1:26" hidden="1">
      <c r="A48" s="113">
        <v>44241</v>
      </c>
      <c r="B48" s="175">
        <f t="shared" si="0"/>
        <v>0</v>
      </c>
      <c r="W48" s="122">
        <f t="shared" si="1"/>
        <v>-5.1631455387582514E-2</v>
      </c>
      <c r="X48" s="71">
        <f>[1]!s_dq_close($X$1,A48,1)</f>
        <v>6303.3064000000004</v>
      </c>
      <c r="Y48" s="122">
        <f t="shared" si="2"/>
        <v>2.4823001073845941E-2</v>
      </c>
      <c r="Z48" s="177">
        <f>[1]!s_dq_close($Z$1,A48,1)</f>
        <v>6525.1657999999998</v>
      </c>
    </row>
    <row r="49" spans="1:26" hidden="1">
      <c r="A49" s="113">
        <v>44242</v>
      </c>
      <c r="B49" s="175">
        <f t="shared" si="0"/>
        <v>0</v>
      </c>
      <c r="W49" s="122">
        <f t="shared" si="1"/>
        <v>-5.1631455387582514E-2</v>
      </c>
      <c r="X49" s="71">
        <f>[1]!s_dq_close($X$1,A49,1)</f>
        <v>6303.3064000000004</v>
      </c>
      <c r="Y49" s="122">
        <f t="shared" si="2"/>
        <v>2.4823001073845941E-2</v>
      </c>
      <c r="Z49" s="177">
        <f>[1]!s_dq_close($Z$1,A49,1)</f>
        <v>6525.1657999999998</v>
      </c>
    </row>
    <row r="50" spans="1:26" hidden="1">
      <c r="A50" s="113">
        <v>44243</v>
      </c>
      <c r="B50" s="175">
        <f t="shared" si="0"/>
        <v>0</v>
      </c>
      <c r="W50" s="122">
        <f t="shared" si="1"/>
        <v>-5.1631455387582514E-2</v>
      </c>
      <c r="X50" s="71">
        <f>[1]!s_dq_close($X$1,A50,1)</f>
        <v>6303.3064000000004</v>
      </c>
      <c r="Y50" s="122">
        <f t="shared" si="2"/>
        <v>2.4823001073845941E-2</v>
      </c>
      <c r="Z50" s="177">
        <f>[1]!s_dq_close($Z$1,A50,1)</f>
        <v>6525.1657999999998</v>
      </c>
    </row>
    <row r="51" spans="1:26" hidden="1">
      <c r="A51" s="113">
        <v>44244</v>
      </c>
      <c r="B51" s="175">
        <f t="shared" si="0"/>
        <v>0</v>
      </c>
      <c r="W51" s="122">
        <f t="shared" si="1"/>
        <v>-5.1631455387582514E-2</v>
      </c>
      <c r="X51" s="71">
        <f>[1]!s_dq_close($X$1,A51,1)</f>
        <v>6303.3064000000004</v>
      </c>
      <c r="Y51" s="122">
        <f t="shared" si="2"/>
        <v>2.4823001073845941E-2</v>
      </c>
      <c r="Z51" s="177">
        <f>[1]!s_dq_close($Z$1,A51,1)</f>
        <v>6525.1657999999998</v>
      </c>
    </row>
    <row r="52" spans="1:26" hidden="1">
      <c r="A52" s="113">
        <v>44245</v>
      </c>
      <c r="B52" s="175">
        <f t="shared" si="0"/>
        <v>0</v>
      </c>
      <c r="W52" s="122">
        <f t="shared" si="1"/>
        <v>-3.6392020520355617E-2</v>
      </c>
      <c r="X52" s="71">
        <f>[1]!s_dq_close($X$1,A52,1)</f>
        <v>6404.5949000000001</v>
      </c>
      <c r="Y52" s="122">
        <f t="shared" si="2"/>
        <v>3.8860520641774476E-2</v>
      </c>
      <c r="Z52" s="177">
        <f>[1]!s_dq_close($Z$1,A52,1)</f>
        <v>6614.5442999999996</v>
      </c>
    </row>
    <row r="53" spans="1:26" hidden="1">
      <c r="A53" s="113">
        <v>44246</v>
      </c>
      <c r="B53" s="175">
        <f t="shared" si="0"/>
        <v>0</v>
      </c>
      <c r="W53" s="122">
        <f t="shared" si="1"/>
        <v>-1.7878202628807571E-2</v>
      </c>
      <c r="X53" s="71">
        <f>[1]!s_dq_close($X$1,A53,1)</f>
        <v>6527.6464999999998</v>
      </c>
      <c r="Y53" s="122">
        <f t="shared" si="2"/>
        <v>5.282882518737031E-2</v>
      </c>
      <c r="Z53" s="177">
        <f>[1]!s_dq_close($Z$1,A53,1)</f>
        <v>6703.4821000000002</v>
      </c>
    </row>
    <row r="54" spans="1:26" hidden="1">
      <c r="A54" s="113">
        <v>44247</v>
      </c>
      <c r="B54" s="175">
        <f t="shared" si="0"/>
        <v>0</v>
      </c>
      <c r="W54" s="122">
        <f t="shared" si="1"/>
        <v>-1.7878202628807571E-2</v>
      </c>
      <c r="X54" s="71">
        <f>[1]!s_dq_close($X$1,A54,1)</f>
        <v>6527.6464999999998</v>
      </c>
      <c r="Y54" s="122">
        <f t="shared" si="2"/>
        <v>5.282882518737031E-2</v>
      </c>
      <c r="Z54" s="177">
        <f>[1]!s_dq_close($Z$1,A54,1)</f>
        <v>6703.4821000000002</v>
      </c>
    </row>
    <row r="55" spans="1:26" hidden="1">
      <c r="A55" s="113">
        <v>44248</v>
      </c>
      <c r="B55" s="175">
        <f t="shared" si="0"/>
        <v>0</v>
      </c>
      <c r="W55" s="122">
        <f t="shared" si="1"/>
        <v>-1.7878202628807571E-2</v>
      </c>
      <c r="X55" s="71">
        <f>[1]!s_dq_close($X$1,A55,1)</f>
        <v>6527.6464999999998</v>
      </c>
      <c r="Y55" s="122">
        <f t="shared" si="2"/>
        <v>5.282882518737031E-2</v>
      </c>
      <c r="Z55" s="177">
        <f>[1]!s_dq_close($Z$1,A55,1)</f>
        <v>6703.4821000000002</v>
      </c>
    </row>
    <row r="56" spans="1:26" hidden="1">
      <c r="A56" s="113">
        <v>44249</v>
      </c>
      <c r="B56" s="175">
        <f t="shared" si="0"/>
        <v>0</v>
      </c>
      <c r="W56" s="122">
        <f t="shared" si="1"/>
        <v>-1.6835935628119136E-2</v>
      </c>
      <c r="X56" s="71">
        <f>[1]!s_dq_close($X$1,A56,1)</f>
        <v>6534.5739000000003</v>
      </c>
      <c r="Y56" s="122">
        <f t="shared" si="2"/>
        <v>4.5537280943367398E-2</v>
      </c>
      <c r="Z56" s="177">
        <f>[1]!s_dq_close($Z$1,A56,1)</f>
        <v>6657.0559999999996</v>
      </c>
    </row>
    <row r="57" spans="1:26" hidden="1">
      <c r="A57" s="113">
        <v>44250</v>
      </c>
      <c r="B57" s="175">
        <f t="shared" si="0"/>
        <v>0</v>
      </c>
      <c r="W57" s="122">
        <f t="shared" si="1"/>
        <v>-2.3548126687031767E-2</v>
      </c>
      <c r="X57" s="71">
        <f>[1]!s_dq_close($X$1,A57,1)</f>
        <v>6489.9615000000003</v>
      </c>
      <c r="Y57" s="122">
        <f t="shared" si="2"/>
        <v>4.1480906838982978E-2</v>
      </c>
      <c r="Z57" s="177">
        <f>[1]!s_dq_close($Z$1,A57,1)</f>
        <v>6631.2286000000004</v>
      </c>
    </row>
    <row r="58" spans="1:26" hidden="1">
      <c r="A58" s="113">
        <v>44251</v>
      </c>
      <c r="B58" s="175">
        <f t="shared" si="0"/>
        <v>0</v>
      </c>
      <c r="W58" s="122">
        <f t="shared" si="1"/>
        <v>-3.1390601346714231E-2</v>
      </c>
      <c r="X58" s="71">
        <f>[1]!s_dq_close($X$1,A58,1)</f>
        <v>6437.8366999999998</v>
      </c>
      <c r="Y58" s="122">
        <f t="shared" si="2"/>
        <v>2.6553816391785334E-2</v>
      </c>
      <c r="Z58" s="177">
        <f>[1]!s_dq_close($Z$1,A58,1)</f>
        <v>6536.1860999999999</v>
      </c>
    </row>
    <row r="59" spans="1:26" hidden="1">
      <c r="A59" s="113">
        <v>44252</v>
      </c>
      <c r="B59" s="175">
        <f t="shared" si="0"/>
        <v>0</v>
      </c>
      <c r="W59" s="122">
        <f t="shared" si="1"/>
        <v>-3.7181657310451977E-2</v>
      </c>
      <c r="X59" s="71">
        <f>[1]!s_dq_close($X$1,A59,1)</f>
        <v>6399.3465999999999</v>
      </c>
      <c r="Y59" s="122">
        <f t="shared" si="2"/>
        <v>2.0737477189236797E-2</v>
      </c>
      <c r="Z59" s="177">
        <f>[1]!s_dq_close($Z$1,A59,1)</f>
        <v>6499.1527999999998</v>
      </c>
    </row>
    <row r="60" spans="1:26" hidden="1">
      <c r="A60" s="113">
        <v>44253</v>
      </c>
      <c r="B60" s="175">
        <f t="shared" si="0"/>
        <v>0</v>
      </c>
      <c r="W60" s="122">
        <f t="shared" si="1"/>
        <v>-4.8306654649266312E-2</v>
      </c>
      <c r="X60" s="71">
        <f>[1]!s_dq_close($X$1,A60,1)</f>
        <v>6325.4045999999998</v>
      </c>
      <c r="Y60" s="122">
        <f t="shared" si="2"/>
        <v>-4.3379144924804436E-4</v>
      </c>
      <c r="Z60" s="177">
        <f>[1]!s_dq_close($Z$1,A60,1)</f>
        <v>6364.3528999999999</v>
      </c>
    </row>
    <row r="61" spans="1:26" hidden="1">
      <c r="A61" s="113">
        <v>44254</v>
      </c>
      <c r="B61" s="175">
        <f t="shared" si="0"/>
        <v>0</v>
      </c>
      <c r="W61" s="122">
        <f t="shared" si="1"/>
        <v>-4.8306654649266312E-2</v>
      </c>
      <c r="X61" s="71">
        <f>[1]!s_dq_close($X$1,A61,1)</f>
        <v>6325.4045999999998</v>
      </c>
      <c r="Y61" s="122">
        <f t="shared" si="2"/>
        <v>-4.3379144924804436E-4</v>
      </c>
      <c r="Z61" s="177">
        <f>[1]!s_dq_close($Z$1,A61,1)</f>
        <v>6364.3528999999999</v>
      </c>
    </row>
    <row r="62" spans="1:26" hidden="1">
      <c r="A62" s="113">
        <v>44255</v>
      </c>
      <c r="B62" s="175">
        <f t="shared" si="0"/>
        <v>0</v>
      </c>
      <c r="W62" s="122">
        <f t="shared" si="1"/>
        <v>-4.8306654649266312E-2</v>
      </c>
      <c r="X62" s="71">
        <f>[1]!s_dq_close($X$1,A62,1)</f>
        <v>6325.4045999999998</v>
      </c>
      <c r="Y62" s="122">
        <f t="shared" si="2"/>
        <v>-4.3379144924804436E-4</v>
      </c>
      <c r="Z62" s="177">
        <f>[1]!s_dq_close($Z$1,A62,1)</f>
        <v>6364.3528999999999</v>
      </c>
    </row>
    <row r="63" spans="1:26" hidden="1">
      <c r="A63" s="113">
        <v>44256</v>
      </c>
      <c r="B63" s="175">
        <f t="shared" si="0"/>
        <v>0</v>
      </c>
      <c r="W63" s="122">
        <f t="shared" si="1"/>
        <v>-2.2766509187165163E-2</v>
      </c>
      <c r="X63" s="71">
        <f>[1]!s_dq_close($X$1,A63,1)</f>
        <v>6495.1565000000001</v>
      </c>
      <c r="Y63" s="122">
        <f t="shared" si="2"/>
        <v>1.9054768432088531E-2</v>
      </c>
      <c r="Z63" s="177">
        <f>[1]!s_dq_close($Z$1,A63,1)</f>
        <v>6488.4387999999999</v>
      </c>
    </row>
    <row r="64" spans="1:26" hidden="1">
      <c r="A64" s="113">
        <v>44257</v>
      </c>
      <c r="B64" s="175">
        <f t="shared" si="0"/>
        <v>0</v>
      </c>
      <c r="W64" s="122">
        <f t="shared" si="1"/>
        <v>-2.7058228698271347E-2</v>
      </c>
      <c r="X64" s="71">
        <f>[1]!s_dq_close($X$1,A64,1)</f>
        <v>6466.6316999999999</v>
      </c>
      <c r="Y64" s="122">
        <f t="shared" si="2"/>
        <v>1.0399262623641325E-2</v>
      </c>
      <c r="Z64" s="177">
        <f>[1]!s_dq_close($Z$1,A64,1)</f>
        <v>6433.3281999999999</v>
      </c>
    </row>
    <row r="65" spans="1:26" hidden="1">
      <c r="A65" s="113">
        <v>44258</v>
      </c>
      <c r="B65" s="175">
        <f t="shared" si="0"/>
        <v>0</v>
      </c>
      <c r="W65" s="122">
        <f t="shared" si="1"/>
        <v>-1.3973951750503533E-2</v>
      </c>
      <c r="X65" s="71">
        <f>[1]!s_dq_close($X$1,A65,1)</f>
        <v>6553.5959999999995</v>
      </c>
      <c r="Y65" s="122">
        <f t="shared" si="2"/>
        <v>2.4757900945057587E-2</v>
      </c>
      <c r="Z65" s="177">
        <f>[1]!s_dq_close($Z$1,A65,1)</f>
        <v>6524.7512999999999</v>
      </c>
    </row>
    <row r="66" spans="1:26" hidden="1">
      <c r="A66" s="113">
        <v>44259</v>
      </c>
      <c r="B66" s="175">
        <f t="shared" si="0"/>
        <v>0</v>
      </c>
      <c r="W66" s="122">
        <f t="shared" si="1"/>
        <v>-3.1833347413481761E-2</v>
      </c>
      <c r="X66" s="71">
        <f>[1]!s_dq_close($X$1,A66,1)</f>
        <v>6434.8940000000002</v>
      </c>
      <c r="Y66" s="122">
        <f t="shared" si="2"/>
        <v>5.4776457701430914E-3</v>
      </c>
      <c r="Z66" s="177">
        <f>[1]!s_dq_close($Z$1,A66,1)</f>
        <v>6401.9916999999996</v>
      </c>
    </row>
    <row r="67" spans="1:26" hidden="1">
      <c r="A67" s="113">
        <v>44260</v>
      </c>
      <c r="B67" s="175">
        <f t="shared" ref="B67:B130" si="3">SUM(C67,E67,I67,K67,M67,O67,S67)</f>
        <v>0</v>
      </c>
      <c r="W67" s="122">
        <f t="shared" si="1"/>
        <v>-2.8615836653828608E-2</v>
      </c>
      <c r="X67" s="71">
        <f>[1]!s_dq_close($X$1,A67,1)</f>
        <v>6456.2790999999997</v>
      </c>
      <c r="Y67" s="122">
        <f t="shared" si="2"/>
        <v>5.7139694463501645E-3</v>
      </c>
      <c r="Z67" s="177">
        <f>[1]!s_dq_close($Z$1,A67,1)</f>
        <v>6403.4964</v>
      </c>
    </row>
    <row r="68" spans="1:26" hidden="1">
      <c r="A68" s="113">
        <v>44261</v>
      </c>
      <c r="B68" s="175">
        <f t="shared" si="3"/>
        <v>0</v>
      </c>
      <c r="W68" s="122">
        <f t="shared" ref="W68:W131" si="4">X68/$X$3-1</f>
        <v>-2.8615836653828608E-2</v>
      </c>
      <c r="X68" s="71">
        <f>[1]!s_dq_close($X$1,A68,1)</f>
        <v>6456.2790999999997</v>
      </c>
      <c r="Y68" s="122">
        <f t="shared" ref="Y68:Y131" si="5">Z68/$Z$3-1</f>
        <v>5.7139694463501645E-3</v>
      </c>
      <c r="Z68" s="177">
        <f>[1]!s_dq_close($Z$1,A68,1)</f>
        <v>6403.4964</v>
      </c>
    </row>
    <row r="69" spans="1:26" hidden="1">
      <c r="A69" s="113">
        <v>44262</v>
      </c>
      <c r="B69" s="175">
        <f t="shared" si="3"/>
        <v>0</v>
      </c>
      <c r="W69" s="122">
        <f t="shared" si="4"/>
        <v>-2.8615836653828608E-2</v>
      </c>
      <c r="X69" s="71">
        <f>[1]!s_dq_close($X$1,A69,1)</f>
        <v>6456.2790999999997</v>
      </c>
      <c r="Y69" s="122">
        <f t="shared" si="5"/>
        <v>5.7139694463501645E-3</v>
      </c>
      <c r="Z69" s="177">
        <f>[1]!s_dq_close($Z$1,A69,1)</f>
        <v>6403.4964</v>
      </c>
    </row>
    <row r="70" spans="1:26" hidden="1">
      <c r="A70" s="113">
        <v>44263</v>
      </c>
      <c r="B70" s="175">
        <f t="shared" si="3"/>
        <v>0</v>
      </c>
      <c r="W70" s="122">
        <f t="shared" si="4"/>
        <v>-4.7968926679689661E-2</v>
      </c>
      <c r="X70" s="71">
        <f>[1]!s_dq_close($X$1,A70,1)</f>
        <v>6327.6493</v>
      </c>
      <c r="Y70" s="122">
        <f t="shared" si="5"/>
        <v>-1.7387105736068831E-2</v>
      </c>
      <c r="Z70" s="177">
        <f>[1]!s_dq_close($Z$1,A70,1)</f>
        <v>6256.4092000000001</v>
      </c>
    </row>
    <row r="71" spans="1:26" hidden="1">
      <c r="A71" s="113">
        <v>44264</v>
      </c>
      <c r="B71" s="175">
        <f t="shared" si="3"/>
        <v>0</v>
      </c>
      <c r="W71" s="122">
        <f t="shared" si="4"/>
        <v>-7.8265624620334484E-2</v>
      </c>
      <c r="X71" s="71">
        <f>[1]!s_dq_close($X$1,A71,1)</f>
        <v>6126.2830999999996</v>
      </c>
      <c r="Y71" s="122">
        <f t="shared" si="5"/>
        <v>-4.0695386225871211E-2</v>
      </c>
      <c r="Z71" s="177">
        <f>[1]!s_dq_close($Z$1,A71,1)</f>
        <v>6108.0027</v>
      </c>
    </row>
    <row r="72" spans="1:26" hidden="1">
      <c r="A72" s="113">
        <v>44265</v>
      </c>
      <c r="B72" s="175">
        <f t="shared" si="3"/>
        <v>0</v>
      </c>
      <c r="W72" s="122">
        <f t="shared" si="4"/>
        <v>-8.5493337180987727E-2</v>
      </c>
      <c r="X72" s="71">
        <f>[1]!s_dq_close($X$1,A72,1)</f>
        <v>6078.2443000000003</v>
      </c>
      <c r="Y72" s="122">
        <f t="shared" si="5"/>
        <v>-4.7880351585927849E-2</v>
      </c>
      <c r="Z72" s="177">
        <f>[1]!s_dq_close($Z$1,A72,1)</f>
        <v>6062.2551999999996</v>
      </c>
    </row>
    <row r="73" spans="1:26" hidden="1">
      <c r="A73" s="113">
        <v>44266</v>
      </c>
      <c r="B73" s="175">
        <f t="shared" si="3"/>
        <v>0</v>
      </c>
      <c r="W73" s="122">
        <f t="shared" si="4"/>
        <v>-6.42160086849064E-2</v>
      </c>
      <c r="X73" s="71">
        <f>[1]!s_dq_close($X$1,A73,1)</f>
        <v>6219.6634999999997</v>
      </c>
      <c r="Y73" s="122">
        <f t="shared" si="5"/>
        <v>-2.4074168977223809E-2</v>
      </c>
      <c r="Z73" s="177">
        <f>[1]!s_dq_close($Z$1,A73,1)</f>
        <v>6213.8319000000001</v>
      </c>
    </row>
    <row r="74" spans="1:26" hidden="1">
      <c r="A74" s="113">
        <v>44267</v>
      </c>
      <c r="B74" s="175">
        <f t="shared" si="3"/>
        <v>0</v>
      </c>
      <c r="W74" s="122">
        <f t="shared" si="4"/>
        <v>-6.4093477541135147E-2</v>
      </c>
      <c r="X74" s="71">
        <f>[1]!s_dq_close($X$1,A74,1)</f>
        <v>6220.4778999999999</v>
      </c>
      <c r="Y74" s="122">
        <f t="shared" si="5"/>
        <v>-2.2731598576931633E-2</v>
      </c>
      <c r="Z74" s="177">
        <f>[1]!s_dq_close($Z$1,A74,1)</f>
        <v>6222.3801999999996</v>
      </c>
    </row>
    <row r="75" spans="1:26" hidden="1">
      <c r="A75" s="113">
        <v>44268</v>
      </c>
      <c r="B75" s="175">
        <f t="shared" si="3"/>
        <v>0</v>
      </c>
      <c r="W75" s="122">
        <f t="shared" si="4"/>
        <v>-6.4093477541135147E-2</v>
      </c>
      <c r="X75" s="71">
        <f>[1]!s_dq_close($X$1,A75,1)</f>
        <v>6220.4778999999999</v>
      </c>
      <c r="Y75" s="122">
        <f t="shared" si="5"/>
        <v>-2.2731598576931633E-2</v>
      </c>
      <c r="Z75" s="177">
        <f>[1]!s_dq_close($Z$1,A75,1)</f>
        <v>6222.3801999999996</v>
      </c>
    </row>
    <row r="76" spans="1:26" hidden="1">
      <c r="A76" s="113">
        <v>44269</v>
      </c>
      <c r="B76" s="175">
        <f t="shared" si="3"/>
        <v>0</v>
      </c>
      <c r="W76" s="122">
        <f t="shared" si="4"/>
        <v>-6.4093477541135147E-2</v>
      </c>
      <c r="X76" s="71">
        <f>[1]!s_dq_close($X$1,A76,1)</f>
        <v>6220.4778999999999</v>
      </c>
      <c r="Y76" s="122">
        <f t="shared" si="5"/>
        <v>-2.2731598576931633E-2</v>
      </c>
      <c r="Z76" s="177">
        <f>[1]!s_dq_close($Z$1,A76,1)</f>
        <v>6222.3801999999996</v>
      </c>
    </row>
    <row r="77" spans="1:26" hidden="1">
      <c r="A77" s="113">
        <v>44270</v>
      </c>
      <c r="B77" s="175">
        <f t="shared" si="3"/>
        <v>0</v>
      </c>
      <c r="W77" s="122">
        <f t="shared" si="4"/>
        <v>-7.0523910160779302E-2</v>
      </c>
      <c r="X77" s="71">
        <f>[1]!s_dq_close($X$1,A77,1)</f>
        <v>6177.7381999999998</v>
      </c>
      <c r="Y77" s="122">
        <f t="shared" si="5"/>
        <v>-3.0350135506428511E-2</v>
      </c>
      <c r="Z77" s="177">
        <f>[1]!s_dq_close($Z$1,A77,1)</f>
        <v>6173.8720999999996</v>
      </c>
    </row>
    <row r="78" spans="1:26" hidden="1">
      <c r="A78" s="113">
        <v>44271</v>
      </c>
      <c r="B78" s="175">
        <f t="shared" si="3"/>
        <v>0</v>
      </c>
      <c r="W78" s="122">
        <f t="shared" si="4"/>
        <v>-6.2139794885212485E-2</v>
      </c>
      <c r="X78" s="71">
        <f>[1]!s_dq_close($X$1,A78,1)</f>
        <v>6233.4629999999997</v>
      </c>
      <c r="Y78" s="122">
        <f t="shared" si="5"/>
        <v>-2.699356030154243E-2</v>
      </c>
      <c r="Z78" s="177">
        <f>[1]!s_dq_close($Z$1,A78,1)</f>
        <v>6195.2438000000002</v>
      </c>
    </row>
    <row r="79" spans="1:26" hidden="1">
      <c r="A79" s="113">
        <v>44272</v>
      </c>
      <c r="B79" s="175">
        <f t="shared" si="3"/>
        <v>0</v>
      </c>
      <c r="W79" s="122">
        <f t="shared" si="4"/>
        <v>-5.5501928955257296E-2</v>
      </c>
      <c r="X79" s="71">
        <f>[1]!s_dq_close($X$1,A79,1)</f>
        <v>6277.5814</v>
      </c>
      <c r="Y79" s="122">
        <f t="shared" si="5"/>
        <v>-2.2263788580287658E-2</v>
      </c>
      <c r="Z79" s="177">
        <f>[1]!s_dq_close($Z$1,A79,1)</f>
        <v>6225.3588</v>
      </c>
    </row>
    <row r="80" spans="1:26" hidden="1">
      <c r="A80" s="113">
        <v>44273</v>
      </c>
      <c r="B80" s="175">
        <f t="shared" si="3"/>
        <v>0</v>
      </c>
      <c r="W80" s="122">
        <f t="shared" si="4"/>
        <v>-5.2296575018316194E-2</v>
      </c>
      <c r="X80" s="71">
        <f>[1]!s_dq_close($X$1,A80,1)</f>
        <v>6298.8856999999998</v>
      </c>
      <c r="Y80" s="122">
        <f t="shared" si="5"/>
        <v>-1.4647026394953189E-2</v>
      </c>
      <c r="Z80" s="177">
        <f>[1]!s_dq_close($Z$1,A80,1)</f>
        <v>6273.8555999999999</v>
      </c>
    </row>
    <row r="81" spans="1:26" hidden="1">
      <c r="A81" s="113">
        <v>44274</v>
      </c>
      <c r="B81" s="175">
        <f t="shared" si="3"/>
        <v>0</v>
      </c>
      <c r="W81" s="122">
        <f t="shared" si="4"/>
        <v>-5.9529132253367201E-2</v>
      </c>
      <c r="X81" s="71">
        <f>[1]!s_dq_close($X$1,A81,1)</f>
        <v>6250.8146999999999</v>
      </c>
      <c r="Y81" s="122">
        <f t="shared" si="5"/>
        <v>-2.520962830433604E-2</v>
      </c>
      <c r="Z81" s="177">
        <f>[1]!s_dq_close($Z$1,A81,1)</f>
        <v>6206.6022999999996</v>
      </c>
    </row>
    <row r="82" spans="1:26" hidden="1">
      <c r="A82" s="113">
        <v>44275</v>
      </c>
      <c r="B82" s="175">
        <f t="shared" si="3"/>
        <v>0</v>
      </c>
      <c r="W82" s="122">
        <f t="shared" si="4"/>
        <v>-5.9529132253367201E-2</v>
      </c>
      <c r="X82" s="71">
        <f>[1]!s_dq_close($X$1,A82,1)</f>
        <v>6250.8146999999999</v>
      </c>
      <c r="Y82" s="122">
        <f t="shared" si="5"/>
        <v>-2.520962830433604E-2</v>
      </c>
      <c r="Z82" s="177">
        <f>[1]!s_dq_close($Z$1,A82,1)</f>
        <v>6206.6022999999996</v>
      </c>
    </row>
    <row r="83" spans="1:26" hidden="1">
      <c r="A83" s="113">
        <v>44276</v>
      </c>
      <c r="B83" s="175">
        <f t="shared" si="3"/>
        <v>0</v>
      </c>
      <c r="W83" s="122">
        <f t="shared" si="4"/>
        <v>-5.9529132253367201E-2</v>
      </c>
      <c r="X83" s="71">
        <f>[1]!s_dq_close($X$1,A83,1)</f>
        <v>6250.8146999999999</v>
      </c>
      <c r="Y83" s="122">
        <f t="shared" si="5"/>
        <v>-2.520962830433604E-2</v>
      </c>
      <c r="Z83" s="177">
        <f>[1]!s_dq_close($Z$1,A83,1)</f>
        <v>6206.6022999999996</v>
      </c>
    </row>
    <row r="84" spans="1:26" hidden="1">
      <c r="A84" s="113">
        <v>44277</v>
      </c>
      <c r="B84" s="175">
        <f t="shared" si="3"/>
        <v>0</v>
      </c>
      <c r="W84" s="122">
        <f t="shared" si="4"/>
        <v>-4.3161730803560783E-2</v>
      </c>
      <c r="X84" s="71">
        <f>[1]!s_dq_close($X$1,A84,1)</f>
        <v>6359.6001999999999</v>
      </c>
      <c r="Y84" s="122">
        <f t="shared" si="5"/>
        <v>-9.6469124500957459E-3</v>
      </c>
      <c r="Z84" s="177">
        <f>[1]!s_dq_close($Z$1,A84,1)</f>
        <v>6305.6918999999998</v>
      </c>
    </row>
    <row r="85" spans="1:26" hidden="1">
      <c r="A85" s="113">
        <v>44278</v>
      </c>
      <c r="B85" s="175">
        <f t="shared" si="3"/>
        <v>0</v>
      </c>
      <c r="W85" s="122">
        <f t="shared" si="4"/>
        <v>-5.3783754648235704E-2</v>
      </c>
      <c r="X85" s="71">
        <f>[1]!s_dq_close($X$1,A85,1)</f>
        <v>6289.0011999999997</v>
      </c>
      <c r="Y85" s="122">
        <f t="shared" si="5"/>
        <v>-2.3236316969872828E-2</v>
      </c>
      <c r="Z85" s="177">
        <f>[1]!s_dq_close($Z$1,A85,1)</f>
        <v>6219.1665999999996</v>
      </c>
    </row>
    <row r="86" spans="1:26" hidden="1">
      <c r="A86" s="113">
        <v>44279</v>
      </c>
      <c r="B86" s="175">
        <f t="shared" si="3"/>
        <v>0</v>
      </c>
      <c r="W86" s="122">
        <f t="shared" si="4"/>
        <v>-6.7736146093112404E-2</v>
      </c>
      <c r="X86" s="71">
        <f>[1]!s_dq_close($X$1,A86,1)</f>
        <v>6196.2669999999998</v>
      </c>
      <c r="Y86" s="122">
        <f t="shared" si="5"/>
        <v>-3.5270448786780983E-2</v>
      </c>
      <c r="Z86" s="177">
        <f>[1]!s_dq_close($Z$1,A86,1)</f>
        <v>6142.5438999999997</v>
      </c>
    </row>
    <row r="87" spans="1:26" hidden="1">
      <c r="A87" s="113">
        <v>44280</v>
      </c>
      <c r="B87" s="175">
        <f t="shared" si="3"/>
        <v>0</v>
      </c>
      <c r="W87" s="122">
        <f t="shared" si="4"/>
        <v>-6.8571927654567433E-2</v>
      </c>
      <c r="X87" s="71">
        <f>[1]!s_dq_close($X$1,A87,1)</f>
        <v>6190.7120000000004</v>
      </c>
      <c r="Y87" s="122">
        <f t="shared" si="5"/>
        <v>-3.2936063396625692E-2</v>
      </c>
      <c r="Z87" s="177">
        <f>[1]!s_dq_close($Z$1,A87,1)</f>
        <v>6157.4071999999996</v>
      </c>
    </row>
    <row r="88" spans="1:26" hidden="1">
      <c r="A88" s="113">
        <v>44281</v>
      </c>
      <c r="B88" s="175">
        <f t="shared" si="3"/>
        <v>0</v>
      </c>
      <c r="W88" s="122">
        <f t="shared" si="4"/>
        <v>-5.192710089041952E-2</v>
      </c>
      <c r="X88" s="71">
        <f>[1]!s_dq_close($X$1,A88,1)</f>
        <v>6301.3414000000002</v>
      </c>
      <c r="Y88" s="122">
        <f t="shared" si="5"/>
        <v>-1.8111939522247322E-2</v>
      </c>
      <c r="Z88" s="177">
        <f>[1]!s_dq_close($Z$1,A88,1)</f>
        <v>6251.7941000000001</v>
      </c>
    </row>
    <row r="89" spans="1:26" hidden="1">
      <c r="A89" s="113">
        <v>44282</v>
      </c>
      <c r="B89" s="175">
        <f t="shared" si="3"/>
        <v>0</v>
      </c>
      <c r="W89" s="122">
        <f t="shared" si="4"/>
        <v>-5.192710089041952E-2</v>
      </c>
      <c r="X89" s="71">
        <f>[1]!s_dq_close($X$1,A89,1)</f>
        <v>6301.3414000000002</v>
      </c>
      <c r="Y89" s="122">
        <f t="shared" si="5"/>
        <v>-1.8111939522247322E-2</v>
      </c>
      <c r="Z89" s="177">
        <f>[1]!s_dq_close($Z$1,A89,1)</f>
        <v>6251.7941000000001</v>
      </c>
    </row>
    <row r="90" spans="1:26" hidden="1">
      <c r="A90" s="113">
        <v>44283</v>
      </c>
      <c r="B90" s="175">
        <f t="shared" si="3"/>
        <v>0</v>
      </c>
      <c r="W90" s="122">
        <f t="shared" si="4"/>
        <v>-5.192710089041952E-2</v>
      </c>
      <c r="X90" s="71">
        <f>[1]!s_dq_close($X$1,A90,1)</f>
        <v>6301.3414000000002</v>
      </c>
      <c r="Y90" s="122">
        <f t="shared" si="5"/>
        <v>-1.8111939522247322E-2</v>
      </c>
      <c r="Z90" s="177">
        <f>[1]!s_dq_close($Z$1,A90,1)</f>
        <v>6251.7941000000001</v>
      </c>
    </row>
    <row r="91" spans="1:26" hidden="1">
      <c r="A91" s="113">
        <v>44284</v>
      </c>
      <c r="B91" s="175">
        <f t="shared" si="3"/>
        <v>0</v>
      </c>
      <c r="W91" s="122">
        <f t="shared" si="4"/>
        <v>-4.8125400635389615E-2</v>
      </c>
      <c r="X91" s="71">
        <f>[1]!s_dq_close($X$1,A91,1)</f>
        <v>6326.6093000000001</v>
      </c>
      <c r="Y91" s="122">
        <f t="shared" si="5"/>
        <v>-1.7617445540365484E-2</v>
      </c>
      <c r="Z91" s="177">
        <f>[1]!s_dq_close($Z$1,A91,1)</f>
        <v>6254.9426000000003</v>
      </c>
    </row>
    <row r="92" spans="1:26" hidden="1">
      <c r="A92" s="113">
        <v>44285</v>
      </c>
      <c r="B92" s="175">
        <f t="shared" si="3"/>
        <v>0</v>
      </c>
      <c r="W92" s="122">
        <f t="shared" si="4"/>
        <v>-5.1890479966556713E-2</v>
      </c>
      <c r="X92" s="71">
        <f>[1]!s_dq_close($X$1,A92,1)</f>
        <v>6301.5847999999996</v>
      </c>
      <c r="Y92" s="122">
        <f t="shared" si="5"/>
        <v>-1.362562186525007E-2</v>
      </c>
      <c r="Z92" s="177">
        <f>[1]!s_dq_close($Z$1,A92,1)</f>
        <v>6280.3590000000004</v>
      </c>
    </row>
    <row r="93" spans="1:26" hidden="1">
      <c r="A93" s="113">
        <v>44286</v>
      </c>
      <c r="B93" s="175">
        <f t="shared" si="3"/>
        <v>0</v>
      </c>
      <c r="W93" s="122">
        <f t="shared" si="4"/>
        <v>-5.3123103552583206E-2</v>
      </c>
      <c r="X93" s="71">
        <f>[1]!s_dq_close($X$1,A93,1)</f>
        <v>6293.3922000000002</v>
      </c>
      <c r="Y93" s="122">
        <f t="shared" si="5"/>
        <v>-1.7754572011885683E-2</v>
      </c>
      <c r="Z93" s="177">
        <f>[1]!s_dq_close($Z$1,A93,1)</f>
        <v>6254.0694999999996</v>
      </c>
    </row>
    <row r="94" spans="1:26" hidden="1">
      <c r="A94" s="113">
        <v>44287</v>
      </c>
      <c r="B94" s="175">
        <f t="shared" si="3"/>
        <v>0</v>
      </c>
      <c r="W94" s="122">
        <f t="shared" si="4"/>
        <v>-4.6743916153430876E-2</v>
      </c>
      <c r="X94" s="71">
        <f>[1]!s_dq_close($X$1,A94,1)</f>
        <v>6335.7912999999999</v>
      </c>
      <c r="Y94" s="122">
        <f t="shared" si="5"/>
        <v>-8.7088894846235609E-3</v>
      </c>
      <c r="Z94" s="177">
        <f>[1]!s_dq_close($Z$1,A94,1)</f>
        <v>6311.6643999999997</v>
      </c>
    </row>
    <row r="95" spans="1:26" hidden="1">
      <c r="A95" s="113">
        <v>44288</v>
      </c>
      <c r="B95" s="175">
        <f t="shared" si="3"/>
        <v>0</v>
      </c>
      <c r="W95" s="122">
        <f t="shared" si="4"/>
        <v>-4.2913283262169033E-2</v>
      </c>
      <c r="X95" s="71">
        <f>[1]!s_dq_close($X$1,A95,1)</f>
        <v>6361.2515000000003</v>
      </c>
      <c r="Y95" s="122">
        <f t="shared" si="5"/>
        <v>-6.3622222366365166E-3</v>
      </c>
      <c r="Z95" s="177">
        <f>[1]!s_dq_close($Z$1,A95,1)</f>
        <v>6326.6058999999996</v>
      </c>
    </row>
    <row r="96" spans="1:26" hidden="1">
      <c r="A96" s="113">
        <v>44289</v>
      </c>
      <c r="B96" s="175">
        <f t="shared" si="3"/>
        <v>0</v>
      </c>
      <c r="W96" s="122">
        <f t="shared" si="4"/>
        <v>-4.2913283262169033E-2</v>
      </c>
      <c r="X96" s="71">
        <f>[1]!s_dq_close($X$1,A96,1)</f>
        <v>6361.2515000000003</v>
      </c>
      <c r="Y96" s="122">
        <f t="shared" si="5"/>
        <v>-6.3622222366365166E-3</v>
      </c>
      <c r="Z96" s="177">
        <f>[1]!s_dq_close($Z$1,A96,1)</f>
        <v>6326.6058999999996</v>
      </c>
    </row>
    <row r="97" spans="1:26" hidden="1">
      <c r="A97" s="113">
        <v>44290</v>
      </c>
      <c r="B97" s="175">
        <f t="shared" si="3"/>
        <v>0</v>
      </c>
      <c r="W97" s="122">
        <f t="shared" si="4"/>
        <v>-4.2913283262169033E-2</v>
      </c>
      <c r="X97" s="71">
        <f>[1]!s_dq_close($X$1,A97,1)</f>
        <v>6361.2515000000003</v>
      </c>
      <c r="Y97" s="122">
        <f t="shared" si="5"/>
        <v>-6.3622222366365166E-3</v>
      </c>
      <c r="Z97" s="177">
        <f>[1]!s_dq_close($Z$1,A97,1)</f>
        <v>6326.6058999999996</v>
      </c>
    </row>
    <row r="98" spans="1:26" hidden="1">
      <c r="A98" s="113">
        <v>44291</v>
      </c>
      <c r="B98" s="175">
        <f t="shared" si="3"/>
        <v>0</v>
      </c>
      <c r="W98" s="122">
        <f t="shared" si="4"/>
        <v>-4.2913283262169033E-2</v>
      </c>
      <c r="X98" s="71">
        <f>[1]!s_dq_close($X$1,A98,1)</f>
        <v>6361.2515000000003</v>
      </c>
      <c r="Y98" s="122">
        <f t="shared" si="5"/>
        <v>-6.3622222366365166E-3</v>
      </c>
      <c r="Z98" s="177">
        <f>[1]!s_dq_close($Z$1,A98,1)</f>
        <v>6326.6058999999996</v>
      </c>
    </row>
    <row r="99" spans="1:26" hidden="1">
      <c r="A99" s="113">
        <v>44292</v>
      </c>
      <c r="B99" s="175">
        <f t="shared" si="3"/>
        <v>0</v>
      </c>
      <c r="W99" s="122">
        <f t="shared" si="4"/>
        <v>-3.3850537431617034E-2</v>
      </c>
      <c r="X99" s="71">
        <f>[1]!s_dq_close($X$1,A99,1)</f>
        <v>6421.4867999999997</v>
      </c>
      <c r="Y99" s="122">
        <f t="shared" si="5"/>
        <v>-3.7723050984991291E-3</v>
      </c>
      <c r="Z99" s="177">
        <f>[1]!s_dq_close($Z$1,A99,1)</f>
        <v>6343.0962</v>
      </c>
    </row>
    <row r="100" spans="1:26" hidden="1">
      <c r="A100" s="113">
        <v>44293</v>
      </c>
      <c r="B100" s="175">
        <f t="shared" si="3"/>
        <v>0</v>
      </c>
      <c r="W100" s="122">
        <f t="shared" si="4"/>
        <v>-3.3658721425730453E-2</v>
      </c>
      <c r="X100" s="71">
        <f>[1]!s_dq_close($X$1,A100,1)</f>
        <v>6422.7617</v>
      </c>
      <c r="Y100" s="122">
        <f t="shared" si="5"/>
        <v>-2.9901769167066661E-3</v>
      </c>
      <c r="Z100" s="177">
        <f>[1]!s_dq_close($Z$1,A100,1)</f>
        <v>6348.0761000000002</v>
      </c>
    </row>
    <row r="101" spans="1:26" hidden="1">
      <c r="A101" s="113">
        <v>44294</v>
      </c>
      <c r="B101" s="175">
        <f t="shared" si="3"/>
        <v>0</v>
      </c>
      <c r="W101" s="122">
        <f t="shared" si="4"/>
        <v>-3.6462208116830763E-2</v>
      </c>
      <c r="X101" s="71">
        <f>[1]!s_dq_close($X$1,A101,1)</f>
        <v>6404.1283999999996</v>
      </c>
      <c r="Y101" s="122">
        <f t="shared" si="5"/>
        <v>-1.6274718083066908E-3</v>
      </c>
      <c r="Z101" s="177">
        <f>[1]!s_dq_close($Z$1,A101,1)</f>
        <v>6356.7525999999998</v>
      </c>
    </row>
    <row r="102" spans="1:26" hidden="1">
      <c r="A102" s="113">
        <v>44295</v>
      </c>
      <c r="B102" s="175">
        <f t="shared" si="3"/>
        <v>0</v>
      </c>
      <c r="W102" s="122">
        <f t="shared" si="4"/>
        <v>-3.7155297467145521E-2</v>
      </c>
      <c r="X102" s="71">
        <f>[1]!s_dq_close($X$1,A102,1)</f>
        <v>6399.5218000000004</v>
      </c>
      <c r="Y102" s="122">
        <f t="shared" si="5"/>
        <v>-5.0062862851744105E-3</v>
      </c>
      <c r="Z102" s="177">
        <f>[1]!s_dq_close($Z$1,A102,1)</f>
        <v>6335.2393000000002</v>
      </c>
    </row>
    <row r="103" spans="1:26" hidden="1">
      <c r="A103" s="113">
        <v>44296</v>
      </c>
      <c r="B103" s="175">
        <f t="shared" si="3"/>
        <v>0</v>
      </c>
      <c r="W103" s="122">
        <f t="shared" si="4"/>
        <v>-3.7155297467145521E-2</v>
      </c>
      <c r="X103" s="71">
        <f>[1]!s_dq_close($X$1,A103,1)</f>
        <v>6399.5218000000004</v>
      </c>
      <c r="Y103" s="122">
        <f t="shared" si="5"/>
        <v>-5.0062862851744105E-3</v>
      </c>
      <c r="Z103" s="177">
        <f>[1]!s_dq_close($Z$1,A103,1)</f>
        <v>6335.2393000000002</v>
      </c>
    </row>
    <row r="104" spans="1:26" hidden="1">
      <c r="A104" s="113">
        <v>44297</v>
      </c>
      <c r="B104" s="175">
        <f t="shared" si="3"/>
        <v>0</v>
      </c>
      <c r="W104" s="122">
        <f t="shared" si="4"/>
        <v>-3.7155297467145521E-2</v>
      </c>
      <c r="X104" s="71">
        <f>[1]!s_dq_close($X$1,A104,1)</f>
        <v>6399.5218000000004</v>
      </c>
      <c r="Y104" s="122">
        <f t="shared" si="5"/>
        <v>-5.0062862851744105E-3</v>
      </c>
      <c r="Z104" s="177">
        <f>[1]!s_dq_close($Z$1,A104,1)</f>
        <v>6335.2393000000002</v>
      </c>
    </row>
    <row r="105" spans="1:26" hidden="1">
      <c r="A105" s="113">
        <v>44298</v>
      </c>
      <c r="B105" s="175">
        <f t="shared" si="3"/>
        <v>0</v>
      </c>
      <c r="W105" s="122">
        <f t="shared" si="4"/>
        <v>-5.7635737207106907E-2</v>
      </c>
      <c r="X105" s="71">
        <f>[1]!s_dq_close($X$1,A105,1)</f>
        <v>6263.3990999999996</v>
      </c>
      <c r="Y105" s="122">
        <f t="shared" si="5"/>
        <v>-2.2097402388639109E-2</v>
      </c>
      <c r="Z105" s="177">
        <f>[1]!s_dq_close($Z$1,A105,1)</f>
        <v>6226.4182000000001</v>
      </c>
    </row>
    <row r="106" spans="1:26" hidden="1">
      <c r="A106" s="113">
        <v>44299</v>
      </c>
      <c r="B106" s="175">
        <f t="shared" si="3"/>
        <v>0</v>
      </c>
      <c r="W106" s="122">
        <f t="shared" si="4"/>
        <v>-6.2489393811620553E-2</v>
      </c>
      <c r="X106" s="71">
        <f>[1]!s_dq_close($X$1,A106,1)</f>
        <v>6231.1394</v>
      </c>
      <c r="Y106" s="122">
        <f t="shared" si="5"/>
        <v>-2.4710532552192466E-2</v>
      </c>
      <c r="Z106" s="177">
        <f>[1]!s_dq_close($Z$1,A106,1)</f>
        <v>6209.7800999999999</v>
      </c>
    </row>
    <row r="107" spans="1:26" hidden="1">
      <c r="A107" s="113">
        <v>44300</v>
      </c>
      <c r="B107" s="175">
        <f t="shared" si="3"/>
        <v>0</v>
      </c>
      <c r="W107" s="122">
        <f t="shared" si="4"/>
        <v>-4.910969704460566E-2</v>
      </c>
      <c r="X107" s="71">
        <f>[1]!s_dq_close($X$1,A107,1)</f>
        <v>6320.0672000000004</v>
      </c>
      <c r="Y107" s="122">
        <f t="shared" si="5"/>
        <v>-1.4120021612928468E-2</v>
      </c>
      <c r="Z107" s="177">
        <f>[1]!s_dq_close($Z$1,A107,1)</f>
        <v>6277.2111000000004</v>
      </c>
    </row>
    <row r="108" spans="1:26" hidden="1">
      <c r="A108" s="113">
        <v>44301</v>
      </c>
      <c r="B108" s="175">
        <f t="shared" si="3"/>
        <v>0</v>
      </c>
      <c r="W108" s="122">
        <f t="shared" si="4"/>
        <v>-5.2639207844580982E-2</v>
      </c>
      <c r="X108" s="71">
        <f>[1]!s_dq_close($X$1,A108,1)</f>
        <v>6296.6084000000001</v>
      </c>
      <c r="Y108" s="122">
        <f t="shared" si="5"/>
        <v>-1.4237845778470204E-2</v>
      </c>
      <c r="Z108" s="177">
        <f>[1]!s_dq_close($Z$1,A108,1)</f>
        <v>6276.4609</v>
      </c>
    </row>
    <row r="109" spans="1:26" hidden="1">
      <c r="A109" s="113">
        <v>44302</v>
      </c>
      <c r="B109" s="175">
        <f t="shared" si="3"/>
        <v>0</v>
      </c>
      <c r="W109" s="122">
        <f t="shared" si="4"/>
        <v>-4.1770647246242798E-2</v>
      </c>
      <c r="X109" s="71">
        <f>[1]!s_dq_close($X$1,A109,1)</f>
        <v>6368.8459999999995</v>
      </c>
      <c r="Y109" s="122">
        <f t="shared" si="5"/>
        <v>-4.3228841370522852E-3</v>
      </c>
      <c r="Z109" s="177">
        <f>[1]!s_dq_close($Z$1,A109,1)</f>
        <v>6339.5906000000004</v>
      </c>
    </row>
    <row r="110" spans="1:26" hidden="1">
      <c r="A110" s="113">
        <v>44303</v>
      </c>
      <c r="B110" s="175">
        <f t="shared" si="3"/>
        <v>0</v>
      </c>
      <c r="W110" s="122">
        <f t="shared" si="4"/>
        <v>-4.1770647246242798E-2</v>
      </c>
      <c r="X110" s="71">
        <f>[1]!s_dq_close($X$1,A110,1)</f>
        <v>6368.8459999999995</v>
      </c>
      <c r="Y110" s="122">
        <f t="shared" si="5"/>
        <v>-4.3228841370522852E-3</v>
      </c>
      <c r="Z110" s="177">
        <f>[1]!s_dq_close($Z$1,A110,1)</f>
        <v>6339.5906000000004</v>
      </c>
    </row>
    <row r="111" spans="1:26" hidden="1">
      <c r="A111" s="113">
        <v>44304</v>
      </c>
      <c r="B111" s="175">
        <f t="shared" si="3"/>
        <v>0</v>
      </c>
      <c r="W111" s="122">
        <f t="shared" si="4"/>
        <v>-4.1770647246242798E-2</v>
      </c>
      <c r="X111" s="71">
        <f>[1]!s_dq_close($X$1,A111,1)</f>
        <v>6368.8459999999995</v>
      </c>
      <c r="Y111" s="122">
        <f t="shared" si="5"/>
        <v>-4.3228841370522852E-3</v>
      </c>
      <c r="Z111" s="177">
        <f>[1]!s_dq_close($Z$1,A111,1)</f>
        <v>6339.5906000000004</v>
      </c>
    </row>
    <row r="112" spans="1:26" hidden="1">
      <c r="A112" s="113">
        <v>44305</v>
      </c>
      <c r="B112" s="175">
        <f t="shared" si="3"/>
        <v>0</v>
      </c>
      <c r="W112" s="122">
        <f t="shared" si="4"/>
        <v>-2.5439881765871752E-2</v>
      </c>
      <c r="X112" s="71">
        <f>[1]!s_dq_close($X$1,A112,1)</f>
        <v>6477.3879999999999</v>
      </c>
      <c r="Y112" s="122">
        <f t="shared" si="5"/>
        <v>9.1321895259028896E-3</v>
      </c>
      <c r="Z112" s="177">
        <f>[1]!s_dq_close($Z$1,A112,1)</f>
        <v>6425.2605999999996</v>
      </c>
    </row>
    <row r="113" spans="1:26" hidden="1">
      <c r="A113" s="113">
        <v>44306</v>
      </c>
      <c r="B113" s="175">
        <f t="shared" si="3"/>
        <v>0</v>
      </c>
      <c r="W113" s="122">
        <f t="shared" si="4"/>
        <v>-2.8412676286153848E-2</v>
      </c>
      <c r="X113" s="71">
        <f>[1]!s_dq_close($X$1,A113,1)</f>
        <v>6457.6293999999998</v>
      </c>
      <c r="Y113" s="122">
        <f t="shared" si="5"/>
        <v>9.6474150325134289E-3</v>
      </c>
      <c r="Z113" s="177">
        <f>[1]!s_dq_close($Z$1,A113,1)</f>
        <v>6428.5411000000004</v>
      </c>
    </row>
    <row r="114" spans="1:26" hidden="1">
      <c r="A114" s="113">
        <v>44307</v>
      </c>
      <c r="B114" s="175">
        <f t="shared" si="3"/>
        <v>0</v>
      </c>
      <c r="W114" s="122">
        <f t="shared" si="4"/>
        <v>-2.8399842412671905E-2</v>
      </c>
      <c r="X114" s="71">
        <f>[1]!s_dq_close($X$1,A114,1)</f>
        <v>6457.7147000000004</v>
      </c>
      <c r="Y114" s="122">
        <f t="shared" si="5"/>
        <v>8.3466060899892724E-3</v>
      </c>
      <c r="Z114" s="177">
        <f>[1]!s_dq_close($Z$1,A114,1)</f>
        <v>6420.2587000000003</v>
      </c>
    </row>
    <row r="115" spans="1:26" hidden="1">
      <c r="A115" s="113">
        <v>44308</v>
      </c>
      <c r="B115" s="175">
        <f t="shared" si="3"/>
        <v>0</v>
      </c>
      <c r="W115" s="122">
        <f t="shared" si="4"/>
        <v>-2.4262836525264175E-2</v>
      </c>
      <c r="X115" s="71">
        <f>[1]!s_dq_close($X$1,A115,1)</f>
        <v>6485.2111999999997</v>
      </c>
      <c r="Y115" s="122">
        <f t="shared" si="5"/>
        <v>1.2305542028148375E-2</v>
      </c>
      <c r="Z115" s="177">
        <f>[1]!s_dq_close($Z$1,A115,1)</f>
        <v>6445.4656999999997</v>
      </c>
    </row>
    <row r="116" spans="1:26" hidden="1">
      <c r="A116" s="113">
        <v>44309</v>
      </c>
      <c r="B116" s="175">
        <f t="shared" si="3"/>
        <v>0</v>
      </c>
      <c r="W116" s="122">
        <f t="shared" si="4"/>
        <v>-2.9063683169729071E-2</v>
      </c>
      <c r="X116" s="71">
        <f>[1]!s_dq_close($X$1,A116,1)</f>
        <v>6453.3024999999998</v>
      </c>
      <c r="Y116" s="122">
        <f t="shared" si="5"/>
        <v>1.5021073359301251E-2</v>
      </c>
      <c r="Z116" s="177">
        <f>[1]!s_dq_close($Z$1,A116,1)</f>
        <v>6462.7557999999999</v>
      </c>
    </row>
    <row r="117" spans="1:26" hidden="1">
      <c r="A117" s="113">
        <v>44310</v>
      </c>
      <c r="B117" s="175">
        <f t="shared" si="3"/>
        <v>0</v>
      </c>
      <c r="W117" s="122">
        <f t="shared" si="4"/>
        <v>-2.9063683169729071E-2</v>
      </c>
      <c r="X117" s="71">
        <f>[1]!s_dq_close($X$1,A117,1)</f>
        <v>6453.3024999999998</v>
      </c>
      <c r="Y117" s="122">
        <f t="shared" si="5"/>
        <v>1.5021073359301251E-2</v>
      </c>
      <c r="Z117" s="177">
        <f>[1]!s_dq_close($Z$1,A117,1)</f>
        <v>6462.7557999999999</v>
      </c>
    </row>
    <row r="118" spans="1:26" hidden="1">
      <c r="A118" s="113">
        <v>44311</v>
      </c>
      <c r="B118" s="175">
        <f t="shared" si="3"/>
        <v>0</v>
      </c>
      <c r="W118" s="122">
        <f t="shared" si="4"/>
        <v>-2.9063683169729071E-2</v>
      </c>
      <c r="X118" s="71">
        <f>[1]!s_dq_close($X$1,A118,1)</f>
        <v>6453.3024999999998</v>
      </c>
      <c r="Y118" s="122">
        <f t="shared" si="5"/>
        <v>1.5021073359301251E-2</v>
      </c>
      <c r="Z118" s="177">
        <f>[1]!s_dq_close($Z$1,A118,1)</f>
        <v>6462.7557999999999</v>
      </c>
    </row>
    <row r="119" spans="1:26" hidden="1">
      <c r="A119" s="113">
        <v>44312</v>
      </c>
      <c r="B119" s="175">
        <f t="shared" si="3"/>
        <v>0</v>
      </c>
      <c r="W119" s="122">
        <f t="shared" si="4"/>
        <v>-3.2405861544471559E-2</v>
      </c>
      <c r="X119" s="71">
        <f>[1]!s_dq_close($X$1,A119,1)</f>
        <v>6431.0888000000004</v>
      </c>
      <c r="Y119" s="122">
        <f t="shared" si="5"/>
        <v>1.1862547038376858E-2</v>
      </c>
      <c r="Z119" s="177">
        <f>[1]!s_dq_close($Z$1,A119,1)</f>
        <v>6442.6450999999997</v>
      </c>
    </row>
    <row r="120" spans="1:26" hidden="1">
      <c r="A120" s="113">
        <v>44313</v>
      </c>
      <c r="B120" s="175">
        <f t="shared" si="3"/>
        <v>0</v>
      </c>
      <c r="W120" s="122">
        <f t="shared" si="4"/>
        <v>-3.69472472883553E-2</v>
      </c>
      <c r="X120" s="71">
        <f>[1]!s_dq_close($X$1,A120,1)</f>
        <v>6400.9045999999998</v>
      </c>
      <c r="Y120" s="122">
        <f t="shared" si="5"/>
        <v>1.2433779073156126E-2</v>
      </c>
      <c r="Z120" s="177">
        <f>[1]!s_dq_close($Z$1,A120,1)</f>
        <v>6446.2821999999996</v>
      </c>
    </row>
    <row r="121" spans="1:26" hidden="1">
      <c r="A121" s="113">
        <v>44314</v>
      </c>
      <c r="B121" s="175">
        <f t="shared" si="3"/>
        <v>0</v>
      </c>
      <c r="W121" s="122">
        <f t="shared" si="4"/>
        <v>-3.1479370225428571E-2</v>
      </c>
      <c r="X121" s="71">
        <f>[1]!s_dq_close($X$1,A121,1)</f>
        <v>6437.2466999999997</v>
      </c>
      <c r="Y121" s="122">
        <f t="shared" si="5"/>
        <v>1.9259774941394525E-2</v>
      </c>
      <c r="Z121" s="177">
        <f>[1]!s_dq_close($Z$1,A121,1)</f>
        <v>6489.7440999999999</v>
      </c>
    </row>
    <row r="122" spans="1:26" hidden="1">
      <c r="A122" s="113">
        <v>44315</v>
      </c>
      <c r="B122" s="175">
        <f t="shared" si="3"/>
        <v>0</v>
      </c>
      <c r="W122" s="122">
        <f t="shared" si="4"/>
        <v>-3.6315604056798012E-2</v>
      </c>
      <c r="X122" s="71">
        <f>[1]!s_dq_close($X$1,A122,1)</f>
        <v>6405.1027999999997</v>
      </c>
      <c r="Y122" s="122">
        <f t="shared" si="5"/>
        <v>1.9602787441451719E-2</v>
      </c>
      <c r="Z122" s="177">
        <f>[1]!s_dq_close($Z$1,A122,1)</f>
        <v>6491.9281000000001</v>
      </c>
    </row>
    <row r="123" spans="1:26" hidden="1">
      <c r="A123" s="113">
        <v>44316</v>
      </c>
      <c r="B123" s="175">
        <f t="shared" si="3"/>
        <v>0</v>
      </c>
      <c r="W123" s="122">
        <f t="shared" si="4"/>
        <v>-3.9771030456978385E-2</v>
      </c>
      <c r="X123" s="71">
        <f>[1]!s_dq_close($X$1,A123,1)</f>
        <v>6382.1364000000003</v>
      </c>
      <c r="Y123" s="122">
        <f t="shared" si="5"/>
        <v>1.8625798632909918E-2</v>
      </c>
      <c r="Z123" s="177">
        <f>[1]!s_dq_close($Z$1,A123,1)</f>
        <v>6485.7075000000004</v>
      </c>
    </row>
    <row r="124" spans="1:26" hidden="1">
      <c r="A124" s="113">
        <v>44317</v>
      </c>
      <c r="B124" s="175">
        <f t="shared" si="3"/>
        <v>0</v>
      </c>
      <c r="W124" s="122">
        <f t="shared" si="4"/>
        <v>-3.9771030456978385E-2</v>
      </c>
      <c r="X124" s="71">
        <f>[1]!s_dq_close($X$1,A124,1)</f>
        <v>6382.1364000000003</v>
      </c>
      <c r="Y124" s="122">
        <f t="shared" si="5"/>
        <v>1.8625798632909918E-2</v>
      </c>
      <c r="Z124" s="177">
        <f>[1]!s_dq_close($Z$1,A124,1)</f>
        <v>6485.7075000000004</v>
      </c>
    </row>
    <row r="125" spans="1:26" hidden="1">
      <c r="A125" s="113">
        <v>44318</v>
      </c>
      <c r="B125" s="175">
        <f t="shared" si="3"/>
        <v>0</v>
      </c>
      <c r="W125" s="122">
        <f t="shared" si="4"/>
        <v>-3.9771030456978385E-2</v>
      </c>
      <c r="X125" s="71">
        <f>[1]!s_dq_close($X$1,A125,1)</f>
        <v>6382.1364000000003</v>
      </c>
      <c r="Y125" s="122">
        <f t="shared" si="5"/>
        <v>1.8625798632909918E-2</v>
      </c>
      <c r="Z125" s="177">
        <f>[1]!s_dq_close($Z$1,A125,1)</f>
        <v>6485.7075000000004</v>
      </c>
    </row>
    <row r="126" spans="1:26" hidden="1">
      <c r="A126" s="113">
        <v>44319</v>
      </c>
      <c r="B126" s="175">
        <f t="shared" si="3"/>
        <v>0</v>
      </c>
      <c r="W126" s="122">
        <f t="shared" si="4"/>
        <v>-3.9771030456978385E-2</v>
      </c>
      <c r="X126" s="71">
        <f>[1]!s_dq_close($X$1,A126,1)</f>
        <v>6382.1364000000003</v>
      </c>
      <c r="Y126" s="122">
        <f t="shared" si="5"/>
        <v>1.8625798632909918E-2</v>
      </c>
      <c r="Z126" s="177">
        <f>[1]!s_dq_close($Z$1,A126,1)</f>
        <v>6485.7075000000004</v>
      </c>
    </row>
    <row r="127" spans="1:26" hidden="1">
      <c r="A127" s="113">
        <v>44320</v>
      </c>
      <c r="B127" s="175">
        <f t="shared" si="3"/>
        <v>0</v>
      </c>
      <c r="W127" s="122">
        <f t="shared" si="4"/>
        <v>-3.9771030456978385E-2</v>
      </c>
      <c r="X127" s="71">
        <f>[1]!s_dq_close($X$1,A127,1)</f>
        <v>6382.1364000000003</v>
      </c>
      <c r="Y127" s="122">
        <f t="shared" si="5"/>
        <v>1.8625798632909918E-2</v>
      </c>
      <c r="Z127" s="177">
        <f>[1]!s_dq_close($Z$1,A127,1)</f>
        <v>6485.7075000000004</v>
      </c>
    </row>
    <row r="128" spans="1:26" hidden="1">
      <c r="A128" s="113">
        <v>44321</v>
      </c>
      <c r="B128" s="175">
        <f t="shared" si="3"/>
        <v>0</v>
      </c>
      <c r="W128" s="122">
        <f t="shared" si="4"/>
        <v>-3.9771030456978385E-2</v>
      </c>
      <c r="X128" s="71">
        <f>[1]!s_dq_close($X$1,A128,1)</f>
        <v>6382.1364000000003</v>
      </c>
      <c r="Y128" s="122">
        <f t="shared" si="5"/>
        <v>1.8625798632909918E-2</v>
      </c>
      <c r="Z128" s="177">
        <f>[1]!s_dq_close($Z$1,A128,1)</f>
        <v>6485.7075000000004</v>
      </c>
    </row>
    <row r="129" spans="1:26" hidden="1">
      <c r="A129" s="113">
        <v>44322</v>
      </c>
      <c r="B129" s="175">
        <f t="shared" si="3"/>
        <v>0</v>
      </c>
      <c r="W129" s="122">
        <f t="shared" si="4"/>
        <v>-3.731845165710812E-2</v>
      </c>
      <c r="X129" s="71">
        <f>[1]!s_dq_close($X$1,A129,1)</f>
        <v>6398.4373999999998</v>
      </c>
      <c r="Y129" s="122">
        <f t="shared" si="5"/>
        <v>1.9197643190010716E-2</v>
      </c>
      <c r="Z129" s="177">
        <f>[1]!s_dq_close($Z$1,A129,1)</f>
        <v>6489.3485000000001</v>
      </c>
    </row>
    <row r="130" spans="1:26" hidden="1">
      <c r="A130" s="113">
        <v>44323</v>
      </c>
      <c r="B130" s="175">
        <f t="shared" si="3"/>
        <v>0</v>
      </c>
      <c r="W130" s="122">
        <f t="shared" si="4"/>
        <v>-4.9081757416169602E-2</v>
      </c>
      <c r="X130" s="71">
        <f>[1]!s_dq_close($X$1,A130,1)</f>
        <v>6320.2529000000004</v>
      </c>
      <c r="Y130" s="122">
        <f t="shared" si="5"/>
        <v>1.2144904122902034E-2</v>
      </c>
      <c r="Z130" s="177">
        <f>[1]!s_dq_close($Z$1,A130,1)</f>
        <v>6444.4429</v>
      </c>
    </row>
    <row r="131" spans="1:26" hidden="1">
      <c r="A131" s="113">
        <v>44324</v>
      </c>
      <c r="B131" s="175">
        <f t="shared" ref="B131:B194" si="6">SUM(C131,E131,I131,K131,M131,O131,S131)</f>
        <v>0</v>
      </c>
      <c r="W131" s="122">
        <f t="shared" si="4"/>
        <v>-4.9081757416169602E-2</v>
      </c>
      <c r="X131" s="71">
        <f>[1]!s_dq_close($X$1,A131,1)</f>
        <v>6320.2529000000004</v>
      </c>
      <c r="Y131" s="122">
        <f t="shared" si="5"/>
        <v>1.2144904122902034E-2</v>
      </c>
      <c r="Z131" s="177">
        <f>[1]!s_dq_close($Z$1,A131,1)</f>
        <v>6444.4429</v>
      </c>
    </row>
    <row r="132" spans="1:26" hidden="1">
      <c r="A132" s="113">
        <v>44325</v>
      </c>
      <c r="B132" s="175">
        <f t="shared" si="6"/>
        <v>0</v>
      </c>
      <c r="W132" s="122">
        <f t="shared" ref="W132:W195" si="7">X132/$X$3-1</f>
        <v>-4.9081757416169602E-2</v>
      </c>
      <c r="X132" s="71">
        <f>[1]!s_dq_close($X$1,A132,1)</f>
        <v>6320.2529000000004</v>
      </c>
      <c r="Y132" s="122">
        <f t="shared" ref="Y132:Y195" si="8">Z132/$Z$3-1</f>
        <v>1.2144904122902034E-2</v>
      </c>
      <c r="Z132" s="177">
        <f>[1]!s_dq_close($Z$1,A132,1)</f>
        <v>6444.4429</v>
      </c>
    </row>
    <row r="133" spans="1:26" hidden="1">
      <c r="A133" s="113">
        <v>44326</v>
      </c>
      <c r="B133" s="175">
        <f t="shared" si="6"/>
        <v>0</v>
      </c>
      <c r="W133" s="122">
        <f t="shared" si="7"/>
        <v>-4.6325318230788004E-2</v>
      </c>
      <c r="X133" s="71">
        <f>[1]!s_dq_close($X$1,A133,1)</f>
        <v>6338.5735000000004</v>
      </c>
      <c r="Y133" s="122">
        <f t="shared" si="8"/>
        <v>1.7100193998383917E-2</v>
      </c>
      <c r="Z133" s="177">
        <f>[1]!s_dq_close($Z$1,A133,1)</f>
        <v>6475.9938000000002</v>
      </c>
    </row>
    <row r="134" spans="1:26" hidden="1">
      <c r="A134" s="113">
        <v>44327</v>
      </c>
      <c r="B134" s="175">
        <f t="shared" si="6"/>
        <v>0</v>
      </c>
      <c r="W134" s="122">
        <f t="shared" si="7"/>
        <v>-4.5529527801472569E-2</v>
      </c>
      <c r="X134" s="71">
        <f>[1]!s_dq_close($X$1,A134,1)</f>
        <v>6343.8626999999997</v>
      </c>
      <c r="Y134" s="122">
        <f t="shared" si="8"/>
        <v>1.3965932984812301E-2</v>
      </c>
      <c r="Z134" s="177">
        <f>[1]!s_dq_close($Z$1,A134,1)</f>
        <v>6456.0375999999997</v>
      </c>
    </row>
    <row r="135" spans="1:26" hidden="1">
      <c r="A135" s="113">
        <v>44328</v>
      </c>
      <c r="B135" s="175">
        <f t="shared" si="6"/>
        <v>0</v>
      </c>
      <c r="W135" s="122">
        <f t="shared" si="7"/>
        <v>-3.4023501334956019E-2</v>
      </c>
      <c r="X135" s="71">
        <f>[1]!s_dq_close($X$1,A135,1)</f>
        <v>6420.3371999999999</v>
      </c>
      <c r="Y135" s="122">
        <f t="shared" si="8"/>
        <v>2.2763088506538631E-2</v>
      </c>
      <c r="Z135" s="177">
        <f>[1]!s_dq_close($Z$1,A135,1)</f>
        <v>6512.0501000000004</v>
      </c>
    </row>
    <row r="136" spans="1:26" hidden="1">
      <c r="A136" s="113">
        <v>44329</v>
      </c>
      <c r="B136" s="175">
        <f t="shared" si="6"/>
        <v>0</v>
      </c>
      <c r="W136" s="122">
        <f t="shared" si="7"/>
        <v>-4.084251595977928E-2</v>
      </c>
      <c r="X136" s="71">
        <f>[1]!s_dq_close($X$1,A136,1)</f>
        <v>6375.0147999999999</v>
      </c>
      <c r="Y136" s="122">
        <f t="shared" si="8"/>
        <v>1.1294346203804206E-2</v>
      </c>
      <c r="Z136" s="177">
        <f>[1]!s_dq_close($Z$1,A136,1)</f>
        <v>6439.0272999999997</v>
      </c>
    </row>
    <row r="137" spans="1:26" hidden="1">
      <c r="A137" s="113">
        <v>44330</v>
      </c>
      <c r="B137" s="175">
        <f t="shared" si="6"/>
        <v>0</v>
      </c>
      <c r="W137" s="122">
        <f t="shared" si="7"/>
        <v>-2.7683417379156139E-2</v>
      </c>
      <c r="X137" s="71">
        <f>[1]!s_dq_close($X$1,A137,1)</f>
        <v>6462.4763999999996</v>
      </c>
      <c r="Y137" s="122">
        <f t="shared" si="8"/>
        <v>2.4923172031967145E-2</v>
      </c>
      <c r="Z137" s="177">
        <f>[1]!s_dq_close($Z$1,A137,1)</f>
        <v>6525.8036000000002</v>
      </c>
    </row>
    <row r="138" spans="1:26" hidden="1">
      <c r="A138" s="113">
        <v>44331</v>
      </c>
      <c r="B138" s="175">
        <f t="shared" si="6"/>
        <v>0</v>
      </c>
      <c r="W138" s="122">
        <f t="shared" si="7"/>
        <v>-2.7683417379156139E-2</v>
      </c>
      <c r="X138" s="71">
        <f>[1]!s_dq_close($X$1,A138,1)</f>
        <v>6462.4763999999996</v>
      </c>
      <c r="Y138" s="122">
        <f t="shared" si="8"/>
        <v>2.4923172031967145E-2</v>
      </c>
      <c r="Z138" s="177">
        <f>[1]!s_dq_close($Z$1,A138,1)</f>
        <v>6525.8036000000002</v>
      </c>
    </row>
    <row r="139" spans="1:26" hidden="1">
      <c r="A139" s="113">
        <v>44332</v>
      </c>
      <c r="B139" s="175">
        <f t="shared" si="6"/>
        <v>0</v>
      </c>
      <c r="W139" s="122">
        <f t="shared" si="7"/>
        <v>-2.7683417379156139E-2</v>
      </c>
      <c r="X139" s="71">
        <f>[1]!s_dq_close($X$1,A139,1)</f>
        <v>6462.4763999999996</v>
      </c>
      <c r="Y139" s="122">
        <f t="shared" si="8"/>
        <v>2.4923172031967145E-2</v>
      </c>
      <c r="Z139" s="177">
        <f>[1]!s_dq_close($Z$1,A139,1)</f>
        <v>6525.8036000000002</v>
      </c>
    </row>
    <row r="140" spans="1:26" hidden="1">
      <c r="A140" s="113">
        <v>44333</v>
      </c>
      <c r="B140" s="175">
        <f t="shared" si="6"/>
        <v>0</v>
      </c>
      <c r="W140" s="122">
        <f t="shared" si="7"/>
        <v>-2.8465726975365313E-2</v>
      </c>
      <c r="X140" s="71">
        <f>[1]!s_dq_close($X$1,A140,1)</f>
        <v>6457.2767999999996</v>
      </c>
      <c r="Y140" s="122">
        <f t="shared" si="8"/>
        <v>3.3143001707099717E-2</v>
      </c>
      <c r="Z140" s="177">
        <f>[1]!s_dq_close($Z$1,A140,1)</f>
        <v>6578.1401999999998</v>
      </c>
    </row>
    <row r="141" spans="1:26" hidden="1">
      <c r="A141" s="113">
        <v>44334</v>
      </c>
      <c r="B141" s="175">
        <f t="shared" si="6"/>
        <v>0</v>
      </c>
      <c r="W141" s="122">
        <f t="shared" si="7"/>
        <v>-2.40205576686644E-2</v>
      </c>
      <c r="X141" s="71">
        <f>[1]!s_dq_close($X$1,A141,1)</f>
        <v>6486.8215</v>
      </c>
      <c r="Y141" s="122">
        <f t="shared" si="8"/>
        <v>3.651317804866383E-2</v>
      </c>
      <c r="Z141" s="177">
        <f>[1]!s_dq_close($Z$1,A141,1)</f>
        <v>6599.5985000000001</v>
      </c>
    </row>
    <row r="142" spans="1:26" hidden="1">
      <c r="A142" s="113">
        <v>44335</v>
      </c>
      <c r="B142" s="175">
        <f t="shared" si="6"/>
        <v>0</v>
      </c>
      <c r="W142" s="122">
        <f t="shared" si="7"/>
        <v>-2.3700478155821991E-2</v>
      </c>
      <c r="X142" s="71">
        <f>[1]!s_dq_close($X$1,A142,1)</f>
        <v>6488.9489000000003</v>
      </c>
      <c r="Y142" s="122">
        <f t="shared" si="8"/>
        <v>3.4124089703485794E-2</v>
      </c>
      <c r="Z142" s="177">
        <f>[1]!s_dq_close($Z$1,A142,1)</f>
        <v>6584.3869000000004</v>
      </c>
    </row>
    <row r="143" spans="1:26" hidden="1">
      <c r="A143" s="113">
        <v>44336</v>
      </c>
      <c r="B143" s="175">
        <f t="shared" si="6"/>
        <v>0</v>
      </c>
      <c r="W143" s="122">
        <f t="shared" si="7"/>
        <v>-2.462022905831196E-2</v>
      </c>
      <c r="X143" s="71">
        <f>[1]!s_dq_close($X$1,A143,1)</f>
        <v>6482.8357999999998</v>
      </c>
      <c r="Y143" s="122">
        <f t="shared" si="8"/>
        <v>2.8520955385931579E-2</v>
      </c>
      <c r="Z143" s="177">
        <f>[1]!s_dq_close($Z$1,A143,1)</f>
        <v>6548.7111000000004</v>
      </c>
    </row>
    <row r="144" spans="1:26" hidden="1">
      <c r="A144" s="113">
        <v>44337</v>
      </c>
      <c r="B144" s="175">
        <f t="shared" si="6"/>
        <v>0</v>
      </c>
      <c r="W144" s="122">
        <f t="shared" si="7"/>
        <v>-2.4990605920568232E-2</v>
      </c>
      <c r="X144" s="71">
        <f>[1]!s_dq_close($X$1,A144,1)</f>
        <v>6480.3741</v>
      </c>
      <c r="Y144" s="122">
        <f t="shared" si="8"/>
        <v>2.5246772286141805E-2</v>
      </c>
      <c r="Z144" s="177">
        <f>[1]!s_dq_close($Z$1,A144,1)</f>
        <v>6527.8639999999996</v>
      </c>
    </row>
    <row r="145" spans="1:26" hidden="1">
      <c r="A145" s="113">
        <v>44338</v>
      </c>
      <c r="B145" s="175">
        <f t="shared" si="6"/>
        <v>0</v>
      </c>
      <c r="W145" s="122">
        <f t="shared" si="7"/>
        <v>-2.4990605920568232E-2</v>
      </c>
      <c r="X145" s="71">
        <f>[1]!s_dq_close($X$1,A145,1)</f>
        <v>6480.3741</v>
      </c>
      <c r="Y145" s="122">
        <f t="shared" si="8"/>
        <v>2.5246772286141805E-2</v>
      </c>
      <c r="Z145" s="177">
        <f>[1]!s_dq_close($Z$1,A145,1)</f>
        <v>6527.8639999999996</v>
      </c>
    </row>
    <row r="146" spans="1:26" hidden="1">
      <c r="A146" s="113">
        <v>44339</v>
      </c>
      <c r="B146" s="175">
        <f t="shared" si="6"/>
        <v>0</v>
      </c>
      <c r="W146" s="122">
        <f t="shared" si="7"/>
        <v>-2.4990605920568232E-2</v>
      </c>
      <c r="X146" s="71">
        <f>[1]!s_dq_close($X$1,A146,1)</f>
        <v>6480.3741</v>
      </c>
      <c r="Y146" s="122">
        <f t="shared" si="8"/>
        <v>2.5246772286141805E-2</v>
      </c>
      <c r="Z146" s="177">
        <f>[1]!s_dq_close($Z$1,A146,1)</f>
        <v>6527.8639999999996</v>
      </c>
    </row>
    <row r="147" spans="1:26" hidden="1">
      <c r="A147" s="113">
        <v>44340</v>
      </c>
      <c r="B147" s="175">
        <f t="shared" si="6"/>
        <v>0</v>
      </c>
      <c r="W147" s="122">
        <f t="shared" si="7"/>
        <v>-1.6341959386432459E-2</v>
      </c>
      <c r="X147" s="71">
        <f>[1]!s_dq_close($X$1,A147,1)</f>
        <v>6537.8571000000002</v>
      </c>
      <c r="Y147" s="122">
        <f t="shared" si="8"/>
        <v>2.7800173670495587E-2</v>
      </c>
      <c r="Z147" s="177">
        <f>[1]!s_dq_close($Z$1,A147,1)</f>
        <v>6544.1217999999999</v>
      </c>
    </row>
    <row r="148" spans="1:26" hidden="1">
      <c r="A148" s="113">
        <v>44341</v>
      </c>
      <c r="B148" s="175">
        <f t="shared" si="6"/>
        <v>0</v>
      </c>
      <c r="W148" s="122">
        <f t="shared" si="7"/>
        <v>-4.6279278778438293E-3</v>
      </c>
      <c r="X148" s="71">
        <f>[1]!s_dq_close($X$1,A148,1)</f>
        <v>6615.7141000000001</v>
      </c>
      <c r="Y148" s="122">
        <f t="shared" si="8"/>
        <v>3.9665657674875732E-2</v>
      </c>
      <c r="Z148" s="177">
        <f>[1]!s_dq_close($Z$1,A148,1)</f>
        <v>6619.6706999999997</v>
      </c>
    </row>
    <row r="149" spans="1:26" hidden="1">
      <c r="A149" s="113">
        <v>44342</v>
      </c>
      <c r="B149" s="175">
        <f t="shared" si="6"/>
        <v>0</v>
      </c>
      <c r="W149" s="122">
        <f t="shared" si="7"/>
        <v>-2.5915998912806604E-4</v>
      </c>
      <c r="X149" s="71">
        <f>[1]!s_dq_close($X$1,A149,1)</f>
        <v>6644.7510000000002</v>
      </c>
      <c r="Y149" s="122">
        <f t="shared" si="8"/>
        <v>4.1006264862599062E-2</v>
      </c>
      <c r="Z149" s="177">
        <f>[1]!s_dq_close($Z$1,A149,1)</f>
        <v>6628.2065000000002</v>
      </c>
    </row>
    <row r="150" spans="1:26" hidden="1">
      <c r="A150" s="113">
        <v>44343</v>
      </c>
      <c r="B150" s="175">
        <f t="shared" si="6"/>
        <v>0</v>
      </c>
      <c r="W150" s="122">
        <f t="shared" si="7"/>
        <v>8.812432638150236E-3</v>
      </c>
      <c r="X150" s="71">
        <f>[1]!s_dq_close($X$1,A150,1)</f>
        <v>6705.0451000000003</v>
      </c>
      <c r="Y150" s="122">
        <f t="shared" si="8"/>
        <v>4.9989752815674748E-2</v>
      </c>
      <c r="Z150" s="177">
        <f>[1]!s_dq_close($Z$1,A150,1)</f>
        <v>6685.4053999999996</v>
      </c>
    </row>
    <row r="151" spans="1:26" hidden="1">
      <c r="A151" s="113">
        <v>44344</v>
      </c>
      <c r="B151" s="175">
        <f t="shared" si="6"/>
        <v>0</v>
      </c>
      <c r="W151" s="122">
        <f t="shared" si="7"/>
        <v>7.2026466365959774E-3</v>
      </c>
      <c r="X151" s="71">
        <f>[1]!s_dq_close($X$1,A151,1)</f>
        <v>6694.3456999999999</v>
      </c>
      <c r="Y151" s="122">
        <f t="shared" si="8"/>
        <v>4.7282749679921743E-2</v>
      </c>
      <c r="Z151" s="177">
        <f>[1]!s_dq_close($Z$1,A151,1)</f>
        <v>6668.1696000000002</v>
      </c>
    </row>
    <row r="152" spans="1:26" hidden="1">
      <c r="A152" s="113">
        <v>44345</v>
      </c>
      <c r="B152" s="175">
        <f t="shared" si="6"/>
        <v>0</v>
      </c>
      <c r="W152" s="122">
        <f t="shared" si="7"/>
        <v>7.2026466365959774E-3</v>
      </c>
      <c r="X152" s="71">
        <f>[1]!s_dq_close($X$1,A152,1)</f>
        <v>6694.3456999999999</v>
      </c>
      <c r="Y152" s="122">
        <f t="shared" si="8"/>
        <v>4.7282749679921743E-2</v>
      </c>
      <c r="Z152" s="177">
        <f>[1]!s_dq_close($Z$1,A152,1)</f>
        <v>6668.1696000000002</v>
      </c>
    </row>
    <row r="153" spans="1:26" hidden="1">
      <c r="A153" s="113">
        <v>44346</v>
      </c>
      <c r="B153" s="175">
        <f t="shared" si="6"/>
        <v>0</v>
      </c>
      <c r="W153" s="122">
        <f t="shared" si="7"/>
        <v>7.2026466365959774E-3</v>
      </c>
      <c r="X153" s="71">
        <f>[1]!s_dq_close($X$1,A153,1)</f>
        <v>6694.3456999999999</v>
      </c>
      <c r="Y153" s="122">
        <f t="shared" si="8"/>
        <v>4.7282749679921743E-2</v>
      </c>
      <c r="Z153" s="177">
        <f>[1]!s_dq_close($Z$1,A153,1)</f>
        <v>6668.1696000000002</v>
      </c>
    </row>
    <row r="154" spans="1:26" hidden="1">
      <c r="A154" s="113">
        <v>44347</v>
      </c>
      <c r="B154" s="175">
        <f t="shared" si="6"/>
        <v>0</v>
      </c>
      <c r="W154" s="122">
        <f t="shared" si="7"/>
        <v>2.5259951762389488E-2</v>
      </c>
      <c r="X154" s="71">
        <f>[1]!s_dq_close($X$1,A154,1)</f>
        <v>6814.3630999999996</v>
      </c>
      <c r="Y154" s="122">
        <f t="shared" si="8"/>
        <v>5.6835113812694127E-2</v>
      </c>
      <c r="Z154" s="177">
        <f>[1]!s_dq_close($Z$1,A154,1)</f>
        <v>6728.9906000000001</v>
      </c>
    </row>
    <row r="155" spans="1:26" hidden="1">
      <c r="A155" s="113">
        <v>44348</v>
      </c>
      <c r="B155" s="175">
        <f t="shared" si="6"/>
        <v>0</v>
      </c>
      <c r="W155" s="122">
        <f t="shared" si="7"/>
        <v>3.133392467449081E-2</v>
      </c>
      <c r="X155" s="71">
        <f>[1]!s_dq_close($X$1,A155,1)</f>
        <v>6854.7335999999996</v>
      </c>
      <c r="Y155" s="122">
        <f t="shared" si="8"/>
        <v>5.85269004647615E-2</v>
      </c>
      <c r="Z155" s="177">
        <f>[1]!s_dq_close($Z$1,A155,1)</f>
        <v>6739.7623999999996</v>
      </c>
    </row>
    <row r="156" spans="1:26" hidden="1">
      <c r="A156" s="113">
        <v>44349</v>
      </c>
      <c r="B156" s="175">
        <f t="shared" si="6"/>
        <v>0</v>
      </c>
      <c r="W156" s="122">
        <f t="shared" si="7"/>
        <v>1.6999315501671663E-2</v>
      </c>
      <c r="X156" s="71">
        <f>[1]!s_dq_close($X$1,A156,1)</f>
        <v>6759.4589999999998</v>
      </c>
      <c r="Y156" s="122">
        <f t="shared" si="8"/>
        <v>4.9365152810419755E-2</v>
      </c>
      <c r="Z156" s="177">
        <f>[1]!s_dq_close($Z$1,A156,1)</f>
        <v>6681.4285</v>
      </c>
    </row>
    <row r="157" spans="1:26" hidden="1">
      <c r="A157" s="113">
        <v>44350</v>
      </c>
      <c r="B157" s="175">
        <f t="shared" si="6"/>
        <v>0</v>
      </c>
      <c r="W157" s="122">
        <f t="shared" si="7"/>
        <v>1.6188464454119922E-2</v>
      </c>
      <c r="X157" s="71">
        <f>[1]!s_dq_close($X$1,A157,1)</f>
        <v>6754.0697</v>
      </c>
      <c r="Y157" s="122">
        <f t="shared" si="8"/>
        <v>4.7213142015074983E-2</v>
      </c>
      <c r="Z157" s="177">
        <f>[1]!s_dq_close($Z$1,A157,1)</f>
        <v>6667.7263999999996</v>
      </c>
    </row>
    <row r="158" spans="1:26" hidden="1">
      <c r="A158" s="113">
        <v>44351</v>
      </c>
      <c r="B158" s="175">
        <f t="shared" si="6"/>
        <v>0</v>
      </c>
      <c r="W158" s="122">
        <f t="shared" si="7"/>
        <v>2.0962996391996391E-2</v>
      </c>
      <c r="X158" s="71">
        <f>[1]!s_dq_close($X$1,A158,1)</f>
        <v>6785.8035</v>
      </c>
      <c r="Y158" s="122">
        <f t="shared" si="8"/>
        <v>5.1191553021918912E-2</v>
      </c>
      <c r="Z158" s="177">
        <f>[1]!s_dq_close($Z$1,A158,1)</f>
        <v>6693.0573999999997</v>
      </c>
    </row>
    <row r="159" spans="1:26" hidden="1">
      <c r="A159" s="113">
        <v>44352</v>
      </c>
      <c r="B159" s="175">
        <f t="shared" si="6"/>
        <v>0</v>
      </c>
      <c r="W159" s="122">
        <f t="shared" si="7"/>
        <v>2.0962996391996391E-2</v>
      </c>
      <c r="X159" s="71">
        <f>[1]!s_dq_close($X$1,A159,1)</f>
        <v>6785.8035</v>
      </c>
      <c r="Y159" s="122">
        <f t="shared" si="8"/>
        <v>5.1191553021918912E-2</v>
      </c>
      <c r="Z159" s="177">
        <f>[1]!s_dq_close($Z$1,A159,1)</f>
        <v>6693.0573999999997</v>
      </c>
    </row>
    <row r="160" spans="1:26" hidden="1">
      <c r="A160" s="113">
        <v>44353</v>
      </c>
      <c r="B160" s="175">
        <f t="shared" si="6"/>
        <v>0</v>
      </c>
      <c r="W160" s="122">
        <f t="shared" si="7"/>
        <v>2.0962996391996391E-2</v>
      </c>
      <c r="X160" s="71">
        <f>[1]!s_dq_close($X$1,A160,1)</f>
        <v>6785.8035</v>
      </c>
      <c r="Y160" s="122">
        <f t="shared" si="8"/>
        <v>5.1191553021918912E-2</v>
      </c>
      <c r="Z160" s="177">
        <f>[1]!s_dq_close($Z$1,A160,1)</f>
        <v>6693.0573999999997</v>
      </c>
    </row>
    <row r="161" spans="1:26" hidden="1">
      <c r="A161" s="113">
        <v>44354</v>
      </c>
      <c r="B161" s="175">
        <f t="shared" si="6"/>
        <v>0</v>
      </c>
      <c r="W161" s="122">
        <f t="shared" si="7"/>
        <v>3.240465789865854E-2</v>
      </c>
      <c r="X161" s="71">
        <f>[1]!s_dq_close($X$1,A161,1)</f>
        <v>6861.8501999999999</v>
      </c>
      <c r="Y161" s="122">
        <f t="shared" si="8"/>
        <v>5.5658961015451647E-2</v>
      </c>
      <c r="Z161" s="177">
        <f>[1]!s_dq_close($Z$1,A161,1)</f>
        <v>6721.5019000000002</v>
      </c>
    </row>
    <row r="162" spans="1:26" hidden="1">
      <c r="A162" s="113">
        <v>44355</v>
      </c>
      <c r="B162" s="175">
        <f t="shared" si="6"/>
        <v>0</v>
      </c>
      <c r="W162" s="122">
        <f t="shared" si="7"/>
        <v>2.4583066493833128E-2</v>
      </c>
      <c r="X162" s="71">
        <f>[1]!s_dq_close($X$1,A162,1)</f>
        <v>6809.8642</v>
      </c>
      <c r="Y162" s="122">
        <f t="shared" si="8"/>
        <v>4.9857385171422131E-2</v>
      </c>
      <c r="Z162" s="177">
        <f>[1]!s_dq_close($Z$1,A162,1)</f>
        <v>6684.5626000000002</v>
      </c>
    </row>
    <row r="163" spans="1:26" hidden="1">
      <c r="A163" s="113">
        <v>44356</v>
      </c>
      <c r="B163" s="175">
        <f t="shared" si="6"/>
        <v>0</v>
      </c>
      <c r="W163" s="122">
        <f t="shared" si="7"/>
        <v>2.6620703445217941E-2</v>
      </c>
      <c r="X163" s="71">
        <f>[1]!s_dq_close($X$1,A163,1)</f>
        <v>6823.4072999999999</v>
      </c>
      <c r="Y163" s="122">
        <f t="shared" si="8"/>
        <v>5.1167601828577158E-2</v>
      </c>
      <c r="Z163" s="177">
        <f>[1]!s_dq_close($Z$1,A163,1)</f>
        <v>6692.9049000000005</v>
      </c>
    </row>
    <row r="164" spans="1:26" hidden="1">
      <c r="A164" s="113">
        <v>44357</v>
      </c>
      <c r="B164" s="175">
        <f t="shared" si="6"/>
        <v>0</v>
      </c>
      <c r="W164" s="122">
        <f t="shared" si="7"/>
        <v>3.7874611250612755E-2</v>
      </c>
      <c r="X164" s="71">
        <f>[1]!s_dq_close($X$1,A164,1)</f>
        <v>6898.2061000000003</v>
      </c>
      <c r="Y164" s="122">
        <f t="shared" si="8"/>
        <v>6.2591724236042978E-2</v>
      </c>
      <c r="Z164" s="177">
        <f>[1]!s_dq_close($Z$1,A164,1)</f>
        <v>6765.6436000000003</v>
      </c>
    </row>
    <row r="165" spans="1:26" hidden="1">
      <c r="A165" s="113">
        <v>44358</v>
      </c>
      <c r="B165" s="175">
        <f t="shared" si="6"/>
        <v>0</v>
      </c>
      <c r="W165" s="122">
        <f t="shared" si="7"/>
        <v>3.1069002231032705E-2</v>
      </c>
      <c r="X165" s="71">
        <f>[1]!s_dq_close($X$1,A165,1)</f>
        <v>6852.9727999999996</v>
      </c>
      <c r="Y165" s="122">
        <f t="shared" si="8"/>
        <v>5.6352100697915963E-2</v>
      </c>
      <c r="Z165" s="177">
        <f>[1]!s_dq_close($Z$1,A165,1)</f>
        <v>6725.9152000000004</v>
      </c>
    </row>
    <row r="166" spans="1:26" hidden="1">
      <c r="A166" s="113">
        <v>44359</v>
      </c>
      <c r="B166" s="175">
        <f t="shared" si="6"/>
        <v>0</v>
      </c>
      <c r="W166" s="122">
        <f t="shared" si="7"/>
        <v>3.1069002231032705E-2</v>
      </c>
      <c r="X166" s="71">
        <f>[1]!s_dq_close($X$1,A166,1)</f>
        <v>6852.9727999999996</v>
      </c>
      <c r="Y166" s="122">
        <f t="shared" si="8"/>
        <v>5.6352100697915963E-2</v>
      </c>
      <c r="Z166" s="177">
        <f>[1]!s_dq_close($Z$1,A166,1)</f>
        <v>6725.9152000000004</v>
      </c>
    </row>
    <row r="167" spans="1:26" hidden="1">
      <c r="A167" s="113">
        <v>44360</v>
      </c>
      <c r="B167" s="175">
        <f t="shared" si="6"/>
        <v>0</v>
      </c>
      <c r="W167" s="122">
        <f t="shared" si="7"/>
        <v>3.1069002231032705E-2</v>
      </c>
      <c r="X167" s="71">
        <f>[1]!s_dq_close($X$1,A167,1)</f>
        <v>6852.9727999999996</v>
      </c>
      <c r="Y167" s="122">
        <f t="shared" si="8"/>
        <v>5.6352100697915963E-2</v>
      </c>
      <c r="Z167" s="177">
        <f>[1]!s_dq_close($Z$1,A167,1)</f>
        <v>6725.9152000000004</v>
      </c>
    </row>
    <row r="168" spans="1:26" hidden="1">
      <c r="A168" s="113">
        <v>44361</v>
      </c>
      <c r="B168" s="175">
        <f t="shared" si="6"/>
        <v>0</v>
      </c>
      <c r="W168" s="122">
        <f t="shared" si="7"/>
        <v>3.1069002231032705E-2</v>
      </c>
      <c r="X168" s="71">
        <f>[1]!s_dq_close($X$1,A168,1)</f>
        <v>6852.9727999999996</v>
      </c>
      <c r="Y168" s="122">
        <f t="shared" si="8"/>
        <v>5.6352100697915963E-2</v>
      </c>
      <c r="Z168" s="177">
        <f>[1]!s_dq_close($Z$1,A168,1)</f>
        <v>6725.9152000000004</v>
      </c>
    </row>
    <row r="169" spans="1:26" hidden="1">
      <c r="A169" s="113">
        <v>44362</v>
      </c>
      <c r="B169" s="175">
        <f t="shared" si="6"/>
        <v>0</v>
      </c>
      <c r="W169" s="122">
        <f t="shared" si="7"/>
        <v>2.537363610943455E-2</v>
      </c>
      <c r="X169" s="71">
        <f>[1]!s_dq_close($X$1,A169,1)</f>
        <v>6815.1187</v>
      </c>
      <c r="Y169" s="122">
        <f t="shared" si="8"/>
        <v>4.6574846638938627E-2</v>
      </c>
      <c r="Z169" s="177">
        <f>[1]!s_dq_close($Z$1,A169,1)</f>
        <v>6663.6623</v>
      </c>
    </row>
    <row r="170" spans="1:26" hidden="1">
      <c r="A170" s="113">
        <v>44363</v>
      </c>
      <c r="B170" s="175">
        <f t="shared" si="6"/>
        <v>0</v>
      </c>
      <c r="W170" s="122">
        <f t="shared" si="7"/>
        <v>4.02786530330701E-3</v>
      </c>
      <c r="X170" s="71">
        <f>[1]!s_dq_close($X$1,A170,1)</f>
        <v>6673.2446</v>
      </c>
      <c r="Y170" s="122">
        <f t="shared" si="8"/>
        <v>3.1281216552256685E-2</v>
      </c>
      <c r="Z170" s="177">
        <f>[1]!s_dq_close($Z$1,A170,1)</f>
        <v>6566.2860000000001</v>
      </c>
    </row>
    <row r="171" spans="1:26" hidden="1">
      <c r="A171" s="113">
        <v>44364</v>
      </c>
      <c r="B171" s="175">
        <f t="shared" si="6"/>
        <v>0</v>
      </c>
      <c r="W171" s="122">
        <f t="shared" si="7"/>
        <v>2.1243581276597201E-2</v>
      </c>
      <c r="X171" s="71">
        <f>[1]!s_dq_close($X$1,A171,1)</f>
        <v>6787.6683999999996</v>
      </c>
      <c r="Y171" s="122">
        <f t="shared" si="8"/>
        <v>3.9116476443671555E-2</v>
      </c>
      <c r="Z171" s="177">
        <f>[1]!s_dq_close($Z$1,A171,1)</f>
        <v>6616.174</v>
      </c>
    </row>
    <row r="172" spans="1:26" hidden="1">
      <c r="A172" s="113">
        <v>44365</v>
      </c>
      <c r="B172" s="175">
        <f t="shared" si="6"/>
        <v>0</v>
      </c>
      <c r="W172" s="122">
        <f t="shared" si="7"/>
        <v>3.2685318011122844E-2</v>
      </c>
      <c r="X172" s="71">
        <f>[1]!s_dq_close($X$1,A172,1)</f>
        <v>6863.7156000000004</v>
      </c>
      <c r="Y172" s="122">
        <f t="shared" si="8"/>
        <v>4.5648398774773336E-2</v>
      </c>
      <c r="Z172" s="177">
        <f>[1]!s_dq_close($Z$1,A172,1)</f>
        <v>6657.7635</v>
      </c>
    </row>
    <row r="173" spans="1:26" hidden="1">
      <c r="A173" s="113">
        <v>44366</v>
      </c>
      <c r="B173" s="175">
        <f t="shared" si="6"/>
        <v>0</v>
      </c>
      <c r="W173" s="122">
        <f t="shared" si="7"/>
        <v>3.2685318011122844E-2</v>
      </c>
      <c r="X173" s="71">
        <f>[1]!s_dq_close($X$1,A173,1)</f>
        <v>6863.7156000000004</v>
      </c>
      <c r="Y173" s="122">
        <f t="shared" si="8"/>
        <v>4.5648398774773336E-2</v>
      </c>
      <c r="Z173" s="177">
        <f>[1]!s_dq_close($Z$1,A173,1)</f>
        <v>6657.7635</v>
      </c>
    </row>
    <row r="174" spans="1:26" hidden="1">
      <c r="A174" s="113">
        <v>44367</v>
      </c>
      <c r="B174" s="175">
        <f t="shared" si="6"/>
        <v>0</v>
      </c>
      <c r="W174" s="122">
        <f t="shared" si="7"/>
        <v>3.2685318011122844E-2</v>
      </c>
      <c r="X174" s="71">
        <f>[1]!s_dq_close($X$1,A174,1)</f>
        <v>6863.7156000000004</v>
      </c>
      <c r="Y174" s="122">
        <f t="shared" si="8"/>
        <v>4.5648398774773336E-2</v>
      </c>
      <c r="Z174" s="177">
        <f>[1]!s_dq_close($Z$1,A174,1)</f>
        <v>6657.7635</v>
      </c>
    </row>
    <row r="175" spans="1:26" hidden="1">
      <c r="A175" s="113">
        <v>44368</v>
      </c>
      <c r="B175" s="175">
        <f t="shared" si="6"/>
        <v>0</v>
      </c>
      <c r="W175" s="122">
        <f t="shared" si="7"/>
        <v>4.8420083221575982E-2</v>
      </c>
      <c r="X175" s="71">
        <f>[1]!s_dq_close($X$1,A175,1)</f>
        <v>6968.2963</v>
      </c>
      <c r="Y175" s="122">
        <f t="shared" si="8"/>
        <v>5.3409009471464097E-2</v>
      </c>
      <c r="Z175" s="177">
        <f>[1]!s_dq_close($Z$1,A175,1)</f>
        <v>6707.1761999999999</v>
      </c>
    </row>
    <row r="176" spans="1:26" hidden="1">
      <c r="A176" s="113">
        <v>44369</v>
      </c>
      <c r="B176" s="175">
        <f t="shared" si="6"/>
        <v>0</v>
      </c>
      <c r="W176" s="122">
        <f t="shared" si="7"/>
        <v>5.3227971194047541E-2</v>
      </c>
      <c r="X176" s="71">
        <f>[1]!s_dq_close($X$1,A176,1)</f>
        <v>7000.2518</v>
      </c>
      <c r="Y176" s="122">
        <f t="shared" si="8"/>
        <v>5.8531847760435518E-2</v>
      </c>
      <c r="Z176" s="177">
        <f>[1]!s_dq_close($Z$1,A176,1)</f>
        <v>6739.7938999999997</v>
      </c>
    </row>
    <row r="177" spans="1:26" hidden="1">
      <c r="A177" s="113">
        <v>44370</v>
      </c>
      <c r="B177" s="175">
        <f t="shared" si="6"/>
        <v>0</v>
      </c>
      <c r="W177" s="122">
        <f t="shared" si="7"/>
        <v>6.0137304391569391E-2</v>
      </c>
      <c r="X177" s="71">
        <f>[1]!s_dq_close($X$1,A177,1)</f>
        <v>7046.1745000000001</v>
      </c>
      <c r="Y177" s="122">
        <f t="shared" si="8"/>
        <v>6.6408649229810601E-2</v>
      </c>
      <c r="Z177" s="177">
        <f>[1]!s_dq_close($Z$1,A177,1)</f>
        <v>6789.9463999999998</v>
      </c>
    </row>
    <row r="178" spans="1:26" hidden="1">
      <c r="A178" s="113">
        <v>44371</v>
      </c>
      <c r="B178" s="175">
        <f t="shared" si="6"/>
        <v>0</v>
      </c>
      <c r="W178" s="122">
        <f t="shared" si="7"/>
        <v>4.9374830126081015E-2</v>
      </c>
      <c r="X178" s="71">
        <f>[1]!s_dq_close($X$1,A178,1)</f>
        <v>6974.6419999999998</v>
      </c>
      <c r="Y178" s="122">
        <f t="shared" si="8"/>
        <v>6.0898979536241793E-2</v>
      </c>
      <c r="Z178" s="177">
        <f>[1]!s_dq_close($Z$1,A178,1)</f>
        <v>6754.8657000000003</v>
      </c>
    </row>
    <row r="179" spans="1:26" hidden="1">
      <c r="A179" s="113">
        <v>44372</v>
      </c>
      <c r="B179" s="175">
        <f t="shared" si="6"/>
        <v>0</v>
      </c>
      <c r="W179" s="122">
        <f t="shared" si="7"/>
        <v>5.3254737267815822E-2</v>
      </c>
      <c r="X179" s="71">
        <f>[1]!s_dq_close($X$1,A179,1)</f>
        <v>7000.4296999999997</v>
      </c>
      <c r="Y179" s="122">
        <f t="shared" si="8"/>
        <v>7.0094368801166151E-2</v>
      </c>
      <c r="Z179" s="177">
        <f>[1]!s_dq_close($Z$1,A179,1)</f>
        <v>6813.4138000000003</v>
      </c>
    </row>
    <row r="180" spans="1:26" hidden="1">
      <c r="A180" s="113">
        <v>44373</v>
      </c>
      <c r="B180" s="175">
        <f t="shared" si="6"/>
        <v>0</v>
      </c>
      <c r="W180" s="122">
        <f t="shared" si="7"/>
        <v>5.3254737267815822E-2</v>
      </c>
      <c r="X180" s="71">
        <f>[1]!s_dq_close($X$1,A180,1)</f>
        <v>7000.4296999999997</v>
      </c>
      <c r="Y180" s="122">
        <f t="shared" si="8"/>
        <v>7.0094368801166151E-2</v>
      </c>
      <c r="Z180" s="177">
        <f>[1]!s_dq_close($Z$1,A180,1)</f>
        <v>6813.4138000000003</v>
      </c>
    </row>
    <row r="181" spans="1:26" hidden="1">
      <c r="A181" s="113">
        <v>44374</v>
      </c>
      <c r="B181" s="175">
        <f t="shared" si="6"/>
        <v>0</v>
      </c>
      <c r="W181" s="122">
        <f t="shared" si="7"/>
        <v>5.3254737267815822E-2</v>
      </c>
      <c r="X181" s="71">
        <f>[1]!s_dq_close($X$1,A181,1)</f>
        <v>7000.4296999999997</v>
      </c>
      <c r="Y181" s="122">
        <f t="shared" si="8"/>
        <v>7.0094368801166151E-2</v>
      </c>
      <c r="Z181" s="177">
        <f>[1]!s_dq_close($Z$1,A181,1)</f>
        <v>6813.4138000000003</v>
      </c>
    </row>
    <row r="182" spans="1:26" hidden="1">
      <c r="A182" s="113">
        <v>44375</v>
      </c>
      <c r="B182" s="175">
        <f t="shared" si="6"/>
        <v>0</v>
      </c>
      <c r="W182" s="122">
        <f t="shared" si="7"/>
        <v>6.2739601685013913E-2</v>
      </c>
      <c r="X182" s="71">
        <f>[1]!s_dq_close($X$1,A182,1)</f>
        <v>7063.4705999999996</v>
      </c>
      <c r="Y182" s="122">
        <f t="shared" si="8"/>
        <v>7.2466306521341561E-2</v>
      </c>
      <c r="Z182" s="177">
        <f>[1]!s_dq_close($Z$1,A182,1)</f>
        <v>6828.5162</v>
      </c>
    </row>
    <row r="183" spans="1:26" hidden="1">
      <c r="A183" s="113">
        <v>44376</v>
      </c>
      <c r="B183" s="175">
        <f t="shared" si="6"/>
        <v>0</v>
      </c>
      <c r="W183" s="122">
        <f t="shared" si="7"/>
        <v>5.3837587707225465E-2</v>
      </c>
      <c r="X183" s="71">
        <f>[1]!s_dq_close($X$1,A183,1)</f>
        <v>7004.3036000000002</v>
      </c>
      <c r="Y183" s="122">
        <f t="shared" si="8"/>
        <v>6.2556621995309092E-2</v>
      </c>
      <c r="Z183" s="177">
        <f>[1]!s_dq_close($Z$1,A183,1)</f>
        <v>6765.4201000000003</v>
      </c>
    </row>
    <row r="184" spans="1:26" hidden="1">
      <c r="A184" s="113">
        <v>44377</v>
      </c>
      <c r="B184" s="175">
        <f t="shared" si="6"/>
        <v>0</v>
      </c>
      <c r="W184" s="122">
        <f t="shared" si="7"/>
        <v>6.5783185624677554E-2</v>
      </c>
      <c r="X184" s="71">
        <f>[1]!s_dq_close($X$1,A184,1)</f>
        <v>7083.6997000000001</v>
      </c>
      <c r="Y184" s="122">
        <f t="shared" si="8"/>
        <v>6.9272850722389201E-2</v>
      </c>
      <c r="Z184" s="177">
        <f>[1]!s_dq_close($Z$1,A184,1)</f>
        <v>6808.1831000000002</v>
      </c>
    </row>
    <row r="185" spans="1:26">
      <c r="A185" s="113">
        <v>44378</v>
      </c>
      <c r="B185" s="175">
        <f t="shared" si="6"/>
        <v>0</v>
      </c>
      <c r="W185" s="122">
        <f t="shared" si="7"/>
        <v>4.8605941180687839E-2</v>
      </c>
      <c r="X185" s="71">
        <f>[1]!s_dq_close($X$1,A185,1)</f>
        <v>6969.5316000000003</v>
      </c>
      <c r="Y185" s="122">
        <f t="shared" si="8"/>
        <v>5.4899417631052883E-2</v>
      </c>
      <c r="Z185" s="177">
        <f>[1]!s_dq_close($Z$1,A185,1)</f>
        <v>6716.6657999999998</v>
      </c>
    </row>
    <row r="186" spans="1:26">
      <c r="A186" s="113">
        <v>44379</v>
      </c>
      <c r="B186" s="175">
        <f t="shared" si="6"/>
        <v>0</v>
      </c>
      <c r="W186" s="122">
        <f t="shared" si="7"/>
        <v>3.9488354237777301E-2</v>
      </c>
      <c r="X186" s="71">
        <f>[1]!s_dq_close($X$1,A186,1)</f>
        <v>6908.9318000000003</v>
      </c>
      <c r="Y186" s="122">
        <f t="shared" si="8"/>
        <v>4.5692626027527883E-2</v>
      </c>
      <c r="Z186" s="177">
        <f>[1]!s_dq_close($Z$1,A186,1)</f>
        <v>6658.0451000000003</v>
      </c>
    </row>
    <row r="187" spans="1:26">
      <c r="A187" s="113">
        <v>44380</v>
      </c>
      <c r="B187" s="175">
        <f t="shared" si="6"/>
        <v>0</v>
      </c>
      <c r="W187" s="122">
        <f t="shared" si="7"/>
        <v>3.9488354237777301E-2</v>
      </c>
      <c r="X187" s="71">
        <f>[1]!s_dq_close($X$1,A187,1)</f>
        <v>6908.9318000000003</v>
      </c>
      <c r="Y187" s="122">
        <f t="shared" si="8"/>
        <v>4.5692626027527883E-2</v>
      </c>
      <c r="Z187" s="177">
        <f>[1]!s_dq_close($Z$1,A187,1)</f>
        <v>6658.0451000000003</v>
      </c>
    </row>
    <row r="188" spans="1:26">
      <c r="A188" s="113">
        <v>44381</v>
      </c>
      <c r="B188" s="175">
        <f t="shared" si="6"/>
        <v>0</v>
      </c>
      <c r="W188" s="122">
        <f t="shared" si="7"/>
        <v>3.9488354237777301E-2</v>
      </c>
      <c r="X188" s="71">
        <f>[1]!s_dq_close($X$1,A188,1)</f>
        <v>6908.9318000000003</v>
      </c>
      <c r="Y188" s="122">
        <f t="shared" si="8"/>
        <v>4.5692626027527883E-2</v>
      </c>
      <c r="Z188" s="177">
        <f>[1]!s_dq_close($Z$1,A188,1)</f>
        <v>6658.0451000000003</v>
      </c>
    </row>
    <row r="189" spans="1:26">
      <c r="A189" s="113">
        <v>44382</v>
      </c>
      <c r="B189" s="175">
        <f t="shared" si="6"/>
        <v>0</v>
      </c>
      <c r="W189" s="122">
        <f t="shared" si="7"/>
        <v>5.4198094673814534E-2</v>
      </c>
      <c r="X189" s="71">
        <f>[1]!s_dq_close($X$1,A189,1)</f>
        <v>7006.6997000000001</v>
      </c>
      <c r="Y189" s="122">
        <f t="shared" si="8"/>
        <v>5.4011700024449105E-2</v>
      </c>
      <c r="Z189" s="177">
        <f>[1]!s_dq_close($Z$1,A189,1)</f>
        <v>6711.0136000000002</v>
      </c>
    </row>
    <row r="190" spans="1:26">
      <c r="A190" s="113">
        <v>44383</v>
      </c>
      <c r="B190" s="175">
        <f t="shared" si="6"/>
        <v>0</v>
      </c>
      <c r="W190" s="122">
        <f t="shared" si="7"/>
        <v>5.0039904620096554E-2</v>
      </c>
      <c r="X190" s="71">
        <f>[1]!s_dq_close($X$1,A190,1)</f>
        <v>6979.0623999999998</v>
      </c>
      <c r="Y190" s="122">
        <f t="shared" si="8"/>
        <v>5.3773711543983804E-2</v>
      </c>
      <c r="Z190" s="177">
        <f>[1]!s_dq_close($Z$1,A190,1)</f>
        <v>6709.4983000000002</v>
      </c>
    </row>
    <row r="191" spans="1:26">
      <c r="A191" s="113">
        <v>44384</v>
      </c>
      <c r="B191" s="175">
        <f t="shared" si="6"/>
        <v>0</v>
      </c>
      <c r="W191" s="122">
        <f t="shared" si="7"/>
        <v>6.6680638988480201E-2</v>
      </c>
      <c r="X191" s="71">
        <f>[1]!s_dq_close($X$1,A191,1)</f>
        <v>7089.6646000000001</v>
      </c>
      <c r="Y191" s="122">
        <f t="shared" si="8"/>
        <v>6.2354301160797432E-2</v>
      </c>
      <c r="Z191" s="177">
        <f>[1]!s_dq_close($Z$1,A191,1)</f>
        <v>6764.1319000000003</v>
      </c>
    </row>
    <row r="192" spans="1:26">
      <c r="A192" s="113">
        <v>44385</v>
      </c>
      <c r="B192" s="175">
        <f t="shared" si="6"/>
        <v>0</v>
      </c>
      <c r="W192" s="122">
        <f t="shared" si="7"/>
        <v>6.8146965454688013E-2</v>
      </c>
      <c r="X192" s="71">
        <f>[1]!s_dq_close($X$1,A192,1)</f>
        <v>7099.4105</v>
      </c>
      <c r="Y192" s="122">
        <f t="shared" si="8"/>
        <v>5.9923388535049193E-2</v>
      </c>
      <c r="Z192" s="177">
        <f>[1]!s_dq_close($Z$1,A192,1)</f>
        <v>6748.6540000000005</v>
      </c>
    </row>
    <row r="193" spans="1:26">
      <c r="A193" s="113">
        <v>44386</v>
      </c>
      <c r="B193" s="175">
        <f t="shared" si="6"/>
        <v>0</v>
      </c>
      <c r="W193" s="122">
        <f t="shared" si="7"/>
        <v>7.4690119504726926E-2</v>
      </c>
      <c r="X193" s="71">
        <f>[1]!s_dq_close($X$1,A193,1)</f>
        <v>7142.8994000000002</v>
      </c>
      <c r="Y193" s="122">
        <f t="shared" si="8"/>
        <v>6.870050358287072E-2</v>
      </c>
      <c r="Z193" s="177">
        <f>[1]!s_dq_close($Z$1,A193,1)</f>
        <v>6804.5388999999996</v>
      </c>
    </row>
    <row r="194" spans="1:26">
      <c r="A194" s="113">
        <v>44387</v>
      </c>
      <c r="B194" s="175">
        <f t="shared" si="6"/>
        <v>0</v>
      </c>
      <c r="W194" s="122">
        <f t="shared" si="7"/>
        <v>7.4690119504726926E-2</v>
      </c>
      <c r="X194" s="71">
        <f>[1]!s_dq_close($X$1,A194,1)</f>
        <v>7142.8994000000002</v>
      </c>
      <c r="Y194" s="122">
        <f t="shared" si="8"/>
        <v>6.870050358287072E-2</v>
      </c>
      <c r="Z194" s="177">
        <f>[1]!s_dq_close($Z$1,A194,1)</f>
        <v>6804.5388999999996</v>
      </c>
    </row>
    <row r="195" spans="1:26">
      <c r="A195" s="113">
        <v>44388</v>
      </c>
      <c r="B195" s="175">
        <f t="shared" ref="B195:B258" si="9">SUM(C195,E195,I195,K195,M195,O195,S195)</f>
        <v>0</v>
      </c>
      <c r="W195" s="122">
        <f t="shared" si="7"/>
        <v>7.4690119504726926E-2</v>
      </c>
      <c r="X195" s="71">
        <f>[1]!s_dq_close($X$1,A195,1)</f>
        <v>7142.8994000000002</v>
      </c>
      <c r="Y195" s="122">
        <f t="shared" si="8"/>
        <v>6.870050358287072E-2</v>
      </c>
      <c r="Z195" s="177">
        <f>[1]!s_dq_close($Z$1,A195,1)</f>
        <v>6804.5388999999996</v>
      </c>
    </row>
    <row r="196" spans="1:26">
      <c r="A196" s="113">
        <v>44389</v>
      </c>
      <c r="B196" s="175">
        <f t="shared" si="9"/>
        <v>0</v>
      </c>
      <c r="W196" s="122">
        <f t="shared" ref="W196:W259" si="10">X196/$X$3-1</f>
        <v>9.5954809719770884E-2</v>
      </c>
      <c r="X196" s="71">
        <f>[1]!s_dq_close($X$1,A196,1)</f>
        <v>7284.2345999999998</v>
      </c>
      <c r="Y196" s="122">
        <f t="shared" ref="Y196:Y259" si="11">Z196/$Z$3-1</f>
        <v>8.4381530479370026E-2</v>
      </c>
      <c r="Z196" s="177">
        <f>[1]!s_dq_close($Z$1,A196,1)</f>
        <v>6904.3818000000001</v>
      </c>
    </row>
    <row r="197" spans="1:26">
      <c r="A197" s="113">
        <v>44390</v>
      </c>
      <c r="B197" s="175">
        <f t="shared" si="9"/>
        <v>0</v>
      </c>
      <c r="W197" s="122">
        <f t="shared" si="10"/>
        <v>0.10310020795238262</v>
      </c>
      <c r="X197" s="71">
        <f>[1]!s_dq_close($X$1,A197,1)</f>
        <v>7331.7263000000003</v>
      </c>
      <c r="Y197" s="122">
        <f t="shared" si="11"/>
        <v>9.3406921241518726E-2</v>
      </c>
      <c r="Z197" s="177">
        <f>[1]!s_dq_close($Z$1,A197,1)</f>
        <v>6961.8474999999999</v>
      </c>
    </row>
    <row r="198" spans="1:26">
      <c r="A198" s="113">
        <v>44391</v>
      </c>
      <c r="B198" s="175">
        <f t="shared" si="9"/>
        <v>0</v>
      </c>
      <c r="W198" s="122">
        <f t="shared" si="10"/>
        <v>8.9873629978363789E-2</v>
      </c>
      <c r="X198" s="71">
        <f>[1]!s_dq_close($X$1,A198,1)</f>
        <v>7243.8162000000002</v>
      </c>
      <c r="Y198" s="122">
        <f t="shared" si="11"/>
        <v>8.3497048247079819E-2</v>
      </c>
      <c r="Z198" s="177">
        <f>[1]!s_dq_close($Z$1,A198,1)</f>
        <v>6898.7502000000004</v>
      </c>
    </row>
    <row r="199" spans="1:26">
      <c r="A199" s="113">
        <v>44392</v>
      </c>
      <c r="B199" s="175">
        <f t="shared" si="9"/>
        <v>0</v>
      </c>
      <c r="W199" s="122">
        <f t="shared" si="10"/>
        <v>8.9543665524281391E-2</v>
      </c>
      <c r="X199" s="71">
        <f>[1]!s_dq_close($X$1,A199,1)</f>
        <v>7241.6230999999998</v>
      </c>
      <c r="Y199" s="122">
        <f t="shared" si="11"/>
        <v>8.8782927413482149E-2</v>
      </c>
      <c r="Z199" s="177">
        <f>[1]!s_dq_close($Z$1,A199,1)</f>
        <v>6932.4059999999999</v>
      </c>
    </row>
    <row r="200" spans="1:26">
      <c r="A200" s="113">
        <v>44393</v>
      </c>
      <c r="B200" s="175">
        <f t="shared" si="9"/>
        <v>0</v>
      </c>
      <c r="W200" s="122">
        <f t="shared" si="10"/>
        <v>8.7548622589106673E-2</v>
      </c>
      <c r="X200" s="71">
        <f>[1]!s_dq_close($X$1,A200,1)</f>
        <v>7228.3630999999996</v>
      </c>
      <c r="Y200" s="122">
        <f t="shared" si="11"/>
        <v>8.7639112653676188E-2</v>
      </c>
      <c r="Z200" s="177">
        <f>[1]!s_dq_close($Z$1,A200,1)</f>
        <v>6925.1232</v>
      </c>
    </row>
    <row r="201" spans="1:26">
      <c r="A201" s="113">
        <v>44394</v>
      </c>
      <c r="B201" s="175">
        <f t="shared" si="9"/>
        <v>0</v>
      </c>
      <c r="W201" s="122">
        <f t="shared" si="10"/>
        <v>8.7548622589106673E-2</v>
      </c>
      <c r="X201" s="71">
        <f>[1]!s_dq_close($X$1,A201,1)</f>
        <v>7228.3630999999996</v>
      </c>
      <c r="Y201" s="122">
        <f t="shared" si="11"/>
        <v>8.7639112653676188E-2</v>
      </c>
      <c r="Z201" s="177">
        <f>[1]!s_dq_close($Z$1,A201,1)</f>
        <v>6925.1232</v>
      </c>
    </row>
    <row r="202" spans="1:26">
      <c r="A202" s="113">
        <v>44395</v>
      </c>
      <c r="B202" s="175">
        <f t="shared" si="9"/>
        <v>0</v>
      </c>
      <c r="W202" s="122">
        <f t="shared" si="10"/>
        <v>8.7548622589106673E-2</v>
      </c>
      <c r="X202" s="71">
        <f>[1]!s_dq_close($X$1,A202,1)</f>
        <v>7228.3630999999996</v>
      </c>
      <c r="Y202" s="122">
        <f t="shared" si="11"/>
        <v>8.7639112653676188E-2</v>
      </c>
      <c r="Z202" s="177">
        <f>[1]!s_dq_close($Z$1,A202,1)</f>
        <v>6925.1232</v>
      </c>
    </row>
    <row r="203" spans="1:26">
      <c r="A203" s="113">
        <v>44396</v>
      </c>
      <c r="B203" s="175">
        <f t="shared" si="9"/>
        <v>0</v>
      </c>
      <c r="W203" s="122">
        <f t="shared" si="10"/>
        <v>8.4073802445763013E-2</v>
      </c>
      <c r="X203" s="71">
        <f>[1]!s_dq_close($X$1,A203,1)</f>
        <v>7205.2677999999996</v>
      </c>
      <c r="Y203" s="122">
        <f t="shared" si="11"/>
        <v>8.2018717771215277E-2</v>
      </c>
      <c r="Z203" s="177">
        <f>[1]!s_dq_close($Z$1,A203,1)</f>
        <v>6889.3374999999996</v>
      </c>
    </row>
    <row r="204" spans="1:26">
      <c r="A204" s="113">
        <v>44397</v>
      </c>
      <c r="B204" s="175">
        <f t="shared" si="9"/>
        <v>0</v>
      </c>
      <c r="W204" s="122">
        <f t="shared" si="10"/>
        <v>9.129695619789957E-2</v>
      </c>
      <c r="X204" s="71">
        <f>[1]!s_dq_close($X$1,A204,1)</f>
        <v>7253.2763000000004</v>
      </c>
      <c r="Y204" s="122">
        <f t="shared" si="11"/>
        <v>8.3871095211427882E-2</v>
      </c>
      <c r="Z204" s="177">
        <f>[1]!s_dq_close($Z$1,A204,1)</f>
        <v>6901.1318000000001</v>
      </c>
    </row>
    <row r="205" spans="1:26">
      <c r="A205" s="113">
        <v>44398</v>
      </c>
      <c r="B205" s="175">
        <f t="shared" si="9"/>
        <v>0</v>
      </c>
      <c r="W205" s="122">
        <f t="shared" si="10"/>
        <v>0.11319309405205624</v>
      </c>
      <c r="X205" s="71">
        <f>[1]!s_dq_close($X$1,A205,1)</f>
        <v>7398.8083999999999</v>
      </c>
      <c r="Y205" s="122">
        <f t="shared" si="11"/>
        <v>9.6971220041906392E-2</v>
      </c>
      <c r="Z205" s="177">
        <f>[1]!s_dq_close($Z$1,A205,1)</f>
        <v>6984.5418</v>
      </c>
    </row>
    <row r="206" spans="1:26">
      <c r="A206" s="113">
        <v>44399</v>
      </c>
      <c r="B206" s="175">
        <f t="shared" si="9"/>
        <v>0</v>
      </c>
      <c r="W206" s="122">
        <f t="shared" si="10"/>
        <v>0.12036573981676146</v>
      </c>
      <c r="X206" s="71">
        <f>[1]!s_dq_close($X$1,A206,1)</f>
        <v>7446.4812000000002</v>
      </c>
      <c r="Y206" s="122">
        <f t="shared" si="11"/>
        <v>0.10356861943860962</v>
      </c>
      <c r="Z206" s="177">
        <f>[1]!s_dq_close($Z$1,A206,1)</f>
        <v>7026.5482000000002</v>
      </c>
    </row>
    <row r="207" spans="1:26">
      <c r="A207" s="113">
        <v>44400</v>
      </c>
      <c r="B207" s="175">
        <f t="shared" si="9"/>
        <v>-4099.3499999940395</v>
      </c>
      <c r="C207" s="168">
        <f>财通君享定增!M206</f>
        <v>-4099.3499999940395</v>
      </c>
      <c r="D207" s="120">
        <f>财通君享定增!R206</f>
        <v>-4.0993499999940396E-5</v>
      </c>
      <c r="W207" s="122">
        <f t="shared" si="10"/>
        <v>0.11033174208849239</v>
      </c>
      <c r="X207" s="71">
        <f>[1]!s_dq_close($X$1,A207,1)</f>
        <v>7379.7905000000001</v>
      </c>
      <c r="Y207" s="122">
        <f t="shared" si="11"/>
        <v>9.7160960610275904E-2</v>
      </c>
      <c r="Z207" s="177">
        <f>[1]!s_dq_close($Z$1,A207,1)</f>
        <v>6985.7498999999998</v>
      </c>
    </row>
    <row r="208" spans="1:26">
      <c r="A208" s="113">
        <v>44401</v>
      </c>
      <c r="B208" s="175">
        <f t="shared" si="9"/>
        <v>-13346.730000004172</v>
      </c>
      <c r="C208" s="168">
        <f>财通君享定增!M207</f>
        <v>-13346.730000004172</v>
      </c>
      <c r="D208" s="120">
        <f>财通君享定增!R207</f>
        <v>-1.3346730000004172E-4</v>
      </c>
      <c r="W208" s="122">
        <f t="shared" si="10"/>
        <v>0.11033174208849239</v>
      </c>
      <c r="X208" s="71">
        <f>[1]!s_dq_close($X$1,A208,1)</f>
        <v>7379.7905000000001</v>
      </c>
      <c r="Y208" s="122">
        <f t="shared" si="11"/>
        <v>9.7160960610275904E-2</v>
      </c>
      <c r="Z208" s="177">
        <f>[1]!s_dq_close($Z$1,A208,1)</f>
        <v>6985.7498999999998</v>
      </c>
    </row>
    <row r="209" spans="1:26">
      <c r="A209" s="113">
        <v>44402</v>
      </c>
      <c r="B209" s="175">
        <f t="shared" si="9"/>
        <v>-13346.730000004172</v>
      </c>
      <c r="C209" s="168">
        <f>财通君享定增!M208</f>
        <v>-13346.730000004172</v>
      </c>
      <c r="D209" s="120">
        <f>财通君享定增!R208</f>
        <v>-1.3346730000004172E-4</v>
      </c>
      <c r="W209" s="122">
        <f t="shared" si="10"/>
        <v>0.11033174208849239</v>
      </c>
      <c r="X209" s="71">
        <f>[1]!s_dq_close($X$1,A209,1)</f>
        <v>7379.7905000000001</v>
      </c>
      <c r="Y209" s="122">
        <f t="shared" si="11"/>
        <v>9.7160960610275904E-2</v>
      </c>
      <c r="Z209" s="177">
        <f>[1]!s_dq_close($Z$1,A209,1)</f>
        <v>6985.7498999999998</v>
      </c>
    </row>
    <row r="210" spans="1:26">
      <c r="A210" s="113">
        <v>44403</v>
      </c>
      <c r="B210" s="175">
        <f t="shared" si="9"/>
        <v>-9647.9399999976158</v>
      </c>
      <c r="C210" s="168">
        <f>财通君享定增!M209</f>
        <v>-9647.9399999976158</v>
      </c>
      <c r="D210" s="120">
        <f>财通君享定增!R209</f>
        <v>-9.6479399999976158E-5</v>
      </c>
      <c r="W210" s="122">
        <f t="shared" si="10"/>
        <v>9.6242616479250254E-2</v>
      </c>
      <c r="X210" s="71">
        <f>[1]!s_dq_close($X$1,A210,1)</f>
        <v>7286.1475</v>
      </c>
      <c r="Y210" s="122">
        <f t="shared" si="11"/>
        <v>7.8700087538863261E-2</v>
      </c>
      <c r="Z210" s="177">
        <f>[1]!s_dq_close($Z$1,A210,1)</f>
        <v>6868.2074000000002</v>
      </c>
    </row>
    <row r="211" spans="1:26">
      <c r="A211" s="113">
        <v>44404</v>
      </c>
      <c r="B211" s="175">
        <f t="shared" si="9"/>
        <v>-11497.359999999404</v>
      </c>
      <c r="C211" s="168">
        <f>财通君享定增!M210</f>
        <v>-11497.359999999404</v>
      </c>
      <c r="D211" s="120">
        <f>财通君享定增!R210</f>
        <v>-1.1497359999999404E-4</v>
      </c>
      <c r="W211" s="122">
        <f t="shared" si="10"/>
        <v>6.73133053189785E-2</v>
      </c>
      <c r="X211" s="71">
        <f>[1]!s_dq_close($X$1,A211,1)</f>
        <v>7093.8696</v>
      </c>
      <c r="Y211" s="122">
        <f t="shared" si="11"/>
        <v>5.5306179569651004E-2</v>
      </c>
      <c r="Z211" s="177">
        <f>[1]!s_dq_close($Z$1,A211,1)</f>
        <v>6719.2556999999997</v>
      </c>
    </row>
    <row r="212" spans="1:26">
      <c r="A212" s="113">
        <v>44405</v>
      </c>
      <c r="B212" s="175">
        <f t="shared" si="9"/>
        <v>-13346.730000004172</v>
      </c>
      <c r="C212" s="168">
        <f>财通君享定增!M211</f>
        <v>-13346.730000004172</v>
      </c>
      <c r="D212" s="120">
        <f>财通君享定增!R211</f>
        <v>-1.3346730000004172E-4</v>
      </c>
      <c r="W212" s="122">
        <f t="shared" si="10"/>
        <v>4.499155830531798E-2</v>
      </c>
      <c r="X212" s="71">
        <f>[1]!s_dq_close($X$1,A212,1)</f>
        <v>6945.5087000000003</v>
      </c>
      <c r="Y212" s="122">
        <f t="shared" si="11"/>
        <v>4.0029056174249344E-2</v>
      </c>
      <c r="Z212" s="177">
        <f>[1]!s_dq_close($Z$1,A212,1)</f>
        <v>6621.9844999999996</v>
      </c>
    </row>
    <row r="213" spans="1:26">
      <c r="A213" s="113">
        <v>44406</v>
      </c>
      <c r="B213" s="175">
        <f t="shared" si="9"/>
        <v>-15196.04999999702</v>
      </c>
      <c r="C213" s="168">
        <f>财通君享定增!M212</f>
        <v>-15196.04999999702</v>
      </c>
      <c r="D213" s="120">
        <f>财通君享定增!R212</f>
        <v>-1.5196049999997019E-4</v>
      </c>
      <c r="W213" s="122">
        <f t="shared" si="10"/>
        <v>8.4407031789113462E-2</v>
      </c>
      <c r="X213" s="71">
        <f>[1]!s_dq_close($X$1,A213,1)</f>
        <v>7207.4826000000003</v>
      </c>
      <c r="Y213" s="122">
        <f t="shared" si="11"/>
        <v>6.1530537166841537E-2</v>
      </c>
      <c r="Z213" s="177">
        <f>[1]!s_dq_close($Z$1,A213,1)</f>
        <v>6758.8869000000004</v>
      </c>
    </row>
    <row r="214" spans="1:26">
      <c r="A214" s="113">
        <v>44407</v>
      </c>
      <c r="B214" s="175">
        <f t="shared" si="9"/>
        <v>-17045.319999992847</v>
      </c>
      <c r="C214" s="168">
        <f>财通君享定增!M213</f>
        <v>-17045.319999992847</v>
      </c>
      <c r="D214" s="120">
        <f>财通君享定增!R213</f>
        <v>-1.7045319999992847E-4</v>
      </c>
      <c r="W214" s="122">
        <f t="shared" si="10"/>
        <v>9.2667111363642585E-2</v>
      </c>
      <c r="X214" s="71">
        <f>[1]!s_dq_close($X$1,A214,1)</f>
        <v>7262.3829999999998</v>
      </c>
      <c r="Y214" s="122">
        <f t="shared" si="11"/>
        <v>6.2854386372075632E-2</v>
      </c>
      <c r="Z214" s="177">
        <f>[1]!s_dq_close($Z$1,A214,1)</f>
        <v>6767.3159999999998</v>
      </c>
    </row>
    <row r="215" spans="1:26">
      <c r="A215" s="113">
        <v>44408</v>
      </c>
      <c r="B215" s="175">
        <f t="shared" si="9"/>
        <v>-18894.540000006557</v>
      </c>
      <c r="C215" s="168">
        <f>财通君享定增!M214</f>
        <v>-18894.540000006557</v>
      </c>
      <c r="D215" s="120">
        <f>财通君享定增!R214</f>
        <v>-1.8894540000006556E-4</v>
      </c>
      <c r="W215" s="122">
        <f t="shared" si="10"/>
        <v>9.2667111363642585E-2</v>
      </c>
      <c r="X215" s="71">
        <f>[1]!s_dq_close($X$1,A215,1)</f>
        <v>7262.3829999999998</v>
      </c>
      <c r="Y215" s="122">
        <f t="shared" si="11"/>
        <v>6.2854386372075632E-2</v>
      </c>
      <c r="Z215" s="177">
        <f>[1]!s_dq_close($Z$1,A215,1)</f>
        <v>6767.3159999999998</v>
      </c>
    </row>
    <row r="216" spans="1:26">
      <c r="A216" s="113">
        <v>44409</v>
      </c>
      <c r="B216" s="175">
        <f t="shared" si="9"/>
        <v>-13346.730000004172</v>
      </c>
      <c r="C216" s="168">
        <f>财通君享定增!M215</f>
        <v>-13346.730000004172</v>
      </c>
      <c r="D216" s="120">
        <f>财通君享定增!R215</f>
        <v>-1.3346730000004172E-4</v>
      </c>
      <c r="W216" s="122">
        <f t="shared" si="10"/>
        <v>9.2667111363642585E-2</v>
      </c>
      <c r="X216" s="71">
        <f>[1]!s_dq_close($X$1,A216,1)</f>
        <v>7262.3829999999998</v>
      </c>
      <c r="Y216" s="122">
        <f t="shared" si="11"/>
        <v>6.2854386372075632E-2</v>
      </c>
      <c r="Z216" s="177">
        <f>[1]!s_dq_close($Z$1,A216,1)</f>
        <v>6767.3159999999998</v>
      </c>
    </row>
    <row r="217" spans="1:26">
      <c r="A217" s="113">
        <v>44410</v>
      </c>
      <c r="B217" s="175">
        <f t="shared" si="9"/>
        <v>-22597.819999992847</v>
      </c>
      <c r="C217" s="168">
        <f>财通君享定增!M216</f>
        <v>-22597.819999992847</v>
      </c>
      <c r="D217" s="120">
        <f>财通君享定增!R216</f>
        <v>-2.2597819999992848E-4</v>
      </c>
      <c r="W217" s="122">
        <f t="shared" si="10"/>
        <v>0.11372656492198452</v>
      </c>
      <c r="X217" s="71">
        <f>[1]!s_dq_close($X$1,A217,1)</f>
        <v>7402.3540999999996</v>
      </c>
      <c r="Y217" s="122">
        <f t="shared" si="11"/>
        <v>7.9295804760803001E-2</v>
      </c>
      <c r="Z217" s="177">
        <f>[1]!s_dq_close($Z$1,A217,1)</f>
        <v>6872.0003999999999</v>
      </c>
    </row>
    <row r="218" spans="1:26">
      <c r="A218" s="113">
        <v>44411</v>
      </c>
      <c r="B218" s="175">
        <f t="shared" si="9"/>
        <v>-24446.879999995232</v>
      </c>
      <c r="C218" s="168">
        <f>财通君享定增!M217</f>
        <v>-24446.879999995232</v>
      </c>
      <c r="D218" s="120">
        <f>财通君享定增!R217</f>
        <v>-2.4446879999995232E-4</v>
      </c>
      <c r="W218" s="122">
        <f t="shared" si="10"/>
        <v>9.9674180601186491E-2</v>
      </c>
      <c r="X218" s="71">
        <f>[1]!s_dq_close($X$1,A218,1)</f>
        <v>7308.9552999999996</v>
      </c>
      <c r="Y218" s="122">
        <f t="shared" si="11"/>
        <v>7.0502230138802746E-2</v>
      </c>
      <c r="Z218" s="177">
        <f>[1]!s_dq_close($Z$1,A218,1)</f>
        <v>6816.0106999999998</v>
      </c>
    </row>
    <row r="219" spans="1:26">
      <c r="A219" s="113">
        <v>44412</v>
      </c>
      <c r="B219" s="175">
        <f t="shared" si="9"/>
        <v>-26295.890000000596</v>
      </c>
      <c r="C219" s="168">
        <f>财通君享定增!M218</f>
        <v>-26295.890000000596</v>
      </c>
      <c r="D219" s="120">
        <f>财通君享定增!R218</f>
        <v>-2.6295890000000598E-4</v>
      </c>
      <c r="W219" s="122">
        <f t="shared" si="10"/>
        <v>0.12513909819997027</v>
      </c>
      <c r="X219" s="71">
        <f>[1]!s_dq_close($X$1,A219,1)</f>
        <v>7478.2071999999998</v>
      </c>
      <c r="Y219" s="122">
        <f t="shared" si="11"/>
        <v>8.861495494607774E-2</v>
      </c>
      <c r="Z219" s="177">
        <f>[1]!s_dq_close($Z$1,A219,1)</f>
        <v>6931.3365000000003</v>
      </c>
    </row>
    <row r="220" spans="1:26">
      <c r="A220" s="113">
        <v>44413</v>
      </c>
      <c r="B220" s="175">
        <f t="shared" si="9"/>
        <v>-166389.16999999792</v>
      </c>
      <c r="C220" s="168">
        <f>财通君享定增!M219</f>
        <v>-27421.909999996424</v>
      </c>
      <c r="D220" s="120">
        <f>财通君享定增!R219</f>
        <v>-2.7421909999996423E-4</v>
      </c>
      <c r="E220" s="168">
        <f>衍复天禄1000指增!P219</f>
        <v>-138967.26000000149</v>
      </c>
      <c r="F220" s="120">
        <f>衍复天禄1000指增!U219</f>
        <v>-2.7793452000000299E-3</v>
      </c>
      <c r="G220" s="120">
        <f t="shared" ref="G220:G251" si="12">X220/$X$219-1</f>
        <v>-4.0474674197312766E-3</v>
      </c>
      <c r="H220" s="121">
        <f t="shared" ref="H220:H251" si="13">F220-G220</f>
        <v>1.2681222197312467E-3</v>
      </c>
      <c r="W220" s="122">
        <f t="shared" si="10"/>
        <v>0.12058513435734008</v>
      </c>
      <c r="X220" s="71">
        <f>[1]!s_dq_close($X$1,A220,1)</f>
        <v>7447.9394000000002</v>
      </c>
      <c r="Y220" s="122">
        <f t="shared" si="11"/>
        <v>8.5551196822284625E-2</v>
      </c>
      <c r="Z220" s="177">
        <f>[1]!s_dq_close($Z$1,A220,1)</f>
        <v>6911.8292000000001</v>
      </c>
    </row>
    <row r="221" spans="1:26">
      <c r="A221" s="113">
        <v>44414</v>
      </c>
      <c r="B221" s="175">
        <f t="shared" si="9"/>
        <v>113646.1399999994</v>
      </c>
      <c r="C221" s="168">
        <f>财通君享定增!M220</f>
        <v>-22506.969999998808</v>
      </c>
      <c r="D221" s="120">
        <f>财通君享定增!R220</f>
        <v>-2.2506969999998809E-4</v>
      </c>
      <c r="E221" s="168">
        <f>衍复天禄1000指增!P220</f>
        <v>136153.10999999821</v>
      </c>
      <c r="F221" s="120">
        <f>衍复天禄1000指增!U220</f>
        <v>2.7230621999999641E-3</v>
      </c>
      <c r="G221" s="120">
        <f t="shared" si="12"/>
        <v>5.3040787636904341E-4</v>
      </c>
      <c r="H221" s="121">
        <f t="shared" si="13"/>
        <v>2.1926543236309207E-3</v>
      </c>
      <c r="W221" s="122">
        <f t="shared" si="10"/>
        <v>0.12573588083966647</v>
      </c>
      <c r="X221" s="71">
        <f>[1]!s_dq_close($X$1,A221,1)</f>
        <v>7482.1737000000003</v>
      </c>
      <c r="Y221" s="122">
        <f t="shared" si="11"/>
        <v>8.9797814077456017E-2</v>
      </c>
      <c r="Z221" s="177">
        <f>[1]!s_dq_close($Z$1,A221,1)</f>
        <v>6938.8679000000002</v>
      </c>
    </row>
    <row r="222" spans="1:26">
      <c r="A222" s="113">
        <v>44415</v>
      </c>
      <c r="B222" s="175">
        <f t="shared" si="9"/>
        <v>113646.1399999994</v>
      </c>
      <c r="C222" s="168">
        <f>财通君享定增!M221</f>
        <v>-22506.969999998808</v>
      </c>
      <c r="D222" s="120">
        <f>财通君享定增!R221</f>
        <v>-2.2506969999998809E-4</v>
      </c>
      <c r="E222" s="168">
        <f>衍复天禄1000指增!P221</f>
        <v>136153.10999999821</v>
      </c>
      <c r="F222" s="120">
        <f>衍复天禄1000指增!U221</f>
        <v>2.7230621999999641E-3</v>
      </c>
      <c r="G222" s="120">
        <f t="shared" si="12"/>
        <v>5.3040787636904341E-4</v>
      </c>
      <c r="H222" s="121">
        <f t="shared" si="13"/>
        <v>2.1926543236309207E-3</v>
      </c>
      <c r="W222" s="122">
        <f t="shared" si="10"/>
        <v>0.12573588083966647</v>
      </c>
      <c r="X222" s="71">
        <f>[1]!s_dq_close($X$1,A222,1)</f>
        <v>7482.1737000000003</v>
      </c>
      <c r="Y222" s="122">
        <f t="shared" si="11"/>
        <v>8.9797814077456017E-2</v>
      </c>
      <c r="Z222" s="177">
        <f>[1]!s_dq_close($Z$1,A222,1)</f>
        <v>6938.8679000000002</v>
      </c>
    </row>
    <row r="223" spans="1:26">
      <c r="A223" s="113">
        <v>44416</v>
      </c>
      <c r="B223" s="175">
        <f t="shared" si="9"/>
        <v>113646.1399999994</v>
      </c>
      <c r="C223" s="168">
        <f>财通君享定增!M222</f>
        <v>-22506.969999998808</v>
      </c>
      <c r="D223" s="120">
        <f>财通君享定增!R222</f>
        <v>-2.2506969999998809E-4</v>
      </c>
      <c r="E223" s="168">
        <f>衍复天禄1000指增!P222</f>
        <v>136153.10999999821</v>
      </c>
      <c r="F223" s="120">
        <f>衍复天禄1000指增!U222</f>
        <v>2.7230621999999641E-3</v>
      </c>
      <c r="G223" s="120">
        <f t="shared" si="12"/>
        <v>5.3040787636904341E-4</v>
      </c>
      <c r="H223" s="121">
        <f t="shared" si="13"/>
        <v>2.1926543236309207E-3</v>
      </c>
      <c r="W223" s="122">
        <f t="shared" si="10"/>
        <v>0.12573588083966647</v>
      </c>
      <c r="X223" s="71">
        <f>[1]!s_dq_close($X$1,A223,1)</f>
        <v>7482.1737000000003</v>
      </c>
      <c r="Y223" s="122">
        <f t="shared" si="11"/>
        <v>8.9797814077456017E-2</v>
      </c>
      <c r="Z223" s="177">
        <f>[1]!s_dq_close($Z$1,A223,1)</f>
        <v>6938.8679000000002</v>
      </c>
    </row>
    <row r="224" spans="1:26">
      <c r="A224" s="113">
        <v>44417</v>
      </c>
      <c r="B224" s="175">
        <f t="shared" si="9"/>
        <v>180770.05000000776</v>
      </c>
      <c r="C224" s="168">
        <f>财通君享定增!M223</f>
        <v>-30221.879999995232</v>
      </c>
      <c r="D224" s="120">
        <f>财通君享定增!R223</f>
        <v>-3.0221879999995234E-4</v>
      </c>
      <c r="E224" s="168">
        <f>衍复天禄1000指增!P223</f>
        <v>210991.93000000299</v>
      </c>
      <c r="F224" s="120">
        <f>衍复天禄1000指增!U223</f>
        <v>4.2198386000000601E-3</v>
      </c>
      <c r="G224" s="120">
        <f t="shared" si="12"/>
        <v>3.8612463158282928E-3</v>
      </c>
      <c r="H224" s="121">
        <f t="shared" si="13"/>
        <v>3.5859228417176731E-4</v>
      </c>
      <c r="W224" s="122">
        <f t="shared" si="10"/>
        <v>0.12948353739768925</v>
      </c>
      <c r="X224" s="71">
        <f>[1]!s_dq_close($X$1,A224,1)</f>
        <v>7507.0824000000002</v>
      </c>
      <c r="Y224" s="122">
        <f t="shared" si="11"/>
        <v>9.6183390690813608E-2</v>
      </c>
      <c r="Z224" s="177">
        <f>[1]!s_dq_close($Z$1,A224,1)</f>
        <v>6979.5255999999999</v>
      </c>
    </row>
    <row r="225" spans="1:26">
      <c r="A225" s="113">
        <v>44418</v>
      </c>
      <c r="B225" s="175">
        <f t="shared" si="9"/>
        <v>504893.80000000389</v>
      </c>
      <c r="C225" s="168">
        <f>财通君享定增!M224</f>
        <v>-32786.569999992847</v>
      </c>
      <c r="D225" s="120">
        <f>财通君享定增!R224</f>
        <v>-3.2786569999992846E-4</v>
      </c>
      <c r="E225" s="168">
        <f>衍复天禄1000指增!P224</f>
        <v>537680.36999999674</v>
      </c>
      <c r="F225" s="120">
        <f>衍复天禄1000指增!U224</f>
        <v>1.0753607399999934E-2</v>
      </c>
      <c r="G225" s="120">
        <f t="shared" si="12"/>
        <v>9.5403614919895574E-3</v>
      </c>
      <c r="H225" s="121">
        <f t="shared" si="13"/>
        <v>1.2132459080103769E-3</v>
      </c>
      <c r="W225" s="122">
        <f t="shared" si="10"/>
        <v>0.13587333192556916</v>
      </c>
      <c r="X225" s="71">
        <f>[1]!s_dq_close($X$1,A225,1)</f>
        <v>7549.5519999999997</v>
      </c>
      <c r="Y225" s="122">
        <f t="shared" si="11"/>
        <v>0.10241899356959938</v>
      </c>
      <c r="Z225" s="177">
        <f>[1]!s_dq_close($Z$1,A225,1)</f>
        <v>7019.2284</v>
      </c>
    </row>
    <row r="226" spans="1:26">
      <c r="A226" s="113">
        <v>44419</v>
      </c>
      <c r="B226" s="175">
        <f t="shared" si="9"/>
        <v>745392.14000000805</v>
      </c>
      <c r="C226" s="168">
        <f>财通君享定增!M225</f>
        <v>-106503.12999999523</v>
      </c>
      <c r="D226" s="120">
        <f>财通君享定增!R225</f>
        <v>-1.0650312999999523E-3</v>
      </c>
      <c r="E226" s="168">
        <f>衍复天禄1000指增!P225</f>
        <v>851895.27000000328</v>
      </c>
      <c r="F226" s="120">
        <f>衍复天禄1000指增!U225</f>
        <v>1.7037905400000067E-2</v>
      </c>
      <c r="G226" s="120">
        <f t="shared" si="12"/>
        <v>1.7077662678295358E-2</v>
      </c>
      <c r="H226" s="121">
        <f t="shared" si="13"/>
        <v>-3.9757278295290965E-5</v>
      </c>
      <c r="W226" s="122">
        <f t="shared" si="10"/>
        <v>0.14435384418519082</v>
      </c>
      <c r="X226" s="71">
        <f>[1]!s_dq_close($X$1,A226,1)</f>
        <v>7605.9174999999996</v>
      </c>
      <c r="Y226" s="122">
        <f t="shared" si="11"/>
        <v>0.11094616809883551</v>
      </c>
      <c r="Z226" s="177">
        <f>[1]!s_dq_close($Z$1,A226,1)</f>
        <v>7073.5218999999997</v>
      </c>
    </row>
    <row r="227" spans="1:26">
      <c r="A227" s="113">
        <v>44420</v>
      </c>
      <c r="B227" s="175">
        <f t="shared" si="9"/>
        <v>733958.23999999464</v>
      </c>
      <c r="C227" s="168">
        <f>财通君享定增!M226</f>
        <v>-212813.70000000298</v>
      </c>
      <c r="D227" s="120">
        <f>财通君享定增!R226</f>
        <v>-2.1281370000000299E-3</v>
      </c>
      <c r="E227" s="168">
        <f>衍复天禄1000指增!P226</f>
        <v>1160609.6099999994</v>
      </c>
      <c r="F227" s="120">
        <f>衍复天禄1000指增!U226</f>
        <v>2.3212192199999988E-2</v>
      </c>
      <c r="G227" s="120">
        <f t="shared" si="12"/>
        <v>2.3978955811762015E-2</v>
      </c>
      <c r="H227" s="121">
        <f t="shared" si="13"/>
        <v>-7.6676361176202662E-4</v>
      </c>
      <c r="I227" s="167">
        <f>'衍复-灵活对冲'!O226</f>
        <v>-213837.67000000179</v>
      </c>
      <c r="J227" s="121">
        <f>'衍复-灵活对冲'!T226</f>
        <v>-4.276753400000036E-3</v>
      </c>
      <c r="W227" s="122">
        <f t="shared" si="10"/>
        <v>0.15211875891779303</v>
      </c>
      <c r="X227" s="71">
        <f>[1]!s_dq_close($X$1,A227,1)</f>
        <v>7657.5267999999996</v>
      </c>
      <c r="Y227" s="122">
        <f t="shared" si="11"/>
        <v>0.11435124250702633</v>
      </c>
      <c r="Z227" s="177">
        <f>[1]!s_dq_close($Z$1,A227,1)</f>
        <v>7095.2024000000001</v>
      </c>
    </row>
    <row r="228" spans="1:26">
      <c r="A228" s="113">
        <v>44421</v>
      </c>
      <c r="B228" s="175">
        <f t="shared" si="9"/>
        <v>797182.10000000056</v>
      </c>
      <c r="C228" s="168">
        <f>财通君享定增!M227</f>
        <v>-200134.98000000417</v>
      </c>
      <c r="D228" s="120">
        <f>财通君享定增!R227</f>
        <v>-2.0013498000000418E-3</v>
      </c>
      <c r="E228" s="168">
        <f>衍复天禄1000指增!P227</f>
        <v>1206402.8000000035</v>
      </c>
      <c r="F228" s="120">
        <f>衍复天禄1000指增!U227</f>
        <v>2.4128056000000071E-2</v>
      </c>
      <c r="G228" s="120">
        <f t="shared" si="12"/>
        <v>2.1891570482294176E-2</v>
      </c>
      <c r="H228" s="121">
        <f t="shared" si="13"/>
        <v>2.2364855177058954E-3</v>
      </c>
      <c r="I228" s="167">
        <f>'衍复-灵活对冲'!O227</f>
        <v>-209085.71999999881</v>
      </c>
      <c r="J228" s="121">
        <f>'衍复-灵活对冲'!T227</f>
        <v>-4.1817143999999763E-3</v>
      </c>
      <c r="W228" s="122">
        <f t="shared" si="10"/>
        <v>0.14977016007059984</v>
      </c>
      <c r="X228" s="71">
        <f>[1]!s_dq_close($X$1,A228,1)</f>
        <v>7641.9169000000002</v>
      </c>
      <c r="Y228" s="122">
        <f t="shared" si="11"/>
        <v>0.11335945892856447</v>
      </c>
      <c r="Z228" s="177">
        <f>[1]!s_dq_close($Z$1,A228,1)</f>
        <v>7088.8876</v>
      </c>
    </row>
    <row r="229" spans="1:26">
      <c r="A229" s="113">
        <v>44422</v>
      </c>
      <c r="B229" s="175">
        <f t="shared" si="9"/>
        <v>797182.10000000056</v>
      </c>
      <c r="C229" s="168">
        <f>财通君享定增!M228</f>
        <v>-200134.98000000417</v>
      </c>
      <c r="D229" s="120">
        <f>财通君享定增!R228</f>
        <v>-2.0013498000000418E-3</v>
      </c>
      <c r="E229" s="168">
        <f>衍复天禄1000指增!P228</f>
        <v>1206402.8000000035</v>
      </c>
      <c r="F229" s="120">
        <f>衍复天禄1000指增!U228</f>
        <v>2.4128056000000071E-2</v>
      </c>
      <c r="G229" s="120">
        <f t="shared" si="12"/>
        <v>2.1891570482294176E-2</v>
      </c>
      <c r="H229" s="121">
        <f t="shared" si="13"/>
        <v>2.2364855177058954E-3</v>
      </c>
      <c r="I229" s="167">
        <f>'衍复-灵活对冲'!O228</f>
        <v>-209085.71999999881</v>
      </c>
      <c r="J229" s="121">
        <f>'衍复-灵活对冲'!T228</f>
        <v>-4.1817143999999763E-3</v>
      </c>
      <c r="W229" s="122">
        <f t="shared" si="10"/>
        <v>0.14977016007059984</v>
      </c>
      <c r="X229" s="71">
        <f>[1]!s_dq_close($X$1,A229,1)</f>
        <v>7641.9169000000002</v>
      </c>
      <c r="Y229" s="122">
        <f t="shared" si="11"/>
        <v>0.11335945892856447</v>
      </c>
      <c r="Z229" s="177">
        <f>[1]!s_dq_close($Z$1,A229,1)</f>
        <v>7088.8876</v>
      </c>
    </row>
    <row r="230" spans="1:26">
      <c r="A230" s="113">
        <v>44423</v>
      </c>
      <c r="B230" s="175">
        <f t="shared" si="9"/>
        <v>797182.10000000056</v>
      </c>
      <c r="C230" s="168">
        <f>财通君享定增!M229</f>
        <v>-200134.98000000417</v>
      </c>
      <c r="D230" s="120">
        <f>财通君享定增!R229</f>
        <v>-2.0013498000000418E-3</v>
      </c>
      <c r="E230" s="168">
        <f>衍复天禄1000指增!P229</f>
        <v>1206402.8000000035</v>
      </c>
      <c r="F230" s="120">
        <f>衍复天禄1000指增!U229</f>
        <v>2.4128056000000071E-2</v>
      </c>
      <c r="G230" s="120">
        <f t="shared" si="12"/>
        <v>2.1891570482294176E-2</v>
      </c>
      <c r="H230" s="121">
        <f t="shared" si="13"/>
        <v>2.2364855177058954E-3</v>
      </c>
      <c r="I230" s="167">
        <f>'衍复-灵活对冲'!O229</f>
        <v>-209085.71999999881</v>
      </c>
      <c r="J230" s="121">
        <f>'衍复-灵活对冲'!T229</f>
        <v>-4.1817143999999763E-3</v>
      </c>
      <c r="W230" s="122">
        <f t="shared" si="10"/>
        <v>0.14977016007059984</v>
      </c>
      <c r="X230" s="71">
        <f>[1]!s_dq_close($X$1,A230,1)</f>
        <v>7641.9169000000002</v>
      </c>
      <c r="Y230" s="122">
        <f t="shared" si="11"/>
        <v>0.11335945892856447</v>
      </c>
      <c r="Z230" s="177">
        <f>[1]!s_dq_close($Z$1,A230,1)</f>
        <v>7088.8876</v>
      </c>
    </row>
    <row r="231" spans="1:26">
      <c r="A231" s="113">
        <v>44424</v>
      </c>
      <c r="B231" s="175">
        <f t="shared" si="9"/>
        <v>136795.31800000789</v>
      </c>
      <c r="C231" s="168">
        <f>财通君享定增!M230</f>
        <v>-207458.18999999762</v>
      </c>
      <c r="D231" s="120">
        <f>财通君享定增!R230</f>
        <v>-2.0745818999999763E-3</v>
      </c>
      <c r="E231" s="168">
        <f>衍复天禄1000指增!P230</f>
        <v>700649.62800000282</v>
      </c>
      <c r="F231" s="120">
        <f>衍复天禄1000指增!U230</f>
        <v>1.4012992560000057E-2</v>
      </c>
      <c r="G231" s="120">
        <f t="shared" si="12"/>
        <v>1.2025636304915377E-2</v>
      </c>
      <c r="H231" s="121">
        <f t="shared" si="13"/>
        <v>1.98735625508468E-3</v>
      </c>
      <c r="I231" s="167">
        <f>'衍复-灵活对冲'!O230</f>
        <v>-356396.11999999732</v>
      </c>
      <c r="J231" s="121">
        <f>'衍复-灵活对冲'!T230</f>
        <v>-7.1279223999999464E-3</v>
      </c>
      <c r="W231" s="122">
        <f t="shared" si="10"/>
        <v>0.13866961178736359</v>
      </c>
      <c r="X231" s="71">
        <f>[1]!s_dq_close($X$1,A231,1)</f>
        <v>7568.1373999999996</v>
      </c>
      <c r="Y231" s="122">
        <f t="shared" si="11"/>
        <v>0.10764258392761228</v>
      </c>
      <c r="Z231" s="177">
        <f>[1]!s_dq_close($Z$1,A231,1)</f>
        <v>7052.4876000000004</v>
      </c>
    </row>
    <row r="232" spans="1:26">
      <c r="A232" s="113">
        <v>44425</v>
      </c>
      <c r="B232" s="175">
        <f t="shared" si="9"/>
        <v>-1701965.7899999979</v>
      </c>
      <c r="C232" s="168">
        <f>财通君享定增!M231</f>
        <v>-545211.96999999881</v>
      </c>
      <c r="D232" s="120">
        <f>财通君享定增!R231</f>
        <v>-5.4521196999999877E-3</v>
      </c>
      <c r="E232" s="168">
        <f>衍复天禄1000指增!P231</f>
        <v>-629287.56000000122</v>
      </c>
      <c r="F232" s="120">
        <f>衍复天禄1000指增!U231</f>
        <v>-1.2585751200000024E-2</v>
      </c>
      <c r="G232" s="120">
        <f t="shared" si="12"/>
        <v>-1.5802477363825895E-2</v>
      </c>
      <c r="H232" s="121">
        <f t="shared" si="13"/>
        <v>3.2167261638258709E-3</v>
      </c>
      <c r="I232" s="167">
        <f>'衍复-灵活对冲'!O231</f>
        <v>-527466.25999999791</v>
      </c>
      <c r="J232" s="121">
        <f>'衍复-灵活对冲'!T231</f>
        <v>-1.0549325199999958E-2</v>
      </c>
      <c r="W232" s="122">
        <f t="shared" si="10"/>
        <v>0.10735911306950974</v>
      </c>
      <c r="X232" s="71">
        <f>[1]!s_dq_close($X$1,A232,1)</f>
        <v>7360.0330000000004</v>
      </c>
      <c r="Y232" s="122">
        <f t="shared" si="11"/>
        <v>8.2814478501086919E-2</v>
      </c>
      <c r="Z232" s="177">
        <f>[1]!s_dq_close($Z$1,A232,1)</f>
        <v>6894.4041999999999</v>
      </c>
    </row>
    <row r="233" spans="1:26">
      <c r="A233" s="113">
        <v>44426</v>
      </c>
      <c r="B233" s="175">
        <f t="shared" si="9"/>
        <v>-922845.83000000205</v>
      </c>
      <c r="C233" s="168">
        <f>财通君享定增!M232</f>
        <v>-575643.54999999702</v>
      </c>
      <c r="D233" s="120">
        <f>财通君享定增!R232</f>
        <v>-5.7564354999999701E-3</v>
      </c>
      <c r="E233" s="168">
        <f>衍复天禄1000指增!P232</f>
        <v>-218899.68000000357</v>
      </c>
      <c r="F233" s="120">
        <f>衍复天禄1000指增!U232</f>
        <v>-4.3779936000000715E-3</v>
      </c>
      <c r="G233" s="120">
        <f t="shared" si="12"/>
        <v>-9.7244697900320531E-3</v>
      </c>
      <c r="H233" s="121">
        <f t="shared" si="13"/>
        <v>5.3464761900319816E-3</v>
      </c>
      <c r="I233" s="167">
        <f>'衍复-灵活对冲'!O232</f>
        <v>-128302.60000000149</v>
      </c>
      <c r="J233" s="121">
        <f>'衍复-灵活对冲'!T232</f>
        <v>-2.56605200000003E-3</v>
      </c>
      <c r="W233" s="122">
        <f t="shared" si="10"/>
        <v>0.11419771702994086</v>
      </c>
      <c r="X233" s="71">
        <f>[1]!s_dq_close($X$1,A233,1)</f>
        <v>7405.4856</v>
      </c>
      <c r="Y233" s="122">
        <f t="shared" si="11"/>
        <v>9.0133931774970755E-2</v>
      </c>
      <c r="Z233" s="177">
        <f>[1]!s_dq_close($Z$1,A233,1)</f>
        <v>6941.0079999999998</v>
      </c>
    </row>
    <row r="234" spans="1:26">
      <c r="A234" s="113">
        <v>44427</v>
      </c>
      <c r="B234" s="175">
        <f t="shared" si="9"/>
        <v>-886602.07000000123</v>
      </c>
      <c r="C234" s="168">
        <f>财通君享定增!M233</f>
        <v>-621846.84000000358</v>
      </c>
      <c r="D234" s="120">
        <f>财通君享定增!R233</f>
        <v>-6.2184684000000361E-3</v>
      </c>
      <c r="E234" s="168">
        <f>衍复天禄1000指增!P233</f>
        <v>-8150.0199999967226</v>
      </c>
      <c r="F234" s="120">
        <f>衍复天禄1000指增!U233</f>
        <v>-1.6300039999993447E-4</v>
      </c>
      <c r="G234" s="120">
        <f t="shared" si="12"/>
        <v>-1.2615991704535423E-3</v>
      </c>
      <c r="H234" s="121">
        <f t="shared" si="13"/>
        <v>1.0985987704536079E-3</v>
      </c>
      <c r="I234" s="167">
        <f>'衍复-灵活对冲'!O233</f>
        <v>-256605.21000000089</v>
      </c>
      <c r="J234" s="121">
        <f>'衍复-灵活对冲'!T233</f>
        <v>-5.1321042000000176E-3</v>
      </c>
      <c r="W234" s="122">
        <f t="shared" si="10"/>
        <v>0.12371962364703637</v>
      </c>
      <c r="X234" s="71">
        <f>[1]!s_dq_close($X$1,A234,1)</f>
        <v>7468.7727000000004</v>
      </c>
      <c r="Y234" s="122">
        <f t="shared" si="11"/>
        <v>9.1083875367162115E-2</v>
      </c>
      <c r="Z234" s="177">
        <f>[1]!s_dq_close($Z$1,A234,1)</f>
        <v>6947.0564000000004</v>
      </c>
    </row>
    <row r="235" spans="1:26">
      <c r="A235" s="113">
        <v>44428</v>
      </c>
      <c r="B235" s="175">
        <f t="shared" si="9"/>
        <v>-1182115.4400000051</v>
      </c>
      <c r="C235" s="168">
        <f>财通君享定增!M234</f>
        <v>-652088.81000000238</v>
      </c>
      <c r="D235" s="120">
        <f>财通君享定增!R234</f>
        <v>-6.5208881000000237E-3</v>
      </c>
      <c r="E235" s="168">
        <f>衍复天禄1000指增!P234</f>
        <v>-164126.6099999994</v>
      </c>
      <c r="F235" s="120">
        <f>衍复天禄1000指增!U234</f>
        <v>-3.2825321999999883E-3</v>
      </c>
      <c r="G235" s="120">
        <f t="shared" si="12"/>
        <v>-1.450360990265076E-3</v>
      </c>
      <c r="H235" s="121">
        <f t="shared" si="13"/>
        <v>-1.8321712097349122E-3</v>
      </c>
      <c r="I235" s="167">
        <f>'衍复-灵活对冲'!O234</f>
        <v>-365900.02000000328</v>
      </c>
      <c r="J235" s="121">
        <f>'衍复-灵活对冲'!T234</f>
        <v>-7.3180004000000659E-3</v>
      </c>
      <c r="W235" s="122">
        <f t="shared" si="10"/>
        <v>0.12350724034331884</v>
      </c>
      <c r="X235" s="71">
        <f>[1]!s_dq_close($X$1,A235,1)</f>
        <v>7467.3611000000001</v>
      </c>
      <c r="Y235" s="122">
        <f t="shared" si="11"/>
        <v>8.6838373216729714E-2</v>
      </c>
      <c r="Z235" s="177">
        <f>[1]!s_dq_close($Z$1,A235,1)</f>
        <v>6920.0248000000001</v>
      </c>
    </row>
    <row r="236" spans="1:26">
      <c r="A236" s="113">
        <v>44429</v>
      </c>
      <c r="B236" s="175">
        <f t="shared" si="9"/>
        <v>-1182115.4400000051</v>
      </c>
      <c r="C236" s="168">
        <f>财通君享定增!M235</f>
        <v>-652088.81000000238</v>
      </c>
      <c r="D236" s="120">
        <f>财通君享定增!R235</f>
        <v>-6.5208881000000237E-3</v>
      </c>
      <c r="E236" s="168">
        <f>衍复天禄1000指增!P235</f>
        <v>-164126.6099999994</v>
      </c>
      <c r="F236" s="120">
        <f>衍复天禄1000指增!U235</f>
        <v>-3.2825321999999883E-3</v>
      </c>
      <c r="G236" s="120">
        <f t="shared" si="12"/>
        <v>-1.450360990265076E-3</v>
      </c>
      <c r="H236" s="121">
        <f t="shared" si="13"/>
        <v>-1.8321712097349122E-3</v>
      </c>
      <c r="I236" s="167">
        <f>'衍复-灵活对冲'!O235</f>
        <v>-365900.02000000328</v>
      </c>
      <c r="J236" s="121">
        <f>'衍复-灵活对冲'!T235</f>
        <v>-7.3180004000000659E-3</v>
      </c>
      <c r="W236" s="122">
        <f t="shared" si="10"/>
        <v>0.12350724034331884</v>
      </c>
      <c r="X236" s="71">
        <f>[1]!s_dq_close($X$1,A236,1)</f>
        <v>7467.3611000000001</v>
      </c>
      <c r="Y236" s="122">
        <f t="shared" si="11"/>
        <v>8.6838373216729714E-2</v>
      </c>
      <c r="Z236" s="177">
        <f>[1]!s_dq_close($Z$1,A236,1)</f>
        <v>6920.0248000000001</v>
      </c>
    </row>
    <row r="237" spans="1:26">
      <c r="A237" s="113">
        <v>44430</v>
      </c>
      <c r="B237" s="175">
        <f t="shared" si="9"/>
        <v>-1182115.4400000051</v>
      </c>
      <c r="C237" s="168">
        <f>财通君享定增!M236</f>
        <v>-652088.81000000238</v>
      </c>
      <c r="D237" s="120">
        <f>财通君享定增!R236</f>
        <v>-6.5208881000000237E-3</v>
      </c>
      <c r="E237" s="168">
        <f>衍复天禄1000指增!P236</f>
        <v>-164126.6099999994</v>
      </c>
      <c r="F237" s="120">
        <f>衍复天禄1000指增!U236</f>
        <v>-3.2825321999999883E-3</v>
      </c>
      <c r="G237" s="120">
        <f t="shared" si="12"/>
        <v>-1.450360990265076E-3</v>
      </c>
      <c r="H237" s="121">
        <f t="shared" si="13"/>
        <v>-1.8321712097349122E-3</v>
      </c>
      <c r="I237" s="167">
        <f>'衍复-灵活对冲'!O236</f>
        <v>-365900.02000000328</v>
      </c>
      <c r="J237" s="121">
        <f>'衍复-灵活对冲'!T236</f>
        <v>-7.3180004000000659E-3</v>
      </c>
      <c r="W237" s="122">
        <f t="shared" si="10"/>
        <v>0.12350724034331884</v>
      </c>
      <c r="X237" s="71">
        <f>[1]!s_dq_close($X$1,A237,1)</f>
        <v>7467.3611000000001</v>
      </c>
      <c r="Y237" s="122">
        <f t="shared" si="11"/>
        <v>8.6838373216729714E-2</v>
      </c>
      <c r="Z237" s="177">
        <f>[1]!s_dq_close($Z$1,A237,1)</f>
        <v>6920.0248000000001</v>
      </c>
    </row>
    <row r="238" spans="1:26">
      <c r="A238" s="113">
        <v>44431</v>
      </c>
      <c r="B238" s="175">
        <f t="shared" si="9"/>
        <v>190794.99999999721</v>
      </c>
      <c r="C238" s="168">
        <f>财通君享定增!M237</f>
        <v>-931719.3900000006</v>
      </c>
      <c r="D238" s="120">
        <f>财通君享定增!R237</f>
        <v>-9.3171939000000065E-3</v>
      </c>
      <c r="E238" s="168">
        <f>衍复天禄1000指增!P237</f>
        <v>1212801.4100000011</v>
      </c>
      <c r="F238" s="120">
        <f>衍复天禄1000指增!U237</f>
        <v>2.4256028200000022E-2</v>
      </c>
      <c r="G238" s="120">
        <f t="shared" si="12"/>
        <v>2.3314612090448605E-2</v>
      </c>
      <c r="H238" s="121">
        <f t="shared" si="13"/>
        <v>9.4141610955141702E-4</v>
      </c>
      <c r="I238" s="167">
        <f>'衍复-灵活对冲'!O237</f>
        <v>-90287.020000003278</v>
      </c>
      <c r="J238" s="121">
        <f>'衍复-灵活对冲'!T237</f>
        <v>-1.8057404000000655E-3</v>
      </c>
      <c r="W238" s="122">
        <f t="shared" si="10"/>
        <v>0.1513712798222997</v>
      </c>
      <c r="X238" s="71">
        <f>[1]!s_dq_close($X$1,A238,1)</f>
        <v>7652.5586999999996</v>
      </c>
      <c r="Y238" s="122">
        <f t="shared" si="11"/>
        <v>0.1032570968681592</v>
      </c>
      <c r="Z238" s="177">
        <f>[1]!s_dq_close($Z$1,A238,1)</f>
        <v>7024.5646999999999</v>
      </c>
    </row>
    <row r="239" spans="1:26">
      <c r="A239" s="113">
        <v>44432</v>
      </c>
      <c r="B239" s="175">
        <f t="shared" si="9"/>
        <v>897011.80000000726</v>
      </c>
      <c r="C239" s="168">
        <f>财通君享定增!M238</f>
        <v>-937721.45999999344</v>
      </c>
      <c r="D239" s="120">
        <f>财通君享定增!R238</f>
        <v>-9.3772145999999352E-3</v>
      </c>
      <c r="E239" s="168">
        <f>衍复天禄1000指增!P238</f>
        <v>1781511.4399999995</v>
      </c>
      <c r="F239" s="120">
        <f>衍复天禄1000指增!U238</f>
        <v>3.563022879999999E-2</v>
      </c>
      <c r="G239" s="120">
        <f t="shared" si="12"/>
        <v>3.1674169177874578E-2</v>
      </c>
      <c r="H239" s="121">
        <f t="shared" si="13"/>
        <v>3.9560596221254116E-3</v>
      </c>
      <c r="I239" s="167">
        <f>'衍复-灵活对冲'!O238</f>
        <v>53221.820000001193</v>
      </c>
      <c r="J239" s="121">
        <f>'衍复-灵活对冲'!T238</f>
        <v>1.0644364000000238E-3</v>
      </c>
      <c r="W239" s="122">
        <f t="shared" si="10"/>
        <v>0.16077694434499734</v>
      </c>
      <c r="X239" s="71">
        <f>[1]!s_dq_close($X$1,A239,1)</f>
        <v>7715.0731999999998</v>
      </c>
      <c r="Y239" s="122">
        <f t="shared" si="11"/>
        <v>0.11365694060272102</v>
      </c>
      <c r="Z239" s="177">
        <f>[1]!s_dq_close($Z$1,A239,1)</f>
        <v>7090.7816999999995</v>
      </c>
    </row>
    <row r="240" spans="1:26">
      <c r="A240" s="113">
        <v>44433</v>
      </c>
      <c r="B240" s="175">
        <f t="shared" si="9"/>
        <v>1809345.3599999985</v>
      </c>
      <c r="C240" s="168">
        <f>财通君享定增!M239</f>
        <v>-625839.01999999583</v>
      </c>
      <c r="D240" s="120">
        <f>财通君享定增!R239</f>
        <v>-6.2583901999999584E-3</v>
      </c>
      <c r="E240" s="168">
        <f>衍复天禄1000指增!P239</f>
        <v>2241304.8799999971</v>
      </c>
      <c r="F240" s="120">
        <f>衍复天禄1000指增!U239</f>
        <v>4.4826097599999941E-2</v>
      </c>
      <c r="G240" s="120">
        <f t="shared" si="12"/>
        <v>3.8969179671833665E-2</v>
      </c>
      <c r="H240" s="121">
        <f t="shared" si="13"/>
        <v>5.8569179281662762E-3</v>
      </c>
      <c r="I240" s="167">
        <f>'衍复-灵活对冲'!O239</f>
        <v>193879.49999999732</v>
      </c>
      <c r="J240" s="121">
        <f>'衍复-灵活对冲'!T239</f>
        <v>3.8775899999999464E-3</v>
      </c>
      <c r="W240" s="122">
        <f t="shared" si="10"/>
        <v>0.16898484587352969</v>
      </c>
      <c r="X240" s="71">
        <f>[1]!s_dq_close($X$1,A240,1)</f>
        <v>7769.6268</v>
      </c>
      <c r="Y240" s="122">
        <f t="shared" si="11"/>
        <v>0.123429435834431</v>
      </c>
      <c r="Z240" s="177">
        <f>[1]!s_dq_close($Z$1,A240,1)</f>
        <v>7153.0042999999996</v>
      </c>
    </row>
    <row r="241" spans="1:26">
      <c r="A241" s="113">
        <v>44434</v>
      </c>
      <c r="B241" s="175">
        <f t="shared" si="9"/>
        <v>1180779.0400000019</v>
      </c>
      <c r="C241" s="168">
        <f>财通君享定增!M240</f>
        <v>-720688.81000000238</v>
      </c>
      <c r="D241" s="120">
        <f>财通君享定增!R240</f>
        <v>-7.2068881000000237E-3</v>
      </c>
      <c r="E241" s="168">
        <f>衍复天禄1000指增!P240</f>
        <v>1829238.2300000009</v>
      </c>
      <c r="F241" s="120">
        <f>衍复天禄1000指增!U240</f>
        <v>3.6584764600000021E-2</v>
      </c>
      <c r="G241" s="120">
        <f t="shared" si="12"/>
        <v>2.5583805701452134E-2</v>
      </c>
      <c r="H241" s="121">
        <f t="shared" si="13"/>
        <v>1.1000958898547887E-2</v>
      </c>
      <c r="I241" s="167">
        <f>'衍复-灵活对冲'!O240</f>
        <v>72229.620000003284</v>
      </c>
      <c r="J241" s="121">
        <f>'衍复-灵活对冲'!T240</f>
        <v>1.4445924000000656E-3</v>
      </c>
      <c r="W241" s="122">
        <f t="shared" si="10"/>
        <v>0.15392443827542523</v>
      </c>
      <c r="X241" s="71">
        <f>[1]!s_dq_close($X$1,A241,1)</f>
        <v>7669.5281999999997</v>
      </c>
      <c r="Y241" s="122">
        <f t="shared" si="11"/>
        <v>0.1180643528201446</v>
      </c>
      <c r="Z241" s="177">
        <f>[1]!s_dq_close($Z$1,A241,1)</f>
        <v>7118.8441999999995</v>
      </c>
    </row>
    <row r="242" spans="1:26">
      <c r="A242" s="113">
        <v>44435</v>
      </c>
      <c r="B242" s="175">
        <f t="shared" si="9"/>
        <v>1540399.5900000022</v>
      </c>
      <c r="C242" s="168">
        <f>财通君享定增!M241</f>
        <v>-383520.09999999404</v>
      </c>
      <c r="D242" s="120">
        <f>财通君享定增!R241</f>
        <v>-3.8352009999999405E-3</v>
      </c>
      <c r="E242" s="168">
        <f>衍复天禄1000指增!P241</f>
        <v>1947679.4299999983</v>
      </c>
      <c r="F242" s="120">
        <f>衍复天禄1000指增!U241</f>
        <v>3.8953588599999964E-2</v>
      </c>
      <c r="G242" s="120">
        <f t="shared" si="12"/>
        <v>2.6994558267922741E-2</v>
      </c>
      <c r="H242" s="121">
        <f t="shared" si="13"/>
        <v>1.1959030332077222E-2</v>
      </c>
      <c r="I242" s="167">
        <f>'衍复-灵活对冲'!O241</f>
        <v>-23759.740000002086</v>
      </c>
      <c r="J242" s="121">
        <f>'衍复-灵活对冲'!T241</f>
        <v>-4.7519480000004171E-4</v>
      </c>
      <c r="W242" s="122">
        <f t="shared" si="10"/>
        <v>0.15551173114584738</v>
      </c>
      <c r="X242" s="71">
        <f>[1]!s_dq_close($X$1,A242,1)</f>
        <v>7680.0780999999997</v>
      </c>
      <c r="Y242" s="122">
        <f t="shared" si="11"/>
        <v>0.12768638744056604</v>
      </c>
      <c r="Z242" s="177">
        <f>[1]!s_dq_close($Z$1,A242,1)</f>
        <v>7180.1088</v>
      </c>
    </row>
    <row r="243" spans="1:26">
      <c r="A243" s="113">
        <v>44436</v>
      </c>
      <c r="B243" s="175">
        <f t="shared" si="9"/>
        <v>1540399.5900000022</v>
      </c>
      <c r="C243" s="168">
        <f>财通君享定增!M242</f>
        <v>-383520.09999999404</v>
      </c>
      <c r="D243" s="120">
        <f>财通君享定增!R242</f>
        <v>-3.8352009999999405E-3</v>
      </c>
      <c r="E243" s="168">
        <f>衍复天禄1000指增!P242</f>
        <v>1947679.4299999983</v>
      </c>
      <c r="F243" s="120">
        <f>衍复天禄1000指增!U242</f>
        <v>3.8953588599999964E-2</v>
      </c>
      <c r="G243" s="120">
        <f t="shared" si="12"/>
        <v>2.6994558267922741E-2</v>
      </c>
      <c r="H243" s="121">
        <f t="shared" si="13"/>
        <v>1.1959030332077222E-2</v>
      </c>
      <c r="I243" s="167">
        <f>'衍复-灵活对冲'!O242</f>
        <v>-23759.740000002086</v>
      </c>
      <c r="J243" s="121">
        <f>'衍复-灵活对冲'!T242</f>
        <v>-4.7519480000004171E-4</v>
      </c>
      <c r="W243" s="122">
        <f t="shared" si="10"/>
        <v>0.15551173114584738</v>
      </c>
      <c r="X243" s="71">
        <f>[1]!s_dq_close($X$1,A243,1)</f>
        <v>7680.0780999999997</v>
      </c>
      <c r="Y243" s="122">
        <f t="shared" si="11"/>
        <v>0.12768638744056604</v>
      </c>
      <c r="Z243" s="177">
        <f>[1]!s_dq_close($Z$1,A243,1)</f>
        <v>7180.1088</v>
      </c>
    </row>
    <row r="244" spans="1:26">
      <c r="A244" s="113">
        <v>44437</v>
      </c>
      <c r="B244" s="175">
        <f t="shared" si="9"/>
        <v>1540399.5900000022</v>
      </c>
      <c r="C244" s="168">
        <f>财通君享定增!M243</f>
        <v>-383520.09999999404</v>
      </c>
      <c r="D244" s="120">
        <f>财通君享定增!R243</f>
        <v>-3.8352009999999405E-3</v>
      </c>
      <c r="E244" s="168">
        <f>衍复天禄1000指增!P243</f>
        <v>1947679.4299999983</v>
      </c>
      <c r="F244" s="120">
        <f>衍复天禄1000指增!U243</f>
        <v>3.8953588599999964E-2</v>
      </c>
      <c r="G244" s="120">
        <f t="shared" si="12"/>
        <v>2.6994558267922741E-2</v>
      </c>
      <c r="H244" s="121">
        <f t="shared" si="13"/>
        <v>1.1959030332077222E-2</v>
      </c>
      <c r="I244" s="167">
        <f>'衍复-灵活对冲'!O243</f>
        <v>-23759.740000002086</v>
      </c>
      <c r="J244" s="121">
        <f>'衍复-灵活对冲'!T243</f>
        <v>-4.7519480000004171E-4</v>
      </c>
      <c r="W244" s="122">
        <f t="shared" si="10"/>
        <v>0.15551173114584738</v>
      </c>
      <c r="X244" s="71">
        <f>[1]!s_dq_close($X$1,A244,1)</f>
        <v>7680.0780999999997</v>
      </c>
      <c r="Y244" s="122">
        <f t="shared" si="11"/>
        <v>0.12768638744056604</v>
      </c>
      <c r="Z244" s="177">
        <f>[1]!s_dq_close($Z$1,A244,1)</f>
        <v>7180.1088</v>
      </c>
    </row>
    <row r="245" spans="1:26">
      <c r="A245" s="113">
        <v>44438</v>
      </c>
      <c r="B245" s="175">
        <f t="shared" si="9"/>
        <v>2241156.4100000043</v>
      </c>
      <c r="C245" s="168">
        <f>财通君享定增!M244</f>
        <v>-155742.1099999994</v>
      </c>
      <c r="D245" s="120">
        <f>财通君享定增!R244</f>
        <v>-1.557421099999994E-3</v>
      </c>
      <c r="E245" s="168">
        <f>衍复天禄1000指增!P244</f>
        <v>2309462.6700000013</v>
      </c>
      <c r="F245" s="120">
        <f>衍复天禄1000指增!U244</f>
        <v>4.6189253400000026E-2</v>
      </c>
      <c r="G245" s="120">
        <f t="shared" si="12"/>
        <v>3.3368719711323269E-2</v>
      </c>
      <c r="H245" s="121">
        <f t="shared" si="13"/>
        <v>1.2820533688676757E-2</v>
      </c>
      <c r="I245" s="167">
        <f>'衍复-灵活对冲'!O244</f>
        <v>87435.850000002392</v>
      </c>
      <c r="J245" s="121">
        <f>'衍复-灵活对冲'!T244</f>
        <v>1.7487170000000478E-3</v>
      </c>
      <c r="W245" s="122">
        <f t="shared" si="10"/>
        <v>0.16268354940405616</v>
      </c>
      <c r="X245" s="71">
        <f>[1]!s_dq_close($X$1,A245,1)</f>
        <v>7727.7453999999998</v>
      </c>
      <c r="Y245" s="122">
        <f t="shared" si="11"/>
        <v>0.1350324932882867</v>
      </c>
      <c r="Z245" s="177">
        <f>[1]!s_dq_close($Z$1,A245,1)</f>
        <v>7226.8823000000002</v>
      </c>
    </row>
    <row r="246" spans="1:26">
      <c r="A246" s="113">
        <v>44439</v>
      </c>
      <c r="B246" s="175">
        <f t="shared" si="9"/>
        <v>1770507.459999993</v>
      </c>
      <c r="C246" s="168">
        <f>财通君享定增!M245</f>
        <v>-501418.65000000596</v>
      </c>
      <c r="D246" s="120">
        <f>财通君享定增!R245</f>
        <v>-5.0141865000000599E-3</v>
      </c>
      <c r="E246" s="168">
        <f>衍复天禄1000指增!P245</f>
        <v>2169284.0199999996</v>
      </c>
      <c r="F246" s="120">
        <f>衍复天禄1000指增!U245</f>
        <v>4.3385680399999994E-2</v>
      </c>
      <c r="G246" s="120">
        <f t="shared" si="12"/>
        <v>3.3459155825476428E-2</v>
      </c>
      <c r="H246" s="121">
        <f t="shared" si="13"/>
        <v>9.9265245745235667E-3</v>
      </c>
      <c r="I246" s="167">
        <f>'衍复-灵活对冲'!O245</f>
        <v>102642.0899999994</v>
      </c>
      <c r="J246" s="121">
        <f>'衍复-灵活对冲'!T245</f>
        <v>2.0528417999999878E-3</v>
      </c>
      <c r="W246" s="122">
        <f t="shared" si="10"/>
        <v>0.16278530261197899</v>
      </c>
      <c r="X246" s="71">
        <f>[1]!s_dq_close($X$1,A246,1)</f>
        <v>7728.4216999999999</v>
      </c>
      <c r="Y246" s="122">
        <f t="shared" si="11"/>
        <v>0.13950225713690201</v>
      </c>
      <c r="Z246" s="177">
        <f>[1]!s_dq_close($Z$1,A246,1)</f>
        <v>7255.3418000000001</v>
      </c>
    </row>
    <row r="247" spans="1:26">
      <c r="A247" s="113">
        <v>44440</v>
      </c>
      <c r="B247" s="175">
        <f t="shared" si="9"/>
        <v>1104463.4559999786</v>
      </c>
      <c r="C247" s="168">
        <f>财通君享定增!M246</f>
        <v>-523563.18000000715</v>
      </c>
      <c r="D247" s="120">
        <f>财通君享定增!R246</f>
        <v>-5.2356318000000715E-3</v>
      </c>
      <c r="E247" s="168">
        <f>衍复天禄1000指增!P246</f>
        <v>1417374.7699999998</v>
      </c>
      <c r="F247" s="120">
        <f>衍复天禄1000指增!U246</f>
        <v>2.8347495399999995E-2</v>
      </c>
      <c r="G247" s="120">
        <f t="shared" si="12"/>
        <v>1.7205594410382163E-2</v>
      </c>
      <c r="H247" s="121">
        <f t="shared" si="13"/>
        <v>1.1141900989617832E-2</v>
      </c>
      <c r="I247" s="167">
        <f>'衍复-灵活对冲'!O246</f>
        <v>209085.72999999643</v>
      </c>
      <c r="J247" s="121">
        <f>'衍复-灵活对冲'!T246</f>
        <v>4.1817145999999287E-3</v>
      </c>
      <c r="K247" s="168">
        <f>凡二量化对冲7号!M246</f>
        <v>1566.1359999895096</v>
      </c>
      <c r="L247" s="121">
        <f>凡二量化对冲7号!R246</f>
        <v>6.809286956476129E-6</v>
      </c>
      <c r="W247" s="122">
        <f t="shared" si="10"/>
        <v>0.14449778517886225</v>
      </c>
      <c r="X247" s="71">
        <f>[1]!s_dq_close($X$1,A247,1)</f>
        <v>7606.8742000000002</v>
      </c>
      <c r="Y247" s="122">
        <f t="shared" si="11"/>
        <v>0.12972674641068616</v>
      </c>
      <c r="Z247" s="177">
        <f>[1]!s_dq_close($Z$1,A247,1)</f>
        <v>7193.1</v>
      </c>
    </row>
    <row r="248" spans="1:26">
      <c r="A248" s="113">
        <v>44441</v>
      </c>
      <c r="B248" s="175">
        <f t="shared" si="9"/>
        <v>2620806.1580000129</v>
      </c>
      <c r="C248" s="168">
        <f>财通君享定增!M247</f>
        <v>-623313.21999999881</v>
      </c>
      <c r="D248" s="120">
        <f>财通君享定增!R247</f>
        <v>-6.2331321999999877E-3</v>
      </c>
      <c r="E248" s="168">
        <f>衍复天禄1000指增!P247</f>
        <v>1999106.6099999985</v>
      </c>
      <c r="F248" s="120">
        <f>衍复天禄1000指增!U247</f>
        <v>3.9982132199999972E-2</v>
      </c>
      <c r="G248" s="120">
        <f t="shared" si="12"/>
        <v>2.8436187218776166E-2</v>
      </c>
      <c r="H248" s="121">
        <f t="shared" si="13"/>
        <v>1.1545944981223806E-2</v>
      </c>
      <c r="I248" s="167">
        <f>'衍复-灵活对冲'!O247</f>
        <v>231895.0800000015</v>
      </c>
      <c r="J248" s="121">
        <f>'衍复-灵活对冲'!T247</f>
        <v>4.6379016000000304E-3</v>
      </c>
      <c r="K248" s="168">
        <f>凡二量化对冲7号!M247</f>
        <v>1013117.6880000115</v>
      </c>
      <c r="L248" s="121">
        <f>凡二量化对冲7号!R247</f>
        <v>4.4048595130435284E-3</v>
      </c>
      <c r="W248" s="122">
        <f t="shared" si="10"/>
        <v>0.15713376424354952</v>
      </c>
      <c r="X248" s="71">
        <f>[1]!s_dq_close($X$1,A248,1)</f>
        <v>7690.8589000000002</v>
      </c>
      <c r="Y248" s="122">
        <f t="shared" si="11"/>
        <v>0.14761685861833596</v>
      </c>
      <c r="Z248" s="177">
        <f>[1]!s_dq_close($Z$1,A248,1)</f>
        <v>7307.0083999999997</v>
      </c>
    </row>
    <row r="249" spans="1:26">
      <c r="A249" s="113">
        <v>44442</v>
      </c>
      <c r="B249" s="175">
        <f t="shared" si="9"/>
        <v>2172907.2693239907</v>
      </c>
      <c r="C249" s="168">
        <f>财通君享定增!M248</f>
        <v>-414232.37999999523</v>
      </c>
      <c r="D249" s="120">
        <f>财通君享定增!R248</f>
        <v>-4.1423237999999524E-3</v>
      </c>
      <c r="E249" s="168">
        <f>衍复天禄1000指增!P248</f>
        <v>1561576.6600000027</v>
      </c>
      <c r="F249" s="120">
        <f>衍复天禄1000指增!U248</f>
        <v>3.1231533200000054E-2</v>
      </c>
      <c r="G249" s="120">
        <f t="shared" si="12"/>
        <v>2.0410520318292269E-2</v>
      </c>
      <c r="H249" s="121">
        <f t="shared" si="13"/>
        <v>1.0821012881707785E-2</v>
      </c>
      <c r="I249" s="167">
        <f>'衍复-灵活对冲'!O248</f>
        <v>34214.029999999104</v>
      </c>
      <c r="J249" s="121">
        <f>'衍复-灵活对冲'!T248</f>
        <v>6.842805999999821E-4</v>
      </c>
      <c r="K249" s="168">
        <f>凡二量化对冲7号!M248</f>
        <v>992348.95999999042</v>
      </c>
      <c r="L249" s="121">
        <f>凡二量化对冲7号!R248</f>
        <v>4.3145606956521325E-3</v>
      </c>
      <c r="M249" s="168">
        <f>财通内需增长!K248</f>
        <v>-1000.0006760060787</v>
      </c>
      <c r="N249" s="121">
        <f>财通内需增长!N248</f>
        <v>-1.2500008450075984E-5</v>
      </c>
      <c r="W249" s="122">
        <f t="shared" si="10"/>
        <v>0.14810377262468588</v>
      </c>
      <c r="X249" s="71">
        <f>[1]!s_dq_close($X$1,A249,1)</f>
        <v>7630.8413</v>
      </c>
      <c r="Y249" s="122">
        <f t="shared" si="11"/>
        <v>0.14316782629444935</v>
      </c>
      <c r="Z249" s="177">
        <f>[1]!s_dq_close($Z$1,A249,1)</f>
        <v>7278.6809000000003</v>
      </c>
    </row>
    <row r="250" spans="1:26">
      <c r="A250" s="113">
        <v>44443</v>
      </c>
      <c r="B250" s="175">
        <f t="shared" si="9"/>
        <v>2172907.2693239907</v>
      </c>
      <c r="C250" s="168">
        <f>财通君享定增!M249</f>
        <v>-414232.37999999523</v>
      </c>
      <c r="D250" s="120">
        <f>财通君享定增!R249</f>
        <v>-4.1423237999999524E-3</v>
      </c>
      <c r="E250" s="168">
        <f>衍复天禄1000指增!P249</f>
        <v>1561576.6600000027</v>
      </c>
      <c r="F250" s="120">
        <f>衍复天禄1000指增!U249</f>
        <v>3.1231533200000054E-2</v>
      </c>
      <c r="G250" s="120">
        <f t="shared" si="12"/>
        <v>2.0410520318292269E-2</v>
      </c>
      <c r="H250" s="121">
        <f t="shared" si="13"/>
        <v>1.0821012881707785E-2</v>
      </c>
      <c r="I250" s="167">
        <f>'衍复-灵活对冲'!O249</f>
        <v>34214.029999999104</v>
      </c>
      <c r="J250" s="121">
        <f>'衍复-灵活对冲'!T249</f>
        <v>6.842805999999821E-4</v>
      </c>
      <c r="K250" s="168">
        <f>凡二量化对冲7号!M249</f>
        <v>992348.95999999042</v>
      </c>
      <c r="L250" s="121">
        <f>凡二量化对冲7号!R249</f>
        <v>4.3145606956521325E-3</v>
      </c>
      <c r="M250" s="168">
        <f>财通内需增长!K249</f>
        <v>-1000.0006760060787</v>
      </c>
      <c r="N250" s="121">
        <f>财通内需增长!N249</f>
        <v>-1.2500008450075984E-5</v>
      </c>
      <c r="W250" s="122">
        <f t="shared" si="10"/>
        <v>0.14810377262468588</v>
      </c>
      <c r="X250" s="71">
        <f>[1]!s_dq_close($X$1,A250,1)</f>
        <v>7630.8413</v>
      </c>
      <c r="Y250" s="122">
        <f t="shared" si="11"/>
        <v>0.14316782629444935</v>
      </c>
      <c r="Z250" s="177">
        <f>[1]!s_dq_close($Z$1,A250,1)</f>
        <v>7278.6809000000003</v>
      </c>
    </row>
    <row r="251" spans="1:26">
      <c r="A251" s="113">
        <v>44444</v>
      </c>
      <c r="B251" s="175">
        <f t="shared" si="9"/>
        <v>2172907.2693239907</v>
      </c>
      <c r="C251" s="168">
        <f>财通君享定增!M250</f>
        <v>-414232.37999999523</v>
      </c>
      <c r="D251" s="120">
        <f>财通君享定增!R250</f>
        <v>-4.1423237999999524E-3</v>
      </c>
      <c r="E251" s="168">
        <f>衍复天禄1000指增!P250</f>
        <v>1561576.6600000027</v>
      </c>
      <c r="F251" s="120">
        <f>衍复天禄1000指增!U250</f>
        <v>3.1231533200000054E-2</v>
      </c>
      <c r="G251" s="120">
        <f t="shared" si="12"/>
        <v>2.0410520318292269E-2</v>
      </c>
      <c r="H251" s="121">
        <f t="shared" si="13"/>
        <v>1.0821012881707785E-2</v>
      </c>
      <c r="I251" s="167">
        <f>'衍复-灵活对冲'!O250</f>
        <v>34214.029999999104</v>
      </c>
      <c r="J251" s="121">
        <f>'衍复-灵活对冲'!T250</f>
        <v>6.842805999999821E-4</v>
      </c>
      <c r="K251" s="168">
        <f>凡二量化对冲7号!M250</f>
        <v>992348.95999999042</v>
      </c>
      <c r="L251" s="121">
        <f>凡二量化对冲7号!R250</f>
        <v>4.3145606956521325E-3</v>
      </c>
      <c r="M251" s="168">
        <f>财通内需增长!K250</f>
        <v>-1000.0006760060787</v>
      </c>
      <c r="N251" s="121">
        <f>财通内需增长!N250</f>
        <v>-1.2500008450075984E-5</v>
      </c>
      <c r="W251" s="122">
        <f t="shared" si="10"/>
        <v>0.14810377262468588</v>
      </c>
      <c r="X251" s="71">
        <f>[1]!s_dq_close($X$1,A251,1)</f>
        <v>7630.8413</v>
      </c>
      <c r="Y251" s="122">
        <f t="shared" si="11"/>
        <v>0.14316782629444935</v>
      </c>
      <c r="Z251" s="177">
        <f>[1]!s_dq_close($Z$1,A251,1)</f>
        <v>7278.6809000000003</v>
      </c>
    </row>
    <row r="252" spans="1:26">
      <c r="A252" s="113">
        <v>44445</v>
      </c>
      <c r="B252" s="175">
        <f t="shared" si="9"/>
        <v>2991444.9813239947</v>
      </c>
      <c r="C252" s="168">
        <f>财通君享定增!M251</f>
        <v>-428034.54999999702</v>
      </c>
      <c r="D252" s="120">
        <f>财通君享定增!R251</f>
        <v>-4.2803454999999699E-3</v>
      </c>
      <c r="E252" s="168">
        <f>衍复天禄1000指增!P251</f>
        <v>2052350.1599999985</v>
      </c>
      <c r="F252" s="120">
        <f>衍复天禄1000指增!U251</f>
        <v>4.1047003199999973E-2</v>
      </c>
      <c r="G252" s="120">
        <f t="shared" ref="G252:G283" si="14">X252/$X$219-1</f>
        <v>3.4352137234175517E-2</v>
      </c>
      <c r="H252" s="121">
        <f t="shared" ref="H252:H283" si="15">F252-G252</f>
        <v>6.6948659658244564E-3</v>
      </c>
      <c r="I252" s="167">
        <f>'衍复-灵活对冲'!O251</f>
        <v>53221.820000001193</v>
      </c>
      <c r="J252" s="121">
        <f>'衍复-灵活对冲'!T251</f>
        <v>1.0644364000000238E-3</v>
      </c>
      <c r="K252" s="168">
        <f>凡二量化对冲7号!M251</f>
        <v>1314907.551999998</v>
      </c>
      <c r="L252" s="121">
        <f>凡二量化对冲7号!R251</f>
        <v>5.716989356521731E-3</v>
      </c>
      <c r="M252" s="168">
        <f>财通内需增长!K251</f>
        <v>-1000.0006760060787</v>
      </c>
      <c r="N252" s="121">
        <f>财通内需增长!N251</f>
        <v>-1.2500008450075984E-5</v>
      </c>
      <c r="W252" s="122">
        <f t="shared" si="10"/>
        <v>0.16379003090887223</v>
      </c>
      <c r="X252" s="71">
        <f>[1]!s_dq_close($X$1,A252,1)</f>
        <v>7735.0995999999996</v>
      </c>
      <c r="Y252" s="122">
        <f t="shared" si="11"/>
        <v>0.15521730258079702</v>
      </c>
      <c r="Z252" s="177">
        <f>[1]!s_dq_close($Z$1,A252,1)</f>
        <v>7355.4013000000004</v>
      </c>
    </row>
    <row r="253" spans="1:26">
      <c r="A253" s="113">
        <v>44446</v>
      </c>
      <c r="B253" s="175">
        <f t="shared" si="9"/>
        <v>3610929.0753239943</v>
      </c>
      <c r="C253" s="168">
        <f>财通君享定增!M252</f>
        <v>-501018.3599999994</v>
      </c>
      <c r="D253" s="120">
        <f>财通君享定增!R252</f>
        <v>-5.0101835999999938E-3</v>
      </c>
      <c r="E253" s="168">
        <f>衍复天禄1000指增!P252</f>
        <v>2984187.4200000018</v>
      </c>
      <c r="F253" s="120">
        <f>衍复天禄1000指增!U252</f>
        <v>5.9683748400000035E-2</v>
      </c>
      <c r="G253" s="120">
        <f t="shared" si="14"/>
        <v>5.3507690987754319E-2</v>
      </c>
      <c r="H253" s="121">
        <f t="shared" si="15"/>
        <v>6.1760574122457154E-3</v>
      </c>
      <c r="I253" s="167">
        <f>'衍复-灵活对冲'!O252</f>
        <v>-95038.960000000894</v>
      </c>
      <c r="J253" s="121">
        <f>'衍复-灵活对冲'!T252</f>
        <v>-1.9007792000000179E-3</v>
      </c>
      <c r="K253" s="168">
        <f>凡二量化对冲7号!M252</f>
        <v>1223798.9759999991</v>
      </c>
      <c r="L253" s="121">
        <f>凡二量化对冲7号!R252</f>
        <v>5.320865113043474E-3</v>
      </c>
      <c r="M253" s="168">
        <f>财通内需增长!K252</f>
        <v>-1000.0006760060787</v>
      </c>
      <c r="N253" s="121">
        <f>财通内需增长!N252</f>
        <v>-1.2500008450075984E-5</v>
      </c>
      <c r="W253" s="122">
        <f t="shared" si="10"/>
        <v>0.18534269338469489</v>
      </c>
      <c r="X253" s="71">
        <f>[1]!s_dq_close($X$1,A253,1)</f>
        <v>7878.3487999999998</v>
      </c>
      <c r="Y253" s="122">
        <f t="shared" si="11"/>
        <v>0.17775878365254583</v>
      </c>
      <c r="Z253" s="177">
        <f>[1]!s_dq_close($Z$1,A253,1)</f>
        <v>7498.9255000000003</v>
      </c>
    </row>
    <row r="254" spans="1:26">
      <c r="A254" s="113">
        <v>44447</v>
      </c>
      <c r="B254" s="175">
        <f t="shared" si="9"/>
        <v>4793902.531324002</v>
      </c>
      <c r="C254" s="168">
        <f>财通君享定增!M253</f>
        <v>-276819.32999999821</v>
      </c>
      <c r="D254" s="120">
        <f>财通君享定增!R253</f>
        <v>-2.7681932999999823E-3</v>
      </c>
      <c r="E254" s="168">
        <f>衍复天禄1000指增!P253</f>
        <v>3153932.1100000017</v>
      </c>
      <c r="F254" s="120">
        <f>衍复天禄1000指增!U253</f>
        <v>6.3078642200000035E-2</v>
      </c>
      <c r="G254" s="120">
        <f t="shared" si="14"/>
        <v>5.5634243458779764E-2</v>
      </c>
      <c r="H254" s="121">
        <f t="shared" si="15"/>
        <v>7.4443987412202706E-3</v>
      </c>
      <c r="I254" s="167">
        <f>'衍复-灵活对冲'!O253</f>
        <v>11404.68000000149</v>
      </c>
      <c r="J254" s="121">
        <f>'衍复-灵活对冲'!T253</f>
        <v>2.2809360000002979E-4</v>
      </c>
      <c r="K254" s="168">
        <f>凡二量化对冲7号!M253</f>
        <v>1906385.072000003</v>
      </c>
      <c r="L254" s="121">
        <f>凡二量化对冲7号!R253</f>
        <v>8.2886307478260996E-3</v>
      </c>
      <c r="M254" s="168">
        <f>财通内需增长!K253</f>
        <v>-1000.0006760060787</v>
      </c>
      <c r="N254" s="121">
        <f>财通内需增长!N253</f>
        <v>-1.2500008450075984E-5</v>
      </c>
      <c r="W254" s="122">
        <f t="shared" si="10"/>
        <v>0.18773536071421937</v>
      </c>
      <c r="X254" s="71">
        <f>[1]!s_dq_close($X$1,A254,1)</f>
        <v>7894.2515999999996</v>
      </c>
      <c r="Y254" s="122">
        <f t="shared" si="11"/>
        <v>0.18484450469081382</v>
      </c>
      <c r="Z254" s="177">
        <f>[1]!s_dq_close($Z$1,A254,1)</f>
        <v>7544.0411000000004</v>
      </c>
    </row>
    <row r="255" spans="1:26">
      <c r="A255" s="113">
        <v>44448</v>
      </c>
      <c r="B255" s="175">
        <f t="shared" si="9"/>
        <v>4560141.5353240101</v>
      </c>
      <c r="C255" s="168">
        <f>财通君享定增!M254</f>
        <v>-276819.32999999821</v>
      </c>
      <c r="D255" s="120">
        <f>财通君享定增!R254</f>
        <v>-2.7681932999999823E-3</v>
      </c>
      <c r="E255" s="168">
        <f>衍复天禄1000指增!P254</f>
        <v>3150030.3400000036</v>
      </c>
      <c r="F255" s="120">
        <f>衍复天禄1000指增!U254</f>
        <v>6.3000606800000067E-2</v>
      </c>
      <c r="G255" s="120">
        <f t="shared" si="14"/>
        <v>5.6434689319654119E-2</v>
      </c>
      <c r="H255" s="121">
        <f t="shared" si="15"/>
        <v>6.565917480345948E-3</v>
      </c>
      <c r="I255" s="167">
        <f>'衍复-灵活对冲'!O254</f>
        <v>-28511.689999997616</v>
      </c>
      <c r="J255" s="121">
        <f>'衍复-灵活对冲'!T254</f>
        <v>-5.7023379999995231E-4</v>
      </c>
      <c r="K255" s="168">
        <f>凡二量化对冲7号!M254</f>
        <v>1716442.2160000086</v>
      </c>
      <c r="L255" s="121">
        <f>凡二量化对冲7号!R254</f>
        <v>7.4627922434782985E-3</v>
      </c>
      <c r="M255" s="168">
        <f>财通内需增长!K254</f>
        <v>-1000.0006760060787</v>
      </c>
      <c r="N255" s="121">
        <f>财通内需增长!N254</f>
        <v>-1.2500008450075984E-5</v>
      </c>
      <c r="W255" s="122">
        <f t="shared" si="10"/>
        <v>0.18863597364828122</v>
      </c>
      <c r="X255" s="71">
        <f>[1]!s_dq_close($X$1,A255,1)</f>
        <v>7900.2375000000002</v>
      </c>
      <c r="Y255" s="122">
        <f t="shared" si="11"/>
        <v>0.19637396523188233</v>
      </c>
      <c r="Z255" s="177">
        <f>[1]!s_dq_close($Z$1,A255,1)</f>
        <v>7617.4504999999999</v>
      </c>
    </row>
    <row r="256" spans="1:26">
      <c r="A256" s="113">
        <v>44449</v>
      </c>
      <c r="B256" s="175">
        <f t="shared" si="9"/>
        <v>3720904.2663520053</v>
      </c>
      <c r="C256" s="168">
        <f>财通君享定增!M255</f>
        <v>-269220.06999999285</v>
      </c>
      <c r="D256" s="120">
        <f>财通君享定增!R255</f>
        <v>-2.6922006999999283E-3</v>
      </c>
      <c r="E256" s="168">
        <f>衍复天禄1000指增!P255</f>
        <v>3235869.4699999988</v>
      </c>
      <c r="F256" s="120">
        <f>衍复天禄1000指增!U255</f>
        <v>6.4717389399999978E-2</v>
      </c>
      <c r="G256" s="120">
        <f t="shared" si="14"/>
        <v>6.0769110542965521E-2</v>
      </c>
      <c r="H256" s="121">
        <f t="shared" si="15"/>
        <v>3.9482788570344568E-3</v>
      </c>
      <c r="I256" s="167">
        <f>'衍复-灵活对冲'!O255</f>
        <v>-365900.02000000328</v>
      </c>
      <c r="J256" s="121">
        <f>'衍复-灵活对冲'!T255</f>
        <v>-7.3180004000000659E-3</v>
      </c>
      <c r="K256" s="168">
        <f>凡二量化对冲7号!M255</f>
        <v>-163461.71999999881</v>
      </c>
      <c r="L256" s="121">
        <f>凡二量化对冲7号!R255</f>
        <v>-7.1070313043477737E-4</v>
      </c>
      <c r="M256" s="168">
        <f>财通内需增长!K255</f>
        <v>1283616.6063520014</v>
      </c>
      <c r="N256" s="121">
        <f>财通内需增长!N255</f>
        <v>1.6045207579400016E-2</v>
      </c>
      <c r="W256" s="122">
        <f t="shared" si="10"/>
        <v>0.19351280043469665</v>
      </c>
      <c r="X256" s="71">
        <f>[1]!s_dq_close($X$1,A256,1)</f>
        <v>7932.6512000000002</v>
      </c>
      <c r="Y256" s="122">
        <f t="shared" si="11"/>
        <v>0.19483863876871466</v>
      </c>
      <c r="Z256" s="177">
        <f>[1]!s_dq_close($Z$1,A256,1)</f>
        <v>7607.6749</v>
      </c>
    </row>
    <row r="257" spans="1:26">
      <c r="A257" s="113">
        <v>44450</v>
      </c>
      <c r="B257" s="175">
        <f t="shared" si="9"/>
        <v>3720904.2663520053</v>
      </c>
      <c r="C257" s="168">
        <f>财通君享定增!M256</f>
        <v>-269220.06999999285</v>
      </c>
      <c r="D257" s="120">
        <f>财通君享定增!R256</f>
        <v>-2.6922006999999283E-3</v>
      </c>
      <c r="E257" s="168">
        <f>衍复天禄1000指增!P256</f>
        <v>3235869.4699999988</v>
      </c>
      <c r="F257" s="120">
        <f>衍复天禄1000指增!U256</f>
        <v>6.4717389399999978E-2</v>
      </c>
      <c r="G257" s="120">
        <f t="shared" si="14"/>
        <v>6.0769110542965521E-2</v>
      </c>
      <c r="H257" s="121">
        <f t="shared" si="15"/>
        <v>3.9482788570344568E-3</v>
      </c>
      <c r="I257" s="167">
        <f>'衍复-灵活对冲'!O256</f>
        <v>-365900.02000000328</v>
      </c>
      <c r="J257" s="121">
        <f>'衍复-灵活对冲'!T256</f>
        <v>-7.3180004000000659E-3</v>
      </c>
      <c r="K257" s="168">
        <f>凡二量化对冲7号!M256</f>
        <v>-163461.71999999881</v>
      </c>
      <c r="L257" s="121">
        <f>凡二量化对冲7号!R256</f>
        <v>-7.1070313043477737E-4</v>
      </c>
      <c r="M257" s="168">
        <f>财通内需增长!K256</f>
        <v>1283616.6063520014</v>
      </c>
      <c r="N257" s="121">
        <f>财通内需增长!N256</f>
        <v>1.6045207579400016E-2</v>
      </c>
      <c r="W257" s="122">
        <f t="shared" si="10"/>
        <v>0.19351280043469665</v>
      </c>
      <c r="X257" s="71">
        <f>[1]!s_dq_close($X$1,A257,1)</f>
        <v>7932.6512000000002</v>
      </c>
      <c r="Y257" s="122">
        <f t="shared" si="11"/>
        <v>0.19483863876871466</v>
      </c>
      <c r="Z257" s="177">
        <f>[1]!s_dq_close($Z$1,A257,1)</f>
        <v>7607.6749</v>
      </c>
    </row>
    <row r="258" spans="1:26">
      <c r="A258" s="113">
        <v>44451</v>
      </c>
      <c r="B258" s="175">
        <f t="shared" si="9"/>
        <v>3720904.2663520053</v>
      </c>
      <c r="C258" s="168">
        <f>财通君享定增!M257</f>
        <v>-269220.06999999285</v>
      </c>
      <c r="D258" s="120">
        <f>财通君享定增!R257</f>
        <v>-2.6922006999999283E-3</v>
      </c>
      <c r="E258" s="168">
        <f>衍复天禄1000指增!P257</f>
        <v>3235869.4699999988</v>
      </c>
      <c r="F258" s="120">
        <f>衍复天禄1000指增!U257</f>
        <v>6.4717389399999978E-2</v>
      </c>
      <c r="G258" s="120">
        <f t="shared" si="14"/>
        <v>6.0769110542965521E-2</v>
      </c>
      <c r="H258" s="121">
        <f t="shared" si="15"/>
        <v>3.9482788570344568E-3</v>
      </c>
      <c r="I258" s="167">
        <f>'衍复-灵活对冲'!O257</f>
        <v>-365900.02000000328</v>
      </c>
      <c r="J258" s="121">
        <f>'衍复-灵活对冲'!T257</f>
        <v>-7.3180004000000659E-3</v>
      </c>
      <c r="K258" s="168">
        <f>凡二量化对冲7号!M257</f>
        <v>-163461.71999999881</v>
      </c>
      <c r="L258" s="121">
        <f>凡二量化对冲7号!R257</f>
        <v>-7.1070313043477737E-4</v>
      </c>
      <c r="M258" s="168">
        <f>财通内需增长!K257</f>
        <v>1283616.6063520014</v>
      </c>
      <c r="N258" s="121">
        <f>财通内需增长!N257</f>
        <v>1.6045207579400016E-2</v>
      </c>
      <c r="W258" s="122">
        <f t="shared" si="10"/>
        <v>0.19351280043469665</v>
      </c>
      <c r="X258" s="71">
        <f>[1]!s_dq_close($X$1,A258,1)</f>
        <v>7932.6512000000002</v>
      </c>
      <c r="Y258" s="122">
        <f t="shared" si="11"/>
        <v>0.19483863876871466</v>
      </c>
      <c r="Z258" s="177">
        <f>[1]!s_dq_close($Z$1,A258,1)</f>
        <v>7607.6749</v>
      </c>
    </row>
    <row r="259" spans="1:26">
      <c r="A259" s="113">
        <v>44452</v>
      </c>
      <c r="B259" s="175">
        <f t="shared" ref="B259:B322" si="16">SUM(C259,E259,I259,K259,M259,O259,S259)</f>
        <v>6066228.9743520049</v>
      </c>
      <c r="C259" s="168">
        <f>财通君享定增!M258</f>
        <v>634314.20999999344</v>
      </c>
      <c r="D259" s="120">
        <f>财通君享定增!R258</f>
        <v>6.3431420999999341E-3</v>
      </c>
      <c r="E259" s="168">
        <f>衍复天禄1000指增!P258</f>
        <v>3313905.0399999991</v>
      </c>
      <c r="F259" s="120">
        <f>衍复天禄1000指增!U258</f>
        <v>6.6278100799999976E-2</v>
      </c>
      <c r="G259" s="120">
        <f t="shared" si="14"/>
        <v>6.2752206170484381E-2</v>
      </c>
      <c r="H259" s="121">
        <f t="shared" si="15"/>
        <v>3.5258946295155941E-3</v>
      </c>
      <c r="I259" s="167">
        <f>'衍复-灵活对冲'!O258</f>
        <v>-223341.5700000003</v>
      </c>
      <c r="J259" s="121">
        <f>'衍复-灵活对冲'!T258</f>
        <v>-4.4668314000000063E-3</v>
      </c>
      <c r="K259" s="168">
        <f>凡二量化对冲7号!M258</f>
        <v>1057734.6880000115</v>
      </c>
      <c r="L259" s="121">
        <f>凡二量化对冲7号!R258</f>
        <v>4.5988464695652671E-3</v>
      </c>
      <c r="M259" s="168">
        <f>财通内需增长!K258</f>
        <v>1283616.6063520014</v>
      </c>
      <c r="N259" s="121">
        <f>财通内需增长!N258</f>
        <v>1.6045207579400016E-2</v>
      </c>
      <c r="W259" s="122">
        <f t="shared" si="10"/>
        <v>0.19574405886068758</v>
      </c>
      <c r="X259" s="71">
        <f>[1]!s_dq_close($X$1,A259,1)</f>
        <v>7947.4812000000002</v>
      </c>
      <c r="Y259" s="122">
        <f t="shared" si="11"/>
        <v>0.201289472567866</v>
      </c>
      <c r="Z259" s="177">
        <f>[1]!s_dq_close($Z$1,A259,1)</f>
        <v>7648.7480999999998</v>
      </c>
    </row>
    <row r="260" spans="1:26">
      <c r="A260" s="113">
        <v>44453</v>
      </c>
      <c r="B260" s="175">
        <f t="shared" si="16"/>
        <v>3980061.056351997</v>
      </c>
      <c r="C260" s="168">
        <f>财通君享定增!M259</f>
        <v>466143.78000000119</v>
      </c>
      <c r="D260" s="120">
        <f>财通君享定增!R259</f>
        <v>4.6614378000000116E-3</v>
      </c>
      <c r="E260" s="168">
        <f>衍复天禄1000指增!P259</f>
        <v>3103208.9900000021</v>
      </c>
      <c r="F260" s="120">
        <f>衍复天禄1000指增!U259</f>
        <v>6.2064179800000042E-2</v>
      </c>
      <c r="G260" s="120">
        <f t="shared" si="14"/>
        <v>5.8662295422892363E-2</v>
      </c>
      <c r="H260" s="121">
        <f t="shared" si="15"/>
        <v>3.4018843771076793E-3</v>
      </c>
      <c r="I260" s="167">
        <f>'衍复-灵活对冲'!O259</f>
        <v>-517962.3599999994</v>
      </c>
      <c r="J260" s="121">
        <f>'衍复-灵活对冲'!T259</f>
        <v>-1.0359247199999987E-2</v>
      </c>
      <c r="K260" s="168">
        <f>凡二量化对冲7号!M259</f>
        <v>-354945.96000000834</v>
      </c>
      <c r="L260" s="121">
        <f>凡二量化对冲7号!R259</f>
        <v>-1.5432433043478624E-3</v>
      </c>
      <c r="M260" s="168">
        <f>财通内需增长!K259</f>
        <v>1283616.6063520014</v>
      </c>
      <c r="N260" s="121">
        <f>财通内需增长!N259</f>
        <v>1.6045207579400016E-2</v>
      </c>
      <c r="W260" s="122">
        <f t="shared" ref="W260:W323" si="17">X260/$X$3-1</f>
        <v>0.19114234037042355</v>
      </c>
      <c r="X260" s="71">
        <f>[1]!s_dq_close($X$1,A260,1)</f>
        <v>7916.8959999999997</v>
      </c>
      <c r="Y260" s="122">
        <f t="shared" ref="Y260:Y323" si="18">Z260/$Z$3-1</f>
        <v>0.18681943371243404</v>
      </c>
      <c r="Z260" s="177">
        <f>[1]!s_dq_close($Z$1,A260,1)</f>
        <v>7556.6157000000003</v>
      </c>
    </row>
    <row r="261" spans="1:26">
      <c r="A261" s="113">
        <v>44454</v>
      </c>
      <c r="B261" s="175">
        <f t="shared" si="16"/>
        <v>6356335.3223519893</v>
      </c>
      <c r="C261" s="168">
        <f>财通君享定增!M260</f>
        <v>550531.23999999464</v>
      </c>
      <c r="D261" s="120">
        <f>财通君享定增!R260</f>
        <v>5.5053123999999464E-3</v>
      </c>
      <c r="E261" s="168">
        <f>衍复天禄1000指增!P260</f>
        <v>3661163.3599999994</v>
      </c>
      <c r="F261" s="120">
        <f>衍复天禄1000指增!U260</f>
        <v>7.3223267199999983E-2</v>
      </c>
      <c r="G261" s="120">
        <f t="shared" si="14"/>
        <v>6.6061996784470001E-2</v>
      </c>
      <c r="H261" s="121">
        <f t="shared" si="15"/>
        <v>7.1612704155299828E-3</v>
      </c>
      <c r="I261" s="167">
        <f>'衍复-灵活对冲'!O260</f>
        <v>-446683.1400000006</v>
      </c>
      <c r="J261" s="121">
        <f>'衍复-灵活对冲'!T260</f>
        <v>-8.9336628000000126E-3</v>
      </c>
      <c r="K261" s="168">
        <f>凡二量化对冲7号!M260</f>
        <v>1307707.2559999942</v>
      </c>
      <c r="L261" s="121">
        <f>凡二量化对冲7号!R260</f>
        <v>5.6856837217391055E-3</v>
      </c>
      <c r="M261" s="168">
        <f>财通内需增长!K260</f>
        <v>1283616.6063520014</v>
      </c>
      <c r="N261" s="121">
        <f>财通内需增长!N260</f>
        <v>1.6045207579400016E-2</v>
      </c>
      <c r="W261" s="122">
        <f t="shared" si="17"/>
        <v>0.19946803368733801</v>
      </c>
      <c r="X261" s="71">
        <f>[1]!s_dq_close($X$1,A261,1)</f>
        <v>7972.2325000000001</v>
      </c>
      <c r="Y261" s="122">
        <f t="shared" si="18"/>
        <v>0.19242482965086749</v>
      </c>
      <c r="Z261" s="177">
        <f>[1]!s_dq_close($Z$1,A261,1)</f>
        <v>7592.3059000000003</v>
      </c>
    </row>
    <row r="262" spans="1:26">
      <c r="A262" s="113">
        <v>44455</v>
      </c>
      <c r="B262" s="175">
        <f t="shared" si="16"/>
        <v>4455543.026352006</v>
      </c>
      <c r="C262" s="168">
        <f>财通君享定增!M261</f>
        <v>611868.25</v>
      </c>
      <c r="D262" s="120">
        <f>财通君享定增!R261</f>
        <v>6.1186825E-3</v>
      </c>
      <c r="E262" s="168">
        <f>衍复天禄1000指增!P261</f>
        <v>2329208.0199999986</v>
      </c>
      <c r="F262" s="120">
        <f>衍复天禄1000指增!U261</f>
        <v>4.658416039999997E-2</v>
      </c>
      <c r="G262" s="120">
        <f t="shared" si="14"/>
        <v>3.7006155699991883E-2</v>
      </c>
      <c r="H262" s="121">
        <f t="shared" si="15"/>
        <v>9.5780047000080873E-3</v>
      </c>
      <c r="I262" s="167">
        <f>'衍复-灵活对冲'!O261</f>
        <v>-646264.96999999881</v>
      </c>
      <c r="J262" s="121">
        <f>'衍复-灵活对冲'!T261</f>
        <v>-1.2925299399999975E-2</v>
      </c>
      <c r="K262" s="168">
        <f>凡二量化对冲7号!M261</f>
        <v>877115.12000000477</v>
      </c>
      <c r="L262" s="121">
        <f>凡二量化对冲7号!R261</f>
        <v>3.8135440000000207E-3</v>
      </c>
      <c r="M262" s="168">
        <f>财通内需增长!K261</f>
        <v>1283616.6063520014</v>
      </c>
      <c r="N262" s="121">
        <f>财通内需增长!N261</f>
        <v>1.6045207579400016E-2</v>
      </c>
      <c r="W262" s="122">
        <f t="shared" si="17"/>
        <v>0.16677617085210672</v>
      </c>
      <c r="X262" s="71">
        <f>[1]!s_dq_close($X$1,A262,1)</f>
        <v>7754.9468999999999</v>
      </c>
      <c r="Y262" s="122">
        <f t="shared" si="18"/>
        <v>0.16959335852412538</v>
      </c>
      <c r="Z262" s="177">
        <f>[1]!s_dq_close($Z$1,A262,1)</f>
        <v>7446.9353000000001</v>
      </c>
    </row>
    <row r="263" spans="1:26">
      <c r="A263" s="113">
        <v>44456</v>
      </c>
      <c r="B263" s="175">
        <f t="shared" si="16"/>
        <v>5498790.3011480104</v>
      </c>
      <c r="C263" s="168">
        <f>财通君享定增!M262</f>
        <v>356350.12000000477</v>
      </c>
      <c r="D263" s="120">
        <f>财通君享定增!R262</f>
        <v>3.5635012000000475E-3</v>
      </c>
      <c r="E263" s="168">
        <f>衍复天禄1000指增!P262</f>
        <v>2452818.1500000013</v>
      </c>
      <c r="F263" s="120">
        <f>衍复天禄1000指增!U262</f>
        <v>4.9056363000000026E-2</v>
      </c>
      <c r="G263" s="120">
        <f t="shared" si="14"/>
        <v>3.3700149415490932E-2</v>
      </c>
      <c r="H263" s="121">
        <f t="shared" si="15"/>
        <v>1.5356213584509094E-2</v>
      </c>
      <c r="I263" s="167">
        <f>'衍复-灵活对冲'!O262</f>
        <v>-247101.31000000238</v>
      </c>
      <c r="J263" s="121">
        <f>'衍复-灵活对冲'!T262</f>
        <v>-4.9420262000000473E-3</v>
      </c>
      <c r="K263" s="168">
        <f>凡二量化对冲7号!M262</f>
        <v>1979252.9200000048</v>
      </c>
      <c r="L263" s="121">
        <f>凡二量化对冲7号!R262</f>
        <v>8.6054474782608897E-3</v>
      </c>
      <c r="M263" s="168">
        <f>财通内需增长!K262</f>
        <v>957470.42114800215</v>
      </c>
      <c r="N263" s="121">
        <f>财通内需增长!N262</f>
        <v>1.1968380264350027E-2</v>
      </c>
      <c r="W263" s="122">
        <f t="shared" si="17"/>
        <v>0.16305645392251988</v>
      </c>
      <c r="X263" s="71">
        <f>[1]!s_dq_close($X$1,A263,1)</f>
        <v>7730.2239</v>
      </c>
      <c r="Y263" s="122">
        <f t="shared" si="18"/>
        <v>0.16152521450492441</v>
      </c>
      <c r="Z263" s="177">
        <f>[1]!s_dq_close($Z$1,A263,1)</f>
        <v>7395.5645000000004</v>
      </c>
    </row>
    <row r="264" spans="1:26">
      <c r="A264" s="113">
        <v>44457</v>
      </c>
      <c r="B264" s="175">
        <f t="shared" si="16"/>
        <v>5498790.3011480104</v>
      </c>
      <c r="C264" s="168">
        <f>财通君享定增!M263</f>
        <v>356350.12000000477</v>
      </c>
      <c r="D264" s="120">
        <f>财通君享定增!R263</f>
        <v>3.5635012000000475E-3</v>
      </c>
      <c r="E264" s="168">
        <f>衍复天禄1000指增!P263</f>
        <v>2452818.1500000013</v>
      </c>
      <c r="F264" s="120">
        <f>衍复天禄1000指增!U263</f>
        <v>4.9056363000000026E-2</v>
      </c>
      <c r="G264" s="120">
        <f t="shared" si="14"/>
        <v>3.3700149415490932E-2</v>
      </c>
      <c r="H264" s="121">
        <f t="shared" si="15"/>
        <v>1.5356213584509094E-2</v>
      </c>
      <c r="I264" s="167">
        <f>'衍复-灵活对冲'!O263</f>
        <v>-247101.31000000238</v>
      </c>
      <c r="J264" s="121">
        <f>'衍复-灵活对冲'!T263</f>
        <v>-4.9420262000000473E-3</v>
      </c>
      <c r="K264" s="168">
        <f>凡二量化对冲7号!M263</f>
        <v>1979252.9200000048</v>
      </c>
      <c r="L264" s="121">
        <f>凡二量化对冲7号!R263</f>
        <v>8.6054474782608897E-3</v>
      </c>
      <c r="M264" s="168">
        <f>财通内需增长!K263</f>
        <v>957470.42114800215</v>
      </c>
      <c r="N264" s="121">
        <f>财通内需增长!N263</f>
        <v>1.1968380264350027E-2</v>
      </c>
      <c r="W264" s="122">
        <f t="shared" si="17"/>
        <v>0.16305645392251988</v>
      </c>
      <c r="X264" s="71">
        <f>[1]!s_dq_close($X$1,A264,1)</f>
        <v>7730.2239</v>
      </c>
      <c r="Y264" s="122">
        <f t="shared" si="18"/>
        <v>0.16152521450492441</v>
      </c>
      <c r="Z264" s="177">
        <f>[1]!s_dq_close($Z$1,A264,1)</f>
        <v>7395.5645000000004</v>
      </c>
    </row>
    <row r="265" spans="1:26">
      <c r="A265" s="113">
        <v>44458</v>
      </c>
      <c r="B265" s="175">
        <f t="shared" si="16"/>
        <v>5498790.3011480104</v>
      </c>
      <c r="C265" s="168">
        <f>财通君享定增!M264</f>
        <v>356350.12000000477</v>
      </c>
      <c r="D265" s="120">
        <f>财通君享定增!R264</f>
        <v>3.5635012000000475E-3</v>
      </c>
      <c r="E265" s="168">
        <f>衍复天禄1000指增!P264</f>
        <v>2452818.1500000013</v>
      </c>
      <c r="F265" s="120">
        <f>衍复天禄1000指增!U264</f>
        <v>4.9056363000000026E-2</v>
      </c>
      <c r="G265" s="120">
        <f t="shared" si="14"/>
        <v>3.3700149415490932E-2</v>
      </c>
      <c r="H265" s="121">
        <f t="shared" si="15"/>
        <v>1.5356213584509094E-2</v>
      </c>
      <c r="I265" s="167">
        <f>'衍复-灵活对冲'!O264</f>
        <v>-247101.31000000238</v>
      </c>
      <c r="J265" s="121">
        <f>'衍复-灵活对冲'!T264</f>
        <v>-4.9420262000000473E-3</v>
      </c>
      <c r="K265" s="168">
        <f>凡二量化对冲7号!M264</f>
        <v>1979252.9200000048</v>
      </c>
      <c r="L265" s="121">
        <f>凡二量化对冲7号!R264</f>
        <v>8.6054474782608897E-3</v>
      </c>
      <c r="M265" s="168">
        <f>财通内需增长!K264</f>
        <v>957470.42114800215</v>
      </c>
      <c r="N265" s="121">
        <f>财通内需增长!N264</f>
        <v>1.1968380264350027E-2</v>
      </c>
      <c r="W265" s="122">
        <f t="shared" si="17"/>
        <v>0.16305645392251988</v>
      </c>
      <c r="X265" s="71">
        <f>[1]!s_dq_close($X$1,A265,1)</f>
        <v>7730.2239</v>
      </c>
      <c r="Y265" s="122">
        <f t="shared" si="18"/>
        <v>0.16152521450492441</v>
      </c>
      <c r="Z265" s="177">
        <f>[1]!s_dq_close($Z$1,A265,1)</f>
        <v>7395.5645000000004</v>
      </c>
    </row>
    <row r="266" spans="1:26">
      <c r="A266" s="113">
        <v>44459</v>
      </c>
      <c r="B266" s="175">
        <f t="shared" si="16"/>
        <v>5498790.3011480104</v>
      </c>
      <c r="C266" s="168">
        <f>财通君享定增!M265</f>
        <v>356350.12000000477</v>
      </c>
      <c r="D266" s="120">
        <f>财通君享定增!R265</f>
        <v>3.5635012000000475E-3</v>
      </c>
      <c r="E266" s="168">
        <f>衍复天禄1000指增!P265</f>
        <v>2452818.1500000013</v>
      </c>
      <c r="F266" s="120">
        <f>衍复天禄1000指增!U265</f>
        <v>4.9056363000000026E-2</v>
      </c>
      <c r="G266" s="120">
        <f t="shared" si="14"/>
        <v>3.3700149415490932E-2</v>
      </c>
      <c r="H266" s="121">
        <f t="shared" si="15"/>
        <v>1.5356213584509094E-2</v>
      </c>
      <c r="I266" s="167">
        <f>'衍复-灵活对冲'!O265</f>
        <v>-247101.31000000238</v>
      </c>
      <c r="J266" s="121">
        <f>'衍复-灵活对冲'!T265</f>
        <v>-4.9420262000000473E-3</v>
      </c>
      <c r="K266" s="168">
        <f>凡二量化对冲7号!M265</f>
        <v>1979252.9200000048</v>
      </c>
      <c r="L266" s="121">
        <f>凡二量化对冲7号!R265</f>
        <v>8.6054474782608897E-3</v>
      </c>
      <c r="M266" s="168">
        <f>财通内需增长!K265</f>
        <v>957470.42114800215</v>
      </c>
      <c r="N266" s="121">
        <f>财通内需增长!N265</f>
        <v>1.1968380264350027E-2</v>
      </c>
      <c r="W266" s="122">
        <f t="shared" si="17"/>
        <v>0.16305645392251988</v>
      </c>
      <c r="X266" s="71">
        <f>[1]!s_dq_close($X$1,A266,1)</f>
        <v>7730.2239</v>
      </c>
      <c r="Y266" s="122">
        <f t="shared" si="18"/>
        <v>0.16152521450492441</v>
      </c>
      <c r="Z266" s="177">
        <f>[1]!s_dq_close($Z$1,A266,1)</f>
        <v>7395.5645000000004</v>
      </c>
    </row>
    <row r="267" spans="1:26">
      <c r="A267" s="113">
        <v>44460</v>
      </c>
      <c r="B267" s="175">
        <f t="shared" si="16"/>
        <v>5498790.3011480104</v>
      </c>
      <c r="C267" s="168">
        <f>财通君享定增!M266</f>
        <v>356350.12000000477</v>
      </c>
      <c r="D267" s="120">
        <f>财通君享定增!R266</f>
        <v>3.5635012000000475E-3</v>
      </c>
      <c r="E267" s="168">
        <f>衍复天禄1000指增!P266</f>
        <v>2452818.1500000013</v>
      </c>
      <c r="F267" s="120">
        <f>衍复天禄1000指增!U266</f>
        <v>4.9056363000000026E-2</v>
      </c>
      <c r="G267" s="120">
        <f t="shared" si="14"/>
        <v>3.3700149415490932E-2</v>
      </c>
      <c r="H267" s="121">
        <f t="shared" si="15"/>
        <v>1.5356213584509094E-2</v>
      </c>
      <c r="I267" s="167">
        <f>'衍复-灵活对冲'!O266</f>
        <v>-247101.31000000238</v>
      </c>
      <c r="J267" s="121">
        <f>'衍复-灵活对冲'!T266</f>
        <v>-4.9420262000000473E-3</v>
      </c>
      <c r="K267" s="168">
        <f>凡二量化对冲7号!M266</f>
        <v>1979252.9200000048</v>
      </c>
      <c r="L267" s="121">
        <f>凡二量化对冲7号!R266</f>
        <v>8.6054474782608897E-3</v>
      </c>
      <c r="M267" s="168">
        <f>财通内需增长!K266</f>
        <v>957470.42114800215</v>
      </c>
      <c r="N267" s="121">
        <f>财通内需增长!N266</f>
        <v>1.1968380264350027E-2</v>
      </c>
      <c r="W267" s="122">
        <f t="shared" si="17"/>
        <v>0.16305645392251988</v>
      </c>
      <c r="X267" s="71">
        <f>[1]!s_dq_close($X$1,A267,1)</f>
        <v>7730.2239</v>
      </c>
      <c r="Y267" s="122">
        <f t="shared" si="18"/>
        <v>0.16152521450492441</v>
      </c>
      <c r="Z267" s="177">
        <f>[1]!s_dq_close($Z$1,A267,1)</f>
        <v>7395.5645000000004</v>
      </c>
    </row>
    <row r="268" spans="1:26">
      <c r="A268" s="113">
        <v>44461</v>
      </c>
      <c r="B268" s="175">
        <f t="shared" si="16"/>
        <v>5725654.2791480049</v>
      </c>
      <c r="C268" s="168">
        <f>财通君享定增!M267</f>
        <v>293324.70000000298</v>
      </c>
      <c r="D268" s="120">
        <f>财通君享定增!R267</f>
        <v>2.9332470000000299E-3</v>
      </c>
      <c r="E268" s="168">
        <f>衍复天禄1000指增!P267</f>
        <v>2752644.2299999972</v>
      </c>
      <c r="F268" s="120">
        <f>衍复天禄1000指增!U267</f>
        <v>5.5052884599999942E-2</v>
      </c>
      <c r="G268" s="120">
        <f t="shared" si="14"/>
        <v>3.8893399476815693E-2</v>
      </c>
      <c r="H268" s="121">
        <f t="shared" si="15"/>
        <v>1.6159485123184249E-2</v>
      </c>
      <c r="I268" s="167">
        <f>'衍复-灵活对冲'!O267</f>
        <v>-209085.71999999881</v>
      </c>
      <c r="J268" s="121">
        <f>'衍复-灵活对冲'!T267</f>
        <v>-4.1817143999999763E-3</v>
      </c>
      <c r="K268" s="168">
        <f>凡二量化对冲7号!M267</f>
        <v>1931300.6480000019</v>
      </c>
      <c r="L268" s="121">
        <f>凡二量化对冲7号!R267</f>
        <v>8.3969593391304432E-3</v>
      </c>
      <c r="M268" s="168">
        <f>财通内需增长!K267</f>
        <v>957470.42114800215</v>
      </c>
      <c r="N268" s="121">
        <f>财通内需增长!N267</f>
        <v>1.1968380264350027E-2</v>
      </c>
      <c r="W268" s="122">
        <f t="shared" si="17"/>
        <v>0.168899582613246</v>
      </c>
      <c r="X268" s="71">
        <f>[1]!s_dq_close($X$1,A268,1)</f>
        <v>7769.0600999999997</v>
      </c>
      <c r="Y268" s="122">
        <f t="shared" si="18"/>
        <v>0.17064397565685541</v>
      </c>
      <c r="Z268" s="177">
        <f>[1]!s_dq_close($Z$1,A268,1)</f>
        <v>7453.6247000000003</v>
      </c>
    </row>
    <row r="269" spans="1:26">
      <c r="A269" s="113">
        <v>44462</v>
      </c>
      <c r="B269" s="175">
        <f t="shared" si="16"/>
        <v>6154462.5051480122</v>
      </c>
      <c r="C269" s="168">
        <f>财通君享定增!M268</f>
        <v>343125.31000000238</v>
      </c>
      <c r="D269" s="120">
        <f>财通君享定增!R268</f>
        <v>3.4312531000000239E-3</v>
      </c>
      <c r="E269" s="168">
        <f>衍复天禄1000指增!P268</f>
        <v>2980755.7099999981</v>
      </c>
      <c r="F269" s="120">
        <f>衍复天禄1000指增!U268</f>
        <v>5.9615114199999965E-2</v>
      </c>
      <c r="G269" s="120">
        <f t="shared" si="14"/>
        <v>4.3940290929622927E-2</v>
      </c>
      <c r="H269" s="121">
        <f t="shared" si="15"/>
        <v>1.5674823270377038E-2</v>
      </c>
      <c r="I269" s="167">
        <f>'衍复-灵活对冲'!O268</f>
        <v>-47519.479999996722</v>
      </c>
      <c r="J269" s="121">
        <f>'衍复-灵活对冲'!T268</f>
        <v>-9.5038959999993444E-4</v>
      </c>
      <c r="K269" s="168">
        <f>凡二量化对冲7号!M268</f>
        <v>1920630.5440000058</v>
      </c>
      <c r="L269" s="121">
        <f>凡二量化对冲7号!R268</f>
        <v>8.3505675826087214E-3</v>
      </c>
      <c r="M269" s="168">
        <f>财通内需增长!K268</f>
        <v>957470.42114800215</v>
      </c>
      <c r="N269" s="121">
        <f>财通内需增长!N268</f>
        <v>1.1968380264350027E-2</v>
      </c>
      <c r="W269" s="122">
        <f t="shared" si="17"/>
        <v>0.17457803751117051</v>
      </c>
      <c r="X269" s="71">
        <f>[1]!s_dq_close($X$1,A269,1)</f>
        <v>7806.8018000000002</v>
      </c>
      <c r="Y269" s="122">
        <f t="shared" si="18"/>
        <v>0.17837344194935145</v>
      </c>
      <c r="Z269" s="177">
        <f>[1]!s_dq_close($Z$1,A269,1)</f>
        <v>7502.8391000000001</v>
      </c>
    </row>
    <row r="270" spans="1:26">
      <c r="A270" s="113">
        <v>44463</v>
      </c>
      <c r="B270" s="175">
        <f t="shared" si="16"/>
        <v>1806823.1881680028</v>
      </c>
      <c r="C270" s="168">
        <f>财通君享定增!M269</f>
        <v>-192857.92000000179</v>
      </c>
      <c r="D270" s="120">
        <f>财通君享定增!R269</f>
        <v>-1.9285792000000178E-3</v>
      </c>
      <c r="E270" s="168">
        <f>衍复天禄1000指增!P269</f>
        <v>2273299.1399999992</v>
      </c>
      <c r="F270" s="120">
        <f>衍复天禄1000指增!U269</f>
        <v>4.5465982799999985E-2</v>
      </c>
      <c r="G270" s="120">
        <f t="shared" si="14"/>
        <v>2.90725295763401E-2</v>
      </c>
      <c r="H270" s="121">
        <f t="shared" si="15"/>
        <v>1.6393453223659885E-2</v>
      </c>
      <c r="I270" s="167">
        <f>'衍复-灵活对冲'!O269</f>
        <v>-375403.90999999642</v>
      </c>
      <c r="J270" s="121">
        <f>'衍复-灵活对冲'!T269</f>
        <v>-7.5080781999999286E-3</v>
      </c>
      <c r="K270" s="168">
        <f>凡二量化对冲7号!M269</f>
        <v>-822404.31999999285</v>
      </c>
      <c r="L270" s="121">
        <f>凡二量化对冲7号!R269</f>
        <v>-3.5756709565217082E-3</v>
      </c>
      <c r="M270" s="168">
        <f>财通内需增长!K269</f>
        <v>924190.19816799462</v>
      </c>
      <c r="N270" s="121">
        <f>财通内需增长!N269</f>
        <v>1.1552377477099933E-2</v>
      </c>
      <c r="W270" s="122">
        <f t="shared" si="17"/>
        <v>0.15784973790988555</v>
      </c>
      <c r="X270" s="71">
        <f>[1]!s_dq_close($X$1,A270,1)</f>
        <v>7695.6175999999996</v>
      </c>
      <c r="Y270" s="122">
        <f t="shared" si="18"/>
        <v>0.15914105774971965</v>
      </c>
      <c r="Z270" s="177">
        <f>[1]!s_dq_close($Z$1,A270,1)</f>
        <v>7380.3842999999997</v>
      </c>
    </row>
    <row r="271" spans="1:26">
      <c r="A271" s="113">
        <v>44464</v>
      </c>
      <c r="B271" s="175">
        <f t="shared" si="16"/>
        <v>1806823.1881680028</v>
      </c>
      <c r="C271" s="168">
        <f>财通君享定增!M270</f>
        <v>-192857.92000000179</v>
      </c>
      <c r="D271" s="120">
        <f>财通君享定增!R270</f>
        <v>-1.9285792000000178E-3</v>
      </c>
      <c r="E271" s="168">
        <f>衍复天禄1000指增!P270</f>
        <v>2273299.1399999992</v>
      </c>
      <c r="F271" s="120">
        <f>衍复天禄1000指增!U270</f>
        <v>4.5465982799999985E-2</v>
      </c>
      <c r="G271" s="120">
        <f t="shared" si="14"/>
        <v>2.90725295763401E-2</v>
      </c>
      <c r="H271" s="121">
        <f t="shared" si="15"/>
        <v>1.6393453223659885E-2</v>
      </c>
      <c r="I271" s="167">
        <f>'衍复-灵活对冲'!O270</f>
        <v>-375403.90999999642</v>
      </c>
      <c r="J271" s="121">
        <f>'衍复-灵活对冲'!T270</f>
        <v>-7.5080781999999286E-3</v>
      </c>
      <c r="K271" s="168">
        <f>凡二量化对冲7号!M270</f>
        <v>-822404.31999999285</v>
      </c>
      <c r="L271" s="121">
        <f>凡二量化对冲7号!R270</f>
        <v>-3.5756709565217082E-3</v>
      </c>
      <c r="M271" s="168">
        <f>财通内需增长!K270</f>
        <v>924190.19816799462</v>
      </c>
      <c r="N271" s="121">
        <f>财通内需增长!N270</f>
        <v>1.1552377477099933E-2</v>
      </c>
      <c r="W271" s="122">
        <f t="shared" si="17"/>
        <v>0.15784973790988555</v>
      </c>
      <c r="X271" s="71">
        <f>[1]!s_dq_close($X$1,A271,1)</f>
        <v>7695.6175999999996</v>
      </c>
      <c r="Y271" s="122">
        <f t="shared" si="18"/>
        <v>0.15914105774971965</v>
      </c>
      <c r="Z271" s="177">
        <f>[1]!s_dq_close($Z$1,A271,1)</f>
        <v>7380.3842999999997</v>
      </c>
    </row>
    <row r="272" spans="1:26">
      <c r="A272" s="113">
        <v>44465</v>
      </c>
      <c r="B272" s="175">
        <f t="shared" si="16"/>
        <v>1806823.1881680028</v>
      </c>
      <c r="C272" s="168">
        <f>财通君享定增!M271</f>
        <v>-192857.92000000179</v>
      </c>
      <c r="D272" s="120">
        <f>财通君享定增!R271</f>
        <v>-1.9285792000000178E-3</v>
      </c>
      <c r="E272" s="168">
        <f>衍复天禄1000指增!P271</f>
        <v>2273299.1399999992</v>
      </c>
      <c r="F272" s="120">
        <f>衍复天禄1000指增!U271</f>
        <v>4.5465982799999985E-2</v>
      </c>
      <c r="G272" s="120">
        <f t="shared" si="14"/>
        <v>2.90725295763401E-2</v>
      </c>
      <c r="H272" s="121">
        <f t="shared" si="15"/>
        <v>1.6393453223659885E-2</v>
      </c>
      <c r="I272" s="167">
        <f>'衍复-灵活对冲'!O271</f>
        <v>-375403.90999999642</v>
      </c>
      <c r="J272" s="121">
        <f>'衍复-灵活对冲'!T271</f>
        <v>-7.5080781999999286E-3</v>
      </c>
      <c r="K272" s="168">
        <f>凡二量化对冲7号!M271</f>
        <v>-822404.31999999285</v>
      </c>
      <c r="L272" s="121">
        <f>凡二量化对冲7号!R271</f>
        <v>-3.5756709565217082E-3</v>
      </c>
      <c r="M272" s="168">
        <f>财通内需增长!K271</f>
        <v>924190.19816799462</v>
      </c>
      <c r="N272" s="121">
        <f>财通内需增长!N271</f>
        <v>1.1552377477099933E-2</v>
      </c>
      <c r="W272" s="122">
        <f t="shared" si="17"/>
        <v>0.15784973790988555</v>
      </c>
      <c r="X272" s="71">
        <f>[1]!s_dq_close($X$1,A272,1)</f>
        <v>7695.6175999999996</v>
      </c>
      <c r="Y272" s="122">
        <f t="shared" si="18"/>
        <v>0.15914105774971965</v>
      </c>
      <c r="Z272" s="177">
        <f>[1]!s_dq_close($Z$1,A272,1)</f>
        <v>7380.3842999999997</v>
      </c>
    </row>
    <row r="273" spans="1:26">
      <c r="A273" s="113">
        <v>44466</v>
      </c>
      <c r="B273" s="175">
        <f t="shared" si="16"/>
        <v>-1744891.4318320123</v>
      </c>
      <c r="C273" s="168">
        <f>财通君享定增!M272</f>
        <v>1401744.6400000006</v>
      </c>
      <c r="D273" s="120">
        <f>财通君享定增!R272</f>
        <v>1.4017446400000006E-2</v>
      </c>
      <c r="E273" s="168">
        <f>衍复天禄1000指增!P272</f>
        <v>586248.15999999968</v>
      </c>
      <c r="F273" s="120">
        <f>衍复天禄1000指增!U272</f>
        <v>1.1724963199999994E-2</v>
      </c>
      <c r="G273" s="120">
        <f t="shared" si="14"/>
        <v>-1.3892902031384935E-3</v>
      </c>
      <c r="H273" s="121">
        <f t="shared" si="15"/>
        <v>1.3114253403138487E-2</v>
      </c>
      <c r="I273" s="167">
        <f>'衍复-灵活对冲'!O272</f>
        <v>-755559.78000000119</v>
      </c>
      <c r="J273" s="121">
        <f>'衍复-灵活对冲'!T272</f>
        <v>-1.5111195600000024E-2</v>
      </c>
      <c r="K273" s="168">
        <f>凡二量化对冲7号!M272</f>
        <v>-3901514.650000006</v>
      </c>
      <c r="L273" s="121">
        <f>凡二量化对冲7号!R272</f>
        <v>-1.696310717391307E-2</v>
      </c>
      <c r="M273" s="168">
        <f>财通内需增长!K272</f>
        <v>924190.19816799462</v>
      </c>
      <c r="N273" s="121">
        <f>财通内需增长!N272</f>
        <v>1.1552377477099933E-2</v>
      </c>
      <c r="W273" s="122">
        <f t="shared" si="17"/>
        <v>0.12357595347367289</v>
      </c>
      <c r="X273" s="71">
        <f>[1]!s_dq_close($X$1,A273,1)</f>
        <v>7467.8177999999998</v>
      </c>
      <c r="Y273" s="122">
        <f t="shared" si="18"/>
        <v>0.1261913775107153</v>
      </c>
      <c r="Z273" s="177">
        <f>[1]!s_dq_close($Z$1,A273,1)</f>
        <v>7170.5898999999999</v>
      </c>
    </row>
    <row r="274" spans="1:26">
      <c r="A274" s="113">
        <v>44467</v>
      </c>
      <c r="B274" s="175">
        <f t="shared" si="16"/>
        <v>-1226372.3218319924</v>
      </c>
      <c r="C274" s="168">
        <f>财通君享定增!M273</f>
        <v>687329.17000000179</v>
      </c>
      <c r="D274" s="120">
        <f>财通君享定增!R273</f>
        <v>6.8732917000000181E-3</v>
      </c>
      <c r="E274" s="168">
        <f>衍复天禄1000指增!P273</f>
        <v>657745.21000000241</v>
      </c>
      <c r="F274" s="120">
        <f>衍复天禄1000指增!U273</f>
        <v>1.3154904200000048E-2</v>
      </c>
      <c r="G274" s="120">
        <f t="shared" si="14"/>
        <v>-1.2669346738614085E-3</v>
      </c>
      <c r="H274" s="121">
        <f t="shared" si="15"/>
        <v>1.4421838873861456E-2</v>
      </c>
      <c r="I274" s="167">
        <f>'衍复-灵活对冲'!O273</f>
        <v>-584489.6400000006</v>
      </c>
      <c r="J274" s="121">
        <f>'衍复-灵活对冲'!T273</f>
        <v>-1.1689792800000012E-2</v>
      </c>
      <c r="K274" s="168">
        <f>凡二量化对冲7号!M273</f>
        <v>-2911147.2599999905</v>
      </c>
      <c r="L274" s="121">
        <f>凡二量化对冲7号!R273</f>
        <v>-1.2657161999999958E-2</v>
      </c>
      <c r="M274" s="168">
        <f>财通内需增长!K273</f>
        <v>924190.19816799462</v>
      </c>
      <c r="N274" s="121">
        <f>财通内需增长!N273</f>
        <v>1.1552377477099933E-2</v>
      </c>
      <c r="O274" s="168">
        <f>赫富尊享十九号!P273</f>
        <v>0</v>
      </c>
      <c r="P274" s="120">
        <f>赫富尊享十九号!U273</f>
        <v>0</v>
      </c>
      <c r="Q274" s="120">
        <f t="shared" ref="Q274:Q305" si="19">Z274/$Z$273-1</f>
        <v>3.947611060562739E-3</v>
      </c>
      <c r="R274" s="121">
        <f t="shared" ref="R274:R305" si="20">P274-Q274</f>
        <v>-3.947611060562739E-3</v>
      </c>
      <c r="S274" s="167">
        <f>天行者!P273</f>
        <v>0</v>
      </c>
      <c r="T274" s="120">
        <f>天行者!S273</f>
        <v>0</v>
      </c>
      <c r="W274" s="122">
        <f t="shared" si="17"/>
        <v>0.12371362046354362</v>
      </c>
      <c r="X274" s="71">
        <f>[1]!s_dq_close($X$1,A274,1)</f>
        <v>7468.7327999999998</v>
      </c>
      <c r="Y274" s="122">
        <f t="shared" si="18"/>
        <v>0.13063714304888707</v>
      </c>
      <c r="Z274" s="177">
        <f>[1]!s_dq_close($Z$1,A274,1)</f>
        <v>7198.8966</v>
      </c>
    </row>
    <row r="275" spans="1:26">
      <c r="A275" s="113">
        <v>44468</v>
      </c>
      <c r="B275" s="175">
        <f t="shared" si="16"/>
        <v>-7196273.3618320189</v>
      </c>
      <c r="C275" s="168">
        <f>财通君享定增!M274</f>
        <v>774842.93999999762</v>
      </c>
      <c r="D275" s="120">
        <f>财通君享定增!R274</f>
        <v>7.7484293999999761E-3</v>
      </c>
      <c r="E275" s="168">
        <f>衍复天禄1000指增!P274</f>
        <v>-955131.59</v>
      </c>
      <c r="F275" s="120">
        <f>衍复天禄1000指增!U274</f>
        <v>-1.9102631799999999E-2</v>
      </c>
      <c r="G275" s="120">
        <f t="shared" si="14"/>
        <v>-3.7312124756318621E-2</v>
      </c>
      <c r="H275" s="121">
        <f t="shared" si="15"/>
        <v>1.8209492956318622E-2</v>
      </c>
      <c r="I275" s="167">
        <f>'衍复-灵活对冲'!O274</f>
        <v>-931381.8599999994</v>
      </c>
      <c r="J275" s="121">
        <f>'衍复-灵活对冲'!T274</f>
        <v>-1.8627637199999988E-2</v>
      </c>
      <c r="K275" s="168">
        <f>凡二量化对冲7号!M274</f>
        <v>-7008793.0500000119</v>
      </c>
      <c r="L275" s="121">
        <f>凡二量化对冲7号!R274</f>
        <v>-3.0473013260869618E-2</v>
      </c>
      <c r="M275" s="168">
        <f>财通内需增长!K274</f>
        <v>924190.19816799462</v>
      </c>
      <c r="N275" s="121">
        <f>财通内需增长!N274</f>
        <v>1.1552377477099933E-2</v>
      </c>
      <c r="O275" s="168">
        <f>赫富尊享十九号!P274</f>
        <v>0</v>
      </c>
      <c r="P275" s="120">
        <f>赫富尊享十九号!U274</f>
        <v>0</v>
      </c>
      <c r="Q275" s="120">
        <f t="shared" si="19"/>
        <v>-2.236506371672442E-2</v>
      </c>
      <c r="R275" s="121">
        <f t="shared" si="20"/>
        <v>2.236506371672442E-2</v>
      </c>
      <c r="S275" s="167">
        <f>天行者!P274</f>
        <v>0</v>
      </c>
      <c r="T275" s="120">
        <f>天行者!S274</f>
        <v>0</v>
      </c>
      <c r="W275" s="122">
        <f t="shared" si="17"/>
        <v>8.3157767799721061E-2</v>
      </c>
      <c r="X275" s="71">
        <f>[1]!s_dq_close($X$1,A275,1)</f>
        <v>7199.1794</v>
      </c>
      <c r="Y275" s="122">
        <f t="shared" si="18"/>
        <v>0.10100403559546245</v>
      </c>
      <c r="Z275" s="177">
        <f>[1]!s_dq_close($Z$1,A275,1)</f>
        <v>7010.2191999999995</v>
      </c>
    </row>
    <row r="276" spans="1:26">
      <c r="A276" s="113">
        <v>44469</v>
      </c>
      <c r="B276" s="175">
        <f t="shared" si="16"/>
        <v>-988057.09491600306</v>
      </c>
      <c r="C276" s="168">
        <f>财通君享定增!M275</f>
        <v>668581.6400000006</v>
      </c>
      <c r="D276" s="120">
        <f>财通君享定增!R275</f>
        <v>6.685816400000006E-3</v>
      </c>
      <c r="E276" s="168">
        <f>衍复天禄1000指增!P275</f>
        <v>401892.69000000297</v>
      </c>
      <c r="F276" s="120">
        <f>衍复天禄1000指增!U275</f>
        <v>8.0378538000000586E-3</v>
      </c>
      <c r="G276" s="120">
        <f t="shared" si="14"/>
        <v>-9.7275855100671382E-3</v>
      </c>
      <c r="H276" s="121">
        <f t="shared" si="15"/>
        <v>1.7765439310067195E-2</v>
      </c>
      <c r="I276" s="167">
        <f>'衍复-灵活对冲'!O275</f>
        <v>-403915.60000000149</v>
      </c>
      <c r="J276" s="121">
        <f>'衍复-灵活对冲'!T275</f>
        <v>-8.0783120000000302E-3</v>
      </c>
      <c r="K276" s="168">
        <f>凡二量化对冲7号!M275</f>
        <v>-2047517.9699999988</v>
      </c>
      <c r="L276" s="121">
        <f>凡二量化对冲7号!R275</f>
        <v>-8.9022520434782551E-3</v>
      </c>
      <c r="M276" s="168">
        <f>财通内需增长!K275</f>
        <v>398362.67508399487</v>
      </c>
      <c r="N276" s="121">
        <f>财通内需增长!N275</f>
        <v>4.9795334385499355E-3</v>
      </c>
      <c r="O276" s="168">
        <f>赫富尊享十九号!P275</f>
        <v>-5010.5300000011921</v>
      </c>
      <c r="P276" s="120">
        <f>赫富尊享十九号!U275</f>
        <v>-1.0021060000002384E-4</v>
      </c>
      <c r="Q276" s="120">
        <f t="shared" si="19"/>
        <v>-9.3412537788557515E-3</v>
      </c>
      <c r="R276" s="121">
        <f t="shared" si="20"/>
        <v>9.241043178855728E-3</v>
      </c>
      <c r="S276" s="167">
        <f>天行者!P275</f>
        <v>-450</v>
      </c>
      <c r="T276" s="120">
        <f>天行者!S275</f>
        <v>-1E-4</v>
      </c>
      <c r="W276" s="122">
        <f t="shared" si="17"/>
        <v>0.1141942114115102</v>
      </c>
      <c r="X276" s="71">
        <f>[1]!s_dq_close($X$1,A276,1)</f>
        <v>7405.4623000000001</v>
      </c>
      <c r="Y276" s="122">
        <f t="shared" si="18"/>
        <v>0.11567133804982865</v>
      </c>
      <c r="Z276" s="177">
        <f>[1]!s_dq_close($Z$1,A276,1)</f>
        <v>7103.6076000000003</v>
      </c>
    </row>
    <row r="277" spans="1:26">
      <c r="A277" s="113">
        <v>44470</v>
      </c>
      <c r="B277" s="175">
        <f t="shared" si="16"/>
        <v>-988057.09491600306</v>
      </c>
      <c r="C277" s="168">
        <f>财通君享定增!M276</f>
        <v>668581.6400000006</v>
      </c>
      <c r="D277" s="120">
        <f>财通君享定增!R276</f>
        <v>6.685816400000006E-3</v>
      </c>
      <c r="E277" s="168">
        <f>衍复天禄1000指增!P276</f>
        <v>401892.69000000297</v>
      </c>
      <c r="F277" s="120">
        <f>衍复天禄1000指增!U276</f>
        <v>8.0378538000000586E-3</v>
      </c>
      <c r="G277" s="120">
        <f t="shared" si="14"/>
        <v>-9.7275855100671382E-3</v>
      </c>
      <c r="H277" s="121">
        <f t="shared" si="15"/>
        <v>1.7765439310067195E-2</v>
      </c>
      <c r="I277" s="167">
        <f>'衍复-灵活对冲'!O276</f>
        <v>-403915.60000000149</v>
      </c>
      <c r="J277" s="121">
        <f>'衍复-灵活对冲'!T276</f>
        <v>-8.0783120000000302E-3</v>
      </c>
      <c r="K277" s="168">
        <f>凡二量化对冲7号!M276</f>
        <v>-2047517.9699999988</v>
      </c>
      <c r="L277" s="121">
        <f>凡二量化对冲7号!R276</f>
        <v>-8.9022520434782551E-3</v>
      </c>
      <c r="M277" s="168">
        <f>财通内需增长!K276</f>
        <v>398362.67508399487</v>
      </c>
      <c r="N277" s="121">
        <f>财通内需增长!N276</f>
        <v>4.9795334385499355E-3</v>
      </c>
      <c r="O277" s="168">
        <f>赫富尊享十九号!P276</f>
        <v>-5010.5300000011921</v>
      </c>
      <c r="P277" s="120">
        <f>赫富尊享十九号!U276</f>
        <v>-1.0021060000002384E-4</v>
      </c>
      <c r="Q277" s="120">
        <f t="shared" si="19"/>
        <v>-9.3412537788557515E-3</v>
      </c>
      <c r="R277" s="121">
        <f t="shared" si="20"/>
        <v>9.241043178855728E-3</v>
      </c>
      <c r="S277" s="167">
        <f>天行者!P276</f>
        <v>-450</v>
      </c>
      <c r="T277" s="120">
        <f>天行者!S276</f>
        <v>-1E-4</v>
      </c>
      <c r="W277" s="122">
        <f t="shared" si="17"/>
        <v>0.1141942114115102</v>
      </c>
      <c r="X277" s="71">
        <f>[1]!s_dq_close($X$1,A277,1)</f>
        <v>7405.4623000000001</v>
      </c>
      <c r="Y277" s="122">
        <f t="shared" si="18"/>
        <v>0.11567133804982865</v>
      </c>
      <c r="Z277" s="177">
        <f>[1]!s_dq_close($Z$1,A277,1)</f>
        <v>7103.6076000000003</v>
      </c>
    </row>
    <row r="278" spans="1:26">
      <c r="A278" s="113">
        <v>44471</v>
      </c>
      <c r="B278" s="175">
        <f t="shared" si="16"/>
        <v>-988057.09491600306</v>
      </c>
      <c r="C278" s="168">
        <f>财通君享定增!M277</f>
        <v>668581.6400000006</v>
      </c>
      <c r="D278" s="120">
        <f>财通君享定增!R277</f>
        <v>6.685816400000006E-3</v>
      </c>
      <c r="E278" s="168">
        <f>衍复天禄1000指增!P277</f>
        <v>401892.69000000297</v>
      </c>
      <c r="F278" s="120">
        <f>衍复天禄1000指增!U277</f>
        <v>8.0378538000000586E-3</v>
      </c>
      <c r="G278" s="120">
        <f t="shared" si="14"/>
        <v>-9.7275855100671382E-3</v>
      </c>
      <c r="H278" s="121">
        <f t="shared" si="15"/>
        <v>1.7765439310067195E-2</v>
      </c>
      <c r="I278" s="167">
        <f>'衍复-灵活对冲'!O277</f>
        <v>-403915.60000000149</v>
      </c>
      <c r="J278" s="121">
        <f>'衍复-灵活对冲'!T277</f>
        <v>-8.0783120000000302E-3</v>
      </c>
      <c r="K278" s="168">
        <f>凡二量化对冲7号!M277</f>
        <v>-2047517.9699999988</v>
      </c>
      <c r="L278" s="121">
        <f>凡二量化对冲7号!R277</f>
        <v>-8.9022520434782551E-3</v>
      </c>
      <c r="M278" s="168">
        <f>财通内需增长!K277</f>
        <v>398362.67508399487</v>
      </c>
      <c r="N278" s="121">
        <f>财通内需增长!N277</f>
        <v>4.9795334385499355E-3</v>
      </c>
      <c r="O278" s="168">
        <f>赫富尊享十九号!P277</f>
        <v>-5010.5300000011921</v>
      </c>
      <c r="P278" s="120">
        <f>赫富尊享十九号!U277</f>
        <v>-1.0021060000002384E-4</v>
      </c>
      <c r="Q278" s="120">
        <f t="shared" si="19"/>
        <v>-9.3412537788557515E-3</v>
      </c>
      <c r="R278" s="121">
        <f t="shared" si="20"/>
        <v>9.241043178855728E-3</v>
      </c>
      <c r="S278" s="167">
        <f>天行者!P277</f>
        <v>-450</v>
      </c>
      <c r="T278" s="120">
        <f>天行者!S277</f>
        <v>-1E-4</v>
      </c>
      <c r="W278" s="122">
        <f t="shared" si="17"/>
        <v>0.1141942114115102</v>
      </c>
      <c r="X278" s="71">
        <f>[1]!s_dq_close($X$1,A278,1)</f>
        <v>7405.4623000000001</v>
      </c>
      <c r="Y278" s="122">
        <f t="shared" si="18"/>
        <v>0.11567133804982865</v>
      </c>
      <c r="Z278" s="177">
        <f>[1]!s_dq_close($Z$1,A278,1)</f>
        <v>7103.6076000000003</v>
      </c>
    </row>
    <row r="279" spans="1:26">
      <c r="A279" s="113">
        <v>44472</v>
      </c>
      <c r="B279" s="175">
        <f t="shared" si="16"/>
        <v>-988057.09491600306</v>
      </c>
      <c r="C279" s="168">
        <f>财通君享定增!M278</f>
        <v>668581.6400000006</v>
      </c>
      <c r="D279" s="120">
        <f>财通君享定增!R278</f>
        <v>6.685816400000006E-3</v>
      </c>
      <c r="E279" s="168">
        <f>衍复天禄1000指增!P278</f>
        <v>401892.69000000297</v>
      </c>
      <c r="F279" s="120">
        <f>衍复天禄1000指增!U278</f>
        <v>8.0378538000000586E-3</v>
      </c>
      <c r="G279" s="120">
        <f t="shared" si="14"/>
        <v>-9.7275855100671382E-3</v>
      </c>
      <c r="H279" s="121">
        <f t="shared" si="15"/>
        <v>1.7765439310067195E-2</v>
      </c>
      <c r="I279" s="167">
        <f>'衍复-灵活对冲'!O278</f>
        <v>-403915.60000000149</v>
      </c>
      <c r="J279" s="121">
        <f>'衍复-灵活对冲'!T278</f>
        <v>-8.0783120000000302E-3</v>
      </c>
      <c r="K279" s="168">
        <f>凡二量化对冲7号!M278</f>
        <v>-2047517.9699999988</v>
      </c>
      <c r="L279" s="121">
        <f>凡二量化对冲7号!R278</f>
        <v>-8.9022520434782551E-3</v>
      </c>
      <c r="M279" s="168">
        <f>财通内需增长!K278</f>
        <v>398362.67508399487</v>
      </c>
      <c r="N279" s="121">
        <f>财通内需增长!N278</f>
        <v>4.9795334385499355E-3</v>
      </c>
      <c r="O279" s="168">
        <f>赫富尊享十九号!P278</f>
        <v>-5010.5300000011921</v>
      </c>
      <c r="P279" s="120">
        <f>赫富尊享十九号!U278</f>
        <v>-1.0021060000002384E-4</v>
      </c>
      <c r="Q279" s="120">
        <f t="shared" si="19"/>
        <v>-9.3412537788557515E-3</v>
      </c>
      <c r="R279" s="121">
        <f t="shared" si="20"/>
        <v>9.241043178855728E-3</v>
      </c>
      <c r="S279" s="167">
        <f>天行者!P278</f>
        <v>-450</v>
      </c>
      <c r="T279" s="120">
        <f>天行者!S278</f>
        <v>-1E-4</v>
      </c>
      <c r="W279" s="122">
        <f t="shared" si="17"/>
        <v>0.1141942114115102</v>
      </c>
      <c r="X279" s="71">
        <f>[1]!s_dq_close($X$1,A279,1)</f>
        <v>7405.4623000000001</v>
      </c>
      <c r="Y279" s="122">
        <f t="shared" si="18"/>
        <v>0.11567133804982865</v>
      </c>
      <c r="Z279" s="177">
        <f>[1]!s_dq_close($Z$1,A279,1)</f>
        <v>7103.6076000000003</v>
      </c>
    </row>
    <row r="280" spans="1:26">
      <c r="A280" s="113">
        <v>44473</v>
      </c>
      <c r="B280" s="175">
        <f t="shared" si="16"/>
        <v>-988057.09491600306</v>
      </c>
      <c r="C280" s="168">
        <f>财通君享定增!M279</f>
        <v>668581.6400000006</v>
      </c>
      <c r="D280" s="120">
        <f>财通君享定增!R279</f>
        <v>6.685816400000006E-3</v>
      </c>
      <c r="E280" s="168">
        <f>衍复天禄1000指增!P279</f>
        <v>401892.69000000297</v>
      </c>
      <c r="F280" s="120">
        <f>衍复天禄1000指增!U279</f>
        <v>8.0378538000000586E-3</v>
      </c>
      <c r="G280" s="120">
        <f t="shared" si="14"/>
        <v>-9.7275855100671382E-3</v>
      </c>
      <c r="H280" s="121">
        <f t="shared" si="15"/>
        <v>1.7765439310067195E-2</v>
      </c>
      <c r="I280" s="167">
        <f>'衍复-灵活对冲'!O279</f>
        <v>-403915.60000000149</v>
      </c>
      <c r="J280" s="121">
        <f>'衍复-灵活对冲'!T279</f>
        <v>-8.0783120000000302E-3</v>
      </c>
      <c r="K280" s="168">
        <f>凡二量化对冲7号!M279</f>
        <v>-2047517.9699999988</v>
      </c>
      <c r="L280" s="121">
        <f>凡二量化对冲7号!R279</f>
        <v>-8.9022520434782551E-3</v>
      </c>
      <c r="M280" s="168">
        <f>财通内需增长!K279</f>
        <v>398362.67508399487</v>
      </c>
      <c r="N280" s="121">
        <f>财通内需增长!N279</f>
        <v>4.9795334385499355E-3</v>
      </c>
      <c r="O280" s="168">
        <f>赫富尊享十九号!P279</f>
        <v>-5010.5300000011921</v>
      </c>
      <c r="P280" s="120">
        <f>赫富尊享十九号!U279</f>
        <v>-1.0021060000002384E-4</v>
      </c>
      <c r="Q280" s="120">
        <f t="shared" si="19"/>
        <v>-9.3412537788557515E-3</v>
      </c>
      <c r="R280" s="121">
        <f t="shared" si="20"/>
        <v>9.241043178855728E-3</v>
      </c>
      <c r="S280" s="167">
        <f>天行者!P279</f>
        <v>-450</v>
      </c>
      <c r="T280" s="120">
        <f>天行者!S279</f>
        <v>-1E-4</v>
      </c>
      <c r="W280" s="122">
        <f t="shared" si="17"/>
        <v>0.1141942114115102</v>
      </c>
      <c r="X280" s="71">
        <f>[1]!s_dq_close($X$1,A280,1)</f>
        <v>7405.4623000000001</v>
      </c>
      <c r="Y280" s="122">
        <f t="shared" si="18"/>
        <v>0.11567133804982865</v>
      </c>
      <c r="Z280" s="177">
        <f>[1]!s_dq_close($Z$1,A280,1)</f>
        <v>7103.6076000000003</v>
      </c>
    </row>
    <row r="281" spans="1:26">
      <c r="A281" s="113">
        <v>44474</v>
      </c>
      <c r="B281" s="175">
        <f t="shared" si="16"/>
        <v>-988057.09491600306</v>
      </c>
      <c r="C281" s="168">
        <f>财通君享定增!M280</f>
        <v>668581.6400000006</v>
      </c>
      <c r="D281" s="120">
        <f>财通君享定增!R280</f>
        <v>6.685816400000006E-3</v>
      </c>
      <c r="E281" s="168">
        <f>衍复天禄1000指增!P280</f>
        <v>401892.69000000297</v>
      </c>
      <c r="F281" s="120">
        <f>衍复天禄1000指增!U280</f>
        <v>8.0378538000000586E-3</v>
      </c>
      <c r="G281" s="120">
        <f t="shared" si="14"/>
        <v>-9.7275855100671382E-3</v>
      </c>
      <c r="H281" s="121">
        <f t="shared" si="15"/>
        <v>1.7765439310067195E-2</v>
      </c>
      <c r="I281" s="167">
        <f>'衍复-灵活对冲'!O280</f>
        <v>-403915.60000000149</v>
      </c>
      <c r="J281" s="121">
        <f>'衍复-灵活对冲'!T280</f>
        <v>-8.0783120000000302E-3</v>
      </c>
      <c r="K281" s="168">
        <f>凡二量化对冲7号!M280</f>
        <v>-2047517.9699999988</v>
      </c>
      <c r="L281" s="121">
        <f>凡二量化对冲7号!R280</f>
        <v>-8.9022520434782551E-3</v>
      </c>
      <c r="M281" s="168">
        <f>财通内需增长!K280</f>
        <v>398362.67508399487</v>
      </c>
      <c r="N281" s="121">
        <f>财通内需增长!N280</f>
        <v>4.9795334385499355E-3</v>
      </c>
      <c r="O281" s="168">
        <f>赫富尊享十九号!P280</f>
        <v>-5010.5300000011921</v>
      </c>
      <c r="P281" s="120">
        <f>赫富尊享十九号!U280</f>
        <v>-1.0021060000002384E-4</v>
      </c>
      <c r="Q281" s="120">
        <f t="shared" si="19"/>
        <v>-9.3412537788557515E-3</v>
      </c>
      <c r="R281" s="121">
        <f t="shared" si="20"/>
        <v>9.241043178855728E-3</v>
      </c>
      <c r="S281" s="167">
        <f>天行者!P280</f>
        <v>-450</v>
      </c>
      <c r="T281" s="120">
        <f>天行者!S280</f>
        <v>-1E-4</v>
      </c>
      <c r="W281" s="122">
        <f t="shared" si="17"/>
        <v>0.1141942114115102</v>
      </c>
      <c r="X281" s="71">
        <f>[1]!s_dq_close($X$1,A281,1)</f>
        <v>7405.4623000000001</v>
      </c>
      <c r="Y281" s="122">
        <f t="shared" si="18"/>
        <v>0.11567133804982865</v>
      </c>
      <c r="Z281" s="177">
        <f>[1]!s_dq_close($Z$1,A281,1)</f>
        <v>7103.6076000000003</v>
      </c>
    </row>
    <row r="282" spans="1:26">
      <c r="A282" s="113">
        <v>44475</v>
      </c>
      <c r="B282" s="175">
        <f t="shared" si="16"/>
        <v>-988057.09491600306</v>
      </c>
      <c r="C282" s="168">
        <f>财通君享定增!M281</f>
        <v>668581.6400000006</v>
      </c>
      <c r="D282" s="120">
        <f>财通君享定增!R281</f>
        <v>6.685816400000006E-3</v>
      </c>
      <c r="E282" s="168">
        <f>衍复天禄1000指增!P281</f>
        <v>401892.69000000297</v>
      </c>
      <c r="F282" s="120">
        <f>衍复天禄1000指增!U281</f>
        <v>8.0378538000000586E-3</v>
      </c>
      <c r="G282" s="120">
        <f t="shared" si="14"/>
        <v>-9.7275855100671382E-3</v>
      </c>
      <c r="H282" s="121">
        <f t="shared" si="15"/>
        <v>1.7765439310067195E-2</v>
      </c>
      <c r="I282" s="167">
        <f>'衍复-灵活对冲'!O281</f>
        <v>-403915.60000000149</v>
      </c>
      <c r="J282" s="121">
        <f>'衍复-灵活对冲'!T281</f>
        <v>-8.0783120000000302E-3</v>
      </c>
      <c r="K282" s="168">
        <f>凡二量化对冲7号!M281</f>
        <v>-2047517.9699999988</v>
      </c>
      <c r="L282" s="121">
        <f>凡二量化对冲7号!R281</f>
        <v>-8.9022520434782551E-3</v>
      </c>
      <c r="M282" s="168">
        <f>财通内需增长!K281</f>
        <v>398362.67508399487</v>
      </c>
      <c r="N282" s="121">
        <f>财通内需增长!N281</f>
        <v>4.9795334385499355E-3</v>
      </c>
      <c r="O282" s="168">
        <f>赫富尊享十九号!P281</f>
        <v>-5010.5300000011921</v>
      </c>
      <c r="P282" s="120">
        <f>赫富尊享十九号!U281</f>
        <v>-1.0021060000002384E-4</v>
      </c>
      <c r="Q282" s="120">
        <f t="shared" si="19"/>
        <v>-9.3412537788557515E-3</v>
      </c>
      <c r="R282" s="121">
        <f t="shared" si="20"/>
        <v>9.241043178855728E-3</v>
      </c>
      <c r="S282" s="167">
        <f>天行者!P281</f>
        <v>-450</v>
      </c>
      <c r="T282" s="120">
        <f>天行者!S281</f>
        <v>-1E-4</v>
      </c>
      <c r="W282" s="122">
        <f t="shared" si="17"/>
        <v>0.1141942114115102</v>
      </c>
      <c r="X282" s="71">
        <f>[1]!s_dq_close($X$1,A282,1)</f>
        <v>7405.4623000000001</v>
      </c>
      <c r="Y282" s="122">
        <f t="shared" si="18"/>
        <v>0.11567133804982865</v>
      </c>
      <c r="Z282" s="177">
        <f>[1]!s_dq_close($Z$1,A282,1)</f>
        <v>7103.6076000000003</v>
      </c>
    </row>
    <row r="283" spans="1:26">
      <c r="A283" s="113">
        <v>44476</v>
      </c>
      <c r="B283" s="175">
        <f t="shared" si="16"/>
        <v>-988057.09491600306</v>
      </c>
      <c r="C283" s="168">
        <f>财通君享定增!M282</f>
        <v>668581.6400000006</v>
      </c>
      <c r="D283" s="120">
        <f>财通君享定增!R282</f>
        <v>6.685816400000006E-3</v>
      </c>
      <c r="E283" s="168">
        <f>衍复天禄1000指增!P282</f>
        <v>401892.69000000297</v>
      </c>
      <c r="F283" s="120">
        <f>衍复天禄1000指增!U282</f>
        <v>8.0378538000000586E-3</v>
      </c>
      <c r="G283" s="120">
        <f t="shared" si="14"/>
        <v>-9.7275855100671382E-3</v>
      </c>
      <c r="H283" s="121">
        <f t="shared" si="15"/>
        <v>1.7765439310067195E-2</v>
      </c>
      <c r="I283" s="167">
        <f>'衍复-灵活对冲'!O282</f>
        <v>-403915.60000000149</v>
      </c>
      <c r="J283" s="121">
        <f>'衍复-灵活对冲'!T282</f>
        <v>-8.0783120000000302E-3</v>
      </c>
      <c r="K283" s="168">
        <f>凡二量化对冲7号!M282</f>
        <v>-2047517.9699999988</v>
      </c>
      <c r="L283" s="121">
        <f>凡二量化对冲7号!R282</f>
        <v>-8.9022520434782551E-3</v>
      </c>
      <c r="M283" s="168">
        <f>财通内需增长!K282</f>
        <v>398362.67508399487</v>
      </c>
      <c r="N283" s="121">
        <f>财通内需增长!N282</f>
        <v>4.9795334385499355E-3</v>
      </c>
      <c r="O283" s="168">
        <f>赫富尊享十九号!P282</f>
        <v>-5010.5300000011921</v>
      </c>
      <c r="P283" s="120">
        <f>赫富尊享十九号!U282</f>
        <v>-1.0021060000002384E-4</v>
      </c>
      <c r="Q283" s="120">
        <f t="shared" si="19"/>
        <v>-9.3412537788557515E-3</v>
      </c>
      <c r="R283" s="121">
        <f t="shared" si="20"/>
        <v>9.241043178855728E-3</v>
      </c>
      <c r="S283" s="167">
        <f>天行者!P282</f>
        <v>-450</v>
      </c>
      <c r="T283" s="120">
        <f>天行者!S282</f>
        <v>-1E-4</v>
      </c>
      <c r="W283" s="122">
        <f t="shared" si="17"/>
        <v>0.1141942114115102</v>
      </c>
      <c r="X283" s="71">
        <f>[1]!s_dq_close($X$1,A283,1)</f>
        <v>7405.4623000000001</v>
      </c>
      <c r="Y283" s="122">
        <f t="shared" si="18"/>
        <v>0.11567133804982865</v>
      </c>
      <c r="Z283" s="177">
        <f>[1]!s_dq_close($Z$1,A283,1)</f>
        <v>7103.6076000000003</v>
      </c>
    </row>
    <row r="284" spans="1:26">
      <c r="A284" s="113">
        <v>44477</v>
      </c>
      <c r="B284" s="175">
        <f t="shared" si="16"/>
        <v>-938426.05516798934</v>
      </c>
      <c r="C284" s="168">
        <f>财通君享定增!M283</f>
        <v>1345859.4800000042</v>
      </c>
      <c r="D284" s="120">
        <f>财通君享定增!R283</f>
        <v>1.3458594800000041E-2</v>
      </c>
      <c r="E284" s="168">
        <f>衍复天禄1000指增!P283</f>
        <v>282406.99999999849</v>
      </c>
      <c r="F284" s="120">
        <f>衍复天禄1000指增!U283</f>
        <v>5.6481399999999699E-3</v>
      </c>
      <c r="G284" s="120">
        <f t="shared" ref="G284:G315" si="21">X284/$X$219-1</f>
        <v>-7.0255341413915096E-3</v>
      </c>
      <c r="H284" s="121">
        <f t="shared" ref="H284:H315" si="22">F284-G284</f>
        <v>1.2673674141391479E-2</v>
      </c>
      <c r="I284" s="167">
        <f>'衍复-灵活对冲'!O283</f>
        <v>-536970.15999999642</v>
      </c>
      <c r="J284" s="121">
        <f>'衍复-灵活对冲'!T283</f>
        <v>-1.0739403199999928E-2</v>
      </c>
      <c r="K284" s="168">
        <f>凡二量化对冲7号!M283</f>
        <v>-2496456.8799999952</v>
      </c>
      <c r="L284" s="121">
        <f>凡二量化对冲7号!R283</f>
        <v>-1.0854160347826066E-2</v>
      </c>
      <c r="M284" s="168">
        <f>财通内需增长!K283</f>
        <v>484891.25483199954</v>
      </c>
      <c r="N284" s="121">
        <f>财通内需增长!N283</f>
        <v>6.0611406853999942E-3</v>
      </c>
      <c r="O284" s="168">
        <f>赫富尊享十九号!P283</f>
        <v>-19056.75</v>
      </c>
      <c r="P284" s="120">
        <f>赫富尊享十九号!U283</f>
        <v>-3.81135E-4</v>
      </c>
      <c r="Q284" s="120">
        <f t="shared" si="19"/>
        <v>-1.1052688984486414E-2</v>
      </c>
      <c r="R284" s="121">
        <f t="shared" si="20"/>
        <v>1.0671553984486415E-2</v>
      </c>
      <c r="S284" s="167">
        <f>天行者!P283</f>
        <v>900</v>
      </c>
      <c r="T284" s="120">
        <f>天行者!S283</f>
        <v>2.0000000000000001E-4</v>
      </c>
      <c r="W284" s="122">
        <f t="shared" si="17"/>
        <v>0.11723439505175182</v>
      </c>
      <c r="X284" s="71">
        <f>[1]!s_dq_close($X$1,A284,1)</f>
        <v>7425.6688000000004</v>
      </c>
      <c r="Y284" s="122">
        <f t="shared" si="18"/>
        <v>0.11374393447807907</v>
      </c>
      <c r="Z284" s="177">
        <f>[1]!s_dq_close($Z$1,A284,1)</f>
        <v>7091.3356000000003</v>
      </c>
    </row>
    <row r="285" spans="1:26">
      <c r="A285" s="113">
        <v>44478</v>
      </c>
      <c r="B285" s="175">
        <f t="shared" si="16"/>
        <v>-938426.05516798934</v>
      </c>
      <c r="C285" s="168">
        <f>财通君享定增!M284</f>
        <v>1345859.4800000042</v>
      </c>
      <c r="D285" s="120">
        <f>财通君享定增!R284</f>
        <v>1.3458594800000041E-2</v>
      </c>
      <c r="E285" s="168">
        <f>衍复天禄1000指增!P284</f>
        <v>282406.99999999849</v>
      </c>
      <c r="F285" s="120">
        <f>衍复天禄1000指增!U284</f>
        <v>5.6481399999999699E-3</v>
      </c>
      <c r="G285" s="120">
        <f t="shared" si="21"/>
        <v>-7.0255341413915096E-3</v>
      </c>
      <c r="H285" s="121">
        <f t="shared" si="22"/>
        <v>1.2673674141391479E-2</v>
      </c>
      <c r="I285" s="167">
        <f>'衍复-灵活对冲'!O284</f>
        <v>-536970.15999999642</v>
      </c>
      <c r="J285" s="121">
        <f>'衍复-灵活对冲'!T284</f>
        <v>-1.0739403199999928E-2</v>
      </c>
      <c r="K285" s="168">
        <f>凡二量化对冲7号!M284</f>
        <v>-2496456.8799999952</v>
      </c>
      <c r="L285" s="121">
        <f>凡二量化对冲7号!R284</f>
        <v>-1.0854160347826066E-2</v>
      </c>
      <c r="M285" s="168">
        <f>财通内需增长!K284</f>
        <v>484891.25483199954</v>
      </c>
      <c r="N285" s="121">
        <f>财通内需增长!N284</f>
        <v>6.0611406853999942E-3</v>
      </c>
      <c r="O285" s="168">
        <f>赫富尊享十九号!P284</f>
        <v>-19056.75</v>
      </c>
      <c r="P285" s="120">
        <f>赫富尊享十九号!U284</f>
        <v>-3.81135E-4</v>
      </c>
      <c r="Q285" s="120">
        <f t="shared" si="19"/>
        <v>-1.1052688984486414E-2</v>
      </c>
      <c r="R285" s="121">
        <f t="shared" si="20"/>
        <v>1.0671553984486415E-2</v>
      </c>
      <c r="S285" s="167">
        <f>天行者!P284</f>
        <v>900</v>
      </c>
      <c r="T285" s="120">
        <f>天行者!S284</f>
        <v>2.0000000000000001E-4</v>
      </c>
      <c r="W285" s="122">
        <f t="shared" si="17"/>
        <v>0.11723439505175182</v>
      </c>
      <c r="X285" s="71">
        <f>[1]!s_dq_close($X$1,A285,1)</f>
        <v>7425.6688000000004</v>
      </c>
      <c r="Y285" s="122">
        <f t="shared" si="18"/>
        <v>0.11374393447807907</v>
      </c>
      <c r="Z285" s="177">
        <f>[1]!s_dq_close($Z$1,A285,1)</f>
        <v>7091.3356000000003</v>
      </c>
    </row>
    <row r="286" spans="1:26">
      <c r="A286" s="113">
        <v>44479</v>
      </c>
      <c r="B286" s="175">
        <f t="shared" si="16"/>
        <v>-938426.05516798934</v>
      </c>
      <c r="C286" s="168">
        <f>财通君享定增!M285</f>
        <v>1345859.4800000042</v>
      </c>
      <c r="D286" s="120">
        <f>财通君享定增!R285</f>
        <v>1.3458594800000041E-2</v>
      </c>
      <c r="E286" s="168">
        <f>衍复天禄1000指增!P285</f>
        <v>282406.99999999849</v>
      </c>
      <c r="F286" s="120">
        <f>衍复天禄1000指增!U285</f>
        <v>5.6481399999999699E-3</v>
      </c>
      <c r="G286" s="120">
        <f t="shared" si="21"/>
        <v>-7.0255341413915096E-3</v>
      </c>
      <c r="H286" s="121">
        <f t="shared" si="22"/>
        <v>1.2673674141391479E-2</v>
      </c>
      <c r="I286" s="167">
        <f>'衍复-灵活对冲'!O285</f>
        <v>-536970.15999999642</v>
      </c>
      <c r="J286" s="121">
        <f>'衍复-灵活对冲'!T285</f>
        <v>-1.0739403199999928E-2</v>
      </c>
      <c r="K286" s="168">
        <f>凡二量化对冲7号!M285</f>
        <v>-2496456.8799999952</v>
      </c>
      <c r="L286" s="121">
        <f>凡二量化对冲7号!R285</f>
        <v>-1.0854160347826066E-2</v>
      </c>
      <c r="M286" s="168">
        <f>财通内需增长!K285</f>
        <v>484891.25483199954</v>
      </c>
      <c r="N286" s="121">
        <f>财通内需增长!N285</f>
        <v>6.0611406853999942E-3</v>
      </c>
      <c r="O286" s="168">
        <f>赫富尊享十九号!P285</f>
        <v>-19056.75</v>
      </c>
      <c r="P286" s="120">
        <f>赫富尊享十九号!U285</f>
        <v>-3.81135E-4</v>
      </c>
      <c r="Q286" s="120">
        <f t="shared" si="19"/>
        <v>-1.1052688984486414E-2</v>
      </c>
      <c r="R286" s="121">
        <f t="shared" si="20"/>
        <v>1.0671553984486415E-2</v>
      </c>
      <c r="S286" s="167">
        <f>天行者!P285</f>
        <v>900</v>
      </c>
      <c r="T286" s="120">
        <f>天行者!S285</f>
        <v>2.0000000000000001E-4</v>
      </c>
      <c r="W286" s="122">
        <f t="shared" si="17"/>
        <v>0.11723439505175182</v>
      </c>
      <c r="X286" s="71">
        <f>[1]!s_dq_close($X$1,A286,1)</f>
        <v>7425.6688000000004</v>
      </c>
      <c r="Y286" s="122">
        <f t="shared" si="18"/>
        <v>0.11374393447807907</v>
      </c>
      <c r="Z286" s="177">
        <f>[1]!s_dq_close($Z$1,A286,1)</f>
        <v>7091.3356000000003</v>
      </c>
    </row>
    <row r="287" spans="1:26">
      <c r="A287" s="113">
        <v>44480</v>
      </c>
      <c r="B287" s="175">
        <f t="shared" si="16"/>
        <v>-3499565.565167991</v>
      </c>
      <c r="C287" s="168">
        <f>财通君享定增!M286</f>
        <v>1410751.6299999952</v>
      </c>
      <c r="D287" s="120">
        <f>财通君享定增!R286</f>
        <v>1.4107516299999952E-2</v>
      </c>
      <c r="E287" s="168">
        <f>衍复天禄1000指增!P286</f>
        <v>-10231.34000000119</v>
      </c>
      <c r="F287" s="120">
        <f>衍复天禄1000指增!U286</f>
        <v>-2.0462680000002379E-4</v>
      </c>
      <c r="G287" s="120">
        <f t="shared" si="21"/>
        <v>-1.2484757041767991E-2</v>
      </c>
      <c r="H287" s="121">
        <f t="shared" si="22"/>
        <v>1.2280130241767967E-2</v>
      </c>
      <c r="I287" s="167">
        <f>'衍复-灵活对冲'!O286</f>
        <v>-793575.3599999994</v>
      </c>
      <c r="J287" s="121">
        <f>'衍复-灵活对冲'!T286</f>
        <v>-1.5871507199999989E-2</v>
      </c>
      <c r="K287" s="168">
        <f>凡二量化对冲7号!M286</f>
        <v>-4574449.1399999857</v>
      </c>
      <c r="L287" s="121">
        <f>凡二量化对冲7号!R286</f>
        <v>-1.9888909304347765E-2</v>
      </c>
      <c r="M287" s="168">
        <f>财通内需增长!K286</f>
        <v>484891.25483199954</v>
      </c>
      <c r="N287" s="121">
        <f>财通内需增长!N286</f>
        <v>6.0611406853999942E-3</v>
      </c>
      <c r="O287" s="168">
        <f>赫富尊享十九号!P286</f>
        <v>-25052.609999999404</v>
      </c>
      <c r="P287" s="120">
        <f>赫富尊享十九号!U286</f>
        <v>-5.0105219999998813E-4</v>
      </c>
      <c r="Q287" s="120">
        <f t="shared" si="19"/>
        <v>-1.117378083496301E-2</v>
      </c>
      <c r="R287" s="121">
        <f t="shared" si="20"/>
        <v>1.0672728634963021E-2</v>
      </c>
      <c r="S287" s="167">
        <f>天行者!P286</f>
        <v>8100</v>
      </c>
      <c r="T287" s="120">
        <f>天行者!S286</f>
        <v>2.0000000000000001E-4</v>
      </c>
      <c r="W287" s="122">
        <f t="shared" si="17"/>
        <v>0.11109200992074975</v>
      </c>
      <c r="X287" s="71">
        <f>[1]!s_dq_close($X$1,A287,1)</f>
        <v>7384.8436000000002</v>
      </c>
      <c r="Y287" s="122">
        <f t="shared" si="18"/>
        <v>0.1136075618801855</v>
      </c>
      <c r="Z287" s="177">
        <f>[1]!s_dq_close($Z$1,A287,1)</f>
        <v>7090.4673000000003</v>
      </c>
    </row>
    <row r="288" spans="1:26">
      <c r="A288" s="113">
        <v>44481</v>
      </c>
      <c r="B288" s="175">
        <f t="shared" si="16"/>
        <v>-6158075.1851680037</v>
      </c>
      <c r="C288" s="168">
        <f>财通君享定增!M287</f>
        <v>2343386.2300000042</v>
      </c>
      <c r="D288" s="120">
        <f>财通君享定增!R287</f>
        <v>2.3433862300000042E-2</v>
      </c>
      <c r="E288" s="168">
        <f>衍复天禄1000指增!P287</f>
        <v>-1190226.2099999988</v>
      </c>
      <c r="F288" s="120">
        <f>衍复天禄1000指增!U287</f>
        <v>-2.3804524199999975E-2</v>
      </c>
      <c r="G288" s="120">
        <f t="shared" si="21"/>
        <v>-3.6069367000154728E-2</v>
      </c>
      <c r="H288" s="121">
        <f t="shared" si="22"/>
        <v>1.2264842800154753E-2</v>
      </c>
      <c r="I288" s="167">
        <f>'衍复-灵活对冲'!O287</f>
        <v>-926629.92000000179</v>
      </c>
      <c r="J288" s="121">
        <f>'衍复-灵活对冲'!T287</f>
        <v>-1.8532598400000037E-2</v>
      </c>
      <c r="K288" s="168">
        <f>凡二量化对冲7号!M287</f>
        <v>-6852543.9300000072</v>
      </c>
      <c r="L288" s="121">
        <f>凡二量化对冲7号!R287</f>
        <v>-2.9793669260869595E-2</v>
      </c>
      <c r="M288" s="168">
        <f>财通内需增长!K287</f>
        <v>484891.25483199954</v>
      </c>
      <c r="N288" s="121">
        <f>财通内需增长!N287</f>
        <v>6.0611406853999942E-3</v>
      </c>
      <c r="O288" s="168">
        <f>赫富尊享十九号!P287</f>
        <v>-25052.609999999404</v>
      </c>
      <c r="P288" s="120">
        <f>赫富尊享十九号!U287</f>
        <v>-5.0105219999998813E-4</v>
      </c>
      <c r="Q288" s="120">
        <f t="shared" si="19"/>
        <v>-3.0457689401537258E-2</v>
      </c>
      <c r="R288" s="121">
        <f t="shared" si="20"/>
        <v>2.9956637201537271E-2</v>
      </c>
      <c r="S288" s="167">
        <f>天行者!P287</f>
        <v>8100</v>
      </c>
      <c r="T288" s="120">
        <f>天行者!S287</f>
        <v>2.0000000000000001E-4</v>
      </c>
      <c r="W288" s="122">
        <f t="shared" si="17"/>
        <v>8.4556043140772363E-2</v>
      </c>
      <c r="X288" s="71">
        <f>[1]!s_dq_close($X$1,A288,1)</f>
        <v>7208.473</v>
      </c>
      <c r="Y288" s="122">
        <f t="shared" si="18"/>
        <v>9.1890190327804655E-2</v>
      </c>
      <c r="Z288" s="177">
        <f>[1]!s_dq_close($Z$1,A288,1)</f>
        <v>6952.1903000000002</v>
      </c>
    </row>
    <row r="289" spans="1:26">
      <c r="A289" s="113">
        <v>44482</v>
      </c>
      <c r="B289" s="175">
        <f t="shared" si="16"/>
        <v>-6462180.8551680017</v>
      </c>
      <c r="C289" s="168">
        <f>财通君享定增!M288</f>
        <v>1375564.2399999946</v>
      </c>
      <c r="D289" s="120">
        <f>财通君享定增!R288</f>
        <v>1.3755642399999947E-2</v>
      </c>
      <c r="E289" s="168">
        <f>衍复天禄1000指增!P288</f>
        <v>-519486.08000000031</v>
      </c>
      <c r="F289" s="120">
        <f>衍复天禄1000指增!U288</f>
        <v>-1.0389721600000006E-2</v>
      </c>
      <c r="G289" s="120">
        <f t="shared" si="21"/>
        <v>-2.5252643441064371E-2</v>
      </c>
      <c r="H289" s="121">
        <f t="shared" si="22"/>
        <v>1.4862921841064365E-2</v>
      </c>
      <c r="I289" s="167">
        <f>'衍复-灵活对冲'!O288</f>
        <v>-955141.6099999994</v>
      </c>
      <c r="J289" s="121">
        <f>'衍复-灵活对冲'!T288</f>
        <v>-1.9102832199999989E-2</v>
      </c>
      <c r="K289" s="168">
        <f>凡二量化对冲7号!M288</f>
        <v>-6836066.5699999928</v>
      </c>
      <c r="L289" s="121">
        <f>凡二量化对冲7号!R288</f>
        <v>-2.972202856521736E-2</v>
      </c>
      <c r="M289" s="168">
        <f>财通内需增长!K288</f>
        <v>484891.25483199954</v>
      </c>
      <c r="N289" s="121">
        <f>财通内需增长!N288</f>
        <v>6.0611406853999942E-3</v>
      </c>
      <c r="O289" s="168">
        <f>赫富尊享十九号!P288</f>
        <v>-20042.090000003576</v>
      </c>
      <c r="P289" s="120">
        <f>赫富尊享十九号!U288</f>
        <v>-4.0084180000007154E-4</v>
      </c>
      <c r="Q289" s="120">
        <f t="shared" si="19"/>
        <v>-2.6356994701370429E-2</v>
      </c>
      <c r="R289" s="121">
        <f t="shared" si="20"/>
        <v>2.5956152901370357E-2</v>
      </c>
      <c r="S289" s="167">
        <f>天行者!P288</f>
        <v>8100</v>
      </c>
      <c r="T289" s="120">
        <f>天行者!S288</f>
        <v>2.0000000000000001E-4</v>
      </c>
      <c r="W289" s="122">
        <f t="shared" si="17"/>
        <v>9.6726361731525712E-2</v>
      </c>
      <c r="X289" s="71">
        <f>[1]!s_dq_close($X$1,A289,1)</f>
        <v>7289.3626999999997</v>
      </c>
      <c r="Y289" s="122">
        <f t="shared" si="18"/>
        <v>9.6508357340936435E-2</v>
      </c>
      <c r="Z289" s="177">
        <f>[1]!s_dq_close($Z$1,A289,1)</f>
        <v>6981.5946999999996</v>
      </c>
    </row>
    <row r="290" spans="1:26">
      <c r="A290" s="113">
        <v>44483</v>
      </c>
      <c r="B290" s="175">
        <f t="shared" si="16"/>
        <v>-4758534.3651680108</v>
      </c>
      <c r="C290" s="168">
        <f>财通君享定增!M289</f>
        <v>2015273.8599999994</v>
      </c>
      <c r="D290" s="120">
        <f>财通君享定增!R289</f>
        <v>2.0152738599999994E-2</v>
      </c>
      <c r="E290" s="168">
        <f>衍复天禄1000指增!P289</f>
        <v>-141835.24</v>
      </c>
      <c r="F290" s="120">
        <f>衍复天禄1000指增!U289</f>
        <v>-2.8367047999999996E-3</v>
      </c>
      <c r="G290" s="120">
        <f t="shared" si="21"/>
        <v>-1.8179865355963942E-2</v>
      </c>
      <c r="H290" s="121">
        <f t="shared" si="22"/>
        <v>1.5343160555963943E-2</v>
      </c>
      <c r="I290" s="167">
        <f>'衍复-灵活对冲'!O289</f>
        <v>-950389.65999999642</v>
      </c>
      <c r="J290" s="121">
        <f>'衍复-灵活对冲'!T289</f>
        <v>-1.9007793199999928E-2</v>
      </c>
      <c r="K290" s="168">
        <f>凡二量化对冲7号!M289</f>
        <v>-6154532.4900000095</v>
      </c>
      <c r="L290" s="121">
        <f>凡二量化对冲7号!R289</f>
        <v>-2.675883691304352E-2</v>
      </c>
      <c r="M290" s="168">
        <f>财通内需增长!K289</f>
        <v>484891.25483199954</v>
      </c>
      <c r="N290" s="121">
        <f>财通内需增长!N289</f>
        <v>6.0611406853999942E-3</v>
      </c>
      <c r="O290" s="168">
        <f>赫富尊享十九号!P289</f>
        <v>-20042.090000003576</v>
      </c>
      <c r="P290" s="120">
        <f>赫富尊享十九号!U289</f>
        <v>-4.0084180000007154E-4</v>
      </c>
      <c r="Q290" s="120">
        <f t="shared" si="19"/>
        <v>-2.2628166198711219E-2</v>
      </c>
      <c r="R290" s="121">
        <f t="shared" si="20"/>
        <v>2.2227324398711147E-2</v>
      </c>
      <c r="S290" s="167">
        <f>天行者!P289</f>
        <v>8100</v>
      </c>
      <c r="T290" s="120">
        <f>天行者!S289</f>
        <v>2.0000000000000001E-4</v>
      </c>
      <c r="W290" s="122">
        <f t="shared" si="17"/>
        <v>0.10468422088796414</v>
      </c>
      <c r="X290" s="71">
        <f>[1]!s_dq_close($X$1,A290,1)</f>
        <v>7342.2543999999998</v>
      </c>
      <c r="Y290" s="122">
        <f t="shared" si="18"/>
        <v>0.1007077318488474</v>
      </c>
      <c r="Z290" s="177">
        <f>[1]!s_dq_close($Z$1,A290,1)</f>
        <v>7008.3325999999997</v>
      </c>
    </row>
    <row r="291" spans="1:26">
      <c r="A291" s="113">
        <v>44484</v>
      </c>
      <c r="B291" s="175">
        <f t="shared" si="16"/>
        <v>-7092989.4836559929</v>
      </c>
      <c r="C291" s="168">
        <f>财通君享定增!M290</f>
        <v>1952138.7800000012</v>
      </c>
      <c r="D291" s="120">
        <f>财通君享定增!R290</f>
        <v>1.9521387800000012E-2</v>
      </c>
      <c r="E291" s="168">
        <f>衍复天禄1000指增!P290</f>
        <v>-128747.8099999988</v>
      </c>
      <c r="F291" s="120">
        <f>衍复天禄1000指增!U290</f>
        <v>-2.574956199999976E-3</v>
      </c>
      <c r="G291" s="120">
        <f t="shared" si="21"/>
        <v>-1.7088895317048713E-2</v>
      </c>
      <c r="H291" s="121">
        <f t="shared" si="22"/>
        <v>1.4513939117048737E-2</v>
      </c>
      <c r="I291" s="167">
        <f>'衍复-灵活对冲'!O290</f>
        <v>-1102452</v>
      </c>
      <c r="J291" s="121">
        <f>'衍复-灵活对冲'!T290</f>
        <v>-2.2049039999999999E-2</v>
      </c>
      <c r="K291" s="168">
        <f>凡二量化对冲7号!M290</f>
        <v>-7784866.6599999964</v>
      </c>
      <c r="L291" s="121">
        <f>凡二量化对冲7号!R290</f>
        <v>-3.3847246347826071E-2</v>
      </c>
      <c r="M291" s="168">
        <f>财通内需增长!K290</f>
        <v>-34280.223655998707</v>
      </c>
      <c r="N291" s="121">
        <f>财通内需增长!N290</f>
        <v>-4.2850279569998386E-4</v>
      </c>
      <c r="O291" s="168">
        <f>赫富尊享十九号!P290</f>
        <v>-15031.570000000298</v>
      </c>
      <c r="P291" s="120">
        <f>赫富尊享十九号!U290</f>
        <v>-3.0063140000000598E-4</v>
      </c>
      <c r="Q291" s="120">
        <f t="shared" si="19"/>
        <v>-2.0420955882583636E-2</v>
      </c>
      <c r="R291" s="121">
        <f t="shared" si="20"/>
        <v>2.0120324482583631E-2</v>
      </c>
      <c r="S291" s="167">
        <f>天行者!P290</f>
        <v>20250</v>
      </c>
      <c r="T291" s="120">
        <f>天行者!S290</f>
        <v>5.0000000000000001E-4</v>
      </c>
      <c r="W291" s="122">
        <f t="shared" si="17"/>
        <v>0.10591171393371246</v>
      </c>
      <c r="X291" s="71">
        <f>[1]!s_dq_close($X$1,A291,1)</f>
        <v>7350.4129000000003</v>
      </c>
      <c r="Y291" s="122">
        <f t="shared" si="18"/>
        <v>0.10319347307522286</v>
      </c>
      <c r="Z291" s="177">
        <f>[1]!s_dq_close($Z$1,A291,1)</f>
        <v>7024.1596</v>
      </c>
    </row>
    <row r="292" spans="1:26">
      <c r="A292" s="113">
        <v>44485</v>
      </c>
      <c r="B292" s="175">
        <f t="shared" si="16"/>
        <v>-7092989.4836559929</v>
      </c>
      <c r="C292" s="168">
        <f>财通君享定增!M291</f>
        <v>1952138.7800000012</v>
      </c>
      <c r="D292" s="120">
        <f>财通君享定增!R291</f>
        <v>1.9521387800000012E-2</v>
      </c>
      <c r="E292" s="168">
        <f>衍复天禄1000指增!P291</f>
        <v>-128747.8099999988</v>
      </c>
      <c r="F292" s="120">
        <f>衍复天禄1000指增!U291</f>
        <v>-2.574956199999976E-3</v>
      </c>
      <c r="G292" s="120">
        <f t="shared" si="21"/>
        <v>-1.7088895317048713E-2</v>
      </c>
      <c r="H292" s="121">
        <f t="shared" si="22"/>
        <v>1.4513939117048737E-2</v>
      </c>
      <c r="I292" s="167">
        <f>'衍复-灵活对冲'!O291</f>
        <v>-1102452</v>
      </c>
      <c r="J292" s="121">
        <f>'衍复-灵活对冲'!T291</f>
        <v>-2.2049039999999999E-2</v>
      </c>
      <c r="K292" s="168">
        <f>凡二量化对冲7号!M291</f>
        <v>-7784866.6599999964</v>
      </c>
      <c r="L292" s="121">
        <f>凡二量化对冲7号!R291</f>
        <v>-3.3847246347826071E-2</v>
      </c>
      <c r="M292" s="168">
        <f>财通内需增长!K291</f>
        <v>-34280.223655998707</v>
      </c>
      <c r="N292" s="121">
        <f>财通内需增长!N291</f>
        <v>-4.2850279569998386E-4</v>
      </c>
      <c r="O292" s="168">
        <f>赫富尊享十九号!P291</f>
        <v>-15031.570000000298</v>
      </c>
      <c r="P292" s="120">
        <f>赫富尊享十九号!U291</f>
        <v>-3.0063140000000598E-4</v>
      </c>
      <c r="Q292" s="120">
        <f t="shared" si="19"/>
        <v>-2.0420955882583636E-2</v>
      </c>
      <c r="R292" s="121">
        <f t="shared" si="20"/>
        <v>2.0120324482583631E-2</v>
      </c>
      <c r="S292" s="167">
        <f>天行者!P291</f>
        <v>20250</v>
      </c>
      <c r="T292" s="120">
        <f>天行者!S291</f>
        <v>5.0000000000000001E-4</v>
      </c>
      <c r="W292" s="122">
        <f t="shared" si="17"/>
        <v>0.10591171393371246</v>
      </c>
      <c r="X292" s="71">
        <f>[1]!s_dq_close($X$1,A292,1)</f>
        <v>7350.4129000000003</v>
      </c>
      <c r="Y292" s="122">
        <f t="shared" si="18"/>
        <v>0.10319347307522286</v>
      </c>
      <c r="Z292" s="177">
        <f>[1]!s_dq_close($Z$1,A292,1)</f>
        <v>7024.1596</v>
      </c>
    </row>
    <row r="293" spans="1:26">
      <c r="A293" s="113">
        <v>44486</v>
      </c>
      <c r="B293" s="175">
        <f t="shared" si="16"/>
        <v>-7092989.4836559929</v>
      </c>
      <c r="C293" s="168">
        <f>财通君享定增!M292</f>
        <v>1952138.7800000012</v>
      </c>
      <c r="D293" s="120">
        <f>财通君享定增!R292</f>
        <v>1.9521387800000012E-2</v>
      </c>
      <c r="E293" s="168">
        <f>衍复天禄1000指增!P292</f>
        <v>-128747.8099999988</v>
      </c>
      <c r="F293" s="120">
        <f>衍复天禄1000指增!U292</f>
        <v>-2.574956199999976E-3</v>
      </c>
      <c r="G293" s="120">
        <f t="shared" si="21"/>
        <v>-1.7088895317048713E-2</v>
      </c>
      <c r="H293" s="121">
        <f t="shared" si="22"/>
        <v>1.4513939117048737E-2</v>
      </c>
      <c r="I293" s="167">
        <f>'衍复-灵活对冲'!O292</f>
        <v>-1102452</v>
      </c>
      <c r="J293" s="121">
        <f>'衍复-灵活对冲'!T292</f>
        <v>-2.2049039999999999E-2</v>
      </c>
      <c r="K293" s="168">
        <f>凡二量化对冲7号!M292</f>
        <v>-7784866.6599999964</v>
      </c>
      <c r="L293" s="121">
        <f>凡二量化对冲7号!R292</f>
        <v>-3.3847246347826071E-2</v>
      </c>
      <c r="M293" s="168">
        <f>财通内需增长!K292</f>
        <v>-34280.223655998707</v>
      </c>
      <c r="N293" s="121">
        <f>财通内需增长!N292</f>
        <v>-4.2850279569998386E-4</v>
      </c>
      <c r="O293" s="168">
        <f>赫富尊享十九号!P292</f>
        <v>-15031.570000000298</v>
      </c>
      <c r="P293" s="120">
        <f>赫富尊享十九号!U292</f>
        <v>-3.0063140000000598E-4</v>
      </c>
      <c r="Q293" s="120">
        <f t="shared" si="19"/>
        <v>-2.0420955882583636E-2</v>
      </c>
      <c r="R293" s="121">
        <f t="shared" si="20"/>
        <v>2.0120324482583631E-2</v>
      </c>
      <c r="S293" s="167">
        <f>天行者!P292</f>
        <v>20250</v>
      </c>
      <c r="T293" s="120">
        <f>天行者!S292</f>
        <v>5.0000000000000001E-4</v>
      </c>
      <c r="W293" s="122">
        <f t="shared" si="17"/>
        <v>0.10591171393371246</v>
      </c>
      <c r="X293" s="71">
        <f>[1]!s_dq_close($X$1,A293,1)</f>
        <v>7350.4129000000003</v>
      </c>
      <c r="Y293" s="122">
        <f t="shared" si="18"/>
        <v>0.10319347307522286</v>
      </c>
      <c r="Z293" s="177">
        <f>[1]!s_dq_close($Z$1,A293,1)</f>
        <v>7024.1596</v>
      </c>
    </row>
    <row r="294" spans="1:26">
      <c r="A294" s="113">
        <v>44487</v>
      </c>
      <c r="B294" s="175">
        <f t="shared" si="16"/>
        <v>-1117602.0336559936</v>
      </c>
      <c r="C294" s="168">
        <f>财通君享定增!M293</f>
        <v>2583928.2099999934</v>
      </c>
      <c r="D294" s="120">
        <f>财通君享定增!R293</f>
        <v>2.5839282099999934E-2</v>
      </c>
      <c r="E294" s="168">
        <f>衍复天禄1000指增!P293</f>
        <v>466372.27000000328</v>
      </c>
      <c r="F294" s="120">
        <f>衍复天禄1000指增!U293</f>
        <v>9.3274454000000662E-3</v>
      </c>
      <c r="G294" s="120">
        <f t="shared" si="21"/>
        <v>-6.4964233673545646E-3</v>
      </c>
      <c r="H294" s="121">
        <f t="shared" si="22"/>
        <v>1.5823868767354629E-2</v>
      </c>
      <c r="I294" s="167">
        <f>'衍复-灵活对冲'!O293</f>
        <v>-717544.18999999762</v>
      </c>
      <c r="J294" s="121">
        <f>'衍复-灵活对冲'!T293</f>
        <v>-1.4350883799999952E-2</v>
      </c>
      <c r="K294" s="168">
        <f>凡二量化对冲7号!M293</f>
        <v>-3416286.0099999905</v>
      </c>
      <c r="L294" s="121">
        <f>凡二量化对冲7号!R293</f>
        <v>-1.4853417434782567E-2</v>
      </c>
      <c r="M294" s="168">
        <f>财通内需增长!K293</f>
        <v>-34280.223655998707</v>
      </c>
      <c r="N294" s="121">
        <f>财通内需增长!N293</f>
        <v>-4.2850279569998386E-4</v>
      </c>
      <c r="O294" s="168">
        <f>赫富尊享十九号!P293</f>
        <v>-20042.090000003576</v>
      </c>
      <c r="P294" s="120">
        <f>赫富尊享十九号!U293</f>
        <v>-4.0084180000007154E-4</v>
      </c>
      <c r="Q294" s="120">
        <f t="shared" si="19"/>
        <v>-1.4292422440725483E-2</v>
      </c>
      <c r="R294" s="121">
        <f t="shared" si="20"/>
        <v>1.3891580640725411E-2</v>
      </c>
      <c r="S294" s="167">
        <f>天行者!P293</f>
        <v>20250</v>
      </c>
      <c r="T294" s="120">
        <f>天行者!S293</f>
        <v>5.0000000000000001E-4</v>
      </c>
      <c r="W294" s="122">
        <f t="shared" si="17"/>
        <v>0.11782971827089961</v>
      </c>
      <c r="X294" s="71">
        <f>[1]!s_dq_close($X$1,A294,1)</f>
        <v>7429.6256000000003</v>
      </c>
      <c r="Y294" s="122">
        <f t="shared" si="18"/>
        <v>0.11009537459422947</v>
      </c>
      <c r="Z294" s="177">
        <f>[1]!s_dq_close($Z$1,A294,1)</f>
        <v>7068.1048000000001</v>
      </c>
    </row>
    <row r="295" spans="1:26">
      <c r="A295" s="113">
        <v>44488</v>
      </c>
      <c r="B295" s="175">
        <f t="shared" si="16"/>
        <v>-206493.53365599085</v>
      </c>
      <c r="C295" s="168">
        <f>财通君享定增!M294</f>
        <v>2283499.1200000048</v>
      </c>
      <c r="D295" s="120">
        <f>财通君享定增!R294</f>
        <v>2.2834991200000047E-2</v>
      </c>
      <c r="E295" s="168">
        <f>衍复天禄1000指增!P294</f>
        <v>857328.01999999885</v>
      </c>
      <c r="F295" s="120">
        <f>衍复天禄1000指增!U294</f>
        <v>1.7146560399999976E-2</v>
      </c>
      <c r="G295" s="120">
        <f t="shared" si="21"/>
        <v>3.4563498053383768E-3</v>
      </c>
      <c r="H295" s="121">
        <f t="shared" si="22"/>
        <v>1.3690210594661599E-2</v>
      </c>
      <c r="I295" s="167">
        <f>'衍复-灵活对冲'!O294</f>
        <v>-836342.89999999851</v>
      </c>
      <c r="J295" s="121">
        <f>'衍复-灵活对冲'!T294</f>
        <v>-1.6726857999999969E-2</v>
      </c>
      <c r="K295" s="168">
        <f>凡二量化对冲7号!M294</f>
        <v>-2471894.9399999976</v>
      </c>
      <c r="L295" s="121">
        <f>凡二量化对冲7号!R294</f>
        <v>-1.0747369304347816E-2</v>
      </c>
      <c r="M295" s="168">
        <f>财通内需增长!K294</f>
        <v>-34280.223655998707</v>
      </c>
      <c r="N295" s="121">
        <f>财通内需增长!N294</f>
        <v>-4.2850279569998386E-4</v>
      </c>
      <c r="O295" s="168">
        <f>赫富尊享十九号!P294</f>
        <v>-25052.609999999404</v>
      </c>
      <c r="P295" s="120">
        <f>赫富尊享十九号!U294</f>
        <v>-5.0105219999998813E-4</v>
      </c>
      <c r="Q295" s="120">
        <f t="shared" si="19"/>
        <v>-7.0022830339244724E-3</v>
      </c>
      <c r="R295" s="121">
        <f t="shared" si="20"/>
        <v>6.5012308339244844E-3</v>
      </c>
      <c r="S295" s="167">
        <f>天行者!P294</f>
        <v>20250</v>
      </c>
      <c r="T295" s="120">
        <f>天行者!S294</f>
        <v>4.4999999999999999E-4</v>
      </c>
      <c r="W295" s="122">
        <f t="shared" si="17"/>
        <v>0.12902797250301234</v>
      </c>
      <c r="X295" s="71">
        <f>[1]!s_dq_close($X$1,A295,1)</f>
        <v>7504.0545000000002</v>
      </c>
      <c r="Y295" s="122">
        <f t="shared" si="18"/>
        <v>0.11830546673502007</v>
      </c>
      <c r="Z295" s="177">
        <f>[1]!s_dq_close($Z$1,A295,1)</f>
        <v>7120.3793999999998</v>
      </c>
    </row>
    <row r="296" spans="1:26">
      <c r="A296" s="113">
        <v>44489</v>
      </c>
      <c r="B296" s="175">
        <f t="shared" si="16"/>
        <v>2207603.1663439991</v>
      </c>
      <c r="C296" s="168">
        <f>财通君享定增!M295</f>
        <v>3008008.349999994</v>
      </c>
      <c r="D296" s="120">
        <f>财通君享定增!R295</f>
        <v>3.0080083499999941E-2</v>
      </c>
      <c r="E296" s="168">
        <f>衍复天禄1000指增!P295</f>
        <v>1024945.7099999979</v>
      </c>
      <c r="F296" s="120">
        <f>衍复天禄1000指增!U295</f>
        <v>2.0498914199999958E-2</v>
      </c>
      <c r="G296" s="120">
        <f t="shared" si="21"/>
        <v>6.0648493398256509E-3</v>
      </c>
      <c r="H296" s="121">
        <f t="shared" si="22"/>
        <v>1.4434064860174307E-2</v>
      </c>
      <c r="I296" s="167">
        <f>'衍复-灵活对冲'!O295</f>
        <v>-883862.38000000268</v>
      </c>
      <c r="J296" s="121">
        <f>'衍复-灵活对冲'!T295</f>
        <v>-1.7677247600000053E-2</v>
      </c>
      <c r="K296" s="168">
        <f>凡二量化对冲7号!M295</f>
        <v>-907416.19999998808</v>
      </c>
      <c r="L296" s="121">
        <f>凡二量化对冲7号!R295</f>
        <v>-3.9452878260869051E-3</v>
      </c>
      <c r="M296" s="168">
        <f>财通内需增长!K295</f>
        <v>-34280.223655998707</v>
      </c>
      <c r="N296" s="121">
        <f>财通内需增长!N295</f>
        <v>-4.2850279569998386E-4</v>
      </c>
      <c r="O296" s="168">
        <f>赫富尊享十九号!P295</f>
        <v>-20042.090000003576</v>
      </c>
      <c r="P296" s="120">
        <f>赫富尊享十九号!U295</f>
        <v>-4.0084180000007154E-4</v>
      </c>
      <c r="Q296" s="120">
        <f t="shared" si="19"/>
        <v>-7.2231156323693257E-3</v>
      </c>
      <c r="R296" s="121">
        <f t="shared" si="20"/>
        <v>6.8222738323692545E-3</v>
      </c>
      <c r="S296" s="167">
        <f>天行者!P295</f>
        <v>20250</v>
      </c>
      <c r="T296" s="120">
        <f>天行者!S295</f>
        <v>4.4999999999999999E-4</v>
      </c>
      <c r="W296" s="122">
        <f t="shared" si="17"/>
        <v>0.13196289731690047</v>
      </c>
      <c r="X296" s="71">
        <f>[1]!s_dq_close($X$1,A296,1)</f>
        <v>7523.5613999999996</v>
      </c>
      <c r="Y296" s="122">
        <f t="shared" si="18"/>
        <v>0.11805676696677803</v>
      </c>
      <c r="Z296" s="177">
        <f>[1]!s_dq_close($Z$1,A296,1)</f>
        <v>7118.7959000000001</v>
      </c>
    </row>
    <row r="297" spans="1:26">
      <c r="A297" s="113">
        <v>44490</v>
      </c>
      <c r="B297" s="175">
        <f t="shared" si="16"/>
        <v>3422911.0463439925</v>
      </c>
      <c r="C297" s="168">
        <f>财通君享定增!M296</f>
        <v>3237986.7199999988</v>
      </c>
      <c r="D297" s="120">
        <f>财通君享定增!R296</f>
        <v>3.2379867199999988E-2</v>
      </c>
      <c r="E297" s="168">
        <f>衍复天禄1000指增!P296</f>
        <v>869495.37999999826</v>
      </c>
      <c r="F297" s="120">
        <f>衍复天禄1000指增!U296</f>
        <v>1.7389907599999966E-2</v>
      </c>
      <c r="G297" s="120">
        <f t="shared" si="21"/>
        <v>3.3867876782018858E-3</v>
      </c>
      <c r="H297" s="121">
        <f t="shared" si="22"/>
        <v>1.400311992179808E-2</v>
      </c>
      <c r="I297" s="167">
        <f>'衍复-灵活对冲'!O296</f>
        <v>-722296.1400000006</v>
      </c>
      <c r="J297" s="121">
        <f>'衍复-灵活对冲'!T296</f>
        <v>-1.4445922800000012E-2</v>
      </c>
      <c r="K297" s="168">
        <f>凡二量化对冲7号!M296</f>
        <v>66786.879999995232</v>
      </c>
      <c r="L297" s="121">
        <f>凡二量化对冲7号!R296</f>
        <v>2.9037773913041407E-4</v>
      </c>
      <c r="M297" s="168">
        <f>财通内需增长!K296</f>
        <v>-34280.223655998707</v>
      </c>
      <c r="N297" s="121">
        <f>财通内需增长!N296</f>
        <v>-4.2850279569998386E-4</v>
      </c>
      <c r="O297" s="168">
        <f>赫富尊享十九号!P296</f>
        <v>-15031.570000000298</v>
      </c>
      <c r="P297" s="120">
        <f>赫富尊享十九号!U296</f>
        <v>-3.0063140000000598E-4</v>
      </c>
      <c r="Q297" s="120">
        <f t="shared" si="19"/>
        <v>-1.008783112809164E-2</v>
      </c>
      <c r="R297" s="121">
        <f t="shared" si="20"/>
        <v>9.7871997280916338E-3</v>
      </c>
      <c r="S297" s="167">
        <f>天行者!P296</f>
        <v>20250</v>
      </c>
      <c r="T297" s="120">
        <f>天行者!S296</f>
        <v>4.4999999999999999E-4</v>
      </c>
      <c r="W297" s="122">
        <f t="shared" si="17"/>
        <v>0.12894970543401696</v>
      </c>
      <c r="X297" s="71">
        <f>[1]!s_dq_close($X$1,A297,1)</f>
        <v>7503.5343000000003</v>
      </c>
      <c r="Y297" s="122">
        <f t="shared" si="18"/>
        <v>0.11483054907647428</v>
      </c>
      <c r="Z297" s="177">
        <f>[1]!s_dq_close($Z$1,A297,1)</f>
        <v>7098.2542000000003</v>
      </c>
    </row>
    <row r="298" spans="1:26">
      <c r="A298" s="113">
        <v>44491</v>
      </c>
      <c r="B298" s="175">
        <f t="shared" si="16"/>
        <v>-138935.39647999965</v>
      </c>
      <c r="C298" s="168">
        <f>财通君享定增!M297</f>
        <v>2746431.4599999934</v>
      </c>
      <c r="D298" s="120">
        <f>财通君享定增!R297</f>
        <v>2.7464314599999935E-2</v>
      </c>
      <c r="E298" s="168">
        <f>衍复天禄1000指增!P297</f>
        <v>368322.79999999912</v>
      </c>
      <c r="F298" s="120">
        <f>衍复天禄1000指增!U297</f>
        <v>7.3664559999999822E-3</v>
      </c>
      <c r="G298" s="120">
        <f t="shared" si="21"/>
        <v>-5.3123160321099094E-3</v>
      </c>
      <c r="H298" s="121">
        <f t="shared" si="22"/>
        <v>1.2678772032109892E-2</v>
      </c>
      <c r="I298" s="167">
        <f>'衍复-灵活对冲'!O297</f>
        <v>-931381.8599999994</v>
      </c>
      <c r="J298" s="121">
        <f>'衍复-灵活对冲'!T297</f>
        <v>-1.8627637199999988E-2</v>
      </c>
      <c r="K298" s="168">
        <f>凡二量化对冲7号!M297</f>
        <v>-2781436.7299999893</v>
      </c>
      <c r="L298" s="121">
        <f>凡二量化对冲7号!R297</f>
        <v>-1.2093203173912997E-2</v>
      </c>
      <c r="M298" s="168">
        <f>财通内需增长!K297</f>
        <v>671260.503519997</v>
      </c>
      <c r="N298" s="121">
        <f>财通内需增长!N297</f>
        <v>8.3907562939999625E-3</v>
      </c>
      <c r="O298" s="168">
        <f>赫富尊享十九号!P297</f>
        <v>-15031.570000000298</v>
      </c>
      <c r="P298" s="120">
        <f>赫富尊享十九号!U297</f>
        <v>-3.0063140000000598E-4</v>
      </c>
      <c r="Q298" s="120">
        <f t="shared" si="19"/>
        <v>-2.0154868987835917E-2</v>
      </c>
      <c r="R298" s="121">
        <f t="shared" si="20"/>
        <v>1.9854237587835912E-2</v>
      </c>
      <c r="S298" s="167">
        <f>天行者!P297</f>
        <v>-197100</v>
      </c>
      <c r="T298" s="120">
        <f>天行者!S297</f>
        <v>-4.3800000000000002E-3</v>
      </c>
      <c r="W298" s="122">
        <f t="shared" si="17"/>
        <v>0.11916200373024877</v>
      </c>
      <c r="X298" s="71">
        <f>[1]!s_dq_close($X$1,A298,1)</f>
        <v>7438.4805999999999</v>
      </c>
      <c r="Y298" s="122">
        <f t="shared" si="18"/>
        <v>0.10349313784175629</v>
      </c>
      <c r="Z298" s="177">
        <f>[1]!s_dq_close($Z$1,A298,1)</f>
        <v>7026.0676000000003</v>
      </c>
    </row>
    <row r="299" spans="1:26">
      <c r="A299" s="113">
        <v>44492</v>
      </c>
      <c r="B299" s="175">
        <f t="shared" si="16"/>
        <v>-138935.39647999965</v>
      </c>
      <c r="C299" s="168">
        <f>财通君享定增!M298</f>
        <v>2746431.4599999934</v>
      </c>
      <c r="D299" s="120">
        <f>财通君享定增!R298</f>
        <v>2.7464314599999935E-2</v>
      </c>
      <c r="E299" s="168">
        <f>衍复天禄1000指增!P298</f>
        <v>368322.79999999912</v>
      </c>
      <c r="F299" s="120">
        <f>衍复天禄1000指增!U298</f>
        <v>7.3664559999999822E-3</v>
      </c>
      <c r="G299" s="120">
        <f t="shared" si="21"/>
        <v>-5.3123160321099094E-3</v>
      </c>
      <c r="H299" s="121">
        <f t="shared" si="22"/>
        <v>1.2678772032109892E-2</v>
      </c>
      <c r="I299" s="167">
        <f>'衍复-灵活对冲'!O298</f>
        <v>-931381.8599999994</v>
      </c>
      <c r="J299" s="121">
        <f>'衍复-灵活对冲'!T298</f>
        <v>-1.8627637199999988E-2</v>
      </c>
      <c r="K299" s="168">
        <f>凡二量化对冲7号!M298</f>
        <v>-2781436.7299999893</v>
      </c>
      <c r="L299" s="121">
        <f>凡二量化对冲7号!R298</f>
        <v>-1.2093203173912997E-2</v>
      </c>
      <c r="M299" s="168">
        <f>财通内需增长!K298</f>
        <v>671260.503519997</v>
      </c>
      <c r="N299" s="121">
        <f>财通内需增长!N298</f>
        <v>8.3907562939999625E-3</v>
      </c>
      <c r="O299" s="168">
        <f>赫富尊享十九号!P298</f>
        <v>-15031.570000000298</v>
      </c>
      <c r="P299" s="120">
        <f>赫富尊享十九号!U298</f>
        <v>-3.0063140000000598E-4</v>
      </c>
      <c r="Q299" s="120">
        <f t="shared" si="19"/>
        <v>-2.0154868987835917E-2</v>
      </c>
      <c r="R299" s="121">
        <f t="shared" si="20"/>
        <v>1.9854237587835912E-2</v>
      </c>
      <c r="S299" s="167">
        <f>天行者!P298</f>
        <v>-197100</v>
      </c>
      <c r="T299" s="120">
        <f>天行者!S298</f>
        <v>-4.3800000000000002E-3</v>
      </c>
      <c r="W299" s="122">
        <f t="shared" si="17"/>
        <v>0.11916200373024877</v>
      </c>
      <c r="X299" s="71">
        <f>[1]!s_dq_close($X$1,A299,1)</f>
        <v>7438.4805999999999</v>
      </c>
      <c r="Y299" s="122">
        <f t="shared" si="18"/>
        <v>0.10349313784175629</v>
      </c>
      <c r="Z299" s="177">
        <f>[1]!s_dq_close($Z$1,A299,1)</f>
        <v>7026.0676000000003</v>
      </c>
    </row>
    <row r="300" spans="1:26">
      <c r="A300" s="113">
        <v>44493</v>
      </c>
      <c r="B300" s="175">
        <f t="shared" si="16"/>
        <v>-138935.39647999965</v>
      </c>
      <c r="C300" s="168">
        <f>财通君享定增!M299</f>
        <v>2746431.4599999934</v>
      </c>
      <c r="D300" s="120">
        <f>财通君享定增!R299</f>
        <v>2.7464314599999935E-2</v>
      </c>
      <c r="E300" s="168">
        <f>衍复天禄1000指增!P299</f>
        <v>368322.79999999912</v>
      </c>
      <c r="F300" s="120">
        <f>衍复天禄1000指增!U299</f>
        <v>7.3664559999999822E-3</v>
      </c>
      <c r="G300" s="120">
        <f t="shared" si="21"/>
        <v>-5.3123160321099094E-3</v>
      </c>
      <c r="H300" s="121">
        <f t="shared" si="22"/>
        <v>1.2678772032109892E-2</v>
      </c>
      <c r="I300" s="167">
        <f>'衍复-灵活对冲'!O299</f>
        <v>-931381.8599999994</v>
      </c>
      <c r="J300" s="121">
        <f>'衍复-灵活对冲'!T299</f>
        <v>-1.8627637199999988E-2</v>
      </c>
      <c r="K300" s="168">
        <f>凡二量化对冲7号!M299</f>
        <v>-2781436.7299999893</v>
      </c>
      <c r="L300" s="121">
        <f>凡二量化对冲7号!R299</f>
        <v>-1.2093203173912997E-2</v>
      </c>
      <c r="M300" s="168">
        <f>财通内需增长!K299</f>
        <v>671260.503519997</v>
      </c>
      <c r="N300" s="121">
        <f>财通内需增长!N299</f>
        <v>8.3907562939999625E-3</v>
      </c>
      <c r="O300" s="168">
        <f>赫富尊享十九号!P299</f>
        <v>-15031.570000000298</v>
      </c>
      <c r="P300" s="120">
        <f>赫富尊享十九号!U299</f>
        <v>-3.0063140000000598E-4</v>
      </c>
      <c r="Q300" s="120">
        <f t="shared" si="19"/>
        <v>-2.0154868987835917E-2</v>
      </c>
      <c r="R300" s="121">
        <f t="shared" si="20"/>
        <v>1.9854237587835912E-2</v>
      </c>
      <c r="S300" s="167">
        <f>天行者!P299</f>
        <v>-197100</v>
      </c>
      <c r="T300" s="120">
        <f>天行者!S299</f>
        <v>-4.3800000000000002E-3</v>
      </c>
      <c r="W300" s="122">
        <f t="shared" si="17"/>
        <v>0.11916200373024877</v>
      </c>
      <c r="X300" s="71">
        <f>[1]!s_dq_close($X$1,A300,1)</f>
        <v>7438.4805999999999</v>
      </c>
      <c r="Y300" s="122">
        <f t="shared" si="18"/>
        <v>0.10349313784175629</v>
      </c>
      <c r="Z300" s="177">
        <f>[1]!s_dq_close($Z$1,A300,1)</f>
        <v>7026.0676000000003</v>
      </c>
    </row>
    <row r="301" spans="1:26">
      <c r="A301" s="113">
        <v>44494</v>
      </c>
      <c r="B301" s="175">
        <f t="shared" si="16"/>
        <v>2308974.1935200114</v>
      </c>
      <c r="C301" s="168">
        <f>财通君享定增!M300</f>
        <v>2448859.650000006</v>
      </c>
      <c r="D301" s="120">
        <f>财通君享定增!R300</f>
        <v>2.448859650000006E-2</v>
      </c>
      <c r="E301" s="168">
        <f>衍复天禄1000指增!P300</f>
        <v>1022826.9099999985</v>
      </c>
      <c r="F301" s="120">
        <f>衍复天禄1000指增!U300</f>
        <v>2.0456538199999971E-2</v>
      </c>
      <c r="G301" s="120">
        <f t="shared" si="21"/>
        <v>7.2430996562919958E-3</v>
      </c>
      <c r="H301" s="121">
        <f t="shared" si="22"/>
        <v>1.3213438543707975E-2</v>
      </c>
      <c r="I301" s="167">
        <f>'衍复-灵活对冲'!O300</f>
        <v>-845846.79999999702</v>
      </c>
      <c r="J301" s="121">
        <f>'衍复-灵活对冲'!T300</f>
        <v>-1.6916935999999941E-2</v>
      </c>
      <c r="K301" s="168">
        <f>凡二量化对冲7号!M300</f>
        <v>-758727.06999999285</v>
      </c>
      <c r="L301" s="121">
        <f>凡二量化对冲7号!R300</f>
        <v>-3.298813347826056E-3</v>
      </c>
      <c r="M301" s="168">
        <f>财通内需增长!K300</f>
        <v>671260.503519997</v>
      </c>
      <c r="N301" s="121">
        <f>财通内需增长!N300</f>
        <v>8.3907562939999625E-3</v>
      </c>
      <c r="O301" s="168">
        <f>赫富尊享十九号!P300</f>
        <v>-32299</v>
      </c>
      <c r="P301" s="120">
        <f>赫富尊享十九号!U300</f>
        <v>-6.4597999999999999E-4</v>
      </c>
      <c r="Q301" s="120">
        <f t="shared" si="19"/>
        <v>-9.2885384506510293E-3</v>
      </c>
      <c r="R301" s="121">
        <f t="shared" si="20"/>
        <v>8.6425584506510285E-3</v>
      </c>
      <c r="S301" s="167">
        <f>天行者!P300</f>
        <v>-197100</v>
      </c>
      <c r="T301" s="120">
        <f>天行者!S300</f>
        <v>-4.3800000000000002E-3</v>
      </c>
      <c r="W301" s="122">
        <f t="shared" si="17"/>
        <v>0.13328859281542305</v>
      </c>
      <c r="X301" s="71">
        <f>[1]!s_dq_close($X$1,A301,1)</f>
        <v>7532.3725999999997</v>
      </c>
      <c r="Y301" s="122">
        <f t="shared" si="18"/>
        <v>0.11573070559791532</v>
      </c>
      <c r="Z301" s="177">
        <f>[1]!s_dq_close($Z$1,A301,1)</f>
        <v>7103.9856</v>
      </c>
    </row>
    <row r="302" spans="1:26">
      <c r="A302" s="113">
        <v>44495</v>
      </c>
      <c r="B302" s="175">
        <f t="shared" si="16"/>
        <v>1502149.1035199866</v>
      </c>
      <c r="C302" s="168">
        <f>财通君享定增!M301</f>
        <v>2638602.9200000018</v>
      </c>
      <c r="D302" s="120">
        <f>财通君享定增!R301</f>
        <v>2.6386029200000018E-2</v>
      </c>
      <c r="E302" s="168">
        <f>衍复天禄1000指增!P301</f>
        <v>798955.30000000063</v>
      </c>
      <c r="F302" s="120">
        <f>衍复天禄1000指增!U301</f>
        <v>1.5979106000000014E-2</v>
      </c>
      <c r="G302" s="120">
        <f t="shared" si="21"/>
        <v>4.0760304154183746E-3</v>
      </c>
      <c r="H302" s="121">
        <f t="shared" si="22"/>
        <v>1.1903075584581639E-2</v>
      </c>
      <c r="I302" s="167">
        <f>'衍复-灵活对冲'!O301</f>
        <v>-1083444.2100000009</v>
      </c>
      <c r="J302" s="121">
        <f>'衍复-灵活对冲'!T301</f>
        <v>-2.1668884200000019E-2</v>
      </c>
      <c r="K302" s="168">
        <f>凡二量化对冲7号!M301</f>
        <v>-1378234.8300000131</v>
      </c>
      <c r="L302" s="121">
        <f>凡二量化对冲7号!R301</f>
        <v>-5.9923253478261444E-3</v>
      </c>
      <c r="M302" s="168">
        <f>财通内需增长!K301</f>
        <v>671260.503519997</v>
      </c>
      <c r="N302" s="121">
        <f>财通内需增长!N301</f>
        <v>8.3907562939999625E-3</v>
      </c>
      <c r="O302" s="168">
        <f>赫富尊享十九号!P301</f>
        <v>52109.420000001192</v>
      </c>
      <c r="P302" s="120">
        <f>赫富尊享十九号!U301</f>
        <v>1.0421884000000239E-3</v>
      </c>
      <c r="Q302" s="120">
        <f t="shared" si="19"/>
        <v>-9.5049920509329144E-3</v>
      </c>
      <c r="R302" s="121">
        <f t="shared" si="20"/>
        <v>1.0547180450932938E-2</v>
      </c>
      <c r="S302" s="167">
        <f>天行者!P301</f>
        <v>-197100</v>
      </c>
      <c r="T302" s="120">
        <f>天行者!S301</f>
        <v>-4.3800000000000002E-3</v>
      </c>
      <c r="W302" s="122">
        <f t="shared" si="17"/>
        <v>0.12972519938580973</v>
      </c>
      <c r="X302" s="71">
        <f>[1]!s_dq_close($X$1,A302,1)</f>
        <v>7508.6886000000004</v>
      </c>
      <c r="Y302" s="122">
        <f t="shared" si="18"/>
        <v>0.11548693741964677</v>
      </c>
      <c r="Z302" s="177">
        <f>[1]!s_dq_close($Z$1,A302,1)</f>
        <v>7102.4335000000001</v>
      </c>
    </row>
    <row r="303" spans="1:26">
      <c r="A303" s="113">
        <v>44496</v>
      </c>
      <c r="B303" s="175">
        <f t="shared" si="16"/>
        <v>925231.60351999803</v>
      </c>
      <c r="C303" s="168">
        <f>财通君享定增!M302</f>
        <v>2435901.5699999928</v>
      </c>
      <c r="D303" s="120">
        <f>财通君享定增!R302</f>
        <v>2.4359015699999927E-2</v>
      </c>
      <c r="E303" s="168">
        <f>衍复天禄1000指增!P302</f>
        <v>323948.50999999762</v>
      </c>
      <c r="F303" s="120">
        <f>衍复天禄1000指增!U302</f>
        <v>6.4789701999999521E-3</v>
      </c>
      <c r="G303" s="120">
        <f t="shared" si="21"/>
        <v>-5.9721934422999334E-3</v>
      </c>
      <c r="H303" s="121">
        <f t="shared" si="22"/>
        <v>1.2451163642299885E-2</v>
      </c>
      <c r="I303" s="167">
        <f>'衍复-灵活对冲'!O302</f>
        <v>-1183235.1199999973</v>
      </c>
      <c r="J303" s="121">
        <f>'衍复-灵活对冲'!T302</f>
        <v>-2.3664702399999946E-2</v>
      </c>
      <c r="K303" s="168">
        <f>凡二量化对冲7号!M302</f>
        <v>-784828.34999999404</v>
      </c>
      <c r="L303" s="121">
        <f>凡二量化对冲7号!R302</f>
        <v>-3.4122971739130176E-3</v>
      </c>
      <c r="M303" s="168">
        <f>财通内需增长!K302</f>
        <v>671260.503519997</v>
      </c>
      <c r="N303" s="121">
        <f>财通内需增长!N302</f>
        <v>8.3907562939999625E-3</v>
      </c>
      <c r="O303" s="168">
        <f>赫富尊享十九号!P302</f>
        <v>-340715.50999999791</v>
      </c>
      <c r="P303" s="120">
        <f>赫富尊享十九号!U302</f>
        <v>-6.8143101999999581E-3</v>
      </c>
      <c r="Q303" s="120">
        <f t="shared" si="19"/>
        <v>-1.701197554192857E-2</v>
      </c>
      <c r="R303" s="121">
        <f t="shared" si="20"/>
        <v>1.0197665341928612E-2</v>
      </c>
      <c r="S303" s="167">
        <f>天行者!P302</f>
        <v>-197100</v>
      </c>
      <c r="T303" s="120">
        <f>天行者!S302</f>
        <v>-4.3800000000000002E-3</v>
      </c>
      <c r="W303" s="122">
        <f t="shared" si="17"/>
        <v>0.11841954985602521</v>
      </c>
      <c r="X303" s="71">
        <f>[1]!s_dq_close($X$1,A303,1)</f>
        <v>7433.5459000000001</v>
      </c>
      <c r="Y303" s="122">
        <f t="shared" si="18"/>
        <v>0.10703263734097224</v>
      </c>
      <c r="Z303" s="177">
        <f>[1]!s_dq_close($Z$1,A303,1)</f>
        <v>7048.6040000000003</v>
      </c>
    </row>
    <row r="304" spans="1:26">
      <c r="A304" s="113">
        <v>44497</v>
      </c>
      <c r="B304" s="175">
        <f t="shared" si="16"/>
        <v>-5548950.3664800189</v>
      </c>
      <c r="C304" s="168">
        <f>财通君享定增!M303</f>
        <v>2045593.25</v>
      </c>
      <c r="D304" s="120">
        <f>财通君享定增!R303</f>
        <v>2.0455932499999999E-2</v>
      </c>
      <c r="E304" s="168">
        <f>衍复天禄1000指增!P303</f>
        <v>-647941.08000000205</v>
      </c>
      <c r="F304" s="120">
        <f>衍复天禄1000指增!U303</f>
        <v>-1.2958821600000042E-2</v>
      </c>
      <c r="G304" s="120">
        <f t="shared" si="21"/>
        <v>-2.8129282109219944E-2</v>
      </c>
      <c r="H304" s="121">
        <f t="shared" si="22"/>
        <v>1.5170460509219903E-2</v>
      </c>
      <c r="I304" s="167">
        <f>'衍复-灵活对冲'!O303</f>
        <v>-1572894.8800000027</v>
      </c>
      <c r="J304" s="121">
        <f>'衍复-灵活对冲'!T303</f>
        <v>-3.1457897600000055E-2</v>
      </c>
      <c r="K304" s="168">
        <f>凡二量化对冲7号!M303</f>
        <v>-4399827.2700000107</v>
      </c>
      <c r="L304" s="121">
        <f>凡二量化对冲7号!R303</f>
        <v>-1.9129683782608743E-2</v>
      </c>
      <c r="M304" s="168">
        <f>财通内需增长!K303</f>
        <v>671260.503519997</v>
      </c>
      <c r="N304" s="121">
        <f>财通内需增长!N303</f>
        <v>8.3907562939999625E-3</v>
      </c>
      <c r="O304" s="168">
        <f>赫富尊享十九号!P303</f>
        <v>-1448040.8900000006</v>
      </c>
      <c r="P304" s="120">
        <f>赫富尊享十九号!U303</f>
        <v>-2.896081780000001E-2</v>
      </c>
      <c r="Q304" s="120">
        <f t="shared" si="19"/>
        <v>-3.0724543318256137E-2</v>
      </c>
      <c r="R304" s="121">
        <f t="shared" si="20"/>
        <v>1.7637255182561262E-3</v>
      </c>
      <c r="S304" s="167">
        <f>天行者!P303</f>
        <v>-197100</v>
      </c>
      <c r="T304" s="120">
        <f>天行者!S303</f>
        <v>-4.3800000000000002E-3</v>
      </c>
      <c r="W304" s="122">
        <f t="shared" si="17"/>
        <v>9.3489743094589794E-2</v>
      </c>
      <c r="X304" s="71">
        <f>[1]!s_dq_close($X$1,A304,1)</f>
        <v>7267.8505999999998</v>
      </c>
      <c r="Y304" s="122">
        <f t="shared" si="18"/>
        <v>9.1589661747740747E-2</v>
      </c>
      <c r="Z304" s="177">
        <f>[1]!s_dq_close($Z$1,A304,1)</f>
        <v>6950.2767999999996</v>
      </c>
    </row>
    <row r="305" spans="1:26">
      <c r="A305" s="113">
        <v>44498</v>
      </c>
      <c r="B305" s="175">
        <f t="shared" si="16"/>
        <v>-4075419.5310759936</v>
      </c>
      <c r="C305" s="168">
        <f>财通君享定增!M304</f>
        <v>2124430.799999997</v>
      </c>
      <c r="D305" s="120">
        <f>财通君享定增!R304</f>
        <v>2.1244307999999969E-2</v>
      </c>
      <c r="E305" s="168">
        <f>衍复天禄1000指增!P304</f>
        <v>63915.30000000268</v>
      </c>
      <c r="F305" s="120">
        <f>衍复天禄1000指增!U304</f>
        <v>1.2783060000000537E-3</v>
      </c>
      <c r="G305" s="120">
        <f t="shared" si="21"/>
        <v>-1.2423071133947694E-2</v>
      </c>
      <c r="H305" s="121">
        <f t="shared" si="22"/>
        <v>1.3701377133947748E-2</v>
      </c>
      <c r="I305" s="167">
        <f>'衍复-灵活对冲'!O304</f>
        <v>-1458848.1300000027</v>
      </c>
      <c r="J305" s="121">
        <f>'衍复-灵活对冲'!T304</f>
        <v>-2.9176962600000054E-2</v>
      </c>
      <c r="K305" s="168">
        <f>凡二量化对冲7号!M304</f>
        <v>-4392577.9799999893</v>
      </c>
      <c r="L305" s="121">
        <f>凡二量化对冲7号!R304</f>
        <v>-1.9098165130434736E-2</v>
      </c>
      <c r="M305" s="168">
        <f>财通内需增长!K304</f>
        <v>664604.45892399549</v>
      </c>
      <c r="N305" s="121">
        <f>财通内需增长!N304</f>
        <v>8.3075557365499438E-3</v>
      </c>
      <c r="O305" s="168">
        <f>赫富尊享十九号!P304</f>
        <v>-901893.97999999672</v>
      </c>
      <c r="P305" s="120">
        <f>赫富尊享十九号!U304</f>
        <v>-1.8037879599999935E-2</v>
      </c>
      <c r="Q305" s="120">
        <f t="shared" si="19"/>
        <v>-2.0652512842771809E-2</v>
      </c>
      <c r="R305" s="121">
        <f t="shared" si="20"/>
        <v>2.6146332427718737E-3</v>
      </c>
      <c r="S305" s="167">
        <f>天行者!P304</f>
        <v>-175050</v>
      </c>
      <c r="T305" s="120">
        <f>天行者!S304</f>
        <v>-3.5363636363636365E-3</v>
      </c>
      <c r="W305" s="122">
        <f t="shared" si="17"/>
        <v>0.11116141514744626</v>
      </c>
      <c r="X305" s="71">
        <f>[1]!s_dq_close($X$1,A305,1)</f>
        <v>7385.3049000000001</v>
      </c>
      <c r="Y305" s="122">
        <f t="shared" si="18"/>
        <v>0.10293269562325635</v>
      </c>
      <c r="Z305" s="177">
        <f>[1]!s_dq_close($Z$1,A305,1)</f>
        <v>7022.4992000000002</v>
      </c>
    </row>
    <row r="306" spans="1:26">
      <c r="A306" s="113">
        <v>44499</v>
      </c>
      <c r="B306" s="175">
        <f t="shared" si="16"/>
        <v>-4075419.5310759936</v>
      </c>
      <c r="C306" s="168">
        <f>财通君享定增!M305</f>
        <v>2124430.799999997</v>
      </c>
      <c r="D306" s="120">
        <f>财通君享定增!R305</f>
        <v>2.1244307999999969E-2</v>
      </c>
      <c r="E306" s="168">
        <f>衍复天禄1000指增!P305</f>
        <v>63915.30000000268</v>
      </c>
      <c r="F306" s="120">
        <f>衍复天禄1000指增!U305</f>
        <v>1.2783060000000537E-3</v>
      </c>
      <c r="G306" s="120">
        <f t="shared" si="21"/>
        <v>-1.2423071133947694E-2</v>
      </c>
      <c r="H306" s="121">
        <f t="shared" si="22"/>
        <v>1.3701377133947748E-2</v>
      </c>
      <c r="I306" s="167">
        <f>'衍复-灵活对冲'!O305</f>
        <v>-1458848.1300000027</v>
      </c>
      <c r="J306" s="121">
        <f>'衍复-灵活对冲'!T305</f>
        <v>-2.9176962600000054E-2</v>
      </c>
      <c r="K306" s="168">
        <f>凡二量化对冲7号!M305</f>
        <v>-4392577.9799999893</v>
      </c>
      <c r="L306" s="121">
        <f>凡二量化对冲7号!R305</f>
        <v>-1.9098165130434736E-2</v>
      </c>
      <c r="M306" s="168">
        <f>财通内需增长!K305</f>
        <v>664604.45892399549</v>
      </c>
      <c r="N306" s="121">
        <f>财通内需增长!N305</f>
        <v>8.3075557365499438E-3</v>
      </c>
      <c r="O306" s="168">
        <f>赫富尊享十九号!P305</f>
        <v>-901893.97999999672</v>
      </c>
      <c r="P306" s="120">
        <f>赫富尊享十九号!U305</f>
        <v>-1.8037879599999935E-2</v>
      </c>
      <c r="Q306" s="120">
        <f t="shared" ref="Q306:Q337" si="23">Z306/$Z$273-1</f>
        <v>-2.0652512842771809E-2</v>
      </c>
      <c r="R306" s="121">
        <f t="shared" ref="R306:R337" si="24">P306-Q306</f>
        <v>2.6146332427718737E-3</v>
      </c>
      <c r="S306" s="167">
        <f>天行者!P305</f>
        <v>-175050</v>
      </c>
      <c r="T306" s="120">
        <f>天行者!S305</f>
        <v>-3.5363636363636365E-3</v>
      </c>
      <c r="W306" s="122">
        <f t="shared" si="17"/>
        <v>0.11116141514744626</v>
      </c>
      <c r="X306" s="71">
        <f>[1]!s_dq_close($X$1,A306,1)</f>
        <v>7385.3049000000001</v>
      </c>
      <c r="Y306" s="122">
        <f t="shared" si="18"/>
        <v>0.10293269562325635</v>
      </c>
      <c r="Z306" s="177">
        <f>[1]!s_dq_close($Z$1,A306,1)</f>
        <v>7022.4992000000002</v>
      </c>
    </row>
    <row r="307" spans="1:26">
      <c r="A307" s="113">
        <v>44500</v>
      </c>
      <c r="B307" s="175">
        <f t="shared" si="16"/>
        <v>-4075419.5310759936</v>
      </c>
      <c r="C307" s="168">
        <f>财通君享定增!M306</f>
        <v>2124430.799999997</v>
      </c>
      <c r="D307" s="120">
        <f>财通君享定增!R306</f>
        <v>2.1244307999999969E-2</v>
      </c>
      <c r="E307" s="168">
        <f>衍复天禄1000指增!P306</f>
        <v>63915.30000000268</v>
      </c>
      <c r="F307" s="120">
        <f>衍复天禄1000指增!U306</f>
        <v>1.2783060000000537E-3</v>
      </c>
      <c r="G307" s="120">
        <f t="shared" si="21"/>
        <v>-1.2423071133947694E-2</v>
      </c>
      <c r="H307" s="121">
        <f t="shared" si="22"/>
        <v>1.3701377133947748E-2</v>
      </c>
      <c r="I307" s="167">
        <f>'衍复-灵活对冲'!O306</f>
        <v>-1458848.1300000027</v>
      </c>
      <c r="J307" s="121">
        <f>'衍复-灵活对冲'!T306</f>
        <v>-2.9176962600000054E-2</v>
      </c>
      <c r="K307" s="168">
        <f>凡二量化对冲7号!M306</f>
        <v>-4392577.9799999893</v>
      </c>
      <c r="L307" s="121">
        <f>凡二量化对冲7号!R306</f>
        <v>-1.9098165130434736E-2</v>
      </c>
      <c r="M307" s="168">
        <f>财通内需增长!K306</f>
        <v>664604.45892399549</v>
      </c>
      <c r="N307" s="121">
        <f>财通内需增长!N306</f>
        <v>8.3075557365499438E-3</v>
      </c>
      <c r="O307" s="168">
        <f>赫富尊享十九号!P306</f>
        <v>-901893.97999999672</v>
      </c>
      <c r="P307" s="120">
        <f>赫富尊享十九号!U306</f>
        <v>-1.8037879599999935E-2</v>
      </c>
      <c r="Q307" s="120">
        <f t="shared" si="23"/>
        <v>-2.0652512842771809E-2</v>
      </c>
      <c r="R307" s="121">
        <f t="shared" si="24"/>
        <v>2.6146332427718737E-3</v>
      </c>
      <c r="S307" s="167">
        <f>天行者!P306</f>
        <v>-175050</v>
      </c>
      <c r="T307" s="120">
        <f>天行者!S306</f>
        <v>-3.5363636363636365E-3</v>
      </c>
      <c r="W307" s="122">
        <f t="shared" si="17"/>
        <v>0.11116141514744626</v>
      </c>
      <c r="X307" s="71">
        <f>[1]!s_dq_close($X$1,A307,1)</f>
        <v>7385.3049000000001</v>
      </c>
      <c r="Y307" s="122">
        <f t="shared" si="18"/>
        <v>0.10293269562325635</v>
      </c>
      <c r="Z307" s="177">
        <f>[1]!s_dq_close($Z$1,A307,1)</f>
        <v>7022.4992000000002</v>
      </c>
    </row>
    <row r="308" spans="1:26">
      <c r="A308" s="113">
        <v>44501</v>
      </c>
      <c r="B308" s="175">
        <f t="shared" si="16"/>
        <v>-2171051.6710760142</v>
      </c>
      <c r="C308" s="168">
        <f>财通君享定增!M307</f>
        <v>2765711.849999994</v>
      </c>
      <c r="D308" s="120">
        <f>财通君享定增!R307</f>
        <v>2.7657118499999942E-2</v>
      </c>
      <c r="E308" s="168">
        <f>衍复天禄1000指增!P307</f>
        <v>411480.17000000208</v>
      </c>
      <c r="F308" s="120">
        <f>衍复天禄1000指增!U307</f>
        <v>8.229603400000042E-3</v>
      </c>
      <c r="G308" s="120">
        <f t="shared" si="21"/>
        <v>-3.0216734299632897E-3</v>
      </c>
      <c r="H308" s="121">
        <f t="shared" si="22"/>
        <v>1.1251276829963332E-2</v>
      </c>
      <c r="I308" s="167">
        <f>'衍复-灵活对冲'!O307</f>
        <v>-1677437.75</v>
      </c>
      <c r="J308" s="121">
        <f>'衍复-灵活对冲'!T307</f>
        <v>-3.3548755E-2</v>
      </c>
      <c r="K308" s="168">
        <f>凡二量化对冲7号!M307</f>
        <v>-3524024.0900000036</v>
      </c>
      <c r="L308" s="121">
        <f>凡二量化对冲7号!R307</f>
        <v>-1.5321843869565232E-2</v>
      </c>
      <c r="M308" s="168">
        <f>财通内需增长!K307</f>
        <v>664604.45892399549</v>
      </c>
      <c r="N308" s="121">
        <f>财通内需增长!N307</f>
        <v>8.3075557365499438E-3</v>
      </c>
      <c r="O308" s="168">
        <f>赫富尊享十九号!P307</f>
        <v>-636336.31000000238</v>
      </c>
      <c r="P308" s="120">
        <f>赫富尊享十九号!U307</f>
        <v>-1.2726726200000048E-2</v>
      </c>
      <c r="Q308" s="120">
        <f t="shared" si="23"/>
        <v>-1.5317275361124705E-2</v>
      </c>
      <c r="R308" s="121">
        <f t="shared" si="24"/>
        <v>2.5905491611246563E-3</v>
      </c>
      <c r="S308" s="167">
        <f>天行者!P307</f>
        <v>-175050</v>
      </c>
      <c r="T308" s="120">
        <f>天行者!S307</f>
        <v>-3.5363636363636365E-3</v>
      </c>
      <c r="W308" s="122">
        <f t="shared" si="17"/>
        <v>0.12173929528192651</v>
      </c>
      <c r="X308" s="71">
        <f>[1]!s_dq_close($X$1,A308,1)</f>
        <v>7455.6104999999998</v>
      </c>
      <c r="Y308" s="122">
        <f t="shared" si="18"/>
        <v>0.10894119407205927</v>
      </c>
      <c r="Z308" s="177">
        <f>[1]!s_dq_close($Z$1,A308,1)</f>
        <v>7060.7560000000003</v>
      </c>
    </row>
    <row r="309" spans="1:26">
      <c r="A309" s="113">
        <v>44502</v>
      </c>
      <c r="B309" s="175">
        <f t="shared" si="16"/>
        <v>-5404207.6810760032</v>
      </c>
      <c r="C309" s="168">
        <f>财通君享定增!M308</f>
        <v>3280353.2600000054</v>
      </c>
      <c r="D309" s="120">
        <f>财通君享定增!R308</f>
        <v>3.2803532600000053E-2</v>
      </c>
      <c r="E309" s="168">
        <f>衍复天禄1000指增!P308</f>
        <v>-125902.20000000059</v>
      </c>
      <c r="F309" s="120">
        <f>衍复天禄1000指增!U308</f>
        <v>-2.5180440000000118E-3</v>
      </c>
      <c r="G309" s="120">
        <f t="shared" si="21"/>
        <v>-1.4656895305067197E-2</v>
      </c>
      <c r="H309" s="121">
        <f t="shared" si="22"/>
        <v>1.2138851305067186E-2</v>
      </c>
      <c r="I309" s="167">
        <f>'衍复-灵活对冲'!O308</f>
        <v>-1910283.2100000009</v>
      </c>
      <c r="J309" s="121">
        <f>'衍复-灵活对冲'!T308</f>
        <v>-3.8205664200000017E-2</v>
      </c>
      <c r="K309" s="168">
        <f>凡二量化对冲7号!M308</f>
        <v>-5559615.5300000012</v>
      </c>
      <c r="L309" s="121">
        <f>凡二量化对冲7号!R308</f>
        <v>-2.4172241434782613E-2</v>
      </c>
      <c r="M309" s="168">
        <f>财通内需增长!K308</f>
        <v>664604.45892399549</v>
      </c>
      <c r="N309" s="121">
        <f>财通内需增长!N308</f>
        <v>8.3075557365499438E-3</v>
      </c>
      <c r="O309" s="168">
        <f>赫富尊享十九号!P308</f>
        <v>-1578314.4600000009</v>
      </c>
      <c r="P309" s="120">
        <f>赫富尊享十九号!U308</f>
        <v>-3.1566289200000021E-2</v>
      </c>
      <c r="Q309" s="120">
        <f t="shared" si="23"/>
        <v>-2.586817857203072E-2</v>
      </c>
      <c r="R309" s="121">
        <f t="shared" si="24"/>
        <v>-5.6981106279693008E-3</v>
      </c>
      <c r="S309" s="167">
        <f>天行者!P308</f>
        <v>-175050</v>
      </c>
      <c r="T309" s="120">
        <f>天行者!S308</f>
        <v>-3.5363636363636365E-3</v>
      </c>
      <c r="W309" s="122">
        <f t="shared" si="17"/>
        <v>0.10864805223401564</v>
      </c>
      <c r="X309" s="71">
        <f>[1]!s_dq_close($X$1,A309,1)</f>
        <v>7368.5999000000002</v>
      </c>
      <c r="Y309" s="122">
        <f t="shared" si="18"/>
        <v>9.7058857850986779E-2</v>
      </c>
      <c r="Z309" s="177">
        <f>[1]!s_dq_close($Z$1,A309,1)</f>
        <v>6985.0998</v>
      </c>
    </row>
    <row r="310" spans="1:26">
      <c r="A310" s="113">
        <v>44503</v>
      </c>
      <c r="B310" s="175">
        <f t="shared" si="16"/>
        <v>-6340612.4710760135</v>
      </c>
      <c r="C310" s="168">
        <f>财通君享定增!M309</f>
        <v>3186649.0799999982</v>
      </c>
      <c r="D310" s="120">
        <f>财通君享定增!R309</f>
        <v>3.186649079999998E-2</v>
      </c>
      <c r="E310" s="168">
        <f>衍复天禄1000指增!P309</f>
        <v>-12999.570000002386</v>
      </c>
      <c r="F310" s="120">
        <f>衍复天禄1000指增!U309</f>
        <v>-2.5999140000004773E-4</v>
      </c>
      <c r="G310" s="120">
        <f t="shared" si="21"/>
        <v>-1.243717879333428E-2</v>
      </c>
      <c r="H310" s="121">
        <f t="shared" si="22"/>
        <v>1.2177187393334232E-2</v>
      </c>
      <c r="I310" s="167">
        <f>'衍复-灵活对冲'!O309</f>
        <v>-2105113.0900000036</v>
      </c>
      <c r="J310" s="121">
        <f>'衍复-灵活对冲'!T309</f>
        <v>-4.2102261800000068E-2</v>
      </c>
      <c r="K310" s="168">
        <f>凡二量化对冲7号!M309</f>
        <v>-6460683.5</v>
      </c>
      <c r="L310" s="121">
        <f>凡二量化对冲7号!R309</f>
        <v>-2.8089928260869566E-2</v>
      </c>
      <c r="M310" s="168">
        <f>财通内需增长!K309</f>
        <v>664604.45892399549</v>
      </c>
      <c r="N310" s="121">
        <f>财通内需增长!N309</f>
        <v>8.3075557365499438E-3</v>
      </c>
      <c r="O310" s="168">
        <f>赫富尊享十九号!P309</f>
        <v>-1438019.8500000015</v>
      </c>
      <c r="P310" s="120">
        <f>赫富尊享十九号!U309</f>
        <v>-2.8760397000000031E-2</v>
      </c>
      <c r="Q310" s="120">
        <f t="shared" si="23"/>
        <v>-2.130031170796709E-2</v>
      </c>
      <c r="R310" s="121">
        <f t="shared" si="24"/>
        <v>-7.4600852920329412E-3</v>
      </c>
      <c r="S310" s="167">
        <f>天行者!P309</f>
        <v>-175050</v>
      </c>
      <c r="T310" s="120">
        <f>天行者!S309</f>
        <v>-3.5363636363636365E-3</v>
      </c>
      <c r="W310" s="122">
        <f t="shared" si="17"/>
        <v>0.11114554206828631</v>
      </c>
      <c r="X310" s="71">
        <f>[1]!s_dq_close($X$1,A310,1)</f>
        <v>7385.1994000000004</v>
      </c>
      <c r="Y310" s="122">
        <f t="shared" si="18"/>
        <v>0.10220315012691228</v>
      </c>
      <c r="Z310" s="177">
        <f>[1]!s_dq_close($Z$1,A310,1)</f>
        <v>7017.8540999999996</v>
      </c>
    </row>
    <row r="311" spans="1:26">
      <c r="A311" s="113">
        <v>44504</v>
      </c>
      <c r="B311" s="175">
        <f t="shared" si="16"/>
        <v>-4214139.771076005</v>
      </c>
      <c r="C311" s="168">
        <f>财通君享定增!M310</f>
        <v>3010176.4899999946</v>
      </c>
      <c r="D311" s="120">
        <f>财通君享定增!R310</f>
        <v>3.0101764899999946E-2</v>
      </c>
      <c r="E311" s="168">
        <f>衍复天禄1000指增!P310</f>
        <v>618285.62999999907</v>
      </c>
      <c r="F311" s="120">
        <f>衍复天禄1000指增!U310</f>
        <v>1.2365712599999981E-2</v>
      </c>
      <c r="G311" s="120">
        <f t="shared" si="21"/>
        <v>7.3347793840206066E-4</v>
      </c>
      <c r="H311" s="121">
        <f t="shared" si="22"/>
        <v>1.1632234661597921E-2</v>
      </c>
      <c r="I311" s="167">
        <f>'衍复-灵活对冲'!O310</f>
        <v>-2043337.7700000033</v>
      </c>
      <c r="J311" s="121">
        <f>'衍复-灵活对冲'!T310</f>
        <v>-4.0866755400000065E-2</v>
      </c>
      <c r="K311" s="168">
        <f>凡二量化对冲7号!M310</f>
        <v>-5161451.099999994</v>
      </c>
      <c r="L311" s="121">
        <f>凡二量化对冲7号!R310</f>
        <v>-2.2441091739130409E-2</v>
      </c>
      <c r="M311" s="168">
        <f>财通内需增长!K310</f>
        <v>664604.45892399549</v>
      </c>
      <c r="N311" s="121">
        <f>财通内需增长!N310</f>
        <v>8.3075557365499438E-3</v>
      </c>
      <c r="O311" s="168">
        <f>赫富尊享十九号!P310</f>
        <v>-1127367.4799999967</v>
      </c>
      <c r="P311" s="120">
        <f>赫富尊享十九号!U310</f>
        <v>-2.2547349599999933E-2</v>
      </c>
      <c r="Q311" s="120">
        <f t="shared" si="23"/>
        <v>-1.3490898426641307E-2</v>
      </c>
      <c r="R311" s="121">
        <f t="shared" si="24"/>
        <v>-9.0564511733586261E-3</v>
      </c>
      <c r="S311" s="167">
        <f>天行者!P310</f>
        <v>-175050</v>
      </c>
      <c r="T311" s="120">
        <f>天行者!S310</f>
        <v>-3.5363636363636365E-3</v>
      </c>
      <c r="W311" s="122">
        <f t="shared" si="17"/>
        <v>0.12596436290613355</v>
      </c>
      <c r="X311" s="71">
        <f>[1]!s_dq_close($X$1,A311,1)</f>
        <v>7483.6922999999997</v>
      </c>
      <c r="Y311" s="122">
        <f t="shared" si="18"/>
        <v>0.11099804402775915</v>
      </c>
      <c r="Z311" s="177">
        <f>[1]!s_dq_close($Z$1,A311,1)</f>
        <v>7073.8522000000003</v>
      </c>
    </row>
    <row r="312" spans="1:26">
      <c r="A312" s="113">
        <v>44505</v>
      </c>
      <c r="B312" s="175">
        <f t="shared" si="16"/>
        <v>-8876241.0226400197</v>
      </c>
      <c r="C312" s="168">
        <f>财通君享定增!M311</f>
        <v>3137403.7800000012</v>
      </c>
      <c r="D312" s="120">
        <f>财通君享定增!R311</f>
        <v>3.1374037800000011E-2</v>
      </c>
      <c r="E312" s="168">
        <f>衍复天禄1000指增!P311</f>
        <v>24312.229999996722</v>
      </c>
      <c r="F312" s="120">
        <f>衍复天禄1000指增!U311</f>
        <v>4.8624459999993444E-4</v>
      </c>
      <c r="G312" s="120">
        <f t="shared" si="21"/>
        <v>-1.1850514117875743E-2</v>
      </c>
      <c r="H312" s="121">
        <f t="shared" si="22"/>
        <v>1.2336758717875677E-2</v>
      </c>
      <c r="I312" s="167">
        <f>'衍复-灵活对冲'!O311</f>
        <v>-2323702.7199999988</v>
      </c>
      <c r="J312" s="121">
        <f>'衍复-灵活对冲'!T311</f>
        <v>-4.6474054399999978E-2</v>
      </c>
      <c r="K312" s="168">
        <f>凡二量化对冲7号!M311</f>
        <v>-8552666.1100000143</v>
      </c>
      <c r="L312" s="121">
        <f>凡二量化对冲7号!R311</f>
        <v>-3.7185504826087019E-2</v>
      </c>
      <c r="M312" s="168">
        <f>财通内需增长!K311</f>
        <v>937502.28735999763</v>
      </c>
      <c r="N312" s="121">
        <f>财通内需增长!N311</f>
        <v>1.1718778591999971E-2</v>
      </c>
      <c r="O312" s="168">
        <f>赫富尊享十九号!P311</f>
        <v>-1924040.4900000021</v>
      </c>
      <c r="P312" s="120">
        <f>赫富尊享十九号!U311</f>
        <v>-3.8480809800000043E-2</v>
      </c>
      <c r="Q312" s="120">
        <f t="shared" si="23"/>
        <v>-2.4918758776038774E-2</v>
      </c>
      <c r="R312" s="121">
        <f t="shared" si="24"/>
        <v>-1.3562051023961269E-2</v>
      </c>
      <c r="S312" s="167">
        <f>天行者!P311</f>
        <v>-175050</v>
      </c>
      <c r="T312" s="120">
        <f>天行者!S311</f>
        <v>-3.5363636363636365E-3</v>
      </c>
      <c r="W312" s="122">
        <f t="shared" si="17"/>
        <v>0.11180562143217743</v>
      </c>
      <c r="X312" s="71">
        <f>[1]!s_dq_close($X$1,A312,1)</f>
        <v>7389.5865999999996</v>
      </c>
      <c r="Y312" s="122">
        <f t="shared" si="18"/>
        <v>9.8128086238870926E-2</v>
      </c>
      <c r="Z312" s="177">
        <f>[1]!s_dq_close($Z$1,A312,1)</f>
        <v>6991.9076999999997</v>
      </c>
    </row>
    <row r="313" spans="1:26">
      <c r="A313" s="113">
        <v>44506</v>
      </c>
      <c r="B313" s="175">
        <f t="shared" si="16"/>
        <v>-8876241.0226400197</v>
      </c>
      <c r="C313" s="168">
        <f>财通君享定增!M312</f>
        <v>3137403.7800000012</v>
      </c>
      <c r="D313" s="120">
        <f>财通君享定增!R312</f>
        <v>3.1374037800000011E-2</v>
      </c>
      <c r="E313" s="168">
        <f>衍复天禄1000指增!P312</f>
        <v>24312.229999996722</v>
      </c>
      <c r="F313" s="120">
        <f>衍复天禄1000指增!U312</f>
        <v>4.8624459999993444E-4</v>
      </c>
      <c r="G313" s="120">
        <f t="shared" si="21"/>
        <v>-1.1850514117875743E-2</v>
      </c>
      <c r="H313" s="121">
        <f t="shared" si="22"/>
        <v>1.2336758717875677E-2</v>
      </c>
      <c r="I313" s="167">
        <f>'衍复-灵活对冲'!O312</f>
        <v>-2323702.7199999988</v>
      </c>
      <c r="J313" s="121">
        <f>'衍复-灵活对冲'!T312</f>
        <v>-4.6474054399999978E-2</v>
      </c>
      <c r="K313" s="168">
        <f>凡二量化对冲7号!M312</f>
        <v>-8552666.1100000143</v>
      </c>
      <c r="L313" s="121">
        <f>凡二量化对冲7号!R312</f>
        <v>-3.7185504826087019E-2</v>
      </c>
      <c r="M313" s="168">
        <f>财通内需增长!K312</f>
        <v>937502.28735999763</v>
      </c>
      <c r="N313" s="121">
        <f>财通内需增长!N312</f>
        <v>1.1718778591999971E-2</v>
      </c>
      <c r="O313" s="168">
        <f>赫富尊享十九号!P312</f>
        <v>-1924040.4900000021</v>
      </c>
      <c r="P313" s="120">
        <f>赫富尊享十九号!U312</f>
        <v>-3.8480809800000043E-2</v>
      </c>
      <c r="Q313" s="120">
        <f t="shared" si="23"/>
        <v>-2.4918758776038774E-2</v>
      </c>
      <c r="R313" s="121">
        <f t="shared" si="24"/>
        <v>-1.3562051023961269E-2</v>
      </c>
      <c r="S313" s="167">
        <f>天行者!P312</f>
        <v>-175050</v>
      </c>
      <c r="T313" s="120">
        <f>天行者!S312</f>
        <v>-3.5363636363636365E-3</v>
      </c>
      <c r="W313" s="122">
        <f t="shared" si="17"/>
        <v>0.11180562143217743</v>
      </c>
      <c r="X313" s="71">
        <f>[1]!s_dq_close($X$1,A313,1)</f>
        <v>7389.5865999999996</v>
      </c>
      <c r="Y313" s="122">
        <f t="shared" si="18"/>
        <v>9.8128086238870926E-2</v>
      </c>
      <c r="Z313" s="177">
        <f>[1]!s_dq_close($Z$1,A313,1)</f>
        <v>6991.9076999999997</v>
      </c>
    </row>
    <row r="314" spans="1:26">
      <c r="A314" s="113">
        <v>44507</v>
      </c>
      <c r="B314" s="175">
        <f t="shared" si="16"/>
        <v>-8876241.0226400197</v>
      </c>
      <c r="C314" s="168">
        <f>财通君享定增!M313</f>
        <v>3137403.7800000012</v>
      </c>
      <c r="D314" s="120">
        <f>财通君享定增!R313</f>
        <v>3.1374037800000011E-2</v>
      </c>
      <c r="E314" s="168">
        <f>衍复天禄1000指增!P313</f>
        <v>24312.229999996722</v>
      </c>
      <c r="F314" s="120">
        <f>衍复天禄1000指增!U313</f>
        <v>4.8624459999993444E-4</v>
      </c>
      <c r="G314" s="120">
        <f t="shared" si="21"/>
        <v>-1.1850514117875743E-2</v>
      </c>
      <c r="H314" s="121">
        <f t="shared" si="22"/>
        <v>1.2336758717875677E-2</v>
      </c>
      <c r="I314" s="167">
        <f>'衍复-灵活对冲'!O313</f>
        <v>-2323702.7199999988</v>
      </c>
      <c r="J314" s="121">
        <f>'衍复-灵活对冲'!T313</f>
        <v>-4.6474054399999978E-2</v>
      </c>
      <c r="K314" s="168">
        <f>凡二量化对冲7号!M313</f>
        <v>-8552666.1100000143</v>
      </c>
      <c r="L314" s="121">
        <f>凡二量化对冲7号!R313</f>
        <v>-3.7185504826087019E-2</v>
      </c>
      <c r="M314" s="168">
        <f>财通内需增长!K313</f>
        <v>937502.28735999763</v>
      </c>
      <c r="N314" s="121">
        <f>财通内需增长!N313</f>
        <v>1.1718778591999971E-2</v>
      </c>
      <c r="O314" s="168">
        <f>赫富尊享十九号!P313</f>
        <v>-1924040.4900000021</v>
      </c>
      <c r="P314" s="120">
        <f>赫富尊享十九号!U313</f>
        <v>-3.8480809800000043E-2</v>
      </c>
      <c r="Q314" s="120">
        <f t="shared" si="23"/>
        <v>-2.4918758776038774E-2</v>
      </c>
      <c r="R314" s="121">
        <f t="shared" si="24"/>
        <v>-1.3562051023961269E-2</v>
      </c>
      <c r="S314" s="167">
        <f>天行者!P313</f>
        <v>-175050</v>
      </c>
      <c r="T314" s="120">
        <f>天行者!S313</f>
        <v>-3.5363636363636365E-3</v>
      </c>
      <c r="W314" s="122">
        <f t="shared" si="17"/>
        <v>0.11180562143217743</v>
      </c>
      <c r="X314" s="71">
        <f>[1]!s_dq_close($X$1,A314,1)</f>
        <v>7389.5865999999996</v>
      </c>
      <c r="Y314" s="122">
        <f t="shared" si="18"/>
        <v>9.8128086238870926E-2</v>
      </c>
      <c r="Z314" s="177">
        <f>[1]!s_dq_close($Z$1,A314,1)</f>
        <v>6991.9076999999997</v>
      </c>
    </row>
    <row r="315" spans="1:26">
      <c r="A315" s="113">
        <v>44508</v>
      </c>
      <c r="B315" s="175">
        <f t="shared" si="16"/>
        <v>-7172742.9326399975</v>
      </c>
      <c r="C315" s="168">
        <f>财通君享定增!M314</f>
        <v>3511538.400000006</v>
      </c>
      <c r="D315" s="120">
        <f>财通君享定增!R314</f>
        <v>3.5115384000000062E-2</v>
      </c>
      <c r="E315" s="168">
        <f>衍复天禄1000指增!P314</f>
        <v>288657.7600000021</v>
      </c>
      <c r="F315" s="120">
        <f>衍复天禄1000指增!U314</f>
        <v>5.773155200000042E-3</v>
      </c>
      <c r="G315" s="120">
        <f t="shared" si="21"/>
        <v>-7.3948873735405485E-3</v>
      </c>
      <c r="H315" s="121">
        <f t="shared" si="22"/>
        <v>1.3168042573540591E-2</v>
      </c>
      <c r="I315" s="167">
        <f>'衍复-灵活对冲'!O314</f>
        <v>-2247671.5399999991</v>
      </c>
      <c r="J315" s="121">
        <f>'衍复-灵活对冲'!T314</f>
        <v>-4.4953430799999985E-2</v>
      </c>
      <c r="K315" s="168">
        <f>凡二量化对冲7号!M314</f>
        <v>-7844268.5900000036</v>
      </c>
      <c r="L315" s="121">
        <f>凡二量化对冲7号!R314</f>
        <v>-3.4105515608695666E-2</v>
      </c>
      <c r="M315" s="168">
        <f>财通内需增长!K314</f>
        <v>937502.28735999763</v>
      </c>
      <c r="N315" s="121">
        <f>财通内需增长!N314</f>
        <v>1.1718778591999971E-2</v>
      </c>
      <c r="O315" s="168">
        <f>赫富尊享十九号!P314</f>
        <v>-1643451.25</v>
      </c>
      <c r="P315" s="120">
        <f>赫富尊享十九号!U314</f>
        <v>-3.2869025000000003E-2</v>
      </c>
      <c r="Q315" s="120">
        <f t="shared" si="23"/>
        <v>-2.0028812413327435E-2</v>
      </c>
      <c r="R315" s="121">
        <f t="shared" si="24"/>
        <v>-1.2840212586672568E-2</v>
      </c>
      <c r="S315" s="167">
        <f>天行者!P314</f>
        <v>-175050</v>
      </c>
      <c r="T315" s="120">
        <f>天行者!S314</f>
        <v>-3.5363636363636365E-3</v>
      </c>
      <c r="W315" s="122">
        <f t="shared" si="17"/>
        <v>0.1168188212892145</v>
      </c>
      <c r="X315" s="71">
        <f>[1]!s_dq_close($X$1,A315,1)</f>
        <v>7422.9066999999995</v>
      </c>
      <c r="Y315" s="122">
        <f t="shared" si="18"/>
        <v>0.10363510166904644</v>
      </c>
      <c r="Z315" s="177">
        <f>[1]!s_dq_close($Z$1,A315,1)</f>
        <v>7026.9714999999997</v>
      </c>
    </row>
    <row r="316" spans="1:26">
      <c r="A316" s="113">
        <v>44509</v>
      </c>
      <c r="B316" s="175">
        <f t="shared" si="16"/>
        <v>-3711180.4526400138</v>
      </c>
      <c r="C316" s="168">
        <f>财通君享定增!M315</f>
        <v>3881838.7300000042</v>
      </c>
      <c r="D316" s="120">
        <f>财通君享定增!R315</f>
        <v>3.8818387300000042E-2</v>
      </c>
      <c r="E316" s="168">
        <f>衍复天禄1000指增!P315</f>
        <v>1006327.4999999979</v>
      </c>
      <c r="F316" s="120">
        <f>衍复天禄1000指增!U315</f>
        <v>2.0126549999999958E-2</v>
      </c>
      <c r="G316" s="120">
        <f t="shared" ref="G316:G347" si="25">X316/$X$219-1</f>
        <v>7.1876986772980711E-3</v>
      </c>
      <c r="H316" s="121">
        <f t="shared" ref="H316:H347" si="26">F316-G316</f>
        <v>1.2938851322701887E-2</v>
      </c>
      <c r="I316" s="167">
        <f>'衍复-灵活对冲'!O315</f>
        <v>-2195400.1099999994</v>
      </c>
      <c r="J316" s="121">
        <f>'衍复-灵活对冲'!T315</f>
        <v>-4.390800219999999E-2</v>
      </c>
      <c r="K316" s="168">
        <f>凡二量化对冲7号!M315</f>
        <v>-5863663.1100000143</v>
      </c>
      <c r="L316" s="121">
        <f>凡二量化对冲7号!R315</f>
        <v>-2.549418743478267E-2</v>
      </c>
      <c r="M316" s="168">
        <f>财通内需增长!K315</f>
        <v>937502.28735999763</v>
      </c>
      <c r="N316" s="121">
        <f>财通内需增长!N315</f>
        <v>1.1718778591999971E-2</v>
      </c>
      <c r="O316" s="168">
        <f>赫富尊享十九号!P315</f>
        <v>-1302735.75</v>
      </c>
      <c r="P316" s="120">
        <f>赫富尊享十九号!U315</f>
        <v>-2.6054714999999999E-2</v>
      </c>
      <c r="Q316" s="120">
        <f t="shared" si="23"/>
        <v>-1.2388938879352218E-2</v>
      </c>
      <c r="R316" s="121">
        <f t="shared" si="24"/>
        <v>-1.3665776120647781E-2</v>
      </c>
      <c r="S316" s="167">
        <f>天行者!P315</f>
        <v>-175050</v>
      </c>
      <c r="T316" s="120">
        <f>天行者!S315</f>
        <v>-3.0025728987993138E-3</v>
      </c>
      <c r="W316" s="122">
        <f t="shared" si="17"/>
        <v>0.13322625900787832</v>
      </c>
      <c r="X316" s="71">
        <f>[1]!s_dq_close($X$1,A316,1)</f>
        <v>7531.9583000000002</v>
      </c>
      <c r="Y316" s="122">
        <f t="shared" si="18"/>
        <v>0.11223906136828155</v>
      </c>
      <c r="Z316" s="177">
        <f>[1]!s_dq_close($Z$1,A316,1)</f>
        <v>7081.7538999999997</v>
      </c>
    </row>
    <row r="317" spans="1:26">
      <c r="A317" s="113">
        <v>44510</v>
      </c>
      <c r="B317" s="175">
        <f t="shared" si="16"/>
        <v>-2541433.0326008881</v>
      </c>
      <c r="C317" s="168">
        <f>财通君享定增!M316</f>
        <v>4577504.8900000006</v>
      </c>
      <c r="D317" s="120">
        <f>财通君享定增!R316</f>
        <v>4.5775048900000004E-2</v>
      </c>
      <c r="E317" s="168">
        <f>衍复天禄1000指增!P316</f>
        <v>949500.49000000092</v>
      </c>
      <c r="F317" s="120">
        <f>衍复天禄1000指增!U316</f>
        <v>1.899000980000002E-2</v>
      </c>
      <c r="G317" s="120">
        <f t="shared" si="25"/>
        <v>7.6249157685814861E-3</v>
      </c>
      <c r="H317" s="121">
        <f t="shared" si="26"/>
        <v>1.1365094031418534E-2</v>
      </c>
      <c r="I317" s="167">
        <f>'衍复-灵活对冲'!O316</f>
        <v>-2166888.4200000018</v>
      </c>
      <c r="J317" s="121">
        <f>'衍复-灵活对冲'!T316</f>
        <v>-4.3337768400000039E-2</v>
      </c>
      <c r="K317" s="168">
        <f>凡二量化对冲7号!M316</f>
        <v>-4796663</v>
      </c>
      <c r="L317" s="121">
        <f>凡二量化对冲7号!R316</f>
        <v>-2.0855056521739131E-2</v>
      </c>
      <c r="M317" s="168">
        <f>财通内需增长!K316</f>
        <v>937502.28735999763</v>
      </c>
      <c r="N317" s="121">
        <f>财通内需增长!N316</f>
        <v>1.1718778591999971E-2</v>
      </c>
      <c r="O317" s="168">
        <f>赫富尊享十九号!P316</f>
        <v>-1402946.1899999976</v>
      </c>
      <c r="P317" s="120">
        <f>赫富尊享十九号!U316</f>
        <v>-2.8058923799999951E-2</v>
      </c>
      <c r="Q317" s="120">
        <f t="shared" si="23"/>
        <v>-1.5097586322709633E-2</v>
      </c>
      <c r="R317" s="121">
        <f t="shared" si="24"/>
        <v>-1.2961337477290318E-2</v>
      </c>
      <c r="S317" s="167">
        <f>天行者!P316</f>
        <v>-639443.08996088803</v>
      </c>
      <c r="T317" s="120">
        <f>天行者!S316</f>
        <v>-1.0968149055932899E-2</v>
      </c>
      <c r="W317" s="122">
        <f t="shared" si="17"/>
        <v>0.13371818905168276</v>
      </c>
      <c r="X317" s="71">
        <f>[1]!s_dq_close($X$1,A317,1)</f>
        <v>7535.2278999999999</v>
      </c>
      <c r="Y317" s="122">
        <f t="shared" si="18"/>
        <v>0.10918860597285596</v>
      </c>
      <c r="Z317" s="177">
        <f>[1]!s_dq_close($Z$1,A317,1)</f>
        <v>7062.3312999999998</v>
      </c>
    </row>
    <row r="318" spans="1:26">
      <c r="A318" s="113">
        <v>44511</v>
      </c>
      <c r="B318" s="175">
        <f t="shared" si="16"/>
        <v>-2899529.8226008825</v>
      </c>
      <c r="C318" s="168">
        <f>财通君享定增!M317</f>
        <v>4493554.9399999976</v>
      </c>
      <c r="D318" s="120">
        <f>财通君享定增!R317</f>
        <v>4.4935549399999976E-2</v>
      </c>
      <c r="E318" s="168">
        <f>衍复天禄1000指增!P317</f>
        <v>1359548.5299999979</v>
      </c>
      <c r="F318" s="120">
        <f>衍复天禄1000指增!U317</f>
        <v>2.7190970599999958E-2</v>
      </c>
      <c r="G318" s="120">
        <f t="shared" si="25"/>
        <v>1.544812772772608E-2</v>
      </c>
      <c r="H318" s="121">
        <f t="shared" si="26"/>
        <v>1.1742842872273878E-2</v>
      </c>
      <c r="I318" s="167">
        <f>'衍复-灵活对冲'!O317</f>
        <v>-2480517.0099999979</v>
      </c>
      <c r="J318" s="121">
        <f>'衍复-灵活对冲'!T317</f>
        <v>-4.9610340199999957E-2</v>
      </c>
      <c r="K318" s="168">
        <f>凡二量化对冲7号!M317</f>
        <v>-5713376.1999999881</v>
      </c>
      <c r="L318" s="121">
        <f>凡二量化对冲7号!R317</f>
        <v>-2.484076608695647E-2</v>
      </c>
      <c r="M318" s="168">
        <f>财通内需增长!K317</f>
        <v>937502.28735999763</v>
      </c>
      <c r="N318" s="121">
        <f>财通内需增长!N317</f>
        <v>1.1718778591999971E-2</v>
      </c>
      <c r="O318" s="168">
        <f>赫富尊享十九号!P317</f>
        <v>-856799.28000000119</v>
      </c>
      <c r="P318" s="120">
        <f>赫富尊享十九号!U317</f>
        <v>-1.7135985600000025E-2</v>
      </c>
      <c r="Q318" s="120">
        <f t="shared" si="23"/>
        <v>-7.0748712041110995E-3</v>
      </c>
      <c r="R318" s="121">
        <f t="shared" si="24"/>
        <v>-1.0061114395888925E-2</v>
      </c>
      <c r="S318" s="167">
        <f>天行者!P317</f>
        <v>-639443.08996088803</v>
      </c>
      <c r="T318" s="120">
        <f>天行者!S317</f>
        <v>-1.0968149055932899E-2</v>
      </c>
      <c r="W318" s="122">
        <f t="shared" si="17"/>
        <v>0.14252039070042177</v>
      </c>
      <c r="X318" s="71">
        <f>[1]!s_dq_close($X$1,A318,1)</f>
        <v>7593.7314999999999</v>
      </c>
      <c r="Y318" s="122">
        <f t="shared" si="18"/>
        <v>0.11822371856364655</v>
      </c>
      <c r="Z318" s="177">
        <f>[1]!s_dq_close($Z$1,A318,1)</f>
        <v>7119.8589000000002</v>
      </c>
    </row>
    <row r="319" spans="1:26">
      <c r="A319" s="113">
        <v>44512</v>
      </c>
      <c r="B319" s="175">
        <f t="shared" si="16"/>
        <v>767918.38851910271</v>
      </c>
      <c r="C319" s="168">
        <f>财通君享定增!M318</f>
        <v>4773497.6400000006</v>
      </c>
      <c r="D319" s="120">
        <f>财通君享定增!R318</f>
        <v>4.7734976400000004E-2</v>
      </c>
      <c r="E319" s="168">
        <f>衍复天禄1000指增!P318</f>
        <v>2035994.7200000009</v>
      </c>
      <c r="F319" s="120">
        <f>衍复天禄1000指增!U318</f>
        <v>4.0719894400000019E-2</v>
      </c>
      <c r="G319" s="120">
        <f t="shared" si="25"/>
        <v>2.9365460748399741E-2</v>
      </c>
      <c r="H319" s="121">
        <f t="shared" si="26"/>
        <v>1.1354433651600278E-2</v>
      </c>
      <c r="I319" s="167">
        <f>'衍复-灵活对冲'!O318</f>
        <v>-2195400.1099999994</v>
      </c>
      <c r="J319" s="121">
        <f>'衍复-灵活对冲'!T318</f>
        <v>-4.390800219999999E-2</v>
      </c>
      <c r="K319" s="168">
        <f>凡二量化对冲7号!M318</f>
        <v>-5147594.8300000131</v>
      </c>
      <c r="L319" s="121">
        <f>凡二量化对冲7号!R318</f>
        <v>-2.238084708695658E-2</v>
      </c>
      <c r="M319" s="168">
        <f>财通内需增长!K318</f>
        <v>2401832.0984800011</v>
      </c>
      <c r="N319" s="121">
        <f>财通内需增长!N318</f>
        <v>3.0022901231000012E-2</v>
      </c>
      <c r="O319" s="168">
        <f>赫富尊享十九号!P318</f>
        <v>-460968.03999999911</v>
      </c>
      <c r="P319" s="120">
        <f>赫富尊享十九号!U318</f>
        <v>-9.2193607999999823E-3</v>
      </c>
      <c r="Q319" s="120">
        <f t="shared" si="23"/>
        <v>-1.9492399084209966E-3</v>
      </c>
      <c r="R319" s="121">
        <f t="shared" si="24"/>
        <v>-7.2701208915789857E-3</v>
      </c>
      <c r="S319" s="167">
        <f>天行者!P318</f>
        <v>-639443.08996088803</v>
      </c>
      <c r="T319" s="120">
        <f>天行者!S318</f>
        <v>-1.0968149055932899E-2</v>
      </c>
      <c r="W319" s="122">
        <f t="shared" si="17"/>
        <v>0.15817932622465136</v>
      </c>
      <c r="X319" s="71">
        <f>[1]!s_dq_close($X$1,A319,1)</f>
        <v>7697.8082000000004</v>
      </c>
      <c r="Y319" s="122">
        <f t="shared" si="18"/>
        <v>0.12399616033315186</v>
      </c>
      <c r="Z319" s="177">
        <f>[1]!s_dq_close($Z$1,A319,1)</f>
        <v>7156.6126999999997</v>
      </c>
    </row>
    <row r="320" spans="1:26">
      <c r="A320" s="113">
        <v>44513</v>
      </c>
      <c r="B320" s="175">
        <f t="shared" si="16"/>
        <v>767918.38851910271</v>
      </c>
      <c r="C320" s="168">
        <f>财通君享定增!M319</f>
        <v>4773497.6400000006</v>
      </c>
      <c r="D320" s="120">
        <f>财通君享定增!R319</f>
        <v>4.7734976400000004E-2</v>
      </c>
      <c r="E320" s="168">
        <f>衍复天禄1000指增!P319</f>
        <v>2035994.7200000009</v>
      </c>
      <c r="F320" s="120">
        <f>衍复天禄1000指增!U319</f>
        <v>4.0719894400000019E-2</v>
      </c>
      <c r="G320" s="120">
        <f t="shared" si="25"/>
        <v>2.9365460748399741E-2</v>
      </c>
      <c r="H320" s="121">
        <f t="shared" si="26"/>
        <v>1.1354433651600278E-2</v>
      </c>
      <c r="I320" s="167">
        <f>'衍复-灵活对冲'!O319</f>
        <v>-2195400.1099999994</v>
      </c>
      <c r="J320" s="121">
        <f>'衍复-灵活对冲'!T319</f>
        <v>-4.390800219999999E-2</v>
      </c>
      <c r="K320" s="168">
        <f>凡二量化对冲7号!M319</f>
        <v>-5147594.8300000131</v>
      </c>
      <c r="L320" s="121">
        <f>凡二量化对冲7号!R319</f>
        <v>-2.238084708695658E-2</v>
      </c>
      <c r="M320" s="168">
        <f>财通内需增长!K319</f>
        <v>2401832.0984800011</v>
      </c>
      <c r="N320" s="121">
        <f>财通内需增长!N319</f>
        <v>3.0022901231000012E-2</v>
      </c>
      <c r="O320" s="168">
        <f>赫富尊享十九号!P319</f>
        <v>-460968.03999999911</v>
      </c>
      <c r="P320" s="120">
        <f>赫富尊享十九号!U319</f>
        <v>-9.2193607999999823E-3</v>
      </c>
      <c r="Q320" s="120">
        <f t="shared" si="23"/>
        <v>-1.9492399084209966E-3</v>
      </c>
      <c r="R320" s="121">
        <f t="shared" si="24"/>
        <v>-7.2701208915789857E-3</v>
      </c>
      <c r="S320" s="167">
        <f>天行者!P319</f>
        <v>-639443.08996088803</v>
      </c>
      <c r="T320" s="120">
        <f>天行者!S319</f>
        <v>-1.0968149055932899E-2</v>
      </c>
      <c r="W320" s="122">
        <f t="shared" si="17"/>
        <v>0.15817932622465136</v>
      </c>
      <c r="X320" s="71">
        <f>[1]!s_dq_close($X$1,A320,1)</f>
        <v>7697.8082000000004</v>
      </c>
      <c r="Y320" s="122">
        <f t="shared" si="18"/>
        <v>0.12399616033315186</v>
      </c>
      <c r="Z320" s="177">
        <f>[1]!s_dq_close($Z$1,A320,1)</f>
        <v>7156.6126999999997</v>
      </c>
    </row>
    <row r="321" spans="1:26">
      <c r="A321" s="113">
        <v>44514</v>
      </c>
      <c r="B321" s="175">
        <f t="shared" si="16"/>
        <v>767918.38851910271</v>
      </c>
      <c r="C321" s="168">
        <f>财通君享定增!M320</f>
        <v>4773497.6400000006</v>
      </c>
      <c r="D321" s="120">
        <f>财通君享定增!R320</f>
        <v>4.7734976400000004E-2</v>
      </c>
      <c r="E321" s="168">
        <f>衍复天禄1000指增!P320</f>
        <v>2035994.7200000009</v>
      </c>
      <c r="F321" s="120">
        <f>衍复天禄1000指增!U320</f>
        <v>4.0719894400000019E-2</v>
      </c>
      <c r="G321" s="120">
        <f t="shared" si="25"/>
        <v>2.9365460748399741E-2</v>
      </c>
      <c r="H321" s="121">
        <f t="shared" si="26"/>
        <v>1.1354433651600278E-2</v>
      </c>
      <c r="I321" s="167">
        <f>'衍复-灵活对冲'!O320</f>
        <v>-2195400.1099999994</v>
      </c>
      <c r="J321" s="121">
        <f>'衍复-灵活对冲'!T320</f>
        <v>-4.390800219999999E-2</v>
      </c>
      <c r="K321" s="168">
        <f>凡二量化对冲7号!M320</f>
        <v>-5147594.8300000131</v>
      </c>
      <c r="L321" s="121">
        <f>凡二量化对冲7号!R320</f>
        <v>-2.238084708695658E-2</v>
      </c>
      <c r="M321" s="168">
        <f>财通内需增长!K320</f>
        <v>2401832.0984800011</v>
      </c>
      <c r="N321" s="121">
        <f>财通内需增长!N320</f>
        <v>3.0022901231000012E-2</v>
      </c>
      <c r="O321" s="168">
        <f>赫富尊享十九号!P320</f>
        <v>-460968.03999999911</v>
      </c>
      <c r="P321" s="120">
        <f>赫富尊享十九号!U320</f>
        <v>-9.2193607999999823E-3</v>
      </c>
      <c r="Q321" s="120">
        <f t="shared" si="23"/>
        <v>-1.9492399084209966E-3</v>
      </c>
      <c r="R321" s="121">
        <f t="shared" si="24"/>
        <v>-7.2701208915789857E-3</v>
      </c>
      <c r="S321" s="167">
        <f>天行者!P320</f>
        <v>-639443.08996088803</v>
      </c>
      <c r="T321" s="120">
        <f>天行者!S320</f>
        <v>-1.0968149055932899E-2</v>
      </c>
      <c r="W321" s="122">
        <f t="shared" si="17"/>
        <v>0.15817932622465136</v>
      </c>
      <c r="X321" s="71">
        <f>[1]!s_dq_close($X$1,A321,1)</f>
        <v>7697.8082000000004</v>
      </c>
      <c r="Y321" s="122">
        <f t="shared" si="18"/>
        <v>0.12399616033315186</v>
      </c>
      <c r="Z321" s="177">
        <f>[1]!s_dq_close($Z$1,A321,1)</f>
        <v>7156.6126999999997</v>
      </c>
    </row>
    <row r="322" spans="1:26">
      <c r="A322" s="113">
        <v>44515</v>
      </c>
      <c r="B322" s="175">
        <f t="shared" si="16"/>
        <v>1788161.3485191027</v>
      </c>
      <c r="C322" s="168">
        <f>财通君享定增!M321</f>
        <v>4966287.4399999976</v>
      </c>
      <c r="D322" s="120">
        <f>财通君享定增!R321</f>
        <v>4.9662874399999973E-2</v>
      </c>
      <c r="E322" s="168">
        <f>衍复天禄1000指增!P321</f>
        <v>1894970.4600000018</v>
      </c>
      <c r="F322" s="120">
        <f>衍复天禄1000指增!U321</f>
        <v>3.7899409200000039E-2</v>
      </c>
      <c r="G322" s="120">
        <f t="shared" si="25"/>
        <v>2.6514042028683127E-2</v>
      </c>
      <c r="H322" s="121">
        <f t="shared" si="26"/>
        <v>1.1385367171316912E-2</v>
      </c>
      <c r="I322" s="167">
        <f>'衍复-灵活对冲'!O321</f>
        <v>-2052841.6599999964</v>
      </c>
      <c r="J322" s="121">
        <f>'衍复-灵活对冲'!T321</f>
        <v>-4.1056833199999927E-2</v>
      </c>
      <c r="K322" s="168">
        <f>凡二量化对冲7号!M321</f>
        <v>-4186391.7700000107</v>
      </c>
      <c r="L322" s="121">
        <f>凡二量化对冲7号!R321</f>
        <v>-1.8201703347826132E-2</v>
      </c>
      <c r="M322" s="168">
        <f>财通内需增长!K321</f>
        <v>2401832.0984800011</v>
      </c>
      <c r="N322" s="121">
        <f>财通内需增长!N321</f>
        <v>3.0022901231000012E-2</v>
      </c>
      <c r="O322" s="168">
        <f>赫富尊享十九号!P321</f>
        <v>-596252.13000000268</v>
      </c>
      <c r="P322" s="120">
        <f>赫富尊享十九号!U321</f>
        <v>-1.1925042600000053E-2</v>
      </c>
      <c r="Q322" s="120">
        <f t="shared" si="23"/>
        <v>-1.0093590765802851E-2</v>
      </c>
      <c r="R322" s="121">
        <f t="shared" si="24"/>
        <v>-1.8314518341972022E-3</v>
      </c>
      <c r="S322" s="167">
        <f>天行者!P321</f>
        <v>-639443.08996088803</v>
      </c>
      <c r="T322" s="120">
        <f>天行者!S321</f>
        <v>-1.0968149055932899E-2</v>
      </c>
      <c r="W322" s="122">
        <f t="shared" si="17"/>
        <v>0.15497108353775868</v>
      </c>
      <c r="X322" s="71">
        <f>[1]!s_dq_close($X$1,A322,1)</f>
        <v>7676.4847</v>
      </c>
      <c r="Y322" s="122">
        <f t="shared" si="18"/>
        <v>0.11482406262214639</v>
      </c>
      <c r="Z322" s="177">
        <f>[1]!s_dq_close($Z$1,A322,1)</f>
        <v>7098.2129000000004</v>
      </c>
    </row>
    <row r="323" spans="1:26">
      <c r="A323" s="113">
        <v>44516</v>
      </c>
      <c r="B323" s="175">
        <f t="shared" ref="B323:B374" si="27">SUM(C323,E323,I323,K323,M323,O323,S323)</f>
        <v>922626.02897946071</v>
      </c>
      <c r="C323" s="168">
        <f>财通君享定增!M322</f>
        <v>5127711.7199999988</v>
      </c>
      <c r="D323" s="120">
        <f>财通君享定增!R322</f>
        <v>5.1277117199999986E-2</v>
      </c>
      <c r="E323" s="168">
        <f>衍复天禄1000指增!P322</f>
        <v>1354033.879999998</v>
      </c>
      <c r="F323" s="120">
        <f>衍复天禄1000指增!U322</f>
        <v>2.708067759999996E-2</v>
      </c>
      <c r="G323" s="120">
        <f t="shared" si="25"/>
        <v>1.4839679756399438E-2</v>
      </c>
      <c r="H323" s="121">
        <f t="shared" si="26"/>
        <v>1.2240997843600523E-2</v>
      </c>
      <c r="I323" s="167">
        <f>'衍复-灵活对冲'!O322</f>
        <v>-2162136.4699999988</v>
      </c>
      <c r="J323" s="121">
        <f>'衍复-灵活对冲'!T322</f>
        <v>-4.3242729399999978E-2</v>
      </c>
      <c r="K323" s="168">
        <f>凡二量化对冲7号!M322</f>
        <v>-4947793.349999994</v>
      </c>
      <c r="L323" s="121">
        <f>凡二量化对冲7号!R322</f>
        <v>-2.1512144999999976E-2</v>
      </c>
      <c r="M323" s="168">
        <f>财通内需增长!K322</f>
        <v>2401832.0984800011</v>
      </c>
      <c r="N323" s="121">
        <f>财通内需增长!N322</f>
        <v>3.0022901231000012E-2</v>
      </c>
      <c r="O323" s="168">
        <f>赫富尊享十九号!P322</f>
        <v>-1012125.4699999988</v>
      </c>
      <c r="P323" s="120">
        <f>赫富尊享十九号!U322</f>
        <v>-2.0242509399999976E-2</v>
      </c>
      <c r="Q323" s="120">
        <f t="shared" si="23"/>
        <v>-1.7383674389187975E-2</v>
      </c>
      <c r="R323" s="121">
        <f t="shared" si="24"/>
        <v>-2.8588350108120011E-3</v>
      </c>
      <c r="S323" s="167">
        <f>天行者!P322</f>
        <v>161103.62049945444</v>
      </c>
      <c r="T323" s="120">
        <f>天行者!S322</f>
        <v>2.76335541165445E-3</v>
      </c>
      <c r="W323" s="122">
        <f t="shared" si="17"/>
        <v>0.14183580209866187</v>
      </c>
      <c r="X323" s="71">
        <f>[1]!s_dq_close($X$1,A323,1)</f>
        <v>7589.1814000000004</v>
      </c>
      <c r="Y323" s="122">
        <f t="shared" si="18"/>
        <v>0.10661403330415786</v>
      </c>
      <c r="Z323" s="177">
        <f>[1]!s_dq_close($Z$1,A323,1)</f>
        <v>7045.9386999999997</v>
      </c>
    </row>
    <row r="324" spans="1:26">
      <c r="A324" s="113">
        <v>44517</v>
      </c>
      <c r="B324" s="175">
        <f t="shared" si="27"/>
        <v>5556579.1589794634</v>
      </c>
      <c r="C324" s="168">
        <f>财通君享定增!M323</f>
        <v>5266013.299999997</v>
      </c>
      <c r="D324" s="120">
        <f>财通君享定增!R323</f>
        <v>5.266013299999997E-2</v>
      </c>
      <c r="E324" s="168">
        <f>衍复天禄1000指增!P323</f>
        <v>2296224.2999999998</v>
      </c>
      <c r="F324" s="120">
        <f>衍复天禄1000指增!U323</f>
        <v>4.5924485999999994E-2</v>
      </c>
      <c r="G324" s="120">
        <f t="shared" si="25"/>
        <v>3.3013955537364748E-2</v>
      </c>
      <c r="H324" s="121">
        <f t="shared" si="26"/>
        <v>1.2910530462635246E-2</v>
      </c>
      <c r="I324" s="167">
        <f>'衍复-灵活对冲'!O323</f>
        <v>-1934042.9600000009</v>
      </c>
      <c r="J324" s="121">
        <f>'衍复-灵活对冲'!T323</f>
        <v>-3.8680859200000015E-2</v>
      </c>
      <c r="K324" s="168">
        <f>凡二量化对冲7号!M323</f>
        <v>-2068362.1999999881</v>
      </c>
      <c r="L324" s="121">
        <f>凡二量化对冲7号!R323</f>
        <v>-8.9928791304347312E-3</v>
      </c>
      <c r="M324" s="168">
        <f>财通内需增长!K323</f>
        <v>2401832.0984800011</v>
      </c>
      <c r="N324" s="121">
        <f>财通内需增长!N323</f>
        <v>3.0022901231000012E-2</v>
      </c>
      <c r="O324" s="168">
        <f>赫富尊享十九号!P323</f>
        <v>-566189</v>
      </c>
      <c r="P324" s="120">
        <f>赫富尊享十九号!U323</f>
        <v>-1.132378E-2</v>
      </c>
      <c r="Q324" s="120">
        <f t="shared" si="23"/>
        <v>-9.2120036037760533E-3</v>
      </c>
      <c r="R324" s="121">
        <f t="shared" si="24"/>
        <v>-2.111776396223947E-3</v>
      </c>
      <c r="S324" s="167">
        <f>天行者!P323</f>
        <v>161103.62049945444</v>
      </c>
      <c r="T324" s="120">
        <f>天行者!S323</f>
        <v>2.76335541165445E-3</v>
      </c>
      <c r="W324" s="122">
        <f t="shared" ref="W324:W379" si="28">X324/$X$3-1</f>
        <v>0.16228439036129472</v>
      </c>
      <c r="X324" s="71">
        <f>[1]!s_dq_close($X$1,A324,1)</f>
        <v>7725.0924000000005</v>
      </c>
      <c r="Y324" s="122">
        <f t="shared" ref="Y324:Y379" si="29">Z324/$Z$3-1</f>
        <v>0.11581689848254495</v>
      </c>
      <c r="Z324" s="177">
        <f>[1]!s_dq_close($Z$1,A324,1)</f>
        <v>7104.5343999999996</v>
      </c>
    </row>
    <row r="325" spans="1:26">
      <c r="A325" s="113">
        <v>44518</v>
      </c>
      <c r="B325" s="175">
        <f t="shared" si="27"/>
        <v>4691034.0489794603</v>
      </c>
      <c r="C325" s="168">
        <f>财通君享定增!M324</f>
        <v>5540870.8199999928</v>
      </c>
      <c r="D325" s="120">
        <f>财通君享定增!R324</f>
        <v>5.5408708199999927E-2</v>
      </c>
      <c r="E325" s="168">
        <f>衍复天禄1000指增!P324</f>
        <v>2123773.0200000023</v>
      </c>
      <c r="F325" s="120">
        <f>衍复天禄1000指增!U324</f>
        <v>4.2475460400000047E-2</v>
      </c>
      <c r="G325" s="120">
        <f t="shared" si="25"/>
        <v>3.1637181703122685E-2</v>
      </c>
      <c r="H325" s="121">
        <f t="shared" si="26"/>
        <v>1.0838278696877361E-2</v>
      </c>
      <c r="I325" s="167">
        <f>'衍复-灵活对冲'!O324</f>
        <v>-2480517.0099999979</v>
      </c>
      <c r="J325" s="121">
        <f>'衍复-灵活对冲'!T324</f>
        <v>-4.9610340199999957E-2</v>
      </c>
      <c r="K325" s="168">
        <f>凡二量化对冲7号!M324</f>
        <v>-2279397.5699999928</v>
      </c>
      <c r="L325" s="121">
        <f>凡二量化对冲7号!R324</f>
        <v>-9.9104242173912727E-3</v>
      </c>
      <c r="M325" s="168">
        <f>财通内需增长!K324</f>
        <v>2401832.0984800011</v>
      </c>
      <c r="N325" s="121">
        <f>财通内需增长!N324</f>
        <v>3.0022901231000012E-2</v>
      </c>
      <c r="O325" s="168">
        <f>赫富尊享十九号!P324</f>
        <v>-776630.9299999997</v>
      </c>
      <c r="P325" s="120">
        <f>赫富尊享十九号!U324</f>
        <v>-1.5532618599999994E-2</v>
      </c>
      <c r="Q325" s="120">
        <f t="shared" si="23"/>
        <v>-1.1980492706743617E-2</v>
      </c>
      <c r="R325" s="121">
        <f t="shared" si="24"/>
        <v>-3.5521258932563766E-3</v>
      </c>
      <c r="S325" s="167">
        <f>天行者!P324</f>
        <v>161103.62049945444</v>
      </c>
      <c r="T325" s="120">
        <f>天行者!S324</f>
        <v>2.76335541165445E-3</v>
      </c>
      <c r="W325" s="122">
        <f t="shared" si="28"/>
        <v>0.16073532829101023</v>
      </c>
      <c r="X325" s="71">
        <f>[1]!s_dq_close($X$1,A325,1)</f>
        <v>7714.7965999999997</v>
      </c>
      <c r="Y325" s="122">
        <f t="shared" si="29"/>
        <v>0.11269904992605051</v>
      </c>
      <c r="Z325" s="177">
        <f>[1]!s_dq_close($Z$1,A325,1)</f>
        <v>7084.6827000000003</v>
      </c>
    </row>
    <row r="326" spans="1:26">
      <c r="A326" s="113">
        <v>44519</v>
      </c>
      <c r="B326" s="175">
        <f t="shared" si="27"/>
        <v>5236609.8948874623</v>
      </c>
      <c r="C326" s="168">
        <f>财通君享定增!M325</f>
        <v>5061148.4599999934</v>
      </c>
      <c r="D326" s="120">
        <f>财通君享定增!R325</f>
        <v>5.0611484599999937E-2</v>
      </c>
      <c r="E326" s="168">
        <f>衍复天禄1000指增!P325</f>
        <v>2730713.9399999972</v>
      </c>
      <c r="F326" s="120">
        <f>衍复天禄1000指增!U325</f>
        <v>5.4614278799999944E-2</v>
      </c>
      <c r="G326" s="120">
        <f t="shared" si="25"/>
        <v>4.3533883361776882E-2</v>
      </c>
      <c r="H326" s="121">
        <f t="shared" si="26"/>
        <v>1.1080395438223062E-2</v>
      </c>
      <c r="I326" s="167">
        <f>'衍复-灵活对冲'!O325</f>
        <v>-2152632.5799999982</v>
      </c>
      <c r="J326" s="121">
        <f>'衍复-灵活对冲'!T325</f>
        <v>-4.3052651599999964E-2</v>
      </c>
      <c r="K326" s="168">
        <f>凡二量化对冲7号!M325</f>
        <v>-2645547.8199999928</v>
      </c>
      <c r="L326" s="121">
        <f>凡二量化对冲7号!R325</f>
        <v>-1.1502381826086925E-2</v>
      </c>
      <c r="M326" s="168">
        <f>财通内需增长!K325</f>
        <v>2222118.8943880051</v>
      </c>
      <c r="N326" s="121">
        <f>财通内需增长!N325</f>
        <v>2.7776486179850065E-2</v>
      </c>
      <c r="O326" s="168">
        <f>赫富尊享十九号!P325</f>
        <v>-140294.61999999732</v>
      </c>
      <c r="P326" s="120">
        <f>赫富尊享十九号!U325</f>
        <v>-2.8058923999999463E-3</v>
      </c>
      <c r="Q326" s="120">
        <f t="shared" si="23"/>
        <v>-9.9573397720043033E-5</v>
      </c>
      <c r="R326" s="121">
        <f t="shared" si="24"/>
        <v>-2.7063190022799033E-3</v>
      </c>
      <c r="S326" s="167">
        <f>天行者!P325</f>
        <v>161103.62049945444</v>
      </c>
      <c r="T326" s="120">
        <f>天行者!S325</f>
        <v>2.76335541165445E-3</v>
      </c>
      <c r="W326" s="122">
        <f t="shared" si="28"/>
        <v>0.17412077246678259</v>
      </c>
      <c r="X326" s="71">
        <f>[1]!s_dq_close($X$1,A326,1)</f>
        <v>7803.7626</v>
      </c>
      <c r="Y326" s="122">
        <f t="shared" si="29"/>
        <v>0.12607923880877348</v>
      </c>
      <c r="Z326" s="177">
        <f>[1]!s_dq_close($Z$1,A326,1)</f>
        <v>7169.8759</v>
      </c>
    </row>
    <row r="327" spans="1:26">
      <c r="A327" s="113">
        <v>44520</v>
      </c>
      <c r="B327" s="175">
        <f t="shared" si="27"/>
        <v>5236609.8948874623</v>
      </c>
      <c r="C327" s="168">
        <f>财通君享定增!M326</f>
        <v>5061148.4599999934</v>
      </c>
      <c r="D327" s="120">
        <f>财通君享定增!R326</f>
        <v>5.0611484599999937E-2</v>
      </c>
      <c r="E327" s="168">
        <f>衍复天禄1000指增!P326</f>
        <v>2730713.9399999972</v>
      </c>
      <c r="F327" s="120">
        <f>衍复天禄1000指增!U326</f>
        <v>5.4614278799999944E-2</v>
      </c>
      <c r="G327" s="120">
        <f t="shared" si="25"/>
        <v>4.3533883361776882E-2</v>
      </c>
      <c r="H327" s="121">
        <f t="shared" si="26"/>
        <v>1.1080395438223062E-2</v>
      </c>
      <c r="I327" s="167">
        <f>'衍复-灵活对冲'!O326</f>
        <v>-2152632.5799999982</v>
      </c>
      <c r="J327" s="121">
        <f>'衍复-灵活对冲'!T326</f>
        <v>-4.3052651599999964E-2</v>
      </c>
      <c r="K327" s="168">
        <f>凡二量化对冲7号!M326</f>
        <v>-2645547.8199999928</v>
      </c>
      <c r="L327" s="121">
        <f>凡二量化对冲7号!R326</f>
        <v>-1.1502381826086925E-2</v>
      </c>
      <c r="M327" s="168">
        <f>财通内需增长!K326</f>
        <v>2222118.8943880051</v>
      </c>
      <c r="N327" s="121">
        <f>财通内需增长!N326</f>
        <v>2.7776486179850065E-2</v>
      </c>
      <c r="O327" s="168">
        <f>赫富尊享十九号!P326</f>
        <v>-140294.61999999732</v>
      </c>
      <c r="P327" s="120">
        <f>赫富尊享十九号!U326</f>
        <v>-2.8058923999999463E-3</v>
      </c>
      <c r="Q327" s="120">
        <f t="shared" si="23"/>
        <v>-9.9573397720043033E-5</v>
      </c>
      <c r="R327" s="121">
        <f t="shared" si="24"/>
        <v>-2.7063190022799033E-3</v>
      </c>
      <c r="S327" s="167">
        <f>天行者!P326</f>
        <v>161103.62049945444</v>
      </c>
      <c r="T327" s="120">
        <f>天行者!S326</f>
        <v>2.76335541165445E-3</v>
      </c>
      <c r="W327" s="122">
        <f t="shared" si="28"/>
        <v>0.17412077246678259</v>
      </c>
      <c r="X327" s="71">
        <f>[1]!s_dq_close($X$1,A327,1)</f>
        <v>7803.7626</v>
      </c>
      <c r="Y327" s="122">
        <f t="shared" si="29"/>
        <v>0.12607923880877348</v>
      </c>
      <c r="Z327" s="177">
        <f>[1]!s_dq_close($Z$1,A327,1)</f>
        <v>7169.8759</v>
      </c>
    </row>
    <row r="328" spans="1:26">
      <c r="A328" s="113">
        <v>44521</v>
      </c>
      <c r="B328" s="175">
        <f t="shared" si="27"/>
        <v>5236609.8948874623</v>
      </c>
      <c r="C328" s="168">
        <f>财通君享定增!M327</f>
        <v>5061148.4599999934</v>
      </c>
      <c r="D328" s="120">
        <f>财通君享定增!R327</f>
        <v>5.0611484599999937E-2</v>
      </c>
      <c r="E328" s="168">
        <f>衍复天禄1000指增!P327</f>
        <v>2730713.9399999972</v>
      </c>
      <c r="F328" s="120">
        <f>衍复天禄1000指增!U327</f>
        <v>5.4614278799999944E-2</v>
      </c>
      <c r="G328" s="120">
        <f t="shared" si="25"/>
        <v>4.3533883361776882E-2</v>
      </c>
      <c r="H328" s="121">
        <f t="shared" si="26"/>
        <v>1.1080395438223062E-2</v>
      </c>
      <c r="I328" s="167">
        <f>'衍复-灵活对冲'!O327</f>
        <v>-2152632.5799999982</v>
      </c>
      <c r="J328" s="121">
        <f>'衍复-灵活对冲'!T327</f>
        <v>-4.3052651599999964E-2</v>
      </c>
      <c r="K328" s="168">
        <f>凡二量化对冲7号!M327</f>
        <v>-2645547.8199999928</v>
      </c>
      <c r="L328" s="121">
        <f>凡二量化对冲7号!R327</f>
        <v>-1.1502381826086925E-2</v>
      </c>
      <c r="M328" s="168">
        <f>财通内需增长!K327</f>
        <v>2222118.8943880051</v>
      </c>
      <c r="N328" s="121">
        <f>财通内需增长!N327</f>
        <v>2.7776486179850065E-2</v>
      </c>
      <c r="O328" s="168">
        <f>赫富尊享十九号!P327</f>
        <v>-140294.61999999732</v>
      </c>
      <c r="P328" s="120">
        <f>赫富尊享十九号!U327</f>
        <v>-2.8058923999999463E-3</v>
      </c>
      <c r="Q328" s="120">
        <f t="shared" si="23"/>
        <v>-9.9573397720043033E-5</v>
      </c>
      <c r="R328" s="121">
        <f t="shared" si="24"/>
        <v>-2.7063190022799033E-3</v>
      </c>
      <c r="S328" s="167">
        <f>天行者!P327</f>
        <v>161103.62049945444</v>
      </c>
      <c r="T328" s="120">
        <f>天行者!S327</f>
        <v>2.76335541165445E-3</v>
      </c>
      <c r="W328" s="122">
        <f t="shared" si="28"/>
        <v>0.17412077246678259</v>
      </c>
      <c r="X328" s="71">
        <f>[1]!s_dq_close($X$1,A328,1)</f>
        <v>7803.7626</v>
      </c>
      <c r="Y328" s="122">
        <f t="shared" si="29"/>
        <v>0.12607923880877348</v>
      </c>
      <c r="Z328" s="177">
        <f>[1]!s_dq_close($Z$1,A328,1)</f>
        <v>7169.8759</v>
      </c>
    </row>
    <row r="329" spans="1:26">
      <c r="A329" s="113">
        <v>44522</v>
      </c>
      <c r="B329" s="175">
        <f t="shared" si="27"/>
        <v>9035097.2790715974</v>
      </c>
      <c r="C329" s="168">
        <f>财通君享定增!M328</f>
        <v>5182758.7099999934</v>
      </c>
      <c r="D329" s="120">
        <f>财通君享定增!R328</f>
        <v>5.1827587099999933E-2</v>
      </c>
      <c r="E329" s="168">
        <f>衍复天禄1000指增!P328</f>
        <v>3656638.6600000025</v>
      </c>
      <c r="F329" s="120">
        <f>衍复天禄1000指增!U328</f>
        <v>7.3132773200000056E-2</v>
      </c>
      <c r="G329" s="120">
        <f t="shared" si="25"/>
        <v>6.2737563623537884E-2</v>
      </c>
      <c r="H329" s="121">
        <f t="shared" si="26"/>
        <v>1.0395209576462172E-2</v>
      </c>
      <c r="I329" s="167">
        <f>'衍复-灵活对冲'!O328</f>
        <v>-1900779.3200000003</v>
      </c>
      <c r="J329" s="121">
        <f>'衍复-灵活对冲'!T328</f>
        <v>-3.8015586400000009E-2</v>
      </c>
      <c r="K329" s="168">
        <f>凡二量化对冲7号!M328</f>
        <v>-906250.69999998808</v>
      </c>
      <c r="L329" s="121">
        <f>凡二量化对冲7号!R328</f>
        <v>-3.9402204347825567E-3</v>
      </c>
      <c r="M329" s="168">
        <f>财通内需增长!K328</f>
        <v>2222118.8943880051</v>
      </c>
      <c r="N329" s="121">
        <f>财通内需增长!N328</f>
        <v>2.7776486179850065E-2</v>
      </c>
      <c r="O329" s="168">
        <f>赫富尊享十九号!P328</f>
        <v>256538.72999999643</v>
      </c>
      <c r="P329" s="120">
        <f>赫富尊享十九号!U328</f>
        <v>5.1307745999999285E-3</v>
      </c>
      <c r="Q329" s="120">
        <f t="shared" si="23"/>
        <v>1.1781973474734642E-2</v>
      </c>
      <c r="R329" s="121">
        <f t="shared" si="24"/>
        <v>-6.6511988747347131E-3</v>
      </c>
      <c r="S329" s="167">
        <f>天行者!P328</f>
        <v>524072.30468358845</v>
      </c>
      <c r="T329" s="120">
        <f>天行者!S328</f>
        <v>8.989233356493799E-3</v>
      </c>
      <c r="W329" s="122">
        <f t="shared" si="28"/>
        <v>0.195727583958621</v>
      </c>
      <c r="X329" s="71">
        <f>[1]!s_dq_close($X$1,A329,1)</f>
        <v>7947.3716999999997</v>
      </c>
      <c r="Y329" s="122">
        <f t="shared" si="29"/>
        <v>0.1394601344480213</v>
      </c>
      <c r="Z329" s="177">
        <f>[1]!s_dq_close($Z$1,A329,1)</f>
        <v>7255.0735999999997</v>
      </c>
    </row>
    <row r="330" spans="1:26">
      <c r="A330" s="113">
        <v>44523</v>
      </c>
      <c r="B330" s="175">
        <f t="shared" si="27"/>
        <v>9661991.6890715696</v>
      </c>
      <c r="C330" s="168">
        <f>财通君享定增!M329</f>
        <v>5484742.5699999928</v>
      </c>
      <c r="D330" s="120">
        <f>财通君享定增!R329</f>
        <v>5.4847425699999931E-2</v>
      </c>
      <c r="E330" s="168">
        <f>衍复天禄1000指增!P329</f>
        <v>3710383.1100000013</v>
      </c>
      <c r="F330" s="120">
        <f>衍复天禄1000指增!U329</f>
        <v>7.4207662200000024E-2</v>
      </c>
      <c r="G330" s="120">
        <f t="shared" si="25"/>
        <v>6.1960238277430912E-2</v>
      </c>
      <c r="H330" s="121">
        <f t="shared" si="26"/>
        <v>1.2247423922569112E-2</v>
      </c>
      <c r="I330" s="167">
        <f>'衍复-灵活对冲'!O329</f>
        <v>-1881771.5200000033</v>
      </c>
      <c r="J330" s="121">
        <f>'衍复-灵活对冲'!T329</f>
        <v>-3.7635430400000065E-2</v>
      </c>
      <c r="K330" s="168">
        <f>凡二量化对冲7号!M329</f>
        <v>-730252.33000001311</v>
      </c>
      <c r="L330" s="121">
        <f>凡二量化对冲7号!R329</f>
        <v>-3.1750101304348398E-3</v>
      </c>
      <c r="M330" s="168">
        <f>财通内需增长!K329</f>
        <v>2222118.8943880051</v>
      </c>
      <c r="N330" s="121">
        <f>财通内需增长!N329</f>
        <v>2.7776486179850065E-2</v>
      </c>
      <c r="O330" s="168">
        <f>赫富尊享十九号!P329</f>
        <v>332698.65999999823</v>
      </c>
      <c r="P330" s="120">
        <f>赫富尊享十九号!U329</f>
        <v>6.6539731999999642E-3</v>
      </c>
      <c r="Q330" s="120">
        <f t="shared" si="23"/>
        <v>1.2661329300118096E-2</v>
      </c>
      <c r="R330" s="121">
        <f t="shared" si="24"/>
        <v>-6.0073561001181318E-3</v>
      </c>
      <c r="S330" s="167">
        <f>天行者!P329</f>
        <v>524072.30468358845</v>
      </c>
      <c r="T330" s="120">
        <f>天行者!S329</f>
        <v>8.989233356493799E-3</v>
      </c>
      <c r="W330" s="122">
        <f t="shared" si="28"/>
        <v>0.19485298481969426</v>
      </c>
      <c r="X330" s="71">
        <f>[1]!s_dq_close($X$1,A330,1)</f>
        <v>7941.5586999999996</v>
      </c>
      <c r="Y330" s="122">
        <f t="shared" si="29"/>
        <v>0.14045045739633188</v>
      </c>
      <c r="Z330" s="177">
        <f>[1]!s_dq_close($Z$1,A330,1)</f>
        <v>7261.3791000000001</v>
      </c>
    </row>
    <row r="331" spans="1:26">
      <c r="A331" s="113">
        <v>44524</v>
      </c>
      <c r="B331" s="175">
        <f t="shared" si="27"/>
        <v>9665329.6590715963</v>
      </c>
      <c r="C331" s="168">
        <f>财通君享定增!M330</f>
        <v>6047616.6299999952</v>
      </c>
      <c r="D331" s="120">
        <f>财通君享定增!R330</f>
        <v>6.0476166299999953E-2</v>
      </c>
      <c r="E331" s="168">
        <f>衍复天禄1000指增!P330</f>
        <v>3739002.3200000008</v>
      </c>
      <c r="F331" s="120">
        <f>衍复天禄1000指增!U330</f>
        <v>7.4780046400000022E-2</v>
      </c>
      <c r="G331" s="120">
        <f t="shared" si="25"/>
        <v>6.1587822814002768E-2</v>
      </c>
      <c r="H331" s="121">
        <f t="shared" si="26"/>
        <v>1.3192223585997254E-2</v>
      </c>
      <c r="I331" s="167">
        <f>'衍复-灵活对冲'!O330</f>
        <v>-1810492.299999997</v>
      </c>
      <c r="J331" s="121">
        <f>'衍复-灵活对冲'!T330</f>
        <v>-3.6209845999999941E-2</v>
      </c>
      <c r="K331" s="168">
        <f>凡二量化对冲7号!M330</f>
        <v>-1289476.4099999964</v>
      </c>
      <c r="L331" s="121">
        <f>凡二量化对冲7号!R330</f>
        <v>-5.6064191739130277E-3</v>
      </c>
      <c r="M331" s="168">
        <f>财通内需增长!K330</f>
        <v>2222118.8943880051</v>
      </c>
      <c r="N331" s="121">
        <f>财通内需增长!N330</f>
        <v>2.7776486179850065E-2</v>
      </c>
      <c r="O331" s="168">
        <f>赫富尊享十九号!P330</f>
        <v>232488.22000000119</v>
      </c>
      <c r="P331" s="120">
        <f>赫富尊享十九号!U330</f>
        <v>4.6497644000000242E-3</v>
      </c>
      <c r="Q331" s="120">
        <f t="shared" si="23"/>
        <v>1.1926745385341331E-2</v>
      </c>
      <c r="R331" s="121">
        <f t="shared" si="24"/>
        <v>-7.2769809853413065E-3</v>
      </c>
      <c r="S331" s="167">
        <f>天行者!P330</f>
        <v>524072.30468358845</v>
      </c>
      <c r="T331" s="120">
        <f>天行者!S330</f>
        <v>8.989233356493799E-3</v>
      </c>
      <c r="W331" s="122">
        <f t="shared" si="28"/>
        <v>0.19443396562101678</v>
      </c>
      <c r="X331" s="71">
        <f>[1]!s_dq_close($X$1,A331,1)</f>
        <v>7938.7736999999997</v>
      </c>
      <c r="Y331" s="122">
        <f t="shared" si="29"/>
        <v>0.13962317532545243</v>
      </c>
      <c r="Z331" s="177">
        <f>[1]!s_dq_close($Z$1,A331,1)</f>
        <v>7256.1117000000004</v>
      </c>
    </row>
    <row r="332" spans="1:26">
      <c r="A332" s="113">
        <v>44525</v>
      </c>
      <c r="B332" s="175">
        <f t="shared" si="27"/>
        <v>9826809.7390715983</v>
      </c>
      <c r="C332" s="168">
        <f>财通君享定增!M331</f>
        <v>6483971.7199999988</v>
      </c>
      <c r="D332" s="120">
        <f>财通君享定增!R331</f>
        <v>6.4839717199999994E-2</v>
      </c>
      <c r="E332" s="168">
        <f>衍复天禄1000指增!P331</f>
        <v>3704033.419999999</v>
      </c>
      <c r="F332" s="120">
        <f>衍复天禄1000指增!U331</f>
        <v>7.408066839999998E-2</v>
      </c>
      <c r="G332" s="120">
        <f t="shared" si="25"/>
        <v>5.9847632999524336E-2</v>
      </c>
      <c r="H332" s="121">
        <f t="shared" si="26"/>
        <v>1.4233035400475644E-2</v>
      </c>
      <c r="I332" s="167">
        <f>'衍复-灵活对冲'!O331</f>
        <v>-1748716.9699999988</v>
      </c>
      <c r="J332" s="121">
        <f>'衍复-灵活对冲'!T331</f>
        <v>-3.4974339399999978E-2</v>
      </c>
      <c r="K332" s="168">
        <f>凡二量化对冲7号!M331</f>
        <v>-1531031.5900000036</v>
      </c>
      <c r="L332" s="121">
        <f>凡二量化对冲7号!R331</f>
        <v>-6.6566590869565371E-3</v>
      </c>
      <c r="M332" s="168">
        <f>财通内需增长!K331</f>
        <v>2222118.8943880051</v>
      </c>
      <c r="N332" s="121">
        <f>财通内需增长!N331</f>
        <v>2.7776486179850065E-2</v>
      </c>
      <c r="O332" s="168">
        <f>赫富尊享十九号!P331</f>
        <v>172361.96000000299</v>
      </c>
      <c r="P332" s="120">
        <f>赫富尊享十九号!U331</f>
        <v>3.4472392000000599E-3</v>
      </c>
      <c r="Q332" s="120">
        <f t="shared" si="23"/>
        <v>8.7792498076064707E-3</v>
      </c>
      <c r="R332" s="121">
        <f t="shared" si="24"/>
        <v>-5.3320106076064112E-3</v>
      </c>
      <c r="S332" s="167">
        <f>天行者!P331</f>
        <v>524072.3046835959</v>
      </c>
      <c r="T332" s="120">
        <f>天行者!S331</f>
        <v>6.6931328822936896E-3</v>
      </c>
      <c r="W332" s="122">
        <f t="shared" si="28"/>
        <v>0.19247601002245762</v>
      </c>
      <c r="X332" s="71">
        <f>[1]!s_dq_close($X$1,A332,1)</f>
        <v>7925.7601999999997</v>
      </c>
      <c r="Y332" s="122">
        <f t="shared" si="29"/>
        <v>0.13607849294505447</v>
      </c>
      <c r="Z332" s="177">
        <f>[1]!s_dq_close($Z$1,A332,1)</f>
        <v>7233.5423000000001</v>
      </c>
    </row>
    <row r="333" spans="1:26">
      <c r="A333" s="113">
        <v>44526</v>
      </c>
      <c r="B333" s="175">
        <f t="shared" si="27"/>
        <v>11196391.21861962</v>
      </c>
      <c r="C333" s="168">
        <f>财通君享定增!M332</f>
        <v>6241958.3299999982</v>
      </c>
      <c r="D333" s="120">
        <f>财通君享定增!R332</f>
        <v>6.2419583299999984E-2</v>
      </c>
      <c r="E333" s="168">
        <f>衍复天禄1000指增!P332</f>
        <v>3811832.6800000034</v>
      </c>
      <c r="F333" s="120">
        <f>衍复天禄1000指增!U332</f>
        <v>7.6236653600000065E-2</v>
      </c>
      <c r="G333" s="120">
        <f t="shared" si="25"/>
        <v>6.1857285794381323E-2</v>
      </c>
      <c r="H333" s="121">
        <f t="shared" si="26"/>
        <v>1.4379367805618742E-2</v>
      </c>
      <c r="I333" s="167">
        <f>'衍复-灵活对冲'!O332</f>
        <v>-1762972.8200000003</v>
      </c>
      <c r="J333" s="121">
        <f>'衍复-灵活对冲'!T332</f>
        <v>-3.5259456400000007E-2</v>
      </c>
      <c r="K333" s="168">
        <f>凡二量化对冲7号!M332</f>
        <v>-372184.66999998689</v>
      </c>
      <c r="L333" s="121">
        <f>凡二量化对冲7号!R332</f>
        <v>-1.6181942173912472E-3</v>
      </c>
      <c r="M333" s="168">
        <f>财通内需增长!K332</f>
        <v>2641449.7039360106</v>
      </c>
      <c r="N333" s="121">
        <f>财通内需增长!N332</f>
        <v>3.3018121299200134E-2</v>
      </c>
      <c r="O333" s="168">
        <f>赫富尊享十九号!P332</f>
        <v>112235.68999999941</v>
      </c>
      <c r="P333" s="120">
        <f>赫富尊享十九号!U332</f>
        <v>2.2447137999999883E-3</v>
      </c>
      <c r="Q333" s="120">
        <f t="shared" si="23"/>
        <v>6.8714430314860131E-3</v>
      </c>
      <c r="R333" s="121">
        <f t="shared" si="24"/>
        <v>-4.6267292314860244E-3</v>
      </c>
      <c r="S333" s="167">
        <f>天行者!P332</f>
        <v>524072.3046835959</v>
      </c>
      <c r="T333" s="120">
        <f>天行者!S332</f>
        <v>6.6931328822936896E-3</v>
      </c>
      <c r="W333" s="122">
        <f t="shared" si="28"/>
        <v>0.19473714895575833</v>
      </c>
      <c r="X333" s="71">
        <f>[1]!s_dq_close($X$1,A333,1)</f>
        <v>7940.7888000000003</v>
      </c>
      <c r="Y333" s="122">
        <f t="shared" si="29"/>
        <v>0.13392993740383097</v>
      </c>
      <c r="Z333" s="177">
        <f>[1]!s_dq_close($Z$1,A333,1)</f>
        <v>7219.8621999999996</v>
      </c>
    </row>
    <row r="334" spans="1:26">
      <c r="A334" s="113">
        <v>44527</v>
      </c>
      <c r="B334" s="175">
        <f t="shared" si="27"/>
        <v>11196391.21861962</v>
      </c>
      <c r="C334" s="168">
        <f>财通君享定增!M333</f>
        <v>6241958.3299999982</v>
      </c>
      <c r="D334" s="120">
        <f>财通君享定增!R333</f>
        <v>6.2419583299999984E-2</v>
      </c>
      <c r="E334" s="168">
        <f>衍复天禄1000指增!P333</f>
        <v>3811832.6800000034</v>
      </c>
      <c r="F334" s="120">
        <f>衍复天禄1000指增!U333</f>
        <v>7.6236653600000065E-2</v>
      </c>
      <c r="G334" s="120">
        <f t="shared" si="25"/>
        <v>6.1857285794381323E-2</v>
      </c>
      <c r="H334" s="121">
        <f t="shared" si="26"/>
        <v>1.4379367805618742E-2</v>
      </c>
      <c r="I334" s="167">
        <f>'衍复-灵活对冲'!O333</f>
        <v>-1762972.8200000003</v>
      </c>
      <c r="J334" s="121">
        <f>'衍复-灵活对冲'!T333</f>
        <v>-3.5259456400000007E-2</v>
      </c>
      <c r="K334" s="168">
        <f>凡二量化对冲7号!M333</f>
        <v>-372184.66999998689</v>
      </c>
      <c r="L334" s="121">
        <f>凡二量化对冲7号!R333</f>
        <v>-1.6181942173912472E-3</v>
      </c>
      <c r="M334" s="168">
        <f>财通内需增长!K333</f>
        <v>2641449.7039360106</v>
      </c>
      <c r="N334" s="121">
        <f>财通内需增长!N333</f>
        <v>3.3018121299200134E-2</v>
      </c>
      <c r="O334" s="168">
        <f>赫富尊享十九号!P333</f>
        <v>112235.68999999941</v>
      </c>
      <c r="P334" s="120">
        <f>赫富尊享十九号!U333</f>
        <v>2.2447137999999883E-3</v>
      </c>
      <c r="Q334" s="120">
        <f t="shared" si="23"/>
        <v>6.8714430314860131E-3</v>
      </c>
      <c r="R334" s="121">
        <f t="shared" si="24"/>
        <v>-4.6267292314860244E-3</v>
      </c>
      <c r="S334" s="167">
        <f>天行者!P333</f>
        <v>524072.3046835959</v>
      </c>
      <c r="T334" s="120">
        <f>天行者!S333</f>
        <v>6.6931328822936896E-3</v>
      </c>
      <c r="W334" s="122">
        <f t="shared" si="28"/>
        <v>0.19473714895575833</v>
      </c>
      <c r="X334" s="71">
        <f>[1]!s_dq_close($X$1,A334,1)</f>
        <v>7940.7888000000003</v>
      </c>
      <c r="Y334" s="122">
        <f t="shared" si="29"/>
        <v>0.13392993740383097</v>
      </c>
      <c r="Z334" s="177">
        <f>[1]!s_dq_close($Z$1,A334,1)</f>
        <v>7219.8621999999996</v>
      </c>
    </row>
    <row r="335" spans="1:26">
      <c r="A335" s="113">
        <v>44528</v>
      </c>
      <c r="B335" s="175">
        <f t="shared" si="27"/>
        <v>11196391.21861962</v>
      </c>
      <c r="C335" s="168">
        <f>财通君享定增!M334</f>
        <v>6241958.3299999982</v>
      </c>
      <c r="D335" s="120">
        <f>财通君享定增!R334</f>
        <v>6.2419583299999984E-2</v>
      </c>
      <c r="E335" s="168">
        <f>衍复天禄1000指增!P334</f>
        <v>3811832.6800000034</v>
      </c>
      <c r="F335" s="120">
        <f>衍复天禄1000指增!U334</f>
        <v>7.6236653600000065E-2</v>
      </c>
      <c r="G335" s="120">
        <f t="shared" si="25"/>
        <v>6.1857285794381323E-2</v>
      </c>
      <c r="H335" s="121">
        <f t="shared" si="26"/>
        <v>1.4379367805618742E-2</v>
      </c>
      <c r="I335" s="167">
        <f>'衍复-灵活对冲'!O334</f>
        <v>-1762972.8200000003</v>
      </c>
      <c r="J335" s="121">
        <f>'衍复-灵活对冲'!T334</f>
        <v>-3.5259456400000007E-2</v>
      </c>
      <c r="K335" s="168">
        <f>凡二量化对冲7号!M334</f>
        <v>-372184.66999998689</v>
      </c>
      <c r="L335" s="121">
        <f>凡二量化对冲7号!R334</f>
        <v>-1.6181942173912472E-3</v>
      </c>
      <c r="M335" s="168">
        <f>财通内需增长!K334</f>
        <v>2641449.7039360106</v>
      </c>
      <c r="N335" s="121">
        <f>财通内需增长!N334</f>
        <v>3.3018121299200134E-2</v>
      </c>
      <c r="O335" s="168">
        <f>赫富尊享十九号!P334</f>
        <v>112235.68999999941</v>
      </c>
      <c r="P335" s="120">
        <f>赫富尊享十九号!U334</f>
        <v>2.2447137999999883E-3</v>
      </c>
      <c r="Q335" s="120">
        <f t="shared" si="23"/>
        <v>6.8714430314860131E-3</v>
      </c>
      <c r="R335" s="121">
        <f t="shared" si="24"/>
        <v>-4.6267292314860244E-3</v>
      </c>
      <c r="S335" s="167">
        <f>天行者!P334</f>
        <v>524072.3046835959</v>
      </c>
      <c r="T335" s="120">
        <f>天行者!S334</f>
        <v>6.6931328822936896E-3</v>
      </c>
      <c r="W335" s="122">
        <f t="shared" si="28"/>
        <v>0.19473714895575833</v>
      </c>
      <c r="X335" s="71">
        <f>[1]!s_dq_close($X$1,A335,1)</f>
        <v>7940.7888000000003</v>
      </c>
      <c r="Y335" s="122">
        <f t="shared" si="29"/>
        <v>0.13392993740383097</v>
      </c>
      <c r="Z335" s="177">
        <f>[1]!s_dq_close($Z$1,A335,1)</f>
        <v>7219.8621999999996</v>
      </c>
    </row>
    <row r="336" spans="1:26">
      <c r="A336" s="113">
        <v>44529</v>
      </c>
      <c r="B336" s="175">
        <f t="shared" si="27"/>
        <v>13418222.348619616</v>
      </c>
      <c r="C336" s="168">
        <f>财通君享定增!M335</f>
        <v>6912698.1800000072</v>
      </c>
      <c r="D336" s="120">
        <f>财通君享定增!R335</f>
        <v>6.912698180000007E-2</v>
      </c>
      <c r="E336" s="168">
        <f>衍复天禄1000指增!P335</f>
        <v>4248131.7099999972</v>
      </c>
      <c r="F336" s="120">
        <f>衍复天禄1000指增!U335</f>
        <v>8.4962634199999942E-2</v>
      </c>
      <c r="G336" s="120">
        <f t="shared" si="25"/>
        <v>6.9752801179405743E-2</v>
      </c>
      <c r="H336" s="121">
        <f t="shared" si="26"/>
        <v>1.5209833020594199E-2</v>
      </c>
      <c r="I336" s="167">
        <f>'衍复-灵活对冲'!O335</f>
        <v>-1663181.8999999985</v>
      </c>
      <c r="J336" s="121">
        <f>'衍复-灵活对冲'!T335</f>
        <v>-3.326363799999997E-2</v>
      </c>
      <c r="K336" s="168">
        <f>凡二量化对冲7号!M335</f>
        <v>430370.52000000479</v>
      </c>
      <c r="L336" s="121">
        <f>凡二量化对冲7号!R335</f>
        <v>1.8711761739130643E-3</v>
      </c>
      <c r="M336" s="168">
        <f>财通内需增长!K335</f>
        <v>2641449.7039360106</v>
      </c>
      <c r="N336" s="121">
        <f>财通内需增长!N335</f>
        <v>3.3018121299200134E-2</v>
      </c>
      <c r="O336" s="168">
        <f>赫富尊享十九号!P335</f>
        <v>324681.82999999908</v>
      </c>
      <c r="P336" s="120">
        <f>赫富尊享十九号!U335</f>
        <v>6.4936365999999817E-3</v>
      </c>
      <c r="Q336" s="120">
        <f t="shared" si="23"/>
        <v>7.1553248359663701E-3</v>
      </c>
      <c r="R336" s="121">
        <f t="shared" si="24"/>
        <v>-6.6168823596638848E-4</v>
      </c>
      <c r="S336" s="167">
        <f>天行者!P335</f>
        <v>524072.3046835959</v>
      </c>
      <c r="T336" s="120">
        <f>天行者!S335</f>
        <v>6.6931328822936896E-3</v>
      </c>
      <c r="W336" s="122">
        <f t="shared" si="28"/>
        <v>0.20362070201588844</v>
      </c>
      <c r="X336" s="71">
        <f>[1]!s_dq_close($X$1,A336,1)</f>
        <v>7999.8330999999998</v>
      </c>
      <c r="Y336" s="122">
        <f t="shared" si="29"/>
        <v>0.13424964264426897</v>
      </c>
      <c r="Z336" s="177">
        <f>[1]!s_dq_close($Z$1,A336,1)</f>
        <v>7221.8977999999997</v>
      </c>
    </row>
    <row r="337" spans="1:26">
      <c r="A337" s="113">
        <v>44530</v>
      </c>
      <c r="B337" s="175">
        <f t="shared" si="27"/>
        <v>16151769.779761009</v>
      </c>
      <c r="C337" s="168">
        <f>财通君享定增!M336</f>
        <v>8188793.3396224165</v>
      </c>
      <c r="D337" s="120">
        <f>财通君享定增!R336</f>
        <v>8.1887933396224161E-2</v>
      </c>
      <c r="E337" s="168">
        <f>衍复天禄1000指增!P336</f>
        <v>4464507.6499999985</v>
      </c>
      <c r="F337" s="120">
        <f>衍复天禄1000指增!U336</f>
        <v>8.9290152999999969E-2</v>
      </c>
      <c r="G337" s="120">
        <f t="shared" si="25"/>
        <v>7.7034934255365339E-2</v>
      </c>
      <c r="H337" s="121">
        <f t="shared" si="26"/>
        <v>1.225521874463463E-2</v>
      </c>
      <c r="I337" s="167">
        <f>'衍复-灵活对冲'!O336</f>
        <v>-1572894.8800000027</v>
      </c>
      <c r="J337" s="121">
        <f>'衍复-灵活对冲'!T336</f>
        <v>-3.1457897600000055E-2</v>
      </c>
      <c r="K337" s="168">
        <f>凡二量化对冲7号!M336</f>
        <v>942632.375999999</v>
      </c>
      <c r="L337" s="121">
        <f>凡二量化对冲7号!R336</f>
        <v>4.0984016347826047E-3</v>
      </c>
      <c r="M337" s="168">
        <f>财通内需增长!K336</f>
        <v>2641449.7039360106</v>
      </c>
      <c r="N337" s="121">
        <f>财通内需增长!N336</f>
        <v>3.3018121299200134E-2</v>
      </c>
      <c r="O337" s="168">
        <f>赫富尊享十九号!P336</f>
        <v>501052.20999999793</v>
      </c>
      <c r="P337" s="120">
        <f>赫富尊享十九号!U336</f>
        <v>1.0021044199999959E-2</v>
      </c>
      <c r="Q337" s="120">
        <f t="shared" si="23"/>
        <v>1.145865279507885E-2</v>
      </c>
      <c r="R337" s="121">
        <f t="shared" si="24"/>
        <v>-1.4376085950788906E-3</v>
      </c>
      <c r="S337" s="167">
        <f>天行者!P336</f>
        <v>986229.38020259142</v>
      </c>
      <c r="T337" s="120">
        <f>天行者!S336</f>
        <v>1.2595522097095677E-2</v>
      </c>
      <c r="W337" s="122">
        <f t="shared" si="28"/>
        <v>0.21181411465794597</v>
      </c>
      <c r="X337" s="71">
        <f>[1]!s_dq_close($X$1,A337,1)</f>
        <v>8054.2903999999999</v>
      </c>
      <c r="Y337" s="122">
        <f t="shared" si="29"/>
        <v>0.13909601348642231</v>
      </c>
      <c r="Z337" s="177">
        <f>[1]!s_dq_close($Z$1,A337,1)</f>
        <v>7252.7551999999996</v>
      </c>
    </row>
    <row r="338" spans="1:26">
      <c r="A338" s="113">
        <v>44531</v>
      </c>
      <c r="B338" s="175">
        <f t="shared" si="27"/>
        <v>15210640.844138609</v>
      </c>
      <c r="C338" s="168">
        <f>财通君享定增!M337</f>
        <v>7755769.650000006</v>
      </c>
      <c r="D338" s="120">
        <f>财通君享定增!R337</f>
        <v>7.7557696500000065E-2</v>
      </c>
      <c r="E338" s="168">
        <f>衍复天禄1000指增!P337</f>
        <v>4664728.7799999975</v>
      </c>
      <c r="F338" s="120">
        <f>衍复天禄1000指增!U337</f>
        <v>9.3294575599999943E-2</v>
      </c>
      <c r="G338" s="120">
        <f t="shared" si="25"/>
        <v>7.7239568863510577E-2</v>
      </c>
      <c r="H338" s="121">
        <f t="shared" si="26"/>
        <v>1.6055006736489366E-2</v>
      </c>
      <c r="I338" s="167">
        <f>'衍复-灵活对冲'!O337</f>
        <v>-1549135.1400000006</v>
      </c>
      <c r="J338" s="121">
        <f>'衍复-灵活对冲'!T337</f>
        <v>-3.0982702800000012E-2</v>
      </c>
      <c r="K338" s="168">
        <f>凡二量化对冲7号!M337</f>
        <v>150420</v>
      </c>
      <c r="L338" s="121">
        <f>凡二量化对冲7号!R337</f>
        <v>6.5399999999999996E-4</v>
      </c>
      <c r="M338" s="168">
        <f>财通内需增长!K337</f>
        <v>2641449.7039360106</v>
      </c>
      <c r="N338" s="121">
        <f>财通内需增长!N337</f>
        <v>3.3018121299200134E-2</v>
      </c>
      <c r="O338" s="168">
        <f>赫富尊享十九号!P337</f>
        <v>561178.47000000358</v>
      </c>
      <c r="P338" s="120">
        <f>赫富尊享十九号!U337</f>
        <v>1.1223569400000072E-2</v>
      </c>
      <c r="Q338" s="120">
        <f t="shared" ref="Q338:Q368" si="30">Z338/$Z$273-1</f>
        <v>1.4259231308152209E-2</v>
      </c>
      <c r="R338" s="121">
        <f t="shared" ref="R338:R369" si="31">P338-Q338</f>
        <v>-3.0356619081521371E-3</v>
      </c>
      <c r="S338" s="167">
        <f>天行者!P337</f>
        <v>986229.38020259142</v>
      </c>
      <c r="T338" s="120">
        <f>天行者!S337</f>
        <v>1.2595522097095677E-2</v>
      </c>
      <c r="W338" s="122">
        <f t="shared" si="28"/>
        <v>0.212044357056415</v>
      </c>
      <c r="X338" s="71">
        <f>[1]!s_dq_close($X$1,A338,1)</f>
        <v>8055.8207000000002</v>
      </c>
      <c r="Y338" s="122">
        <f t="shared" si="29"/>
        <v>0.14225000085988726</v>
      </c>
      <c r="Z338" s="177">
        <f>[1]!s_dq_close($Z$1,A338,1)</f>
        <v>7272.8370000000004</v>
      </c>
    </row>
    <row r="339" spans="1:26">
      <c r="A339" s="113">
        <v>44532</v>
      </c>
      <c r="B339" s="175">
        <f t="shared" si="27"/>
        <v>12422453.204138616</v>
      </c>
      <c r="C339" s="168">
        <f>财通君享定增!M338</f>
        <v>7224000.2800000012</v>
      </c>
      <c r="D339" s="120">
        <f>财通君享定增!R338</f>
        <v>7.2240002800000008E-2</v>
      </c>
      <c r="E339" s="168">
        <f>衍复天禄1000指增!P338</f>
        <v>4123449.9400000013</v>
      </c>
      <c r="F339" s="120">
        <f>衍复天禄1000指增!U338</f>
        <v>8.2468998800000026E-2</v>
      </c>
      <c r="G339" s="120">
        <f t="shared" si="25"/>
        <v>6.552744352951323E-2</v>
      </c>
      <c r="H339" s="121">
        <f t="shared" si="26"/>
        <v>1.6941555270486797E-2</v>
      </c>
      <c r="I339" s="167">
        <f>'衍复-灵活对冲'!O338</f>
        <v>-1496863.7100000009</v>
      </c>
      <c r="J339" s="121">
        <f>'衍复-灵活对冲'!T338</f>
        <v>-2.9937274200000016E-2</v>
      </c>
      <c r="K339" s="168">
        <f>凡二量化对冲7号!M338</f>
        <v>-1208132.2599999905</v>
      </c>
      <c r="L339" s="121">
        <f>凡二量化对冲7号!R338</f>
        <v>-5.2527489565216976E-3</v>
      </c>
      <c r="M339" s="168">
        <f>财通内需增长!K338</f>
        <v>2641449.7039360106</v>
      </c>
      <c r="N339" s="121">
        <f>财通内需增长!N338</f>
        <v>3.3018121299200134E-2</v>
      </c>
      <c r="O339" s="168">
        <f>赫富尊享十九号!P338</f>
        <v>152319.87000000358</v>
      </c>
      <c r="P339" s="120">
        <f>赫富尊享十九号!U338</f>
        <v>3.0463974000000714E-3</v>
      </c>
      <c r="Q339" s="120">
        <f t="shared" si="30"/>
        <v>8.2835723180878507E-3</v>
      </c>
      <c r="R339" s="121">
        <f t="shared" si="31"/>
        <v>-5.2371749180877792E-3</v>
      </c>
      <c r="S339" s="167">
        <f>天行者!P338</f>
        <v>986229.38020259142</v>
      </c>
      <c r="T339" s="120">
        <f>天行者!S338</f>
        <v>1.2595522097095677E-2</v>
      </c>
      <c r="W339" s="122">
        <f t="shared" si="28"/>
        <v>0.19886658692011627</v>
      </c>
      <c r="X339" s="71">
        <f>[1]!s_dq_close($X$1,A339,1)</f>
        <v>7968.2349999999997</v>
      </c>
      <c r="Y339" s="122">
        <f t="shared" si="29"/>
        <v>0.13552026523033223</v>
      </c>
      <c r="Z339" s="177">
        <f>[1]!s_dq_close($Z$1,A339,1)</f>
        <v>7229.9880000000003</v>
      </c>
    </row>
    <row r="340" spans="1:26">
      <c r="A340" s="113">
        <v>44533</v>
      </c>
      <c r="B340" s="175">
        <f t="shared" si="27"/>
        <v>14136453.378238598</v>
      </c>
      <c r="C340" s="168">
        <f>财通君享定增!M339</f>
        <v>7169019.700000003</v>
      </c>
      <c r="D340" s="120">
        <f>财通君享定增!R339</f>
        <v>7.1690197000000025E-2</v>
      </c>
      <c r="E340" s="168">
        <f>衍复天禄1000指增!P339</f>
        <v>4408555.049999997</v>
      </c>
      <c r="F340" s="120">
        <f>衍复天禄1000指增!U339</f>
        <v>8.8171100999999946E-2</v>
      </c>
      <c r="G340" s="120">
        <f t="shared" si="25"/>
        <v>7.29795504997508E-2</v>
      </c>
      <c r="H340" s="121">
        <f t="shared" si="26"/>
        <v>1.5191550500249146E-2</v>
      </c>
      <c r="I340" s="167">
        <f>'衍复-灵活对冲'!O339</f>
        <v>-1582398.7800000012</v>
      </c>
      <c r="J340" s="121">
        <f>'衍复-灵活对冲'!T339</f>
        <v>-3.1647975600000024E-2</v>
      </c>
      <c r="K340" s="168">
        <f>凡二量化对冲7号!M339</f>
        <v>-1473038.6599999964</v>
      </c>
      <c r="L340" s="121">
        <f>凡二量化对冲7号!R339</f>
        <v>-6.4045159130434624E-3</v>
      </c>
      <c r="M340" s="168">
        <f>财通内需增长!K339</f>
        <v>4139059.7380360067</v>
      </c>
      <c r="N340" s="121">
        <f>财通内需增长!N339</f>
        <v>5.1738246725450084E-2</v>
      </c>
      <c r="O340" s="168">
        <f>赫富尊享十九号!P339</f>
        <v>489026.94999999763</v>
      </c>
      <c r="P340" s="120">
        <f>赫富尊享十九号!U339</f>
        <v>9.7805389999999527E-3</v>
      </c>
      <c r="Q340" s="120">
        <f t="shared" si="30"/>
        <v>1.8314727495432503E-2</v>
      </c>
      <c r="R340" s="121">
        <f t="shared" si="31"/>
        <v>-8.5341884954325507E-3</v>
      </c>
      <c r="S340" s="167">
        <f>天行者!P339</f>
        <v>986229.38020259142</v>
      </c>
      <c r="T340" s="120">
        <f>天行者!S339</f>
        <v>1.2595522097095677E-2</v>
      </c>
      <c r="W340" s="122">
        <f t="shared" si="28"/>
        <v>0.207251243836299</v>
      </c>
      <c r="X340" s="71">
        <f>[1]!s_dq_close($X$1,A340,1)</f>
        <v>8023.9633999999996</v>
      </c>
      <c r="Y340" s="122">
        <f t="shared" si="29"/>
        <v>0.14681726569752973</v>
      </c>
      <c r="Z340" s="177">
        <f>[1]!s_dq_close($Z$1,A340,1)</f>
        <v>7301.9173000000001</v>
      </c>
    </row>
    <row r="341" spans="1:26">
      <c r="A341" s="113">
        <v>44534</v>
      </c>
      <c r="B341" s="175">
        <f t="shared" si="27"/>
        <v>14136453.378238598</v>
      </c>
      <c r="C341" s="168">
        <f>财通君享定增!M340</f>
        <v>7169019.700000003</v>
      </c>
      <c r="D341" s="120">
        <f>财通君享定增!R340</f>
        <v>7.1690197000000025E-2</v>
      </c>
      <c r="E341" s="168">
        <f>衍复天禄1000指增!P340</f>
        <v>4408555.049999997</v>
      </c>
      <c r="F341" s="120">
        <f>衍复天禄1000指增!U340</f>
        <v>8.8171100999999946E-2</v>
      </c>
      <c r="G341" s="120">
        <f t="shared" si="25"/>
        <v>7.29795504997508E-2</v>
      </c>
      <c r="H341" s="121">
        <f t="shared" si="26"/>
        <v>1.5191550500249146E-2</v>
      </c>
      <c r="I341" s="167">
        <f>'衍复-灵活对冲'!O340</f>
        <v>-1582398.7800000012</v>
      </c>
      <c r="J341" s="121">
        <f>'衍复-灵活对冲'!T340</f>
        <v>-3.1647975600000024E-2</v>
      </c>
      <c r="K341" s="168">
        <f>凡二量化对冲7号!M340</f>
        <v>-1473038.6599999964</v>
      </c>
      <c r="L341" s="121">
        <f>凡二量化对冲7号!R340</f>
        <v>-6.4045159130434624E-3</v>
      </c>
      <c r="M341" s="168">
        <f>财通内需增长!K340</f>
        <v>4139059.7380360067</v>
      </c>
      <c r="N341" s="121">
        <f>财通内需增长!N340</f>
        <v>5.1738246725450084E-2</v>
      </c>
      <c r="O341" s="168">
        <f>赫富尊享十九号!P340</f>
        <v>489026.94999999763</v>
      </c>
      <c r="P341" s="120">
        <f>赫富尊享十九号!U340</f>
        <v>9.7805389999999527E-3</v>
      </c>
      <c r="Q341" s="120">
        <f t="shared" si="30"/>
        <v>1.8314727495432503E-2</v>
      </c>
      <c r="R341" s="121">
        <f t="shared" si="31"/>
        <v>-8.5341884954325507E-3</v>
      </c>
      <c r="S341" s="167">
        <f>天行者!P340</f>
        <v>986229.38020259142</v>
      </c>
      <c r="T341" s="120">
        <f>天行者!S340</f>
        <v>1.2595522097095677E-2</v>
      </c>
      <c r="W341" s="122">
        <f t="shared" si="28"/>
        <v>0.207251243836299</v>
      </c>
      <c r="X341" s="71">
        <f>[1]!s_dq_close($X$1,A341,1)</f>
        <v>8023.9633999999996</v>
      </c>
      <c r="Y341" s="122">
        <f t="shared" si="29"/>
        <v>0.14681726569752973</v>
      </c>
      <c r="Z341" s="177">
        <f>[1]!s_dq_close($Z$1,A341,1)</f>
        <v>7301.9173000000001</v>
      </c>
    </row>
    <row r="342" spans="1:26">
      <c r="A342" s="113">
        <v>44535</v>
      </c>
      <c r="B342" s="175">
        <f t="shared" si="27"/>
        <v>14136453.378238598</v>
      </c>
      <c r="C342" s="168">
        <f>财通君享定增!M341</f>
        <v>7169019.700000003</v>
      </c>
      <c r="D342" s="120">
        <f>财通君享定增!R341</f>
        <v>7.1690197000000025E-2</v>
      </c>
      <c r="E342" s="168">
        <f>衍复天禄1000指增!P341</f>
        <v>4408555.049999997</v>
      </c>
      <c r="F342" s="120">
        <f>衍复天禄1000指增!U341</f>
        <v>8.8171100999999946E-2</v>
      </c>
      <c r="G342" s="120">
        <f t="shared" si="25"/>
        <v>7.29795504997508E-2</v>
      </c>
      <c r="H342" s="121">
        <f t="shared" si="26"/>
        <v>1.5191550500249146E-2</v>
      </c>
      <c r="I342" s="167">
        <f>'衍复-灵活对冲'!O341</f>
        <v>-1582398.7800000012</v>
      </c>
      <c r="J342" s="121">
        <f>'衍复-灵活对冲'!T341</f>
        <v>-3.1647975600000024E-2</v>
      </c>
      <c r="K342" s="168">
        <f>凡二量化对冲7号!M341</f>
        <v>-1473038.6599999964</v>
      </c>
      <c r="L342" s="121">
        <f>凡二量化对冲7号!R341</f>
        <v>-6.4045159130434624E-3</v>
      </c>
      <c r="M342" s="168">
        <f>财通内需增长!K341</f>
        <v>4139059.7380360067</v>
      </c>
      <c r="N342" s="121">
        <f>财通内需增长!N341</f>
        <v>5.1738246725450084E-2</v>
      </c>
      <c r="O342" s="168">
        <f>赫富尊享十九号!P341</f>
        <v>489026.94999999763</v>
      </c>
      <c r="P342" s="120">
        <f>赫富尊享十九号!U341</f>
        <v>9.7805389999999527E-3</v>
      </c>
      <c r="Q342" s="120">
        <f t="shared" si="30"/>
        <v>1.8314727495432503E-2</v>
      </c>
      <c r="R342" s="121">
        <f t="shared" si="31"/>
        <v>-8.5341884954325507E-3</v>
      </c>
      <c r="S342" s="167">
        <f>天行者!P341</f>
        <v>986229.38020259142</v>
      </c>
      <c r="T342" s="120">
        <f>天行者!S341</f>
        <v>1.2595522097095677E-2</v>
      </c>
      <c r="W342" s="122">
        <f t="shared" si="28"/>
        <v>0.207251243836299</v>
      </c>
      <c r="X342" s="71">
        <f>[1]!s_dq_close($X$1,A342,1)</f>
        <v>8023.9633999999996</v>
      </c>
      <c r="Y342" s="122">
        <f t="shared" si="29"/>
        <v>0.14681726569752973</v>
      </c>
      <c r="Z342" s="177">
        <f>[1]!s_dq_close($Z$1,A342,1)</f>
        <v>7301.9173000000001</v>
      </c>
    </row>
    <row r="343" spans="1:26">
      <c r="A343" s="113">
        <v>44536</v>
      </c>
      <c r="B343" s="175">
        <f t="shared" si="27"/>
        <v>10405648.668238604</v>
      </c>
      <c r="C343" s="168">
        <f>财通君享定增!M342</f>
        <v>6602179.900000006</v>
      </c>
      <c r="D343" s="120">
        <f>财通君享定增!R342</f>
        <v>6.6021799000000062E-2</v>
      </c>
      <c r="E343" s="168">
        <f>衍复天禄1000指增!P342</f>
        <v>3476235.6400000025</v>
      </c>
      <c r="F343" s="120">
        <f>衍复天禄1000指增!U342</f>
        <v>6.9524712800000055E-2</v>
      </c>
      <c r="G343" s="120">
        <f t="shared" si="25"/>
        <v>5.7306395575666969E-2</v>
      </c>
      <c r="H343" s="121">
        <f t="shared" si="26"/>
        <v>1.2218317224333086E-2</v>
      </c>
      <c r="I343" s="167">
        <f>'衍复-灵活对冲'!O342</f>
        <v>-1953050.75</v>
      </c>
      <c r="J343" s="121">
        <f>'衍复-灵活对冲'!T342</f>
        <v>-3.9061014999999998E-2</v>
      </c>
      <c r="K343" s="168">
        <f>凡二量化对冲7号!M342</f>
        <v>-2704710.6200000048</v>
      </c>
      <c r="L343" s="121">
        <f>凡二量化对冲7号!R342</f>
        <v>-1.1759611391304369E-2</v>
      </c>
      <c r="M343" s="168">
        <f>财通内需增长!K342</f>
        <v>4139059.7380360067</v>
      </c>
      <c r="N343" s="121">
        <f>财通内需增长!N342</f>
        <v>5.1738246725450084E-2</v>
      </c>
      <c r="O343" s="168">
        <f>赫富尊享十九号!P342</f>
        <v>-140294.61999999732</v>
      </c>
      <c r="P343" s="120">
        <f>赫富尊享十九号!U342</f>
        <v>-2.8058923999999463E-3</v>
      </c>
      <c r="Q343" s="120">
        <f t="shared" si="30"/>
        <v>9.7433964254460825E-3</v>
      </c>
      <c r="R343" s="121">
        <f t="shared" si="31"/>
        <v>-1.254928882544603E-2</v>
      </c>
      <c r="S343" s="167">
        <f>天行者!P342</f>
        <v>986229.38020259142</v>
      </c>
      <c r="T343" s="120">
        <f>天行者!S342</f>
        <v>1.2595522097095677E-2</v>
      </c>
      <c r="W343" s="122">
        <f t="shared" si="28"/>
        <v>0.18961676443906672</v>
      </c>
      <c r="X343" s="71">
        <f>[1]!s_dq_close($X$1,A343,1)</f>
        <v>7906.7563</v>
      </c>
      <c r="Y343" s="122">
        <f t="shared" si="29"/>
        <v>0.13716430655272149</v>
      </c>
      <c r="Z343" s="177">
        <f>[1]!s_dq_close($Z$1,A343,1)</f>
        <v>7240.4557999999997</v>
      </c>
    </row>
    <row r="344" spans="1:26">
      <c r="A344" s="113">
        <v>44537</v>
      </c>
      <c r="B344" s="175">
        <f t="shared" si="27"/>
        <v>6383152.6521028113</v>
      </c>
      <c r="C344" s="168">
        <f>财通君享定增!M343</f>
        <v>6324188.2600000054</v>
      </c>
      <c r="D344" s="120">
        <f>财通君享定增!R343</f>
        <v>6.3241882600000049E-2</v>
      </c>
      <c r="E344" s="168">
        <f>衍复天禄1000指增!P343</f>
        <v>2527691.0200000009</v>
      </c>
      <c r="F344" s="120">
        <f>衍复天禄1000指增!U343</f>
        <v>5.0553820400000019E-2</v>
      </c>
      <c r="G344" s="120">
        <f t="shared" si="25"/>
        <v>4.0549077056864613E-2</v>
      </c>
      <c r="H344" s="121">
        <f t="shared" si="26"/>
        <v>1.0004743343135405E-2</v>
      </c>
      <c r="I344" s="167">
        <f>'衍复-灵活对冲'!O343</f>
        <v>-2095609.200000003</v>
      </c>
      <c r="J344" s="121">
        <f>'衍复-灵活对冲'!T343</f>
        <v>-4.1912184000000061E-2</v>
      </c>
      <c r="K344" s="168">
        <f>凡二量化对冲7号!M343</f>
        <v>-4399581.2199999988</v>
      </c>
      <c r="L344" s="121">
        <f>凡二量化对冲7号!R343</f>
        <v>-1.9128613999999995E-2</v>
      </c>
      <c r="M344" s="168">
        <f>财通内需增长!K343</f>
        <v>4139059.7380360067</v>
      </c>
      <c r="N344" s="121">
        <f>财通内需增长!N343</f>
        <v>5.1738246725450084E-2</v>
      </c>
      <c r="O344" s="168">
        <f>赫富尊享十九号!P343</f>
        <v>-997093.89999999851</v>
      </c>
      <c r="P344" s="120">
        <f>赫富尊享十九号!U343</f>
        <v>-1.9941877999999968E-2</v>
      </c>
      <c r="Q344" s="120">
        <f t="shared" si="30"/>
        <v>5.0533917718540433E-3</v>
      </c>
      <c r="R344" s="121">
        <f t="shared" si="31"/>
        <v>-2.4995269771854012E-2</v>
      </c>
      <c r="S344" s="167">
        <f>天行者!P343</f>
        <v>884497.95406679809</v>
      </c>
      <c r="T344" s="120">
        <f>天行者!S343</f>
        <v>1.1296270166881202E-2</v>
      </c>
      <c r="W344" s="122">
        <f t="shared" si="28"/>
        <v>0.17076245019257197</v>
      </c>
      <c r="X344" s="71">
        <f>[1]!s_dq_close($X$1,A344,1)</f>
        <v>7781.4416000000001</v>
      </c>
      <c r="Y344" s="122">
        <f t="shared" si="29"/>
        <v>0.13188246375136115</v>
      </c>
      <c r="Z344" s="177">
        <f>[1]!s_dq_close($Z$1,A344,1)</f>
        <v>7206.8257000000003</v>
      </c>
    </row>
    <row r="345" spans="1:26">
      <c r="A345" s="113">
        <v>44538</v>
      </c>
      <c r="B345" s="175">
        <f t="shared" si="27"/>
        <v>9639587.382102821</v>
      </c>
      <c r="C345" s="168">
        <f>财通君享定增!M344</f>
        <v>6194627.3400000036</v>
      </c>
      <c r="D345" s="120">
        <f>财通君享定增!R344</f>
        <v>6.1946273400000036E-2</v>
      </c>
      <c r="E345" s="168">
        <f>衍复天禄1000指增!P344</f>
        <v>3428190.9000000032</v>
      </c>
      <c r="F345" s="120">
        <f>衍复天禄1000指增!U344</f>
        <v>6.8563818000000068E-2</v>
      </c>
      <c r="G345" s="120">
        <f t="shared" si="25"/>
        <v>5.941859968790375E-2</v>
      </c>
      <c r="H345" s="121">
        <f t="shared" si="26"/>
        <v>9.1452183120963176E-3</v>
      </c>
      <c r="I345" s="167">
        <f>'衍复-灵活对冲'!O344</f>
        <v>-2171640.3699999973</v>
      </c>
      <c r="J345" s="121">
        <f>'衍复-灵活对冲'!T344</f>
        <v>-4.3432807399999947E-2</v>
      </c>
      <c r="K345" s="168">
        <f>凡二量化对冲7号!M344</f>
        <v>-2875232.349999994</v>
      </c>
      <c r="L345" s="121">
        <f>凡二量化对冲7号!R344</f>
        <v>-1.2501010217391278E-2</v>
      </c>
      <c r="M345" s="168">
        <f>财通内需增长!K344</f>
        <v>4139059.7380360067</v>
      </c>
      <c r="N345" s="121">
        <f>财通内需增长!N344</f>
        <v>5.1738246725450084E-2</v>
      </c>
      <c r="O345" s="168">
        <f>赫富尊享十九号!P344</f>
        <v>40084.170000001788</v>
      </c>
      <c r="P345" s="120">
        <f>赫富尊享十九号!U344</f>
        <v>8.0168340000003578E-4</v>
      </c>
      <c r="Q345" s="120">
        <f t="shared" si="30"/>
        <v>1.8464394400800943E-2</v>
      </c>
      <c r="R345" s="121">
        <f t="shared" si="31"/>
        <v>-1.7662711000800906E-2</v>
      </c>
      <c r="S345" s="167">
        <f>天行者!P344</f>
        <v>884497.95406679809</v>
      </c>
      <c r="T345" s="120">
        <f>天行者!S344</f>
        <v>1.1296270166881202E-2</v>
      </c>
      <c r="W345" s="122">
        <f t="shared" si="28"/>
        <v>0.19199328786912329</v>
      </c>
      <c r="X345" s="71">
        <f>[1]!s_dq_close($X$1,A345,1)</f>
        <v>7922.5518000000002</v>
      </c>
      <c r="Y345" s="122">
        <f t="shared" si="29"/>
        <v>0.14698581927585441</v>
      </c>
      <c r="Z345" s="177">
        <f>[1]!s_dq_close($Z$1,A345,1)</f>
        <v>7302.9904999999999</v>
      </c>
    </row>
    <row r="346" spans="1:26">
      <c r="A346" s="113">
        <v>44539</v>
      </c>
      <c r="B346" s="175">
        <f t="shared" si="27"/>
        <v>6873705.7821028084</v>
      </c>
      <c r="C346" s="168">
        <f>财通君享定增!M345</f>
        <v>4895399.2099999934</v>
      </c>
      <c r="D346" s="120">
        <f>财通君享定增!R345</f>
        <v>4.8953992099999934E-2</v>
      </c>
      <c r="E346" s="168">
        <f>衍复天禄1000指增!P345</f>
        <v>3435991.7800000012</v>
      </c>
      <c r="F346" s="120">
        <f>衍复天禄1000指增!U345</f>
        <v>6.8719835600000029E-2</v>
      </c>
      <c r="G346" s="120">
        <f t="shared" si="25"/>
        <v>6.0649469568053727E-2</v>
      </c>
      <c r="H346" s="121">
        <f t="shared" si="26"/>
        <v>8.0703660319463022E-3</v>
      </c>
      <c r="I346" s="167">
        <f>'衍复-灵活对冲'!O345</f>
        <v>-2233415.700000003</v>
      </c>
      <c r="J346" s="121">
        <f>'衍复-灵活对冲'!T345</f>
        <v>-4.4668314000000056E-2</v>
      </c>
      <c r="K346" s="168">
        <f>凡二量化对冲7号!M345</f>
        <v>-4092501.0099999905</v>
      </c>
      <c r="L346" s="121">
        <f>凡二量化对冲7号!R345</f>
        <v>-1.7793482652173873E-2</v>
      </c>
      <c r="M346" s="168">
        <f>财通内需增长!K345</f>
        <v>4139059.7380360067</v>
      </c>
      <c r="N346" s="121">
        <f>财通内需增长!N345</f>
        <v>5.1738246725450084E-2</v>
      </c>
      <c r="O346" s="168">
        <f>赫富尊享十九号!P345</f>
        <v>-155326.18999999762</v>
      </c>
      <c r="P346" s="120">
        <f>赫富尊享十九号!U345</f>
        <v>-3.1065237999999525E-3</v>
      </c>
      <c r="Q346" s="120">
        <f t="shared" si="30"/>
        <v>2.0880820418972768E-2</v>
      </c>
      <c r="R346" s="121">
        <f t="shared" si="31"/>
        <v>-2.3987344218972719E-2</v>
      </c>
      <c r="S346" s="167">
        <f>天行者!P345</f>
        <v>884497.95406679809</v>
      </c>
      <c r="T346" s="120">
        <f>天行者!S345</f>
        <v>1.1296270166881202E-2</v>
      </c>
      <c r="W346" s="122">
        <f t="shared" si="28"/>
        <v>0.19337818769607673</v>
      </c>
      <c r="X346" s="71">
        <f>[1]!s_dq_close($X$1,A346,1)</f>
        <v>7931.7565000000004</v>
      </c>
      <c r="Y346" s="122">
        <f t="shared" si="29"/>
        <v>0.14970717742191209</v>
      </c>
      <c r="Z346" s="177">
        <f>[1]!s_dq_close($Z$1,A346,1)</f>
        <v>7320.3176999999996</v>
      </c>
    </row>
    <row r="347" spans="1:26">
      <c r="A347" s="113">
        <v>44540</v>
      </c>
      <c r="B347" s="175">
        <f t="shared" si="27"/>
        <v>8929332.0720507968</v>
      </c>
      <c r="C347" s="168">
        <f>财通君享定增!M346</f>
        <v>6070981.8299999982</v>
      </c>
      <c r="D347" s="120">
        <f>财通君享定增!R346</f>
        <v>6.0709818299999982E-2</v>
      </c>
      <c r="E347" s="168">
        <f>衍复天禄1000指增!P346</f>
        <v>3818663.7900000005</v>
      </c>
      <c r="F347" s="120">
        <f>衍复天禄1000指增!U346</f>
        <v>7.6373275800000015E-2</v>
      </c>
      <c r="G347" s="120">
        <f t="shared" si="25"/>
        <v>6.2972004840946338E-2</v>
      </c>
      <c r="H347" s="121">
        <f t="shared" si="26"/>
        <v>1.3401270959053677E-2</v>
      </c>
      <c r="I347" s="167">
        <f>'衍复-灵活对冲'!O346</f>
        <v>-2076601.3999999985</v>
      </c>
      <c r="J347" s="121">
        <f>'衍复-灵活对冲'!T346</f>
        <v>-4.1532027999999971E-2</v>
      </c>
      <c r="K347" s="168">
        <f>凡二量化对冲7号!M346</f>
        <v>-3585838.349999994</v>
      </c>
      <c r="L347" s="121">
        <f>凡二量化对冲7号!R346</f>
        <v>-1.5590601521739104E-2</v>
      </c>
      <c r="M347" s="168">
        <f>财通内需增长!K346</f>
        <v>3892786.0879839957</v>
      </c>
      <c r="N347" s="121">
        <f>财通内需增长!N346</f>
        <v>4.8659826099799949E-2</v>
      </c>
      <c r="O347" s="168">
        <f>赫富尊享十九号!P346</f>
        <v>-75157.840000003576</v>
      </c>
      <c r="P347" s="120">
        <f>赫富尊享十九号!U346</f>
        <v>-1.5031568000000715E-3</v>
      </c>
      <c r="Q347" s="120">
        <f t="shared" si="30"/>
        <v>1.8974185094590368E-2</v>
      </c>
      <c r="R347" s="121">
        <f t="shared" si="31"/>
        <v>-2.047734189459044E-2</v>
      </c>
      <c r="S347" s="167">
        <f>天行者!P346</f>
        <v>884497.95406679809</v>
      </c>
      <c r="T347" s="120">
        <f>天行者!S346</f>
        <v>1.1296270166881202E-2</v>
      </c>
      <c r="W347" s="122">
        <f t="shared" si="28"/>
        <v>0.19599136293855679</v>
      </c>
      <c r="X347" s="71">
        <f>[1]!s_dq_close($X$1,A347,1)</f>
        <v>7949.1248999999998</v>
      </c>
      <c r="Y347" s="122">
        <f t="shared" si="29"/>
        <v>0.14755994115953519</v>
      </c>
      <c r="Z347" s="177">
        <f>[1]!s_dq_close($Z$1,A347,1)</f>
        <v>7306.6459999999997</v>
      </c>
    </row>
    <row r="348" spans="1:26">
      <c r="A348" s="113">
        <v>44541</v>
      </c>
      <c r="B348" s="175">
        <f t="shared" si="27"/>
        <v>8929332.0720507968</v>
      </c>
      <c r="C348" s="168">
        <f>财通君享定增!M347</f>
        <v>6070981.8299999982</v>
      </c>
      <c r="D348" s="120">
        <f>财通君享定增!R347</f>
        <v>6.0709818299999982E-2</v>
      </c>
      <c r="E348" s="168">
        <f>衍复天禄1000指增!P347</f>
        <v>3818663.7900000005</v>
      </c>
      <c r="F348" s="120">
        <f>衍复天禄1000指增!U347</f>
        <v>7.6373275800000015E-2</v>
      </c>
      <c r="G348" s="120">
        <f t="shared" ref="G348:G379" si="32">X348/$X$219-1</f>
        <v>6.2972004840946338E-2</v>
      </c>
      <c r="H348" s="121">
        <f t="shared" ref="H348:H379" si="33">F348-G348</f>
        <v>1.3401270959053677E-2</v>
      </c>
      <c r="I348" s="167">
        <f>'衍复-灵活对冲'!O347</f>
        <v>-2076601.3999999985</v>
      </c>
      <c r="J348" s="121">
        <f>'衍复-灵活对冲'!T347</f>
        <v>-4.1532027999999971E-2</v>
      </c>
      <c r="K348" s="168">
        <f>凡二量化对冲7号!M347</f>
        <v>-3585838.349999994</v>
      </c>
      <c r="L348" s="121">
        <f>凡二量化对冲7号!R347</f>
        <v>-1.5590601521739104E-2</v>
      </c>
      <c r="M348" s="168">
        <f>财通内需增长!K347</f>
        <v>3892786.0879839957</v>
      </c>
      <c r="N348" s="121">
        <f>财通内需增长!N347</f>
        <v>4.8659826099799949E-2</v>
      </c>
      <c r="O348" s="168">
        <f>赫富尊享十九号!P347</f>
        <v>-75157.840000003576</v>
      </c>
      <c r="P348" s="120">
        <f>赫富尊享十九号!U347</f>
        <v>-1.5031568000000715E-3</v>
      </c>
      <c r="Q348" s="120">
        <f t="shared" si="30"/>
        <v>1.8974185094590368E-2</v>
      </c>
      <c r="R348" s="121">
        <f t="shared" si="31"/>
        <v>-2.047734189459044E-2</v>
      </c>
      <c r="S348" s="167">
        <f>天行者!P347</f>
        <v>884497.95406679809</v>
      </c>
      <c r="T348" s="120">
        <f>天行者!S347</f>
        <v>1.1296270166881202E-2</v>
      </c>
      <c r="W348" s="122">
        <f t="shared" si="28"/>
        <v>0.19599136293855679</v>
      </c>
      <c r="X348" s="71">
        <f>[1]!s_dq_close($X$1,A348,1)</f>
        <v>7949.1248999999998</v>
      </c>
      <c r="Y348" s="122">
        <f t="shared" si="29"/>
        <v>0.14755994115953519</v>
      </c>
      <c r="Z348" s="177">
        <f>[1]!s_dq_close($Z$1,A348,1)</f>
        <v>7306.6459999999997</v>
      </c>
    </row>
    <row r="349" spans="1:26">
      <c r="A349" s="113">
        <v>44542</v>
      </c>
      <c r="B349" s="175">
        <f t="shared" si="27"/>
        <v>8929332.0720507968</v>
      </c>
      <c r="C349" s="168">
        <f>财通君享定增!M348</f>
        <v>6070981.8299999982</v>
      </c>
      <c r="D349" s="120">
        <f>财通君享定增!R348</f>
        <v>6.0709818299999982E-2</v>
      </c>
      <c r="E349" s="168">
        <f>衍复天禄1000指增!P348</f>
        <v>3818663.7900000005</v>
      </c>
      <c r="F349" s="120">
        <f>衍复天禄1000指增!U348</f>
        <v>7.6373275800000015E-2</v>
      </c>
      <c r="G349" s="120">
        <f t="shared" si="32"/>
        <v>6.2972004840946338E-2</v>
      </c>
      <c r="H349" s="121">
        <f t="shared" si="33"/>
        <v>1.3401270959053677E-2</v>
      </c>
      <c r="I349" s="167">
        <f>'衍复-灵活对冲'!O348</f>
        <v>-2076601.3999999985</v>
      </c>
      <c r="J349" s="121">
        <f>'衍复-灵活对冲'!T348</f>
        <v>-4.1532027999999971E-2</v>
      </c>
      <c r="K349" s="168">
        <f>凡二量化对冲7号!M348</f>
        <v>-3585838.349999994</v>
      </c>
      <c r="L349" s="121">
        <f>凡二量化对冲7号!R348</f>
        <v>-1.5590601521739104E-2</v>
      </c>
      <c r="M349" s="168">
        <f>财通内需增长!K348</f>
        <v>3892786.0879839957</v>
      </c>
      <c r="N349" s="121">
        <f>财通内需增长!N348</f>
        <v>4.8659826099799949E-2</v>
      </c>
      <c r="O349" s="168">
        <f>赫富尊享十九号!P348</f>
        <v>-75157.840000003576</v>
      </c>
      <c r="P349" s="120">
        <f>赫富尊享十九号!U348</f>
        <v>-1.5031568000000715E-3</v>
      </c>
      <c r="Q349" s="120">
        <f t="shared" si="30"/>
        <v>1.8974185094590368E-2</v>
      </c>
      <c r="R349" s="121">
        <f t="shared" si="31"/>
        <v>-2.047734189459044E-2</v>
      </c>
      <c r="S349" s="167">
        <f>天行者!P348</f>
        <v>884497.95406679809</v>
      </c>
      <c r="T349" s="120">
        <f>天行者!S348</f>
        <v>1.1296270166881202E-2</v>
      </c>
      <c r="W349" s="122">
        <f t="shared" si="28"/>
        <v>0.19599136293855679</v>
      </c>
      <c r="X349" s="71">
        <f>[1]!s_dq_close($X$1,A349,1)</f>
        <v>7949.1248999999998</v>
      </c>
      <c r="Y349" s="122">
        <f t="shared" si="29"/>
        <v>0.14755994115953519</v>
      </c>
      <c r="Z349" s="177">
        <f>[1]!s_dq_close($Z$1,A349,1)</f>
        <v>7306.6459999999997</v>
      </c>
    </row>
    <row r="350" spans="1:26">
      <c r="A350" s="113">
        <v>44543</v>
      </c>
      <c r="B350" s="175">
        <f t="shared" si="27"/>
        <v>9887859.0420507751</v>
      </c>
      <c r="C350" s="168">
        <f>财通君享定增!M349</f>
        <v>6062452.5699999928</v>
      </c>
      <c r="D350" s="120">
        <f>财通君享定增!R349</f>
        <v>6.0624525699999932E-2</v>
      </c>
      <c r="E350" s="168">
        <f>衍复天禄1000指增!P349</f>
        <v>3999619.2399999974</v>
      </c>
      <c r="F350" s="120">
        <f>衍复天禄1000指增!U349</f>
        <v>7.9992384799999955E-2</v>
      </c>
      <c r="G350" s="120">
        <f t="shared" si="32"/>
        <v>6.7755825219713017E-2</v>
      </c>
      <c r="H350" s="121">
        <f t="shared" si="33"/>
        <v>1.2236559580286938E-2</v>
      </c>
      <c r="I350" s="167">
        <f>'衍复-灵活对冲'!O349</f>
        <v>-2052841.6599999964</v>
      </c>
      <c r="J350" s="121">
        <f>'衍复-灵活对冲'!T349</f>
        <v>-4.1056833199999927E-2</v>
      </c>
      <c r="K350" s="168">
        <f>凡二量化对冲7号!M349</f>
        <v>-3107092.8600000143</v>
      </c>
      <c r="L350" s="121">
        <f>凡二量化对冲7号!R349</f>
        <v>-1.3509099391304411E-2</v>
      </c>
      <c r="M350" s="168">
        <f>财通内需增长!K349</f>
        <v>3892786.0879839957</v>
      </c>
      <c r="N350" s="121">
        <f>财通内需增长!N349</f>
        <v>4.8659826099799949E-2</v>
      </c>
      <c r="O350" s="168">
        <f>赫富尊享十九号!P349</f>
        <v>208437.7100000006</v>
      </c>
      <c r="P350" s="120">
        <f>赫富尊享十九号!U349</f>
        <v>4.1687542000000124E-3</v>
      </c>
      <c r="Q350" s="120">
        <f t="shared" si="30"/>
        <v>2.5442913699471159E-2</v>
      </c>
      <c r="R350" s="121">
        <f t="shared" si="31"/>
        <v>-2.1274159499471146E-2</v>
      </c>
      <c r="S350" s="167">
        <f>天行者!P349</f>
        <v>884497.95406679809</v>
      </c>
      <c r="T350" s="120">
        <f>天行者!S349</f>
        <v>1.1296270166881202E-2</v>
      </c>
      <c r="W350" s="122">
        <f t="shared" si="28"/>
        <v>0.20137382628547296</v>
      </c>
      <c r="X350" s="71">
        <f>[1]!s_dq_close($X$1,A350,1)</f>
        <v>7984.8993</v>
      </c>
      <c r="Y350" s="122">
        <f t="shared" si="29"/>
        <v>0.15484496753780919</v>
      </c>
      <c r="Z350" s="177">
        <f>[1]!s_dq_close($Z$1,A350,1)</f>
        <v>7353.0306</v>
      </c>
    </row>
    <row r="351" spans="1:26">
      <c r="A351" s="113">
        <v>44544</v>
      </c>
      <c r="B351" s="175">
        <f t="shared" si="27"/>
        <v>9462119.3525271863</v>
      </c>
      <c r="C351" s="168">
        <f>财通君享定增!M350</f>
        <v>6511132.0100000054</v>
      </c>
      <c r="D351" s="120">
        <f>财通君享定增!R350</f>
        <v>6.511132010000005E-2</v>
      </c>
      <c r="E351" s="168">
        <f>衍复天禄1000指增!P350</f>
        <v>4015080.5900000003</v>
      </c>
      <c r="F351" s="120">
        <f>衍复天禄1000指增!U350</f>
        <v>8.0301611800000006E-2</v>
      </c>
      <c r="G351" s="120">
        <f t="shared" si="32"/>
        <v>6.7345058318255768E-2</v>
      </c>
      <c r="H351" s="121">
        <f t="shared" si="33"/>
        <v>1.2956553481744237E-2</v>
      </c>
      <c r="I351" s="167">
        <f>'衍复-灵活对冲'!O350</f>
        <v>-2109865.0399999991</v>
      </c>
      <c r="J351" s="121">
        <f>'衍复-灵活对冲'!T350</f>
        <v>-4.2197300799999983E-2</v>
      </c>
      <c r="K351" s="168">
        <f>凡二量化对冲7号!M350</f>
        <v>-3332263.9199999869</v>
      </c>
      <c r="L351" s="121">
        <f>凡二量化对冲7号!R350</f>
        <v>-1.4488103999999943E-2</v>
      </c>
      <c r="M351" s="168">
        <f>财通内需增长!K350</f>
        <v>3892786.0879839957</v>
      </c>
      <c r="N351" s="121">
        <f>财通内需增长!N350</f>
        <v>4.8659826099799949E-2</v>
      </c>
      <c r="O351" s="168">
        <f>赫富尊享十九号!P350</f>
        <v>344723.91999999853</v>
      </c>
      <c r="P351" s="120">
        <f>赫富尊享十九号!U350</f>
        <v>6.8944783999999705E-3</v>
      </c>
      <c r="Q351" s="120">
        <f t="shared" si="30"/>
        <v>2.1412910533344043E-2</v>
      </c>
      <c r="R351" s="121">
        <f t="shared" si="31"/>
        <v>-1.4518432133344073E-2</v>
      </c>
      <c r="S351" s="167">
        <f>天行者!P350</f>
        <v>140525.70454317331</v>
      </c>
      <c r="T351" s="120">
        <f>天行者!S350</f>
        <v>1.7947088702831842E-3</v>
      </c>
      <c r="W351" s="122">
        <f t="shared" si="28"/>
        <v>0.2009116563843969</v>
      </c>
      <c r="X351" s="71">
        <f>[1]!s_dq_close($X$1,A351,1)</f>
        <v>7981.8275000000003</v>
      </c>
      <c r="Y351" s="122">
        <f t="shared" si="29"/>
        <v>0.15030641272077561</v>
      </c>
      <c r="Z351" s="177">
        <f>[1]!s_dq_close($Z$1,A351,1)</f>
        <v>7324.1331</v>
      </c>
    </row>
    <row r="352" spans="1:26">
      <c r="A352" s="113">
        <v>44545</v>
      </c>
      <c r="B352" s="175">
        <f t="shared" si="27"/>
        <v>8641525.8452311754</v>
      </c>
      <c r="C352" s="168">
        <f>财通君享定增!M351</f>
        <v>6904388.7199999988</v>
      </c>
      <c r="D352" s="120">
        <f>财通君享定增!R351</f>
        <v>6.9043887199999987E-2</v>
      </c>
      <c r="E352" s="168">
        <f>衍复天禄1000指增!P351</f>
        <v>3852087.9900000007</v>
      </c>
      <c r="F352" s="120">
        <f>衍复天禄1000指增!U351</f>
        <v>7.7041759800000012E-2</v>
      </c>
      <c r="G352" s="120">
        <f t="shared" si="32"/>
        <v>6.3835366851028086E-2</v>
      </c>
      <c r="H352" s="121">
        <f t="shared" si="33"/>
        <v>1.3206392948971926E-2</v>
      </c>
      <c r="I352" s="167">
        <f>'衍复-灵活对冲'!O351</f>
        <v>-2162136.4699999988</v>
      </c>
      <c r="J352" s="121">
        <f>'衍复-灵活对冲'!T351</f>
        <v>-4.3242729399999978E-2</v>
      </c>
      <c r="K352" s="168">
        <f>凡二量化对冲7号!M351</f>
        <v>-4266715.4199999869</v>
      </c>
      <c r="L352" s="121">
        <f>凡二量化对冲7号!R351</f>
        <v>-1.8550936608695594E-2</v>
      </c>
      <c r="M352" s="168">
        <f>财通内需增长!K351</f>
        <v>3892786.0879839957</v>
      </c>
      <c r="N352" s="121">
        <f>财通内需增长!N351</f>
        <v>4.8659826099799949E-2</v>
      </c>
      <c r="O352" s="168">
        <f>赫富尊享十九号!P351</f>
        <v>280589.23270399362</v>
      </c>
      <c r="P352" s="120">
        <f>赫富尊享十九号!U351</f>
        <v>5.6117846540798726E-3</v>
      </c>
      <c r="Q352" s="120">
        <f t="shared" si="30"/>
        <v>2.0035827177900645E-2</v>
      </c>
      <c r="R352" s="121">
        <f t="shared" si="31"/>
        <v>-1.4424042523820773E-2</v>
      </c>
      <c r="S352" s="167">
        <f>天行者!P351</f>
        <v>140525.70454317331</v>
      </c>
      <c r="T352" s="120">
        <f>天行者!S351</f>
        <v>1.7947088702831842E-3</v>
      </c>
      <c r="W352" s="122">
        <f t="shared" si="28"/>
        <v>0.1969627652920003</v>
      </c>
      <c r="X352" s="71">
        <f>[1]!s_dq_close($X$1,A352,1)</f>
        <v>7955.5812999999998</v>
      </c>
      <c r="Y352" s="122">
        <f t="shared" si="29"/>
        <v>0.14875555331976198</v>
      </c>
      <c r="Z352" s="177">
        <f>[1]!s_dq_close($Z$1,A352,1)</f>
        <v>7314.2586000000001</v>
      </c>
    </row>
    <row r="353" spans="1:26">
      <c r="A353" s="113">
        <v>44546</v>
      </c>
      <c r="B353" s="175">
        <f t="shared" si="27"/>
        <v>9087031.5625271667</v>
      </c>
      <c r="C353" s="168">
        <f>财通君享定增!M352</f>
        <v>6731228.099999994</v>
      </c>
      <c r="D353" s="120">
        <f>财通君享定增!R352</f>
        <v>6.7312280999999946E-2</v>
      </c>
      <c r="E353" s="168">
        <f>衍复天禄1000指增!P352</f>
        <v>4252286.4400000023</v>
      </c>
      <c r="F353" s="120">
        <f>衍复天禄1000指增!U352</f>
        <v>8.5045728800000039E-2</v>
      </c>
      <c r="G353" s="120">
        <f t="shared" si="32"/>
        <v>7.0574134399485455E-2</v>
      </c>
      <c r="H353" s="121">
        <f t="shared" si="33"/>
        <v>1.4471594400514584E-2</v>
      </c>
      <c r="I353" s="167">
        <f>'衍复-灵活对冲'!O352</f>
        <v>-2114616.9900000021</v>
      </c>
      <c r="J353" s="121">
        <f>'衍复-灵活对冲'!T352</f>
        <v>-4.2292339800000044E-2</v>
      </c>
      <c r="K353" s="168">
        <f>凡二量化对冲7号!M352</f>
        <v>-4324246.8199999928</v>
      </c>
      <c r="L353" s="121">
        <f>凡二量化对冲7号!R352</f>
        <v>-1.8801073130434751E-2</v>
      </c>
      <c r="M353" s="168">
        <f>财通内需增长!K352</f>
        <v>3892786.0879839957</v>
      </c>
      <c r="N353" s="121">
        <f>财通内需增长!N352</f>
        <v>4.8659826099799949E-2</v>
      </c>
      <c r="O353" s="168">
        <f>赫富尊享十九号!P352</f>
        <v>509069.03999999701</v>
      </c>
      <c r="P353" s="120">
        <f>赫富尊享十九号!U352</f>
        <v>1.018138079999994E-2</v>
      </c>
      <c r="Q353" s="120">
        <f t="shared" si="30"/>
        <v>2.9343122802211852E-2</v>
      </c>
      <c r="R353" s="121">
        <f t="shared" si="31"/>
        <v>-1.9161742002211914E-2</v>
      </c>
      <c r="S353" s="167">
        <f>天行者!P352</f>
        <v>140525.70454317331</v>
      </c>
      <c r="T353" s="120">
        <f>天行者!S352</f>
        <v>1.7947088702831842E-3</v>
      </c>
      <c r="W353" s="122">
        <f t="shared" si="28"/>
        <v>0.20454481613445075</v>
      </c>
      <c r="X353" s="71">
        <f>[1]!s_dq_close($X$1,A353,1)</f>
        <v>8005.9751999999999</v>
      </c>
      <c r="Y353" s="122">
        <f t="shared" si="29"/>
        <v>0.1592373493998045</v>
      </c>
      <c r="Z353" s="177">
        <f>[1]!s_dq_close($Z$1,A353,1)</f>
        <v>7380.9974000000002</v>
      </c>
    </row>
    <row r="354" spans="1:26">
      <c r="A354" s="113">
        <v>44547</v>
      </c>
      <c r="B354" s="175">
        <f t="shared" si="27"/>
        <v>5656033.7055071592</v>
      </c>
      <c r="C354" s="168">
        <f>财通君享定增!M353</f>
        <v>6366421.2300000042</v>
      </c>
      <c r="D354" s="120">
        <f>财通君享定增!R353</f>
        <v>6.3664212300000037E-2</v>
      </c>
      <c r="E354" s="168">
        <f>衍复天禄1000指增!P353</f>
        <v>3547179.0099999984</v>
      </c>
      <c r="F354" s="120">
        <f>衍复天禄1000指增!U353</f>
        <v>7.0943580199999967E-2</v>
      </c>
      <c r="G354" s="120">
        <f t="shared" si="32"/>
        <v>5.5614425874693563E-2</v>
      </c>
      <c r="H354" s="121">
        <f t="shared" si="33"/>
        <v>1.5329154325306404E-2</v>
      </c>
      <c r="I354" s="167">
        <f>'衍复-灵活对冲'!O353</f>
        <v>-2390229.9900000021</v>
      </c>
      <c r="J354" s="121">
        <f>'衍复-灵活对冲'!T353</f>
        <v>-4.7804599800000042E-2</v>
      </c>
      <c r="K354" s="168">
        <f>凡二量化对冲7号!M353</f>
        <v>-5858770.7199999988</v>
      </c>
      <c r="L354" s="121">
        <f>凡二量化对冲7号!R353</f>
        <v>-2.5472916173913038E-2</v>
      </c>
      <c r="M354" s="168">
        <f>财通内需增长!K353</f>
        <v>3926066.3109639883</v>
      </c>
      <c r="N354" s="121">
        <f>财通内需增长!N353</f>
        <v>4.9075828887049852E-2</v>
      </c>
      <c r="O354" s="168">
        <f>赫富尊享十九号!P353</f>
        <v>-75157.840000003576</v>
      </c>
      <c r="P354" s="120">
        <f>赫富尊享十九号!U353</f>
        <v>-1.5031568000000715E-3</v>
      </c>
      <c r="Q354" s="120">
        <f t="shared" si="30"/>
        <v>2.0077873927778267E-2</v>
      </c>
      <c r="R354" s="121">
        <f t="shared" si="31"/>
        <v>-2.1581030727778339E-2</v>
      </c>
      <c r="S354" s="167">
        <f>天行者!P353</f>
        <v>140525.70454317331</v>
      </c>
      <c r="T354" s="120">
        <f>天行者!S353</f>
        <v>1.7947088702831842E-3</v>
      </c>
      <c r="W354" s="122">
        <f t="shared" si="28"/>
        <v>0.18771306317553216</v>
      </c>
      <c r="X354" s="71">
        <f>[1]!s_dq_close($X$1,A354,1)</f>
        <v>7894.1034</v>
      </c>
      <c r="Y354" s="122">
        <f t="shared" si="29"/>
        <v>0.14880290600692625</v>
      </c>
      <c r="Z354" s="177">
        <f>[1]!s_dq_close($Z$1,A354,1)</f>
        <v>7314.5600999999997</v>
      </c>
    </row>
    <row r="355" spans="1:26">
      <c r="A355" s="113">
        <v>44548</v>
      </c>
      <c r="B355" s="175">
        <f t="shared" si="27"/>
        <v>5656033.7055071592</v>
      </c>
      <c r="C355" s="168">
        <f>财通君享定增!M354</f>
        <v>6366421.2300000042</v>
      </c>
      <c r="D355" s="120">
        <f>财通君享定增!R354</f>
        <v>6.3664212300000037E-2</v>
      </c>
      <c r="E355" s="168">
        <f>衍复天禄1000指增!P354</f>
        <v>3547179.0099999984</v>
      </c>
      <c r="F355" s="120">
        <f>衍复天禄1000指增!U354</f>
        <v>7.0943580199999967E-2</v>
      </c>
      <c r="G355" s="120">
        <f t="shared" si="32"/>
        <v>5.5614425874693563E-2</v>
      </c>
      <c r="H355" s="121">
        <f t="shared" si="33"/>
        <v>1.5329154325306404E-2</v>
      </c>
      <c r="I355" s="167">
        <f>'衍复-灵活对冲'!O354</f>
        <v>-2390229.9900000021</v>
      </c>
      <c r="J355" s="121">
        <f>'衍复-灵活对冲'!T354</f>
        <v>-4.7804599800000042E-2</v>
      </c>
      <c r="K355" s="168">
        <f>凡二量化对冲7号!M354</f>
        <v>-5858770.7199999988</v>
      </c>
      <c r="L355" s="121">
        <f>凡二量化对冲7号!R354</f>
        <v>-2.5472916173913038E-2</v>
      </c>
      <c r="M355" s="168">
        <f>财通内需增长!K354</f>
        <v>3926066.3109639883</v>
      </c>
      <c r="N355" s="121">
        <f>财通内需增长!N354</f>
        <v>4.9075828887049852E-2</v>
      </c>
      <c r="O355" s="168">
        <f>赫富尊享十九号!P354</f>
        <v>-75157.840000003576</v>
      </c>
      <c r="P355" s="120">
        <f>赫富尊享十九号!U354</f>
        <v>-1.5031568000000715E-3</v>
      </c>
      <c r="Q355" s="120">
        <f t="shared" si="30"/>
        <v>2.0077873927778267E-2</v>
      </c>
      <c r="R355" s="121">
        <f t="shared" si="31"/>
        <v>-2.1581030727778339E-2</v>
      </c>
      <c r="S355" s="167">
        <f>天行者!P354</f>
        <v>140525.70454317331</v>
      </c>
      <c r="T355" s="120">
        <f>天行者!S354</f>
        <v>1.7947088702831842E-3</v>
      </c>
      <c r="W355" s="122">
        <f t="shared" si="28"/>
        <v>0.18771306317553216</v>
      </c>
      <c r="X355" s="71">
        <f>[1]!s_dq_close($X$1,A355,1)</f>
        <v>7894.1034</v>
      </c>
      <c r="Y355" s="122">
        <f t="shared" si="29"/>
        <v>0.14880290600692625</v>
      </c>
      <c r="Z355" s="177">
        <f>[1]!s_dq_close($Z$1,A355,1)</f>
        <v>7314.5600999999997</v>
      </c>
    </row>
    <row r="356" spans="1:26">
      <c r="A356" s="113">
        <v>44549</v>
      </c>
      <c r="B356" s="175">
        <f t="shared" si="27"/>
        <v>5656033.7055071592</v>
      </c>
      <c r="C356" s="168">
        <f>财通君享定增!M355</f>
        <v>6366421.2300000042</v>
      </c>
      <c r="D356" s="120">
        <f>财通君享定增!R355</f>
        <v>6.3664212300000037E-2</v>
      </c>
      <c r="E356" s="168">
        <f>衍复天禄1000指增!P355</f>
        <v>3547179.0099999984</v>
      </c>
      <c r="F356" s="120">
        <f>衍复天禄1000指增!U355</f>
        <v>7.0943580199999967E-2</v>
      </c>
      <c r="G356" s="120">
        <f t="shared" si="32"/>
        <v>5.5614425874693563E-2</v>
      </c>
      <c r="H356" s="121">
        <f t="shared" si="33"/>
        <v>1.5329154325306404E-2</v>
      </c>
      <c r="I356" s="167">
        <f>'衍复-灵活对冲'!O355</f>
        <v>-2390229.9900000021</v>
      </c>
      <c r="J356" s="121">
        <f>'衍复-灵活对冲'!T355</f>
        <v>-4.7804599800000042E-2</v>
      </c>
      <c r="K356" s="168">
        <f>凡二量化对冲7号!M355</f>
        <v>-5858770.7199999988</v>
      </c>
      <c r="L356" s="121">
        <f>凡二量化对冲7号!R355</f>
        <v>-2.5472916173913038E-2</v>
      </c>
      <c r="M356" s="168">
        <f>财通内需增长!K355</f>
        <v>3926066.3109639883</v>
      </c>
      <c r="N356" s="121">
        <f>财通内需增长!N355</f>
        <v>4.9075828887049852E-2</v>
      </c>
      <c r="O356" s="168">
        <f>赫富尊享十九号!P355</f>
        <v>-75157.840000003576</v>
      </c>
      <c r="P356" s="120">
        <f>赫富尊享十九号!U355</f>
        <v>-1.5031568000000715E-3</v>
      </c>
      <c r="Q356" s="120">
        <f t="shared" si="30"/>
        <v>2.0077873927778267E-2</v>
      </c>
      <c r="R356" s="121">
        <f t="shared" si="31"/>
        <v>-2.1581030727778339E-2</v>
      </c>
      <c r="S356" s="167">
        <f>天行者!P355</f>
        <v>140525.70454317331</v>
      </c>
      <c r="T356" s="120">
        <f>天行者!S355</f>
        <v>1.7947088702831842E-3</v>
      </c>
      <c r="W356" s="122">
        <f t="shared" si="28"/>
        <v>0.18771306317553216</v>
      </c>
      <c r="X356" s="71">
        <f>[1]!s_dq_close($X$1,A356,1)</f>
        <v>7894.1034</v>
      </c>
      <c r="Y356" s="122">
        <f t="shared" si="29"/>
        <v>0.14880290600692625</v>
      </c>
      <c r="Z356" s="177">
        <f>[1]!s_dq_close($Z$1,A356,1)</f>
        <v>7314.5600999999997</v>
      </c>
    </row>
    <row r="357" spans="1:26">
      <c r="A357" s="113">
        <v>44550</v>
      </c>
      <c r="B357" s="175">
        <f t="shared" si="27"/>
        <v>2598651.3755071741</v>
      </c>
      <c r="C357" s="168">
        <f>财通君享定增!M356</f>
        <v>7285795.8700000048</v>
      </c>
      <c r="D357" s="120">
        <f>财通君享定增!R356</f>
        <v>7.2857958700000044E-2</v>
      </c>
      <c r="E357" s="168">
        <f>衍复天禄1000指增!P356</f>
        <v>2623007.6799999974</v>
      </c>
      <c r="F357" s="120">
        <f>衍复天禄1000指增!U356</f>
        <v>5.2460153599999948E-2</v>
      </c>
      <c r="G357" s="120">
        <f t="shared" si="32"/>
        <v>3.6605511545601432E-2</v>
      </c>
      <c r="H357" s="121">
        <f t="shared" si="33"/>
        <v>1.5854642054398516E-2</v>
      </c>
      <c r="I357" s="167">
        <f>'衍复-灵活对冲'!O356</f>
        <v>-2499524.799999997</v>
      </c>
      <c r="J357" s="121">
        <f>'衍复-灵活对冲'!T356</f>
        <v>-4.999049599999994E-2</v>
      </c>
      <c r="K357" s="168">
        <f>凡二量化对冲7号!M356</f>
        <v>-7749851.9099999964</v>
      </c>
      <c r="L357" s="121">
        <f>凡二量化对冲7号!R356</f>
        <v>-3.3695008304347809E-2</v>
      </c>
      <c r="M357" s="168">
        <f>财通内需增长!K356</f>
        <v>3926066.3109639883</v>
      </c>
      <c r="N357" s="121">
        <f>财通内需增长!N356</f>
        <v>4.9075828887049852E-2</v>
      </c>
      <c r="O357" s="168">
        <f>赫富尊享十九号!P356</f>
        <v>-1127367.4799999967</v>
      </c>
      <c r="P357" s="120">
        <f>赫富尊享十九号!U356</f>
        <v>-2.2547349599999933E-2</v>
      </c>
      <c r="Q357" s="120">
        <f t="shared" si="30"/>
        <v>3.5399179640716039E-3</v>
      </c>
      <c r="R357" s="121">
        <f t="shared" si="31"/>
        <v>-2.6087267564071537E-2</v>
      </c>
      <c r="S357" s="167">
        <f>天行者!P356</f>
        <v>140525.70454317331</v>
      </c>
      <c r="T357" s="120">
        <f>天行者!S356</f>
        <v>1.7947088702831842E-3</v>
      </c>
      <c r="W357" s="122">
        <f t="shared" si="28"/>
        <v>0.16632539044953676</v>
      </c>
      <c r="X357" s="71">
        <f>[1]!s_dq_close($X$1,A357,1)</f>
        <v>7751.9507999999996</v>
      </c>
      <c r="Y357" s="122">
        <f t="shared" si="29"/>
        <v>0.13017800259894807</v>
      </c>
      <c r="Z357" s="177">
        <f>[1]!s_dq_close($Z$1,A357,1)</f>
        <v>7195.9732000000004</v>
      </c>
    </row>
    <row r="358" spans="1:26">
      <c r="A358" s="113">
        <v>44551</v>
      </c>
      <c r="B358" s="175">
        <f t="shared" si="27"/>
        <v>5540573.5555071589</v>
      </c>
      <c r="C358" s="168">
        <f>财通君享定增!M357</f>
        <v>7605798.950000003</v>
      </c>
      <c r="D358" s="120">
        <f>财通君享定增!R357</f>
        <v>7.6057989500000034E-2</v>
      </c>
      <c r="E358" s="168">
        <f>衍复天禄1000指增!P357</f>
        <v>3370930.4500000011</v>
      </c>
      <c r="F358" s="120">
        <f>衍复天禄1000指增!U357</f>
        <v>6.7418609000000018E-2</v>
      </c>
      <c r="G358" s="120">
        <f t="shared" si="32"/>
        <v>4.9587459946282442E-2</v>
      </c>
      <c r="H358" s="121">
        <f t="shared" si="33"/>
        <v>1.7831149053717577E-2</v>
      </c>
      <c r="I358" s="167">
        <f>'衍复-灵活对冲'!O357</f>
        <v>-2204904.0099999979</v>
      </c>
      <c r="J358" s="121">
        <f>'衍复-灵活对冲'!T357</f>
        <v>-4.4098080199999959E-2</v>
      </c>
      <c r="K358" s="168">
        <f>凡二量化对冲7号!M357</f>
        <v>-6806812.6800000072</v>
      </c>
      <c r="L358" s="121">
        <f>凡二量化对冲7号!R357</f>
        <v>-2.9594837739130467E-2</v>
      </c>
      <c r="M358" s="168">
        <f>财通内需增长!K357</f>
        <v>3926066.3109639883</v>
      </c>
      <c r="N358" s="121">
        <f>财通内需增长!N357</f>
        <v>4.9075828887049852E-2</v>
      </c>
      <c r="O358" s="168">
        <f>赫富尊享十九号!P357</f>
        <v>-491031.17000000179</v>
      </c>
      <c r="P358" s="120">
        <f>赫富尊享十九号!U357</f>
        <v>-9.8206234000000354E-3</v>
      </c>
      <c r="Q358" s="120">
        <f t="shared" si="30"/>
        <v>1.4626076998211834E-2</v>
      </c>
      <c r="R358" s="121">
        <f t="shared" si="31"/>
        <v>-2.4446700398211868E-2</v>
      </c>
      <c r="S358" s="167">
        <f>天行者!P357</f>
        <v>140525.70454317331</v>
      </c>
      <c r="T358" s="120">
        <f>天行者!S357</f>
        <v>1.7947088702831842E-3</v>
      </c>
      <c r="W358" s="122">
        <f t="shared" si="28"/>
        <v>0.1809318881659574</v>
      </c>
      <c r="X358" s="71">
        <f>[1]!s_dq_close($X$1,A358,1)</f>
        <v>7849.0325000000003</v>
      </c>
      <c r="Y358" s="122">
        <f t="shared" si="29"/>
        <v>0.14266313931290919</v>
      </c>
      <c r="Z358" s="177">
        <f>[1]!s_dq_close($Z$1,A358,1)</f>
        <v>7275.4674999999997</v>
      </c>
    </row>
    <row r="359" spans="1:26">
      <c r="A359" s="113">
        <v>44552</v>
      </c>
      <c r="B359" s="175">
        <f t="shared" si="27"/>
        <v>7020648.0250077061</v>
      </c>
      <c r="C359" s="168">
        <f>财通君享定增!M358</f>
        <v>7894135.9300000072</v>
      </c>
      <c r="D359" s="120">
        <f>财通君享定增!R358</f>
        <v>7.8941359300000069E-2</v>
      </c>
      <c r="E359" s="168">
        <f>衍复天禄1000指增!P358</f>
        <v>3809226.8400000008</v>
      </c>
      <c r="F359" s="120">
        <f>衍复天禄1000指增!U358</f>
        <v>7.6184536800000022E-2</v>
      </c>
      <c r="G359" s="120">
        <f t="shared" si="32"/>
        <v>6.0523102382078919E-2</v>
      </c>
      <c r="H359" s="121">
        <f t="shared" si="33"/>
        <v>1.5661434417921102E-2</v>
      </c>
      <c r="I359" s="167">
        <f>'衍复-灵活对冲'!O358</f>
        <v>-2162136.4699999988</v>
      </c>
      <c r="J359" s="121">
        <f>'衍复-灵活对冲'!T358</f>
        <v>-4.3242729399999978E-2</v>
      </c>
      <c r="K359" s="168">
        <f>凡二量化对冲7号!M358</f>
        <v>-5741653.8300000131</v>
      </c>
      <c r="L359" s="121">
        <f>凡二量化对冲7号!R358</f>
        <v>-2.4963712304347883E-2</v>
      </c>
      <c r="M359" s="168">
        <f>财通内需增长!K358</f>
        <v>3926066.3109639883</v>
      </c>
      <c r="N359" s="121">
        <f>财通内需增长!N358</f>
        <v>4.9075828887049852E-2</v>
      </c>
      <c r="O359" s="168">
        <f>赫富尊享十九号!P358</f>
        <v>-75157.840000003576</v>
      </c>
      <c r="P359" s="120">
        <f>赫富尊享十九号!U358</f>
        <v>-1.5031568000000715E-3</v>
      </c>
      <c r="Q359" s="120">
        <f t="shared" si="30"/>
        <v>1.8390830020832638E-2</v>
      </c>
      <c r="R359" s="121">
        <f t="shared" si="31"/>
        <v>-1.989398682083271E-2</v>
      </c>
      <c r="S359" s="167">
        <f>天行者!P358</f>
        <v>-629832.91595627367</v>
      </c>
      <c r="T359" s="120">
        <f>天行者!S358</f>
        <v>-8.0438431156612221E-3</v>
      </c>
      <c r="W359" s="122">
        <f t="shared" si="28"/>
        <v>0.19323600703440702</v>
      </c>
      <c r="X359" s="71">
        <f>[1]!s_dq_close($X$1,A359,1)</f>
        <v>7930.8114999999998</v>
      </c>
      <c r="Y359" s="122">
        <f t="shared" si="29"/>
        <v>0.14690297170544242</v>
      </c>
      <c r="Z359" s="177">
        <f>[1]!s_dq_close($Z$1,A359,1)</f>
        <v>7302.4629999999997</v>
      </c>
    </row>
    <row r="360" spans="1:26">
      <c r="A360" s="113">
        <v>44553</v>
      </c>
      <c r="B360" s="175">
        <f t="shared" si="27"/>
        <v>5491780.2150076982</v>
      </c>
      <c r="C360" s="168">
        <f>财通君享定增!M359</f>
        <v>7789464.3199999928</v>
      </c>
      <c r="D360" s="120">
        <f>财通君享定增!R359</f>
        <v>7.7894643199999933E-2</v>
      </c>
      <c r="E360" s="168">
        <f>衍复天禄1000指增!P359</f>
        <v>3779489.0599999977</v>
      </c>
      <c r="F360" s="120">
        <f>衍复天禄1000指增!U359</f>
        <v>7.5589781199999956E-2</v>
      </c>
      <c r="G360" s="120">
        <f t="shared" si="32"/>
        <v>6.0770501250620779E-2</v>
      </c>
      <c r="H360" s="121">
        <f t="shared" si="33"/>
        <v>1.4819279949379177E-2</v>
      </c>
      <c r="I360" s="167">
        <f>'衍复-灵活对冲'!O359</f>
        <v>-2432997.5300000012</v>
      </c>
      <c r="J360" s="121">
        <f>'衍复-灵活对冲'!T359</f>
        <v>-4.8659950600000022E-2</v>
      </c>
      <c r="K360" s="168">
        <f>凡二量化对冲7号!M359</f>
        <v>-7212981.4300000072</v>
      </c>
      <c r="L360" s="121">
        <f>凡二量化对冲7号!R359</f>
        <v>-3.1360788826086991E-2</v>
      </c>
      <c r="M360" s="168">
        <f>财通内需增长!K359</f>
        <v>3926066.3109639883</v>
      </c>
      <c r="N360" s="121">
        <f>财通内需增长!N359</f>
        <v>4.9075828887049852E-2</v>
      </c>
      <c r="O360" s="168">
        <f>赫富尊享十九号!P359</f>
        <v>272572.40000000002</v>
      </c>
      <c r="P360" s="120">
        <f>赫富尊享十九号!U359</f>
        <v>5.4514480000000002E-3</v>
      </c>
      <c r="Q360" s="120">
        <f t="shared" si="30"/>
        <v>2.3233806747196661E-2</v>
      </c>
      <c r="R360" s="121">
        <f t="shared" si="31"/>
        <v>-1.778235874719666E-2</v>
      </c>
      <c r="S360" s="167">
        <f>天行者!P359</f>
        <v>-629832.91595627367</v>
      </c>
      <c r="T360" s="120">
        <f>天行者!S359</f>
        <v>-8.0438431156612221E-3</v>
      </c>
      <c r="W360" s="122">
        <f t="shared" si="28"/>
        <v>0.19351436517425369</v>
      </c>
      <c r="X360" s="71">
        <f>[1]!s_dq_close($X$1,A360,1)</f>
        <v>7932.6616000000004</v>
      </c>
      <c r="Y360" s="122">
        <f t="shared" si="29"/>
        <v>0.15235709033615841</v>
      </c>
      <c r="Z360" s="177">
        <f>[1]!s_dq_close($Z$1,A360,1)</f>
        <v>7337.19</v>
      </c>
    </row>
    <row r="361" spans="1:26">
      <c r="A361" s="113">
        <v>44554</v>
      </c>
      <c r="B361" s="175">
        <f t="shared" si="27"/>
        <v>-200240.00671226531</v>
      </c>
      <c r="C361" s="168">
        <f>财通君享定增!M360</f>
        <v>7644518.1099999994</v>
      </c>
      <c r="D361" s="120">
        <f>财通君享定增!R360</f>
        <v>7.6445181099999995E-2</v>
      </c>
      <c r="E361" s="168">
        <f>衍复天禄1000指增!P360</f>
        <v>2768077.6799999992</v>
      </c>
      <c r="F361" s="120">
        <f>衍复天禄1000指增!U360</f>
        <v>5.5361553599999988E-2</v>
      </c>
      <c r="G361" s="120">
        <f t="shared" si="32"/>
        <v>3.9902504974721698E-2</v>
      </c>
      <c r="H361" s="121">
        <f t="shared" si="33"/>
        <v>1.545904862527829E-2</v>
      </c>
      <c r="I361" s="167">
        <f>'衍复-灵活对冲'!O360</f>
        <v>-2903440.4099999964</v>
      </c>
      <c r="J361" s="121">
        <f>'衍复-灵活对冲'!T360</f>
        <v>-5.8068808199999926E-2</v>
      </c>
      <c r="K361" s="168">
        <f>凡二量化对冲7号!M360</f>
        <v>-10073727.099999994</v>
      </c>
      <c r="L361" s="121">
        <f>凡二量化对冲7号!R360</f>
        <v>-4.3798813478260847E-2</v>
      </c>
      <c r="M361" s="168">
        <f>财通内需增长!K360</f>
        <v>3460143.1892440021</v>
      </c>
      <c r="N361" s="121">
        <f>财通内需增长!N360</f>
        <v>4.3251789865550026E-2</v>
      </c>
      <c r="O361" s="168">
        <f>赫富尊享十九号!P360</f>
        <v>-465978.56000000238</v>
      </c>
      <c r="P361" s="120">
        <f>赫富尊享十九号!U360</f>
        <v>-9.3195712000000482E-3</v>
      </c>
      <c r="Q361" s="120">
        <f t="shared" si="30"/>
        <v>1.5084630624322859E-2</v>
      </c>
      <c r="R361" s="121">
        <f t="shared" si="31"/>
        <v>-2.4404201824322909E-2</v>
      </c>
      <c r="S361" s="167">
        <f>天行者!P360</f>
        <v>-629832.91595627367</v>
      </c>
      <c r="T361" s="120">
        <f>天行者!S360</f>
        <v>-8.0438431156612221E-3</v>
      </c>
      <c r="W361" s="122">
        <f t="shared" si="28"/>
        <v>0.17003496666314843</v>
      </c>
      <c r="X361" s="71">
        <f>[1]!s_dq_close($X$1,A361,1)</f>
        <v>7776.6063999999997</v>
      </c>
      <c r="Y361" s="122">
        <f t="shared" si="29"/>
        <v>0.14317955845276176</v>
      </c>
      <c r="Z361" s="177">
        <f>[1]!s_dq_close($Z$1,A361,1)</f>
        <v>7278.7556000000004</v>
      </c>
    </row>
    <row r="362" spans="1:26">
      <c r="A362" s="113">
        <v>44555</v>
      </c>
      <c r="B362" s="175">
        <f t="shared" si="27"/>
        <v>-200240.00671226531</v>
      </c>
      <c r="C362" s="168">
        <f>财通君享定增!M361</f>
        <v>7644518.1099999994</v>
      </c>
      <c r="D362" s="120">
        <f>财通君享定增!R361</f>
        <v>7.6445181099999995E-2</v>
      </c>
      <c r="E362" s="168">
        <f>衍复天禄1000指增!P361</f>
        <v>2768077.6799999992</v>
      </c>
      <c r="F362" s="120">
        <f>衍复天禄1000指增!U361</f>
        <v>5.5361553599999988E-2</v>
      </c>
      <c r="G362" s="120">
        <f t="shared" si="32"/>
        <v>3.9902504974721698E-2</v>
      </c>
      <c r="H362" s="121">
        <f t="shared" si="33"/>
        <v>1.545904862527829E-2</v>
      </c>
      <c r="I362" s="167">
        <f>'衍复-灵活对冲'!O361</f>
        <v>-2903440.4099999964</v>
      </c>
      <c r="J362" s="121">
        <f>'衍复-灵活对冲'!T361</f>
        <v>-5.8068808199999926E-2</v>
      </c>
      <c r="K362" s="168">
        <f>凡二量化对冲7号!M361</f>
        <v>-10073727.099999994</v>
      </c>
      <c r="L362" s="121">
        <f>凡二量化对冲7号!R361</f>
        <v>-4.3798813478260847E-2</v>
      </c>
      <c r="M362" s="168">
        <f>财通内需增长!K361</f>
        <v>3460143.1892440021</v>
      </c>
      <c r="N362" s="121">
        <f>财通内需增长!N361</f>
        <v>4.3251789865550026E-2</v>
      </c>
      <c r="O362" s="168">
        <f>赫富尊享十九号!P361</f>
        <v>-465978.56000000238</v>
      </c>
      <c r="P362" s="120">
        <f>赫富尊享十九号!U361</f>
        <v>-9.3195712000000482E-3</v>
      </c>
      <c r="Q362" s="120">
        <f t="shared" si="30"/>
        <v>1.5084630624322859E-2</v>
      </c>
      <c r="R362" s="121">
        <f t="shared" si="31"/>
        <v>-2.4404201824322909E-2</v>
      </c>
      <c r="S362" s="167">
        <f>天行者!P361</f>
        <v>-629832.91595627367</v>
      </c>
      <c r="T362" s="120">
        <f>天行者!S361</f>
        <v>-8.0438431156612221E-3</v>
      </c>
      <c r="W362" s="122">
        <f t="shared" si="28"/>
        <v>0.17003496666314843</v>
      </c>
      <c r="X362" s="71">
        <f>[1]!s_dq_close($X$1,A362,1)</f>
        <v>7776.6063999999997</v>
      </c>
      <c r="Y362" s="122">
        <f t="shared" si="29"/>
        <v>0.14317955845276176</v>
      </c>
      <c r="Z362" s="177">
        <f>[1]!s_dq_close($Z$1,A362,1)</f>
        <v>7278.7556000000004</v>
      </c>
    </row>
    <row r="363" spans="1:26">
      <c r="A363" s="113">
        <v>44556</v>
      </c>
      <c r="B363" s="175">
        <f t="shared" si="27"/>
        <v>-200240.00671226531</v>
      </c>
      <c r="C363" s="168">
        <f>财通君享定增!M362</f>
        <v>7644518.1099999994</v>
      </c>
      <c r="D363" s="120">
        <f>财通君享定增!R362</f>
        <v>7.6445181099999995E-2</v>
      </c>
      <c r="E363" s="168">
        <f>衍复天禄1000指增!P362</f>
        <v>2768077.6799999992</v>
      </c>
      <c r="F363" s="120">
        <f>衍复天禄1000指增!U362</f>
        <v>5.5361553599999988E-2</v>
      </c>
      <c r="G363" s="120">
        <f t="shared" si="32"/>
        <v>3.9902504974721698E-2</v>
      </c>
      <c r="H363" s="121">
        <f t="shared" si="33"/>
        <v>1.545904862527829E-2</v>
      </c>
      <c r="I363" s="167">
        <f>'衍复-灵活对冲'!O362</f>
        <v>-2903440.4099999964</v>
      </c>
      <c r="J363" s="121">
        <f>'衍复-灵活对冲'!T362</f>
        <v>-5.8068808199999926E-2</v>
      </c>
      <c r="K363" s="168">
        <f>凡二量化对冲7号!M362</f>
        <v>-10073727.099999994</v>
      </c>
      <c r="L363" s="121">
        <f>凡二量化对冲7号!R362</f>
        <v>-4.3798813478260847E-2</v>
      </c>
      <c r="M363" s="168">
        <f>财通内需增长!K362</f>
        <v>3460143.1892440021</v>
      </c>
      <c r="N363" s="121">
        <f>财通内需增长!N362</f>
        <v>4.3251789865550026E-2</v>
      </c>
      <c r="O363" s="168">
        <f>赫富尊享十九号!P362</f>
        <v>-465978.56000000238</v>
      </c>
      <c r="P363" s="120">
        <f>赫富尊享十九号!U362</f>
        <v>-9.3195712000000482E-3</v>
      </c>
      <c r="Q363" s="120">
        <f t="shared" si="30"/>
        <v>1.5084630624322859E-2</v>
      </c>
      <c r="R363" s="121">
        <f t="shared" si="31"/>
        <v>-2.4404201824322909E-2</v>
      </c>
      <c r="S363" s="167">
        <f>天行者!P362</f>
        <v>-629832.91595627367</v>
      </c>
      <c r="T363" s="120">
        <f>天行者!S362</f>
        <v>-8.0438431156612221E-3</v>
      </c>
      <c r="W363" s="122">
        <f t="shared" si="28"/>
        <v>0.17003496666314843</v>
      </c>
      <c r="X363" s="71">
        <f>[1]!s_dq_close($X$1,A363,1)</f>
        <v>7776.6063999999997</v>
      </c>
      <c r="Y363" s="122">
        <f t="shared" si="29"/>
        <v>0.14317955845276176</v>
      </c>
      <c r="Z363" s="177">
        <f>[1]!s_dq_close($Z$1,A363,1)</f>
        <v>7278.7556000000004</v>
      </c>
    </row>
    <row r="364" spans="1:26">
      <c r="A364" s="113">
        <v>44557</v>
      </c>
      <c r="B364" s="175">
        <f t="shared" si="27"/>
        <v>170375.86328774877</v>
      </c>
      <c r="C364" s="168">
        <f>财通君享定增!M363</f>
        <v>7828261.7900000066</v>
      </c>
      <c r="D364" s="120">
        <f>财通君享定增!R363</f>
        <v>7.8282617900000059E-2</v>
      </c>
      <c r="E364" s="168">
        <f>衍复天禄1000指增!P363</f>
        <v>2716691.2599999993</v>
      </c>
      <c r="F364" s="120">
        <f>衍复天禄1000指增!U363</f>
        <v>5.4333825199999984E-2</v>
      </c>
      <c r="G364" s="120">
        <f t="shared" si="32"/>
        <v>3.987907689960779E-2</v>
      </c>
      <c r="H364" s="121">
        <f t="shared" si="33"/>
        <v>1.4454748300392194E-2</v>
      </c>
      <c r="I364" s="167">
        <f>'衍复-灵活对冲'!O363</f>
        <v>-2889184.5600000024</v>
      </c>
      <c r="J364" s="121">
        <f>'衍复-灵活对冲'!T363</f>
        <v>-5.7783691200000049E-2</v>
      </c>
      <c r="K364" s="168">
        <f>凡二量化对冲7号!M363</f>
        <v>-9754524.4199999869</v>
      </c>
      <c r="L364" s="121">
        <f>凡二量化对冲7号!R363</f>
        <v>-4.2410975739130378E-2</v>
      </c>
      <c r="M364" s="168">
        <f>财通内需增长!K363</f>
        <v>3460143.1892440021</v>
      </c>
      <c r="N364" s="121">
        <f>财通内需增长!N363</f>
        <v>4.3251789865550026E-2</v>
      </c>
      <c r="O364" s="168">
        <f>赫富尊享十九号!P363</f>
        <v>-561178.47999999672</v>
      </c>
      <c r="P364" s="120">
        <f>赫富尊享十九号!U363</f>
        <v>-1.1223569599999934E-2</v>
      </c>
      <c r="Q364" s="120">
        <f t="shared" si="30"/>
        <v>1.4247000794174625E-2</v>
      </c>
      <c r="R364" s="121">
        <f t="shared" si="31"/>
        <v>-2.5470570394174559E-2</v>
      </c>
      <c r="S364" s="167">
        <f>天行者!P363</f>
        <v>-629832.91595627367</v>
      </c>
      <c r="T364" s="120">
        <f>天行者!S363</f>
        <v>-8.0438431156612221E-3</v>
      </c>
      <c r="W364" s="122">
        <f t="shared" si="28"/>
        <v>0.17000860681984209</v>
      </c>
      <c r="X364" s="71">
        <f>[1]!s_dq_close($X$1,A364,1)</f>
        <v>7776.4312</v>
      </c>
      <c r="Y364" s="122">
        <f t="shared" si="29"/>
        <v>0.14223622696050309</v>
      </c>
      <c r="Z364" s="177">
        <f>[1]!s_dq_close($Z$1,A364,1)</f>
        <v>7272.7493000000004</v>
      </c>
    </row>
    <row r="365" spans="1:26">
      <c r="A365" s="113">
        <v>44558</v>
      </c>
      <c r="B365" s="175">
        <f t="shared" si="27"/>
        <v>2944387.7081656344</v>
      </c>
      <c r="C365" s="168">
        <f>财通君享定增!M364</f>
        <v>8000615.9099987643</v>
      </c>
      <c r="D365" s="120">
        <f>财通君享定增!R364</f>
        <v>8.0006159099987637E-2</v>
      </c>
      <c r="E365" s="168">
        <f>衍复天禄1000指增!P364</f>
        <v>3266991.0099999965</v>
      </c>
      <c r="F365" s="120">
        <f>衍复天禄1000指增!U364</f>
        <v>6.5339820199999926E-2</v>
      </c>
      <c r="G365" s="120">
        <f t="shared" si="32"/>
        <v>5.1526079673213765E-2</v>
      </c>
      <c r="H365" s="121">
        <f t="shared" si="33"/>
        <v>1.3813740526786161E-2</v>
      </c>
      <c r="I365" s="167">
        <f>'衍复-灵活对冲'!O364</f>
        <v>-2699106.6300000027</v>
      </c>
      <c r="J365" s="121">
        <f>'衍复-灵活对冲'!T364</f>
        <v>-5.3982132600000052E-2</v>
      </c>
      <c r="K365" s="168">
        <f>凡二量化对冲7号!M364</f>
        <v>-7464800.7700000107</v>
      </c>
      <c r="L365" s="121">
        <f>凡二量化对冲7号!R364</f>
        <v>-3.245565552173918E-2</v>
      </c>
      <c r="M365" s="168">
        <f>财通内需增长!K364</f>
        <v>3460143.1892440021</v>
      </c>
      <c r="N365" s="121">
        <f>财通内需增长!N364</f>
        <v>4.3251789865550026E-2</v>
      </c>
      <c r="O365" s="168">
        <f>赫富尊享十九号!P364</f>
        <v>-325683.93999999762</v>
      </c>
      <c r="P365" s="120">
        <f>赫富尊享十九号!U364</f>
        <v>-6.5136787999999527E-3</v>
      </c>
      <c r="Q365" s="120">
        <f t="shared" si="30"/>
        <v>1.6099609880074084E-2</v>
      </c>
      <c r="R365" s="121">
        <f t="shared" si="31"/>
        <v>-2.2613288680074038E-2</v>
      </c>
      <c r="S365" s="167">
        <f>天行者!P364</f>
        <v>-1293771.0610771179</v>
      </c>
      <c r="T365" s="120">
        <f>天行者!S364</f>
        <v>-1.6523257485020662E-2</v>
      </c>
      <c r="W365" s="122">
        <f t="shared" si="28"/>
        <v>0.18311310501726985</v>
      </c>
      <c r="X365" s="71">
        <f>[1]!s_dq_close($X$1,A365,1)</f>
        <v>7863.5299000000005</v>
      </c>
      <c r="Y365" s="122">
        <f t="shared" si="29"/>
        <v>0.14432261933894108</v>
      </c>
      <c r="Z365" s="177">
        <f>[1]!s_dq_close($Z$1,A365,1)</f>
        <v>7286.0335999999998</v>
      </c>
    </row>
    <row r="366" spans="1:26">
      <c r="A366" s="113">
        <v>44559</v>
      </c>
      <c r="B366" s="175">
        <f t="shared" si="27"/>
        <v>1684639.8281669058</v>
      </c>
      <c r="C366" s="168">
        <f>财通君享定增!M365</f>
        <v>7961646.7300000042</v>
      </c>
      <c r="D366" s="120">
        <f>财通君享定增!R365</f>
        <v>7.9616467300000035E-2</v>
      </c>
      <c r="E366" s="168">
        <f>衍复天禄1000指增!P365</f>
        <v>3030074.3300000015</v>
      </c>
      <c r="F366" s="120">
        <f>衍复天禄1000指增!U365</f>
        <v>6.0601486600000032E-2</v>
      </c>
      <c r="G366" s="120">
        <f t="shared" si="32"/>
        <v>5.0442852131724836E-2</v>
      </c>
      <c r="H366" s="121">
        <f t="shared" si="33"/>
        <v>1.0158634468275196E-2</v>
      </c>
      <c r="I366" s="167">
        <f>'衍复-灵活对冲'!O365</f>
        <v>-2841665.0799999982</v>
      </c>
      <c r="J366" s="121">
        <f>'衍复-灵活对冲'!T365</f>
        <v>-5.6833301599999962E-2</v>
      </c>
      <c r="K366" s="168">
        <f>凡二量化对冲7号!M365</f>
        <v>-7815073.1699999869</v>
      </c>
      <c r="L366" s="121">
        <f>凡二量化对冲7号!R365</f>
        <v>-3.3978578999999946E-2</v>
      </c>
      <c r="M366" s="168">
        <f>财通内需增长!K365</f>
        <v>3460143.1892440021</v>
      </c>
      <c r="N366" s="121">
        <f>财通内需增长!N365</f>
        <v>4.3251789865550026E-2</v>
      </c>
      <c r="O366" s="168">
        <f>赫富尊享十九号!P365</f>
        <v>-816715.1099999994</v>
      </c>
      <c r="P366" s="120">
        <f>赫富尊享十九号!U365</f>
        <v>-1.6334302199999987E-2</v>
      </c>
      <c r="Q366" s="120">
        <f t="shared" si="30"/>
        <v>1.0763995860368469E-2</v>
      </c>
      <c r="R366" s="121">
        <f t="shared" si="31"/>
        <v>-2.7098298060368457E-2</v>
      </c>
      <c r="S366" s="167">
        <f>天行者!P365</f>
        <v>-1293771.0610771179</v>
      </c>
      <c r="T366" s="120">
        <f>天行者!S365</f>
        <v>-1.6523257485020662E-2</v>
      </c>
      <c r="W366" s="122">
        <f t="shared" si="28"/>
        <v>0.18189432335809363</v>
      </c>
      <c r="X366" s="71">
        <f>[1]!s_dq_close($X$1,A366,1)</f>
        <v>7855.4292999999998</v>
      </c>
      <c r="Y366" s="122">
        <f t="shared" si="29"/>
        <v>0.1383136968362233</v>
      </c>
      <c r="Z366" s="177">
        <f>[1]!s_dq_close($Z$1,A366,1)</f>
        <v>7247.7740999999996</v>
      </c>
    </row>
    <row r="367" spans="1:26">
      <c r="A367" s="113">
        <v>44560</v>
      </c>
      <c r="B367" s="175">
        <f t="shared" si="27"/>
        <v>3865553.5970360003</v>
      </c>
      <c r="C367" s="168">
        <f>财通君享定增!M366</f>
        <v>8565439.148869127</v>
      </c>
      <c r="D367" s="120">
        <f>财通君享定增!R366</f>
        <v>8.5654391488691264E-2</v>
      </c>
      <c r="E367" s="168">
        <f>衍复天禄1000指增!P366</f>
        <v>3619292.3400000008</v>
      </c>
      <c r="F367" s="120">
        <f>衍复天禄1000指增!U366</f>
        <v>7.2385846800000014E-2</v>
      </c>
      <c r="G367" s="120">
        <f t="shared" si="32"/>
        <v>5.9682794025819552E-2</v>
      </c>
      <c r="H367" s="121">
        <f t="shared" si="33"/>
        <v>1.2703052774180462E-2</v>
      </c>
      <c r="I367" s="167">
        <f>'衍复-灵活对冲'!O366</f>
        <v>-2722866.3699999973</v>
      </c>
      <c r="J367" s="121">
        <f>'衍复-灵活对冲'!T366</f>
        <v>-5.445732739999995E-2</v>
      </c>
      <c r="K367" s="168">
        <f>凡二量化对冲7号!M366</f>
        <v>-7507147.0200000107</v>
      </c>
      <c r="L367" s="121">
        <f>凡二量化对冲7号!R366</f>
        <v>-3.263976965217396E-2</v>
      </c>
      <c r="M367" s="168">
        <f>财通内需增长!K366</f>
        <v>3460143.1892440021</v>
      </c>
      <c r="N367" s="121">
        <f>财通内需增长!N366</f>
        <v>4.3251789865550026E-2</v>
      </c>
      <c r="O367" s="168">
        <f>赫富尊享十九号!P366</f>
        <v>-255536.63000000268</v>
      </c>
      <c r="P367" s="120">
        <f>赫富尊享十九号!U366</f>
        <v>-5.1107326000000538E-3</v>
      </c>
      <c r="Q367" s="120">
        <f t="shared" si="30"/>
        <v>1.9575809237117214E-2</v>
      </c>
      <c r="R367" s="121">
        <f t="shared" si="31"/>
        <v>-2.4686541837117267E-2</v>
      </c>
      <c r="S367" s="167">
        <f>天行者!P366</f>
        <v>-1293771.0610771179</v>
      </c>
      <c r="T367" s="120">
        <f>天行者!S366</f>
        <v>-1.6523257485020662E-2</v>
      </c>
      <c r="W367" s="122">
        <f t="shared" si="28"/>
        <v>0.19229054324823536</v>
      </c>
      <c r="X367" s="71">
        <f>[1]!s_dq_close($X$1,A367,1)</f>
        <v>7924.5275000000001</v>
      </c>
      <c r="Y367" s="122">
        <f t="shared" si="29"/>
        <v>0.14823748508135148</v>
      </c>
      <c r="Z367" s="177">
        <f>[1]!s_dq_close($Z$1,A367,1)</f>
        <v>7310.96</v>
      </c>
    </row>
    <row r="368" spans="1:26" s="119" customFormat="1">
      <c r="A368" s="132">
        <v>44561</v>
      </c>
      <c r="B368" s="178">
        <f t="shared" si="27"/>
        <v>6185362.0501945727</v>
      </c>
      <c r="C368" s="179">
        <f>财通君享定增!M367</f>
        <v>8642163.5687156655</v>
      </c>
      <c r="D368" s="134">
        <f>财通君享定增!R367</f>
        <v>8.6421635687156662E-2</v>
      </c>
      <c r="E368" s="179">
        <f>衍复天禄1000指增!P367</f>
        <v>4139225.5200000023</v>
      </c>
      <c r="F368" s="134">
        <f>衍复天禄1000指增!U367</f>
        <v>8.2784510400000053E-2</v>
      </c>
      <c r="G368" s="134">
        <f t="shared" si="32"/>
        <v>7.1155597293426132E-2</v>
      </c>
      <c r="H368" s="133">
        <f t="shared" si="33"/>
        <v>1.1628913106573921E-2</v>
      </c>
      <c r="I368" s="180">
        <f>'衍复-灵活对冲'!O367</f>
        <v>-2618323.5099999979</v>
      </c>
      <c r="J368" s="133">
        <f>'衍复-灵活对冲'!T367</f>
        <v>-5.2366470199999959E-2</v>
      </c>
      <c r="K368" s="179">
        <f>凡二量化对冲7号!M367</f>
        <v>-6945944.1399999857</v>
      </c>
      <c r="L368" s="133">
        <f>凡二量化对冲7号!R367</f>
        <v>-3.0199757130434719E-2</v>
      </c>
      <c r="M368" s="179">
        <f>财通内需增长!K367</f>
        <v>4312116.8975320011</v>
      </c>
      <c r="N368" s="133">
        <f>财通内需增长!N367</f>
        <v>5.3901461219150015E-2</v>
      </c>
      <c r="O368" s="179">
        <f>赫富尊享十九号!P367</f>
        <v>-50105.224975995719</v>
      </c>
      <c r="P368" s="134">
        <f>赫富尊享十九号!U367</f>
        <v>-1.0021044995199143E-3</v>
      </c>
      <c r="Q368" s="134">
        <f t="shared" si="30"/>
        <v>2.63315156260715E-2</v>
      </c>
      <c r="R368" s="133">
        <f t="shared" si="31"/>
        <v>-2.7333620125591415E-2</v>
      </c>
      <c r="S368" s="180">
        <f>天行者!P367</f>
        <v>-1293771.0610771179</v>
      </c>
      <c r="T368" s="134">
        <f>天行者!S367</f>
        <v>-1.6523257485020662E-2</v>
      </c>
      <c r="U368" s="179">
        <f>平安转型创新混合A!K367</f>
        <v>29070.569968000054</v>
      </c>
      <c r="V368" s="133">
        <f>财通内需增长!N367</f>
        <v>5.3901461219150015E-2</v>
      </c>
      <c r="W368" s="136">
        <f t="shared" si="28"/>
        <v>0.2051990427705761</v>
      </c>
      <c r="X368" s="137">
        <f>[1]!s_dq_close($X$1,A368,1)</f>
        <v>8010.3235000000004</v>
      </c>
      <c r="Y368" s="136">
        <f t="shared" si="29"/>
        <v>0.15584570336558556</v>
      </c>
      <c r="Z368" s="181">
        <f>[1]!s_dq_close($Z$1,A368,1)</f>
        <v>7359.4023999999999</v>
      </c>
    </row>
    <row r="369" spans="1:26">
      <c r="A369" s="113">
        <v>44562</v>
      </c>
      <c r="B369" s="175">
        <f t="shared" si="27"/>
        <v>0</v>
      </c>
      <c r="C369" s="168">
        <f>财通君享定增!M368</f>
        <v>0</v>
      </c>
      <c r="D369" s="120">
        <f>财通君享定增!R368</f>
        <v>0</v>
      </c>
      <c r="E369" s="168">
        <f>衍复天禄1000指增!P368</f>
        <v>0</v>
      </c>
      <c r="F369" s="120">
        <f>衍复天禄1000指增!U368</f>
        <v>0</v>
      </c>
      <c r="G369" s="120">
        <f t="shared" si="32"/>
        <v>7.1155597293426132E-2</v>
      </c>
      <c r="H369" s="121">
        <f t="shared" si="33"/>
        <v>-7.1155597293426132E-2</v>
      </c>
      <c r="I369" s="167">
        <f>'衍复-灵活对冲'!O368</f>
        <v>0</v>
      </c>
      <c r="J369" s="121">
        <f>'衍复-灵活对冲'!T368</f>
        <v>0</v>
      </c>
      <c r="K369" s="168">
        <f>凡二量化对冲7号!M368</f>
        <v>0</v>
      </c>
      <c r="L369" s="121">
        <f>凡二量化对冲7号!R368</f>
        <v>0</v>
      </c>
      <c r="M369" s="168">
        <f>财通内需增长!K368</f>
        <v>0</v>
      </c>
      <c r="N369" s="121">
        <f>财通内需增长!N368</f>
        <v>0</v>
      </c>
      <c r="O369" s="168">
        <f>赫富尊享十九号!P368</f>
        <v>0</v>
      </c>
      <c r="P369" s="120">
        <f>赫富尊享十九号!U368</f>
        <v>0</v>
      </c>
      <c r="Q369" s="120">
        <f t="shared" ref="Q369:Q379" si="34">Z369/$Z$369-1</f>
        <v>0</v>
      </c>
      <c r="R369" s="121">
        <f t="shared" si="31"/>
        <v>0</v>
      </c>
      <c r="S369" s="167">
        <f>天行者!P368</f>
        <v>0</v>
      </c>
      <c r="T369" s="120">
        <f>天行者!S368</f>
        <v>0</v>
      </c>
      <c r="U369" s="168">
        <f>平安转型创新混合A!K368</f>
        <v>0</v>
      </c>
      <c r="V369" s="121">
        <f>平安转型创新混合A!N368</f>
        <v>0</v>
      </c>
      <c r="W369" s="122">
        <f t="shared" si="28"/>
        <v>0.2051990427705761</v>
      </c>
      <c r="X369" s="71">
        <f>[1]!s_dq_close($X$1,A369,1)</f>
        <v>8010.3235000000004</v>
      </c>
      <c r="Y369" s="122">
        <f t="shared" si="29"/>
        <v>0.15584570336558556</v>
      </c>
      <c r="Z369" s="177">
        <f>[1]!s_dq_close($Z$1,A369,1)</f>
        <v>7359.4023999999999</v>
      </c>
    </row>
    <row r="370" spans="1:26">
      <c r="A370" s="113">
        <v>44563</v>
      </c>
      <c r="B370" s="175">
        <f t="shared" si="27"/>
        <v>0</v>
      </c>
      <c r="C370" s="168">
        <f>财通君享定增!M369</f>
        <v>0</v>
      </c>
      <c r="D370" s="120">
        <f>财通君享定增!R369</f>
        <v>0</v>
      </c>
      <c r="E370" s="168">
        <f>衍复天禄1000指增!P369</f>
        <v>0</v>
      </c>
      <c r="F370" s="120">
        <f>衍复天禄1000指增!U369</f>
        <v>0</v>
      </c>
      <c r="G370" s="120">
        <f t="shared" si="32"/>
        <v>7.1155597293426132E-2</v>
      </c>
      <c r="H370" s="121">
        <f t="shared" si="33"/>
        <v>-7.1155597293426132E-2</v>
      </c>
      <c r="I370" s="167">
        <f>'衍复-灵活对冲'!O369</f>
        <v>0</v>
      </c>
      <c r="J370" s="121">
        <f>'衍复-灵活对冲'!T369</f>
        <v>0</v>
      </c>
      <c r="K370" s="168">
        <f>凡二量化对冲7号!M369</f>
        <v>0</v>
      </c>
      <c r="L370" s="121">
        <f>凡二量化对冲7号!R369</f>
        <v>0</v>
      </c>
      <c r="M370" s="168">
        <f>财通内需增长!K369</f>
        <v>0</v>
      </c>
      <c r="N370" s="121">
        <f>财通内需增长!N369</f>
        <v>0</v>
      </c>
      <c r="O370" s="168">
        <f>赫富尊享十九号!P369</f>
        <v>0</v>
      </c>
      <c r="P370" s="120">
        <f>赫富尊享十九号!U369</f>
        <v>0</v>
      </c>
      <c r="Q370" s="120">
        <f t="shared" si="34"/>
        <v>0</v>
      </c>
      <c r="R370" s="121">
        <f t="shared" ref="R370:R379" si="35">P370-Q370</f>
        <v>0</v>
      </c>
      <c r="S370" s="167">
        <f>天行者!P369</f>
        <v>0</v>
      </c>
      <c r="T370" s="120">
        <f>天行者!S369</f>
        <v>0</v>
      </c>
      <c r="U370" s="168">
        <f>平安转型创新混合A!K369</f>
        <v>0</v>
      </c>
      <c r="V370" s="121">
        <f>平安转型创新混合A!N369</f>
        <v>0</v>
      </c>
      <c r="W370" s="122">
        <f t="shared" si="28"/>
        <v>0.2051990427705761</v>
      </c>
      <c r="X370" s="71">
        <f>[1]!s_dq_close($X$1,A370,1)</f>
        <v>8010.3235000000004</v>
      </c>
      <c r="Y370" s="122">
        <f t="shared" si="29"/>
        <v>0.15584570336558556</v>
      </c>
      <c r="Z370" s="177">
        <f>[1]!s_dq_close($Z$1,A370,1)</f>
        <v>7359.4023999999999</v>
      </c>
    </row>
    <row r="371" spans="1:26">
      <c r="A371" s="113">
        <v>44564</v>
      </c>
      <c r="B371" s="175">
        <f t="shared" si="27"/>
        <v>0</v>
      </c>
      <c r="C371" s="168">
        <f>财通君享定增!M370</f>
        <v>0</v>
      </c>
      <c r="D371" s="120">
        <f>财通君享定增!R370</f>
        <v>0</v>
      </c>
      <c r="E371" s="168">
        <f>衍复天禄1000指增!P370</f>
        <v>0</v>
      </c>
      <c r="F371" s="120">
        <f>衍复天禄1000指增!U370</f>
        <v>0</v>
      </c>
      <c r="G371" s="120">
        <f t="shared" si="32"/>
        <v>7.1155597293426132E-2</v>
      </c>
      <c r="H371" s="121">
        <f t="shared" si="33"/>
        <v>-7.1155597293426132E-2</v>
      </c>
      <c r="I371" s="167">
        <f>'衍复-灵活对冲'!O370</f>
        <v>0</v>
      </c>
      <c r="J371" s="121">
        <f>'衍复-灵活对冲'!T370</f>
        <v>0</v>
      </c>
      <c r="K371" s="168">
        <f>凡二量化对冲7号!M370</f>
        <v>0</v>
      </c>
      <c r="L371" s="121">
        <f>凡二量化对冲7号!R370</f>
        <v>0</v>
      </c>
      <c r="M371" s="168">
        <f>财通内需增长!K370</f>
        <v>0</v>
      </c>
      <c r="N371" s="121">
        <f>财通内需增长!N370</f>
        <v>0</v>
      </c>
      <c r="O371" s="168">
        <f>赫富尊享十九号!P370</f>
        <v>0</v>
      </c>
      <c r="P371" s="120">
        <f>赫富尊享十九号!U370</f>
        <v>0</v>
      </c>
      <c r="Q371" s="120">
        <f t="shared" si="34"/>
        <v>0</v>
      </c>
      <c r="R371" s="121">
        <f t="shared" si="35"/>
        <v>0</v>
      </c>
      <c r="S371" s="167">
        <f>天行者!P370</f>
        <v>0</v>
      </c>
      <c r="T371" s="120">
        <f>天行者!S370</f>
        <v>0</v>
      </c>
      <c r="U371" s="168">
        <f>平安转型创新混合A!K370</f>
        <v>0</v>
      </c>
      <c r="V371" s="121">
        <f>平安转型创新混合A!N370</f>
        <v>0</v>
      </c>
      <c r="W371" s="122">
        <f t="shared" si="28"/>
        <v>0.2051990427705761</v>
      </c>
      <c r="X371" s="71">
        <f>[1]!s_dq_close($X$1,A371,1)</f>
        <v>8010.3235000000004</v>
      </c>
      <c r="Y371" s="122">
        <f t="shared" si="29"/>
        <v>0.15584570336558556</v>
      </c>
      <c r="Z371" s="177">
        <f>[1]!s_dq_close($Z$1,A371,1)</f>
        <v>7359.4023999999999</v>
      </c>
    </row>
    <row r="372" spans="1:26">
      <c r="A372" s="113">
        <v>44565</v>
      </c>
      <c r="B372" s="175">
        <f t="shared" si="27"/>
        <v>-380988.2517350245</v>
      </c>
      <c r="C372" s="168">
        <f>财通君享定增!M371</f>
        <v>867498.09826501273</v>
      </c>
      <c r="D372" s="120">
        <f>财通君享定增!R371</f>
        <v>8.6749809826501267E-3</v>
      </c>
      <c r="E372" s="168">
        <f>衍复天禄1000指增!P371</f>
        <v>-148226.34000000209</v>
      </c>
      <c r="F372" s="120">
        <f>衍复天禄1000指增!U371</f>
        <v>-2.9645268000000418E-3</v>
      </c>
      <c r="G372" s="120">
        <f t="shared" si="32"/>
        <v>6.7510900206134927E-2</v>
      </c>
      <c r="H372" s="121">
        <f t="shared" si="33"/>
        <v>-7.0475427006134975E-2</v>
      </c>
      <c r="I372" s="167">
        <f>'衍复-灵活对冲'!O371</f>
        <v>133054.54999999702</v>
      </c>
      <c r="J372" s="121">
        <f>'衍复-灵活对冲'!T371</f>
        <v>2.6610909999999406E-3</v>
      </c>
      <c r="K372" s="168">
        <f>凡二量化对冲7号!M371</f>
        <v>-817441.22000002861</v>
      </c>
      <c r="L372" s="121">
        <f>凡二量化对冲7号!R371</f>
        <v>-3.5540922608696896E-3</v>
      </c>
      <c r="M372" s="168">
        <f>财通内需增长!K371</f>
        <v>0</v>
      </c>
      <c r="N372" s="121">
        <f>财通内需增长!N371</f>
        <v>0</v>
      </c>
      <c r="O372" s="168">
        <f>赫富尊享十九号!P371</f>
        <v>-415873.34000000358</v>
      </c>
      <c r="P372" s="120">
        <f>赫富尊享十九号!U371</f>
        <v>-8.3174668000000722E-3</v>
      </c>
      <c r="Q372" s="120">
        <f t="shared" si="34"/>
        <v>-6.7209261447642721E-4</v>
      </c>
      <c r="R372" s="121">
        <f t="shared" si="35"/>
        <v>-7.645374185523645E-3</v>
      </c>
      <c r="S372" s="167">
        <f>天行者!P371</f>
        <v>0</v>
      </c>
      <c r="T372" s="120">
        <f>天行者!S371</f>
        <v>0</v>
      </c>
      <c r="U372" s="168">
        <f>平安转型创新混合A!K371</f>
        <v>-207809.0866080001</v>
      </c>
      <c r="V372" s="121">
        <f>平安转型创新混合A!N371</f>
        <v>-2.0780908660800009E-2</v>
      </c>
      <c r="W372" s="122">
        <f t="shared" si="28"/>
        <v>0.20109825157656913</v>
      </c>
      <c r="X372" s="71">
        <f>[1]!s_dq_close($X$1,A372,1)</f>
        <v>7983.0676999999996</v>
      </c>
      <c r="Y372" s="122">
        <f t="shared" si="29"/>
        <v>0.15506886800487929</v>
      </c>
      <c r="Z372" s="177">
        <f>[1]!s_dq_close($Z$1,A372,1)</f>
        <v>7354.4561999999996</v>
      </c>
    </row>
    <row r="373" spans="1:26">
      <c r="A373" s="113">
        <v>44566</v>
      </c>
      <c r="B373" s="175">
        <f t="shared" si="27"/>
        <v>-2833935.5810425645</v>
      </c>
      <c r="C373" s="168">
        <f>财通君享定增!M372</f>
        <v>1418877.2871622518</v>
      </c>
      <c r="D373" s="120">
        <f>财通君享定增!R372</f>
        <v>1.4188772871622518E-2</v>
      </c>
      <c r="E373" s="168">
        <f>衍复天禄1000指增!P372</f>
        <v>-1416165.480000003</v>
      </c>
      <c r="F373" s="120">
        <f>衍复天禄1000指增!U372</f>
        <v>-2.8323309600000061E-2</v>
      </c>
      <c r="G373" s="120">
        <f t="shared" si="32"/>
        <v>4.058066216726397E-2</v>
      </c>
      <c r="H373" s="121">
        <f t="shared" si="33"/>
        <v>-6.8903971767264038E-2</v>
      </c>
      <c r="I373" s="167">
        <f>'衍复-灵活对冲'!O372</f>
        <v>19007.789999999106</v>
      </c>
      <c r="J373" s="121">
        <f>'衍复-灵活对冲'!T372</f>
        <v>3.8015579999998213E-4</v>
      </c>
      <c r="K373" s="168">
        <f>凡二量化对冲7号!M372</f>
        <v>-2114649.7100000083</v>
      </c>
      <c r="L373" s="121">
        <f>凡二量化对冲7号!R372</f>
        <v>-9.1941291739130789E-3</v>
      </c>
      <c r="M373" s="168">
        <f>财通内需增长!K372</f>
        <v>0</v>
      </c>
      <c r="N373" s="121">
        <f>财通内需增长!N372</f>
        <v>0</v>
      </c>
      <c r="O373" s="168">
        <f>赫富尊享十九号!P372</f>
        <v>-1828840.5700000003</v>
      </c>
      <c r="P373" s="120">
        <f>赫富尊享十九号!U372</f>
        <v>-3.6576811400000006E-2</v>
      </c>
      <c r="Q373" s="120">
        <f t="shared" si="34"/>
        <v>-1.857864165709977E-2</v>
      </c>
      <c r="R373" s="121">
        <f t="shared" si="35"/>
        <v>-1.7998169742900236E-2</v>
      </c>
      <c r="S373" s="167">
        <f>天行者!P372</f>
        <v>1087835.1017951965</v>
      </c>
      <c r="T373" s="120">
        <f>天行者!S372</f>
        <v>1.3893168605302637E-2</v>
      </c>
      <c r="U373" s="168">
        <f>平安转型创新混合A!K372</f>
        <v>-564360.0775840003</v>
      </c>
      <c r="V373" s="121">
        <f>平安转型创新混合A!N372</f>
        <v>-5.6436007758400034E-2</v>
      </c>
      <c r="W373" s="122">
        <f t="shared" si="28"/>
        <v>0.17079798783520328</v>
      </c>
      <c r="X373" s="71">
        <f>[1]!s_dq_close($X$1,A373,1)</f>
        <v>7781.6778000000004</v>
      </c>
      <c r="Y373" s="122">
        <f t="shared" si="29"/>
        <v>0.13437166023185787</v>
      </c>
      <c r="Z373" s="177">
        <f>[1]!s_dq_close($Z$1,A373,1)</f>
        <v>7222.6746999999996</v>
      </c>
    </row>
    <row r="374" spans="1:26">
      <c r="A374" s="113">
        <v>44567</v>
      </c>
      <c r="B374" s="175">
        <f t="shared" si="27"/>
        <v>1015790.2976299515</v>
      </c>
      <c r="C374" s="168">
        <f>财通君享定增!M373</f>
        <v>2371455.0152571015</v>
      </c>
      <c r="D374" s="120">
        <f>财通君享定增!R373</f>
        <v>2.3714550152571016E-2</v>
      </c>
      <c r="E374" s="168">
        <f>衍复天禄1000指增!P373</f>
        <v>-984868.53000000597</v>
      </c>
      <c r="F374" s="120">
        <f>衍复天禄1000指增!U373</f>
        <v>-1.9697370600000118E-2</v>
      </c>
      <c r="G374" s="120">
        <f t="shared" si="32"/>
        <v>4.8983585263590923E-2</v>
      </c>
      <c r="H374" s="121">
        <f t="shared" si="33"/>
        <v>-6.8680955863591048E-2</v>
      </c>
      <c r="I374" s="167">
        <f>'衍复-灵活对冲'!O373</f>
        <v>304124.68999999762</v>
      </c>
      <c r="J374" s="121">
        <f>'衍复-灵活对冲'!T373</f>
        <v>6.0824937999999521E-3</v>
      </c>
      <c r="K374" s="168">
        <f>凡二量化对冲7号!M373</f>
        <v>-35043.290000021458</v>
      </c>
      <c r="L374" s="121">
        <f>凡二量化对冲7号!R373</f>
        <v>-1.5236213043487592E-4</v>
      </c>
      <c r="M374" s="168">
        <f>财通内需增长!K373</f>
        <v>0</v>
      </c>
      <c r="N374" s="121">
        <f>财通内需增长!N373</f>
        <v>0</v>
      </c>
      <c r="O374" s="168">
        <f>赫富尊享十九号!P373</f>
        <v>-1728630.1300000027</v>
      </c>
      <c r="P374" s="120">
        <f>赫富尊享十九号!U373</f>
        <v>-3.4572602600000051E-2</v>
      </c>
      <c r="Q374" s="120">
        <f t="shared" si="34"/>
        <v>-1.7588697147474908E-2</v>
      </c>
      <c r="R374" s="121">
        <f t="shared" si="35"/>
        <v>-1.6983905452525143E-2</v>
      </c>
      <c r="S374" s="167">
        <f>天行者!P373</f>
        <v>1088752.5423728824</v>
      </c>
      <c r="T374" s="120">
        <f>天行者!S373</f>
        <v>1.3904885598631959E-2</v>
      </c>
      <c r="U374" s="168">
        <f>平安转型创新混合A!K373</f>
        <v>-556305.46182399988</v>
      </c>
      <c r="V374" s="121">
        <f>平安转型创新混合A!N373</f>
        <v>-5.5630546182399987E-2</v>
      </c>
      <c r="W374" s="122">
        <f t="shared" si="28"/>
        <v>0.18025244515004846</v>
      </c>
      <c r="X374" s="71">
        <f>[1]!s_dq_close($X$1,A374,1)</f>
        <v>7844.5165999999999</v>
      </c>
      <c r="Y374" s="122">
        <f t="shared" si="29"/>
        <v>0.13551588333987818</v>
      </c>
      <c r="Z374" s="177">
        <f>[1]!s_dq_close($Z$1,A374,1)</f>
        <v>7229.9601000000002</v>
      </c>
    </row>
    <row r="375" spans="1:26">
      <c r="A375" s="113">
        <v>44568</v>
      </c>
      <c r="B375" s="175">
        <f>SUM(C375,E375,I375,K375,M375,O375,S375,U375)</f>
        <v>-7593785.9199221041</v>
      </c>
      <c r="C375" s="168">
        <f>财通君享定增!M374</f>
        <v>1259484.6874810439</v>
      </c>
      <c r="D375" s="120">
        <f>财通君享定增!R374</f>
        <v>1.2594846874810439E-2</v>
      </c>
      <c r="E375" s="168">
        <f>衍复天禄1000指增!P374</f>
        <v>-2067244.0500000045</v>
      </c>
      <c r="F375" s="120">
        <f>衍复天禄1000指增!U374</f>
        <v>-4.134488100000009E-2</v>
      </c>
      <c r="G375" s="120">
        <f t="shared" si="32"/>
        <v>2.7344802642002231E-2</v>
      </c>
      <c r="H375" s="121">
        <f t="shared" si="33"/>
        <v>-6.8689683642002314E-2</v>
      </c>
      <c r="I375" s="167">
        <f>'衍复-灵活对冲'!O374</f>
        <v>-19007.789999999106</v>
      </c>
      <c r="J375" s="121">
        <f>'衍复-灵活对冲'!T374</f>
        <v>-3.8015579999998213E-4</v>
      </c>
      <c r="K375" s="168">
        <f>凡二量化对冲7号!M374</f>
        <v>-2842243.5400000215</v>
      </c>
      <c r="L375" s="121">
        <f>凡二量化对冲7号!R374</f>
        <v>-1.2357580608695745E-2</v>
      </c>
      <c r="M375" s="168">
        <f>财通内需增长!K374</f>
        <v>-1743883.6841520071</v>
      </c>
      <c r="N375" s="121">
        <f>财通内需增长!N374</f>
        <v>-2.179854605190009E-2</v>
      </c>
      <c r="O375" s="168">
        <f>赫富尊享十九号!P374</f>
        <v>-2505261.049999997</v>
      </c>
      <c r="P375" s="120">
        <f>赫富尊享十九号!U374</f>
        <v>-5.0105220999999943E-2</v>
      </c>
      <c r="Q375" s="120">
        <f t="shared" si="34"/>
        <v>-2.4964853124487374E-2</v>
      </c>
      <c r="R375" s="121">
        <f t="shared" si="35"/>
        <v>-2.5140367875512569E-2</v>
      </c>
      <c r="S375" s="167">
        <f>天行者!P374</f>
        <v>1088752.5423728824</v>
      </c>
      <c r="T375" s="120">
        <f>天行者!S374</f>
        <v>1.3904885598631959E-2</v>
      </c>
      <c r="U375" s="168">
        <f>平安转型创新混合A!K374</f>
        <v>-764383.03562400118</v>
      </c>
      <c r="V375" s="121">
        <f>平安转型创新混合A!N374</f>
        <v>-7.6438303562400112E-2</v>
      </c>
      <c r="W375" s="122">
        <f t="shared" si="28"/>
        <v>0.15590580478504878</v>
      </c>
      <c r="X375" s="71">
        <f>[1]!s_dq_close($X$1,A375,1)</f>
        <v>7682.6972999999998</v>
      </c>
      <c r="Y375" s="122">
        <f t="shared" si="29"/>
        <v>0.12699018514649407</v>
      </c>
      <c r="Z375" s="177">
        <f>[1]!s_dq_close($Z$1,A375,1)</f>
        <v>7175.6760000000004</v>
      </c>
    </row>
    <row r="376" spans="1:26">
      <c r="A376" s="113">
        <v>44569</v>
      </c>
      <c r="B376" s="175">
        <f t="shared" ref="B376:B381" si="36">SUM(C376,E376,I376,K376,M376,O376,S376)</f>
        <v>-6829402.8842981029</v>
      </c>
      <c r="C376" s="168">
        <f>财通君享定增!M375</f>
        <v>1259484.6874810439</v>
      </c>
      <c r="D376" s="120">
        <f>财通君享定增!R375</f>
        <v>1.2594846874810439E-2</v>
      </c>
      <c r="E376" s="168">
        <f>衍复天禄1000指增!P375</f>
        <v>-2067244.0500000045</v>
      </c>
      <c r="F376" s="120">
        <f>衍复天禄1000指增!U375</f>
        <v>-4.134488100000009E-2</v>
      </c>
      <c r="G376" s="120">
        <f t="shared" si="32"/>
        <v>2.7344802642002231E-2</v>
      </c>
      <c r="H376" s="121">
        <f t="shared" si="33"/>
        <v>-6.8689683642002314E-2</v>
      </c>
      <c r="I376" s="167">
        <f>'衍复-灵活对冲'!O375</f>
        <v>-19007.789999999106</v>
      </c>
      <c r="J376" s="121">
        <f>'衍复-灵活对冲'!T375</f>
        <v>-3.8015579999998213E-4</v>
      </c>
      <c r="K376" s="168">
        <f>凡二量化对冲7号!M375</f>
        <v>-2842243.5400000215</v>
      </c>
      <c r="L376" s="121">
        <f>凡二量化对冲7号!R375</f>
        <v>-1.2357580608695745E-2</v>
      </c>
      <c r="M376" s="168">
        <f>财通内需增长!K375</f>
        <v>-1743883.6841520071</v>
      </c>
      <c r="N376" s="121">
        <f>财通内需增长!N375</f>
        <v>-2.179854605190009E-2</v>
      </c>
      <c r="O376" s="168">
        <f>赫富尊享十九号!P375</f>
        <v>-2505261.049999997</v>
      </c>
      <c r="P376" s="120">
        <f>赫富尊享十九号!U375</f>
        <v>-5.0105220999999943E-2</v>
      </c>
      <c r="Q376" s="120">
        <f t="shared" si="34"/>
        <v>-2.4964853124487374E-2</v>
      </c>
      <c r="R376" s="121">
        <f t="shared" si="35"/>
        <v>-2.5140367875512569E-2</v>
      </c>
      <c r="S376" s="167">
        <f>天行者!P375</f>
        <v>1088752.5423728824</v>
      </c>
      <c r="T376" s="120">
        <f>天行者!S375</f>
        <v>1.3904885598631959E-2</v>
      </c>
      <c r="U376" s="168">
        <f>平安转型创新混合A!K375</f>
        <v>-764383.03562400118</v>
      </c>
      <c r="V376" s="121">
        <f>平安转型创新混合A!N375</f>
        <v>-7.6438303562400112E-2</v>
      </c>
      <c r="W376" s="122">
        <f t="shared" si="28"/>
        <v>0.15590580478504878</v>
      </c>
      <c r="X376" s="71">
        <f>[1]!s_dq_close($X$1,A376,1)</f>
        <v>7682.6972999999998</v>
      </c>
      <c r="Y376" s="122">
        <f t="shared" si="29"/>
        <v>0.12699018514649407</v>
      </c>
      <c r="Z376" s="177">
        <f>[1]!s_dq_close($Z$1,A376,1)</f>
        <v>7175.6760000000004</v>
      </c>
    </row>
    <row r="377" spans="1:26">
      <c r="A377" s="113">
        <v>44570</v>
      </c>
      <c r="B377" s="175">
        <f t="shared" si="36"/>
        <v>-6829402.8842981029</v>
      </c>
      <c r="C377" s="168">
        <f>财通君享定增!M376</f>
        <v>1259484.6874810439</v>
      </c>
      <c r="D377" s="120">
        <f>财通君享定增!R376</f>
        <v>1.2594846874810439E-2</v>
      </c>
      <c r="E377" s="168">
        <f>衍复天禄1000指增!P376</f>
        <v>-2067244.0500000045</v>
      </c>
      <c r="F377" s="120">
        <f>衍复天禄1000指增!U376</f>
        <v>-4.134488100000009E-2</v>
      </c>
      <c r="G377" s="120">
        <f t="shared" si="32"/>
        <v>2.7344802642002231E-2</v>
      </c>
      <c r="H377" s="121">
        <f t="shared" si="33"/>
        <v>-6.8689683642002314E-2</v>
      </c>
      <c r="I377" s="167">
        <f>'衍复-灵活对冲'!O376</f>
        <v>-19007.789999999106</v>
      </c>
      <c r="J377" s="121">
        <f>'衍复-灵活对冲'!T376</f>
        <v>-3.8015579999998213E-4</v>
      </c>
      <c r="K377" s="168">
        <f>凡二量化对冲7号!M376</f>
        <v>-2842243.5400000215</v>
      </c>
      <c r="L377" s="121">
        <f>凡二量化对冲7号!R376</f>
        <v>-1.2357580608695745E-2</v>
      </c>
      <c r="M377" s="168">
        <f>财通内需增长!K376</f>
        <v>-1743883.6841520071</v>
      </c>
      <c r="N377" s="121">
        <f>财通内需增长!N376</f>
        <v>-2.179854605190009E-2</v>
      </c>
      <c r="O377" s="168">
        <f>赫富尊享十九号!P376</f>
        <v>-2505261.049999997</v>
      </c>
      <c r="P377" s="120">
        <f>赫富尊享十九号!U376</f>
        <v>-5.0105220999999943E-2</v>
      </c>
      <c r="Q377" s="120">
        <f t="shared" si="34"/>
        <v>-2.4964853124487374E-2</v>
      </c>
      <c r="R377" s="121">
        <f t="shared" si="35"/>
        <v>-2.5140367875512569E-2</v>
      </c>
      <c r="S377" s="167">
        <f>天行者!P376</f>
        <v>1088752.5423728824</v>
      </c>
      <c r="T377" s="120">
        <f>天行者!S376</f>
        <v>1.3904885598631959E-2</v>
      </c>
      <c r="U377" s="168">
        <f>平安转型创新混合A!K376</f>
        <v>-764383.03562400118</v>
      </c>
      <c r="V377" s="121">
        <f>平安转型创新混合A!N376</f>
        <v>-7.6438303562400112E-2</v>
      </c>
      <c r="W377" s="122">
        <f t="shared" si="28"/>
        <v>0.15590580478504878</v>
      </c>
      <c r="X377" s="71">
        <f>[1]!s_dq_close($X$1,A377,1)</f>
        <v>7682.6972999999998</v>
      </c>
      <c r="Y377" s="122">
        <f t="shared" si="29"/>
        <v>0.12699018514649407</v>
      </c>
      <c r="Z377" s="177">
        <f>[1]!s_dq_close($Z$1,A377,1)</f>
        <v>7175.6760000000004</v>
      </c>
    </row>
    <row r="378" spans="1:26">
      <c r="A378" s="113">
        <v>44571</v>
      </c>
      <c r="B378" s="175">
        <f t="shared" si="36"/>
        <v>-3950969.9656344047</v>
      </c>
      <c r="C378" s="168">
        <f>财通君享定增!M377</f>
        <v>1927640.2561447248</v>
      </c>
      <c r="D378" s="120">
        <f>财通君享定增!R377</f>
        <v>1.9276402561447248E-2</v>
      </c>
      <c r="E378" s="168">
        <f>衍复天禄1000指增!P377</f>
        <v>-1688104.53</v>
      </c>
      <c r="F378" s="120">
        <f>衍复天禄1000指增!U377</f>
        <v>-3.3762090600000003E-2</v>
      </c>
      <c r="G378" s="120">
        <f t="shared" si="32"/>
        <v>3.4230035776489309E-2</v>
      </c>
      <c r="H378" s="121">
        <f t="shared" si="33"/>
        <v>-6.7992126376489312E-2</v>
      </c>
      <c r="I378" s="167">
        <f>'衍复-灵活对冲'!O377</f>
        <v>313628.58999999613</v>
      </c>
      <c r="J378" s="121">
        <f>'衍复-灵活对冲'!T377</f>
        <v>6.2725717999999224E-3</v>
      </c>
      <c r="K378" s="168">
        <f>凡二量化对冲7号!M377</f>
        <v>-1514099.8400000036</v>
      </c>
      <c r="L378" s="121">
        <f>凡二量化对冲7号!R377</f>
        <v>-6.5830427826087112E-3</v>
      </c>
      <c r="M378" s="168">
        <f>财通内需增长!K377</f>
        <v>-1743883.6841520071</v>
      </c>
      <c r="N378" s="121">
        <f>财通内需增长!N377</f>
        <v>-2.179854605190009E-2</v>
      </c>
      <c r="O378" s="168">
        <f>赫富尊享十九号!P377</f>
        <v>-2334903.299999997</v>
      </c>
      <c r="P378" s="120">
        <f>赫富尊享十九号!U377</f>
        <v>-4.6698065999999941E-2</v>
      </c>
      <c r="Q378" s="120">
        <f t="shared" si="34"/>
        <v>-2.2821323100908231E-2</v>
      </c>
      <c r="R378" s="121">
        <f t="shared" si="35"/>
        <v>-2.387674289909171E-2</v>
      </c>
      <c r="S378" s="167">
        <f>天行者!P377</f>
        <v>1088752.5423728824</v>
      </c>
      <c r="T378" s="120">
        <f>天行者!S377</f>
        <v>1.3904885598631959E-2</v>
      </c>
      <c r="U378" s="168">
        <f>平安转型创新混合A!K377</f>
        <v>-712833.49476000108</v>
      </c>
      <c r="V378" s="121">
        <f>平安转型创新混合A!N377</f>
        <v>-7.128334947600011E-2</v>
      </c>
      <c r="W378" s="122">
        <f t="shared" si="28"/>
        <v>0.16365264978488203</v>
      </c>
      <c r="X378" s="71">
        <f>[1]!s_dq_close($X$1,A378,1)</f>
        <v>7734.1864999999998</v>
      </c>
      <c r="Y378" s="122">
        <f t="shared" si="29"/>
        <v>0.12946777511428298</v>
      </c>
      <c r="Z378" s="177">
        <f>[1]!s_dq_close($Z$1,A378,1)</f>
        <v>7191.4511000000002</v>
      </c>
    </row>
    <row r="379" spans="1:26">
      <c r="A379" s="113">
        <v>44572</v>
      </c>
      <c r="B379" s="175">
        <f t="shared" si="36"/>
        <v>-7053052.8770003151</v>
      </c>
      <c r="C379" s="168">
        <f>财通君享定增!M378</f>
        <v>1931623.626136763</v>
      </c>
      <c r="D379" s="120">
        <f>财通君享定增!R378</f>
        <v>1.9316236261367629E-2</v>
      </c>
      <c r="E379" s="168">
        <f>衍复天禄1000指增!P378</f>
        <v>-1707253.66</v>
      </c>
      <c r="F379" s="120">
        <f>衍复天禄1000指增!U378</f>
        <v>-3.4145073200000001E-2</v>
      </c>
      <c r="G379" s="120">
        <f t="shared" si="32"/>
        <v>2.2530266345120786E-2</v>
      </c>
      <c r="H379" s="121">
        <f t="shared" si="33"/>
        <v>-5.6675339545120787E-2</v>
      </c>
      <c r="I379" s="167">
        <f>'衍复-灵活对冲'!O378</f>
        <v>270861.00999999791</v>
      </c>
      <c r="J379" s="121">
        <f>'衍复-灵活对冲'!T378</f>
        <v>5.4172201999999579E-3</v>
      </c>
      <c r="K379" s="168">
        <f>凡二量化对冲7号!M378</f>
        <v>-2376843.5400000215</v>
      </c>
      <c r="L379" s="121">
        <f>凡二量化对冲7号!R378</f>
        <v>-1.0334102347826181E-2</v>
      </c>
      <c r="M379" s="168">
        <f>财通内需增长!K378</f>
        <v>-1743883.6841520071</v>
      </c>
      <c r="N379" s="121">
        <f>财通内需增长!N378</f>
        <v>-2.179854605190009E-2</v>
      </c>
      <c r="O379" s="168">
        <f>赫富尊享十九号!P378</f>
        <v>-2926144.9099999964</v>
      </c>
      <c r="P379" s="120">
        <f>赫富尊享十九号!U378</f>
        <v>-5.852289819999993E-2</v>
      </c>
      <c r="Q379" s="120">
        <f t="shared" si="34"/>
        <v>-3.0461603784568081E-2</v>
      </c>
      <c r="R379" s="121">
        <f t="shared" si="35"/>
        <v>-2.8061294415431849E-2</v>
      </c>
      <c r="S379" s="167">
        <f>天行者!P378</f>
        <v>-501411.71898505092</v>
      </c>
      <c r="T379" s="120">
        <f>天行者!S378</f>
        <v>-6.4037256575357714E-3</v>
      </c>
      <c r="U379" s="168">
        <f>平安转型创新混合A!K378</f>
        <v>-925475.35082400031</v>
      </c>
      <c r="V379" s="121">
        <f>平安转型创新混合A!N378</f>
        <v>-9.2547535082400031E-2</v>
      </c>
      <c r="W379" s="122">
        <f t="shared" si="28"/>
        <v>0.15048878175772451</v>
      </c>
      <c r="X379" s="71">
        <f>[1]!s_dq_close($X$1,A379,1)</f>
        <v>7646.6931999999997</v>
      </c>
      <c r="Y379" s="122">
        <f t="shared" si="29"/>
        <v>0.12063678951356782</v>
      </c>
      <c r="Z379" s="177">
        <f>[1]!s_dq_close($Z$1,A379,1)</f>
        <v>7135.2232000000004</v>
      </c>
    </row>
    <row r="380" spans="1:26">
      <c r="A380" s="113">
        <v>44573</v>
      </c>
      <c r="B380" s="175">
        <f t="shared" si="36"/>
        <v>-4365553.4072695067</v>
      </c>
      <c r="C380" s="168">
        <f>财通君享定增!M379</f>
        <v>2066213.00586758</v>
      </c>
      <c r="D380" s="120">
        <f>财通君享定增!R379</f>
        <v>2.0662130058675801E-2</v>
      </c>
      <c r="E380" s="168">
        <f>衍复天禄1000指增!P379</f>
        <v>-1262060.7400000033</v>
      </c>
      <c r="F380" s="120">
        <f>衍复天禄1000指增!U379</f>
        <v>-2.5241214800000064E-2</v>
      </c>
      <c r="G380" s="120">
        <f t="shared" ref="G380" si="37">X380/$X$219-1</f>
        <v>4.0292611844186421E-2</v>
      </c>
      <c r="H380" s="121">
        <f t="shared" ref="H380" si="38">F380-G380</f>
        <v>-6.5533826644186485E-2</v>
      </c>
      <c r="I380" s="167">
        <f>'衍复-灵活对冲'!O379</f>
        <v>342140.28000000119</v>
      </c>
      <c r="J380" s="121">
        <f>'衍复-灵活对冲'!T379</f>
        <v>6.842805600000024E-3</v>
      </c>
      <c r="K380" s="168">
        <f>凡二量化对冲7号!M379</f>
        <v>-981752.47000002861</v>
      </c>
      <c r="L380" s="121">
        <f>凡二量化对冲7号!R379</f>
        <v>-4.2684890000001243E-3</v>
      </c>
      <c r="M380" s="168">
        <f>财通内需增长!K379</f>
        <v>-1743883.6841520071</v>
      </c>
      <c r="N380" s="121">
        <f>财通内需增长!N379</f>
        <v>-2.179854605190009E-2</v>
      </c>
      <c r="O380" s="168">
        <f>赫富尊享十九号!P379</f>
        <v>-2284798.0799999982</v>
      </c>
      <c r="P380" s="120">
        <f>赫富尊享十九号!U379</f>
        <v>-4.5695961599999967E-2</v>
      </c>
      <c r="Q380" s="120">
        <f t="shared" ref="Q380" si="39">Z380/$Z$369-1</f>
        <v>-2.2076480014192379E-2</v>
      </c>
      <c r="R380" s="121">
        <f t="shared" ref="R380" si="40">P380-Q380</f>
        <v>-2.3619481585807588E-2</v>
      </c>
      <c r="S380" s="167">
        <f>天行者!P379</f>
        <v>-501411.71898505092</v>
      </c>
      <c r="T380" s="120">
        <f>天行者!S379</f>
        <v>-6.4037256575357714E-3</v>
      </c>
      <c r="U380" s="168">
        <f>平安转型创新混合A!K379</f>
        <v>-761161.18931999989</v>
      </c>
      <c r="V380" s="121">
        <f>平安转型创新混合A!N379</f>
        <v>-7.6116118931999988E-2</v>
      </c>
      <c r="W380" s="122">
        <f t="shared" ref="W380" si="41">X380/$X$3-1</f>
        <v>0.17047389115445943</v>
      </c>
      <c r="X380" s="71">
        <f>[1]!s_dq_close($X$1,A380,1)</f>
        <v>7779.5236999999997</v>
      </c>
      <c r="Y380" s="122">
        <f t="shared" ref="Y380" si="42">Z380/$Z$3-1</f>
        <v>0.13032869879574505</v>
      </c>
      <c r="Z380" s="177">
        <f>[1]!s_dq_close($Z$1,A380,1)</f>
        <v>7196.9327000000003</v>
      </c>
    </row>
    <row r="381" spans="1:26">
      <c r="A381" s="113">
        <v>44574</v>
      </c>
      <c r="B381" s="175">
        <f t="shared" si="36"/>
        <v>-7780218.7775682826</v>
      </c>
      <c r="C381" s="168">
        <f>财通君享定增!M380</f>
        <v>2215611.3055687808</v>
      </c>
      <c r="D381" s="120">
        <f>财通君享定增!R380</f>
        <v>2.2156113055687807E-2</v>
      </c>
      <c r="E381" s="168">
        <f>衍复天禄1000指增!P380</f>
        <v>-2129254.260000004</v>
      </c>
      <c r="F381" s="120">
        <f>衍复天禄1000指增!U380</f>
        <v>-4.2585085200000081E-2</v>
      </c>
      <c r="G381" s="120">
        <f t="shared" ref="G381" si="43">X381/$X$219-1</f>
        <v>2.227540579512155E-2</v>
      </c>
      <c r="H381" s="121">
        <f t="shared" ref="H381" si="44">F381-G381</f>
        <v>-6.4860490995121631E-2</v>
      </c>
      <c r="I381" s="167">
        <f>'衍复-灵活对冲'!O380</f>
        <v>114046.75999999791</v>
      </c>
      <c r="J381" s="121">
        <f>'衍复-灵活对冲'!T380</f>
        <v>2.2809351999999584E-3</v>
      </c>
      <c r="K381" s="168">
        <f>凡二量化对冲7号!M380</f>
        <v>-2648845.5600000024</v>
      </c>
      <c r="L381" s="121">
        <f>凡二量化对冲7号!R380</f>
        <v>-1.1516719826086966E-2</v>
      </c>
      <c r="M381" s="168">
        <f>财通内需增长!K380</f>
        <v>-1743883.6841520071</v>
      </c>
      <c r="N381" s="121">
        <f>财通内需增长!N380</f>
        <v>-2.179854605190009E-2</v>
      </c>
      <c r="O381" s="168">
        <f>赫富尊享十九号!P380</f>
        <v>-3086481.6199999973</v>
      </c>
      <c r="P381" s="120">
        <f>赫富尊享十九号!U380</f>
        <v>-6.1729632399999949E-2</v>
      </c>
      <c r="Q381" s="120">
        <f t="shared" ref="Q381" si="45">Z381/$Z$369-1</f>
        <v>-3.555220733683484E-2</v>
      </c>
      <c r="R381" s="121">
        <f t="shared" ref="R381" si="46">P381-Q381</f>
        <v>-2.6177425063165109E-2</v>
      </c>
      <c r="S381" s="167">
        <f>天行者!P380</f>
        <v>-501411.71898505092</v>
      </c>
      <c r="T381" s="120">
        <f>天行者!S380</f>
        <v>-6.4037256575357714E-3</v>
      </c>
      <c r="U381" s="168">
        <f>平安转型创新混合A!K380</f>
        <v>-923864.4276720006</v>
      </c>
      <c r="V381" s="121">
        <f>平安转型创新混合A!N380</f>
        <v>-9.2386442767200067E-2</v>
      </c>
      <c r="W381" s="122">
        <f t="shared" ref="W381" si="47">X381/$X$3-1</f>
        <v>0.15020202818833184</v>
      </c>
      <c r="X381" s="71">
        <f>[1]!s_dq_close($X$1,A381,1)</f>
        <v>7644.7873</v>
      </c>
      <c r="Y381" s="122">
        <f t="shared" ref="Y381" si="48">Z381/$Z$3-1</f>
        <v>0.11475283727014252</v>
      </c>
      <c r="Z381" s="177">
        <f>[1]!s_dq_close($Z$1,A381,1)</f>
        <v>7097.7593999999999</v>
      </c>
    </row>
    <row r="382" spans="1:26">
      <c r="A382" s="113">
        <v>44575</v>
      </c>
      <c r="B382" s="175">
        <f t="shared" ref="B382" si="49">SUM(C382,E382,I382,K382,M382,O382,S382)</f>
        <v>-6302152.2381177796</v>
      </c>
      <c r="C382" s="168">
        <f>财通君享定增!M381</f>
        <v>2816368.9643672761</v>
      </c>
      <c r="D382" s="120">
        <f>财通君享定增!R381</f>
        <v>2.816368964367276E-2</v>
      </c>
      <c r="E382" s="168">
        <f>衍复天禄1000指增!P381</f>
        <v>-1877839.4699999997</v>
      </c>
      <c r="F382" s="120">
        <f>衍复天禄1000指增!U381</f>
        <v>-3.7556789399999992E-2</v>
      </c>
      <c r="G382" s="120">
        <f t="shared" ref="G382" si="50">X382/$X$219-1</f>
        <v>2.6365075843311825E-2</v>
      </c>
      <c r="H382" s="121">
        <f t="shared" ref="H382" si="51">F382-G382</f>
        <v>-6.392186524331181E-2</v>
      </c>
      <c r="I382" s="167">
        <f>'衍复-灵活对冲'!O381</f>
        <v>185325.97999999672</v>
      </c>
      <c r="J382" s="121">
        <f>'衍复-灵活对冲'!T381</f>
        <v>3.7065195999999344E-3</v>
      </c>
      <c r="K382" s="168">
        <f>凡二量化对冲7号!M381</f>
        <v>-1206813.5600000024</v>
      </c>
      <c r="L382" s="121">
        <f>凡二量化对冲7号!R381</f>
        <v>-5.2470154782608795E-3</v>
      </c>
      <c r="M382" s="168">
        <f>财通内需增长!K381</f>
        <v>-2496016.7234999985</v>
      </c>
      <c r="N382" s="121">
        <f>财通内需增长!N381</f>
        <v>-3.1200209043749979E-2</v>
      </c>
      <c r="O382" s="168">
        <f>赫富尊享十九号!P381</f>
        <v>-3221765.7100000009</v>
      </c>
      <c r="P382" s="120">
        <f>赫富尊享十九号!U381</f>
        <v>-6.4435314200000024E-2</v>
      </c>
      <c r="Q382" s="120">
        <f t="shared" ref="Q382" si="52">Z382/$Z$369-1</f>
        <v>-3.7810352644937595E-2</v>
      </c>
      <c r="R382" s="121">
        <f t="shared" ref="R382" si="53">P382-Q382</f>
        <v>-2.6624961555062429E-2</v>
      </c>
      <c r="S382" s="167">
        <f>天行者!P381</f>
        <v>-501411.71898505092</v>
      </c>
      <c r="T382" s="120">
        <f>天行者!S381</f>
        <v>-6.4037256575357714E-3</v>
      </c>
      <c r="U382" s="168">
        <f>平安转型创新混合A!K381</f>
        <v>-756596.90705600008</v>
      </c>
      <c r="V382" s="121">
        <f>平安转型创新混合A!N381</f>
        <v>-7.5659690705600011E-2</v>
      </c>
      <c r="W382" s="122">
        <f t="shared" ref="W382" si="54">X382/$X$3-1</f>
        <v>0.15480347585828791</v>
      </c>
      <c r="X382" s="71">
        <f>[1]!s_dq_close($X$1,A382,1)</f>
        <v>7675.3707000000004</v>
      </c>
      <c r="Y382" s="122">
        <f t="shared" ref="Y382" si="55">Z382/$Z$3-1</f>
        <v>0.11214276971819692</v>
      </c>
      <c r="Z382" s="177">
        <f>[1]!s_dq_close($Z$1,A382,1)</f>
        <v>7081.1408000000001</v>
      </c>
    </row>
    <row r="383" spans="1:26">
      <c r="A383" s="113">
        <v>44576</v>
      </c>
      <c r="B383" s="175">
        <f t="shared" ref="B383:B385" si="56">SUM(C383,E383,I383,K383,M383,O383,S383)</f>
        <v>-6302152.2381177796</v>
      </c>
      <c r="C383" s="168">
        <f>财通君享定增!M382</f>
        <v>2816368.9643672761</v>
      </c>
      <c r="D383" s="120">
        <f>财通君享定增!R382</f>
        <v>2.816368964367276E-2</v>
      </c>
      <c r="E383" s="168">
        <f>衍复天禄1000指增!P382</f>
        <v>-1877839.4699999997</v>
      </c>
      <c r="F383" s="120">
        <f>衍复天禄1000指增!U382</f>
        <v>-3.7556789399999992E-2</v>
      </c>
      <c r="G383" s="120">
        <f t="shared" ref="G383:G385" si="57">X383/$X$219-1</f>
        <v>2.6365075843311825E-2</v>
      </c>
      <c r="H383" s="121">
        <f t="shared" ref="H383:H385" si="58">F383-G383</f>
        <v>-6.392186524331181E-2</v>
      </c>
      <c r="I383" s="167">
        <f>'衍复-灵活对冲'!O382</f>
        <v>185325.97999999672</v>
      </c>
      <c r="J383" s="121">
        <f>'衍复-灵活对冲'!T382</f>
        <v>3.7065195999999344E-3</v>
      </c>
      <c r="K383" s="168">
        <f>凡二量化对冲7号!M382</f>
        <v>-1206813.5600000024</v>
      </c>
      <c r="L383" s="121">
        <f>凡二量化对冲7号!R382</f>
        <v>-5.2470154782608795E-3</v>
      </c>
      <c r="M383" s="168">
        <f>财通内需增长!K382</f>
        <v>-2496016.7234999985</v>
      </c>
      <c r="N383" s="121">
        <f>财通内需增长!N382</f>
        <v>-3.1200209043749979E-2</v>
      </c>
      <c r="O383" s="168">
        <f>赫富尊享十九号!P382</f>
        <v>-3221765.7100000009</v>
      </c>
      <c r="P383" s="120">
        <f>赫富尊享十九号!U382</f>
        <v>-6.4435314200000024E-2</v>
      </c>
      <c r="Q383" s="120">
        <f t="shared" ref="Q383:Q385" si="59">Z383/$Z$369-1</f>
        <v>-3.7810352644937595E-2</v>
      </c>
      <c r="R383" s="121">
        <f t="shared" ref="R383:R385" si="60">P383-Q383</f>
        <v>-2.6624961555062429E-2</v>
      </c>
      <c r="S383" s="167">
        <f>天行者!P382</f>
        <v>-501411.71898505092</v>
      </c>
      <c r="T383" s="120">
        <f>天行者!S382</f>
        <v>-6.4037256575357714E-3</v>
      </c>
      <c r="U383" s="168">
        <f>平安转型创新混合A!K382</f>
        <v>-756596.90705600008</v>
      </c>
      <c r="V383" s="121">
        <f>平安转型创新混合A!N382</f>
        <v>-7.5659690705600011E-2</v>
      </c>
      <c r="W383" s="122">
        <f t="shared" ref="W383:W385" si="61">X383/$X$3-1</f>
        <v>0.15480347585828791</v>
      </c>
      <c r="X383" s="71">
        <f>[1]!s_dq_close($X$1,A383,1)</f>
        <v>7675.3707000000004</v>
      </c>
      <c r="Y383" s="122">
        <f t="shared" ref="Y383:Y385" si="62">Z383/$Z$3-1</f>
        <v>0.11214276971819692</v>
      </c>
      <c r="Z383" s="177">
        <f>[1]!s_dq_close($Z$1,A383,1)</f>
        <v>7081.1408000000001</v>
      </c>
    </row>
    <row r="384" spans="1:26">
      <c r="A384" s="113">
        <v>44577</v>
      </c>
      <c r="B384" s="175">
        <f t="shared" si="56"/>
        <v>-6302152.2381177796</v>
      </c>
      <c r="C384" s="168">
        <f>财通君享定增!M383</f>
        <v>2816368.9643672761</v>
      </c>
      <c r="D384" s="120">
        <f>财通君享定增!R383</f>
        <v>2.816368964367276E-2</v>
      </c>
      <c r="E384" s="168">
        <f>衍复天禄1000指增!P383</f>
        <v>-1877839.4699999997</v>
      </c>
      <c r="F384" s="120">
        <f>衍复天禄1000指增!U383</f>
        <v>-3.7556789399999992E-2</v>
      </c>
      <c r="G384" s="120">
        <f t="shared" si="57"/>
        <v>2.6365075843311825E-2</v>
      </c>
      <c r="H384" s="121">
        <f t="shared" si="58"/>
        <v>-6.392186524331181E-2</v>
      </c>
      <c r="I384" s="167">
        <f>'衍复-灵活对冲'!O383</f>
        <v>185325.97999999672</v>
      </c>
      <c r="J384" s="121">
        <f>'衍复-灵活对冲'!T383</f>
        <v>3.7065195999999344E-3</v>
      </c>
      <c r="K384" s="168">
        <f>凡二量化对冲7号!M383</f>
        <v>-1206813.5600000024</v>
      </c>
      <c r="L384" s="121">
        <f>凡二量化对冲7号!R383</f>
        <v>-5.2470154782608795E-3</v>
      </c>
      <c r="M384" s="168">
        <f>财通内需增长!K383</f>
        <v>-2496016.7234999985</v>
      </c>
      <c r="N384" s="121">
        <f>财通内需增长!N383</f>
        <v>-3.1200209043749979E-2</v>
      </c>
      <c r="O384" s="168">
        <f>赫富尊享十九号!P383</f>
        <v>-3221765.7100000009</v>
      </c>
      <c r="P384" s="120">
        <f>赫富尊享十九号!U383</f>
        <v>-6.4435314200000024E-2</v>
      </c>
      <c r="Q384" s="120">
        <f t="shared" si="59"/>
        <v>-3.7810352644937595E-2</v>
      </c>
      <c r="R384" s="121">
        <f t="shared" si="60"/>
        <v>-2.6624961555062429E-2</v>
      </c>
      <c r="S384" s="167">
        <f>天行者!P383</f>
        <v>-501411.71898505092</v>
      </c>
      <c r="T384" s="120">
        <f>天行者!S383</f>
        <v>-6.4037256575357714E-3</v>
      </c>
      <c r="U384" s="168">
        <f>平安转型创新混合A!K383</f>
        <v>-756596.90705600008</v>
      </c>
      <c r="V384" s="121">
        <f>平安转型创新混合A!N383</f>
        <v>-7.5659690705600011E-2</v>
      </c>
      <c r="W384" s="122">
        <f t="shared" si="61"/>
        <v>0.15480347585828791</v>
      </c>
      <c r="X384" s="71">
        <f>[1]!s_dq_close($X$1,A384,1)</f>
        <v>7675.3707000000004</v>
      </c>
      <c r="Y384" s="122">
        <f t="shared" si="62"/>
        <v>0.11214276971819692</v>
      </c>
      <c r="Z384" s="177">
        <f>[1]!s_dq_close($Z$1,A384,1)</f>
        <v>7081.1408000000001</v>
      </c>
    </row>
    <row r="385" spans="1:26">
      <c r="A385" s="113">
        <v>44578</v>
      </c>
      <c r="B385" s="175">
        <f t="shared" si="56"/>
        <v>-3299487.6396501292</v>
      </c>
      <c r="C385" s="168">
        <f>财通君享定增!M384</f>
        <v>3582531.272834938</v>
      </c>
      <c r="D385" s="120">
        <f>财通君享定增!R384</f>
        <v>3.5825312728349379E-2</v>
      </c>
      <c r="E385" s="168">
        <f>衍复天禄1000指增!P384</f>
        <v>-910751.73999999883</v>
      </c>
      <c r="F385" s="120">
        <f>衍复天禄1000指增!U384</f>
        <v>-1.8215034799999977E-2</v>
      </c>
      <c r="G385" s="120">
        <f t="shared" si="57"/>
        <v>4.4112029952847687E-2</v>
      </c>
      <c r="H385" s="121">
        <f t="shared" si="58"/>
        <v>-6.2327064752847661E-2</v>
      </c>
      <c r="I385" s="167">
        <f>'衍复-灵活对冲'!O384</f>
        <v>285116.89999999851</v>
      </c>
      <c r="J385" s="121">
        <f>'衍复-灵活对冲'!T384</f>
        <v>5.70233799999997E-3</v>
      </c>
      <c r="K385" s="168">
        <f>凡二量化对冲7号!M384</f>
        <v>-723631.45000001788</v>
      </c>
      <c r="L385" s="121">
        <f>凡二量化对冲7号!R384</f>
        <v>-3.1462236956522516E-3</v>
      </c>
      <c r="M385" s="168">
        <f>财通内需增长!K384</f>
        <v>-2496016.7234999985</v>
      </c>
      <c r="N385" s="121">
        <f>财通内需增长!N384</f>
        <v>-3.1200209043749979E-2</v>
      </c>
      <c r="O385" s="168">
        <f>赫富尊享十九号!P384</f>
        <v>-2535324.1799999997</v>
      </c>
      <c r="P385" s="120">
        <f>赫富尊享十九号!U384</f>
        <v>-5.0706483599999991E-2</v>
      </c>
      <c r="Q385" s="120">
        <f t="shared" si="59"/>
        <v>-2.7385796977211108E-2</v>
      </c>
      <c r="R385" s="121">
        <f t="shared" si="60"/>
        <v>-2.3320686622788883E-2</v>
      </c>
      <c r="S385" s="167">
        <f>天行者!P384</f>
        <v>-501411.71898505092</v>
      </c>
      <c r="T385" s="120">
        <f>天行者!S384</f>
        <v>-6.4037256575357714E-3</v>
      </c>
      <c r="U385" s="168">
        <f>平安转型创新混合A!K384</f>
        <v>-572414.69334399886</v>
      </c>
      <c r="V385" s="121">
        <f>平安转型创新混合A!N384</f>
        <v>-5.7241469334399886E-2</v>
      </c>
      <c r="W385" s="122">
        <f t="shared" si="61"/>
        <v>0.17477126780088725</v>
      </c>
      <c r="X385" s="71">
        <f>[1]!s_dq_close($X$1,A385,1)</f>
        <v>7808.0861000000004</v>
      </c>
      <c r="Y385" s="122">
        <f t="shared" si="62"/>
        <v>0.12419194759623409</v>
      </c>
      <c r="Z385" s="177">
        <f>[1]!s_dq_close($Z$1,A385,1)</f>
        <v>7157.8593000000001</v>
      </c>
    </row>
    <row r="386" spans="1:26">
      <c r="A386" s="113">
        <v>44579</v>
      </c>
      <c r="B386" s="175">
        <f t="shared" ref="B386" si="63">SUM(C386,E386,I386,K386,M386,O386,S386)</f>
        <v>-6158777.940288661</v>
      </c>
      <c r="C386" s="168">
        <f>财通君享定增!M385</f>
        <v>2637132.9247257411</v>
      </c>
      <c r="D386" s="120">
        <f>财通君享定增!R385</f>
        <v>2.6371329247257411E-2</v>
      </c>
      <c r="E386" s="168">
        <f>衍复天禄1000指增!P385</f>
        <v>-1255470.3100000005</v>
      </c>
      <c r="F386" s="120">
        <f>衍复天禄1000指增!U385</f>
        <v>-2.510940620000001E-2</v>
      </c>
      <c r="G386" s="120">
        <f t="shared" ref="G386" si="64">X386/$X$219-1</f>
        <v>3.7495297001131522E-2</v>
      </c>
      <c r="H386" s="121">
        <f t="shared" ref="H386" si="65">F386-G386</f>
        <v>-6.260470320113154E-2</v>
      </c>
      <c r="I386" s="167">
        <f>'衍复-灵活对冲'!O385</f>
        <v>323132.47999999672</v>
      </c>
      <c r="J386" s="121">
        <f>'衍复-灵活对冲'!T385</f>
        <v>6.4626495999999343E-3</v>
      </c>
      <c r="K386" s="168">
        <f>凡二量化对冲7号!M385</f>
        <v>-2688287.5300000012</v>
      </c>
      <c r="L386" s="121">
        <f>凡二量化对冲7号!R385</f>
        <v>-1.1688206652173919E-2</v>
      </c>
      <c r="M386" s="168">
        <f>财通内需增长!K385</f>
        <v>-2496016.7234999985</v>
      </c>
      <c r="N386" s="121">
        <f>财通内需增长!N385</f>
        <v>-3.1200209043749979E-2</v>
      </c>
      <c r="O386" s="168">
        <f>赫富尊享十九号!P385</f>
        <v>-2465176.8800000027</v>
      </c>
      <c r="P386" s="120">
        <f>赫富尊享十九号!U385</f>
        <v>-4.9303537600000051E-2</v>
      </c>
      <c r="Q386" s="120">
        <f t="shared" ref="Q386" si="66">Z386/$Z$369-1</f>
        <v>-2.6665724923534584E-2</v>
      </c>
      <c r="R386" s="121">
        <f t="shared" ref="R386" si="67">P386-Q386</f>
        <v>-2.2637812676465467E-2</v>
      </c>
      <c r="S386" s="167">
        <f>天行者!P385</f>
        <v>-214091.90151439607</v>
      </c>
      <c r="T386" s="120">
        <f>天行者!S385</f>
        <v>-2.7342516157649564E-3</v>
      </c>
      <c r="U386" s="168">
        <f>平安转型创新混合A!K385</f>
        <v>-582617.20663999952</v>
      </c>
      <c r="V386" s="121">
        <f>平安转型创新混合A!N385</f>
        <v>-5.8261720663999955E-2</v>
      </c>
      <c r="W386" s="122">
        <f t="shared" ref="W386" si="68">X386/$X$3-1</f>
        <v>0.16732652285456351</v>
      </c>
      <c r="X386" s="71">
        <f>[1]!s_dq_close($X$1,A386,1)</f>
        <v>7758.6048000000001</v>
      </c>
      <c r="Y386" s="122">
        <f t="shared" ref="Y386" si="69">Z386/$Z$3-1</f>
        <v>0.12502423978558963</v>
      </c>
      <c r="Z386" s="177">
        <f>[1]!s_dq_close($Z$1,A386,1)</f>
        <v>7163.1585999999998</v>
      </c>
    </row>
    <row r="387" spans="1:26">
      <c r="A387" s="113">
        <v>44580</v>
      </c>
      <c r="B387" s="175">
        <f t="shared" ref="B387" si="70">SUM(C387,E387,I387,K387,M387,O387,S387)</f>
        <v>-6383356.2805450168</v>
      </c>
      <c r="C387" s="168">
        <f>财通君享定增!M386</f>
        <v>2765309.0244693831</v>
      </c>
      <c r="D387" s="120">
        <f>财通君享定增!R386</f>
        <v>2.7653090244693829E-2</v>
      </c>
      <c r="E387" s="168">
        <f>衍复天禄1000指增!P386</f>
        <v>-1781459.8000000024</v>
      </c>
      <c r="F387" s="120">
        <f>衍复天禄1000指增!U386</f>
        <v>-3.562919600000005E-2</v>
      </c>
      <c r="G387" s="120">
        <f t="shared" ref="G387" si="71">X387/$X$219-1</f>
        <v>2.5002998044772129E-2</v>
      </c>
      <c r="H387" s="121">
        <f t="shared" ref="H387" si="72">F387-G387</f>
        <v>-6.0632194044772179E-2</v>
      </c>
      <c r="I387" s="167">
        <f>'衍复-灵活对冲'!O386</f>
        <v>365900.01999999583</v>
      </c>
      <c r="J387" s="121">
        <f>'衍复-灵活对冲'!T386</f>
        <v>7.3180003999999167E-3</v>
      </c>
      <c r="K387" s="168">
        <f>凡二量化对冲7号!M386</f>
        <v>-2332346.5300000012</v>
      </c>
      <c r="L387" s="121">
        <f>凡二量化对冲7号!R386</f>
        <v>-1.0140637086956526E-2</v>
      </c>
      <c r="M387" s="168">
        <f>财通内需增长!K386</f>
        <v>-2496016.7234999985</v>
      </c>
      <c r="N387" s="121">
        <f>财通内需增长!N386</f>
        <v>-3.1200209043749979E-2</v>
      </c>
      <c r="O387" s="168">
        <f>赫富尊享十九号!P386</f>
        <v>-2690650.3699999973</v>
      </c>
      <c r="P387" s="120">
        <f>赫富尊享十九号!U386</f>
        <v>-5.3813007399999946E-2</v>
      </c>
      <c r="Q387" s="120">
        <f t="shared" ref="Q387" si="73">Z387/$Z$369-1</f>
        <v>-3.2698361486525052E-2</v>
      </c>
      <c r="R387" s="121">
        <f t="shared" ref="R387" si="74">P387-Q387</f>
        <v>-2.1114645913474894E-2</v>
      </c>
      <c r="S387" s="167">
        <f>天行者!P386</f>
        <v>-214091.90151439607</v>
      </c>
      <c r="T387" s="120">
        <f>天行者!S386</f>
        <v>-2.7342516157649564E-3</v>
      </c>
      <c r="U387" s="168">
        <f>平安转型创新混合A!K386</f>
        <v>-734849.44450400025</v>
      </c>
      <c r="V387" s="121">
        <f>平安转型创新混合A!N386</f>
        <v>-7.3484944450400019E-2</v>
      </c>
      <c r="W387" s="122">
        <f t="shared" ref="W387" si="75">X387/$X$3-1</f>
        <v>0.1532709488723607</v>
      </c>
      <c r="X387" s="71">
        <f>[1]!s_dq_close($X$1,A387,1)</f>
        <v>7665.1848</v>
      </c>
      <c r="Y387" s="122">
        <f t="shared" ref="Y387" si="76">Z387/$Z$3-1</f>
        <v>0.11805144273429091</v>
      </c>
      <c r="Z387" s="177">
        <f>[1]!s_dq_close($Z$1,A387,1)</f>
        <v>7118.7619999999997</v>
      </c>
    </row>
    <row r="388" spans="1:26">
      <c r="A388" s="113">
        <v>44581</v>
      </c>
      <c r="B388" s="175">
        <f t="shared" ref="B388" si="77">SUM(C388,E388,I388,K388,M388,O388,S388)</f>
        <v>-13777803.637258774</v>
      </c>
      <c r="C388" s="168">
        <f>财通君享定增!M387</f>
        <v>1122177.5477556568</v>
      </c>
      <c r="D388" s="120">
        <f>财通君享定增!R387</f>
        <v>1.1221775477556567E-2</v>
      </c>
      <c r="E388" s="168">
        <f>衍复天禄1000指增!P387</f>
        <v>-2976041.0000000033</v>
      </c>
      <c r="F388" s="120">
        <f>衍复天禄1000指增!U387</f>
        <v>-5.9520820000000065E-2</v>
      </c>
      <c r="G388" s="120">
        <f t="shared" ref="G388" si="78">X388/$X$219-1</f>
        <v>1.9259027751998836E-3</v>
      </c>
      <c r="H388" s="121">
        <f t="shared" ref="H388" si="79">F388-G388</f>
        <v>-6.1446722775199948E-2</v>
      </c>
      <c r="I388" s="167">
        <f>'衍复-灵活对冲'!O387</f>
        <v>-85535.070000000298</v>
      </c>
      <c r="J388" s="121">
        <f>'衍复-灵活对冲'!T387</f>
        <v>-1.710701400000006E-3</v>
      </c>
      <c r="K388" s="168">
        <f>凡二量化对冲7号!M387</f>
        <v>-6006741.2200000286</v>
      </c>
      <c r="L388" s="121">
        <f>凡二量化对冲7号!R387</f>
        <v>-2.6116266173913168E-2</v>
      </c>
      <c r="M388" s="168">
        <f>财通内需增长!K387</f>
        <v>-2496016.7234999985</v>
      </c>
      <c r="N388" s="121">
        <f>财通内需增长!N387</f>
        <v>-3.1200209043749979E-2</v>
      </c>
      <c r="O388" s="168">
        <f>赫富尊享十九号!P387</f>
        <v>-3121555.2700000033</v>
      </c>
      <c r="P388" s="120">
        <f>赫富尊享十九号!U387</f>
        <v>-6.2431105400000068E-2</v>
      </c>
      <c r="Q388" s="120">
        <f t="shared" ref="Q388" si="80">Z388/$Z$369-1</f>
        <v>-4.1119778964661569E-2</v>
      </c>
      <c r="R388" s="121">
        <f t="shared" ref="R388" si="81">P388-Q388</f>
        <v>-2.13113264353385E-2</v>
      </c>
      <c r="S388" s="167">
        <f>天行者!P387</f>
        <v>-214091.90151439607</v>
      </c>
      <c r="T388" s="120">
        <f>天行者!S387</f>
        <v>-2.7342516157649564E-3</v>
      </c>
      <c r="U388" s="168">
        <f>平安转型创新混合A!K387</f>
        <v>-838753.9878080003</v>
      </c>
      <c r="V388" s="121">
        <f>平安转型创新混合A!N387</f>
        <v>-8.3875398780800026E-2</v>
      </c>
      <c r="W388" s="122">
        <f t="shared" ref="W388" si="82">X388/$X$3-1</f>
        <v>0.12730600671167935</v>
      </c>
      <c r="X388" s="71">
        <f>[1]!s_dq_close($X$1,A388,1)</f>
        <v>7492.6094999999996</v>
      </c>
      <c r="Y388" s="122">
        <f t="shared" ref="Y388" si="83">Z388/$Z$3-1</f>
        <v>0.1083175835259389</v>
      </c>
      <c r="Z388" s="177">
        <f>[1]!s_dq_close($Z$1,A388,1)</f>
        <v>7056.7853999999998</v>
      </c>
    </row>
    <row r="389" spans="1:26">
      <c r="A389" s="113">
        <v>44582</v>
      </c>
      <c r="B389" s="175">
        <f t="shared" ref="B389" si="84">SUM(C389,E389,I389,K389,M389,O389,S389)</f>
        <v>-15269321.181328308</v>
      </c>
      <c r="C389" s="168">
        <f>财通君享定增!M388</f>
        <v>984950.198030103</v>
      </c>
      <c r="D389" s="120">
        <f>财通君享定增!R388</f>
        <v>9.8495019803010297E-3</v>
      </c>
      <c r="E389" s="168">
        <f>衍复天禄1000指增!P388</f>
        <v>-3530701.5500000049</v>
      </c>
      <c r="F389" s="120">
        <f>衍复天禄1000指增!U388</f>
        <v>-7.0614031000000105E-2</v>
      </c>
      <c r="G389" s="120">
        <f t="shared" ref="G389" si="85">X389/$X$219-1</f>
        <v>-1.1963148065755602E-2</v>
      </c>
      <c r="H389" s="121">
        <f t="shared" ref="H389" si="86">F389-G389</f>
        <v>-5.8650882934244503E-2</v>
      </c>
      <c r="I389" s="167">
        <f>'衍复-灵活对冲'!O388</f>
        <v>-23759.740000002086</v>
      </c>
      <c r="J389" s="121">
        <f>'衍复-灵活对冲'!T388</f>
        <v>-4.7519480000004171E-4</v>
      </c>
      <c r="K389" s="168">
        <f>凡二量化对冲7号!M388</f>
        <v>-6148646.3100000024</v>
      </c>
      <c r="L389" s="121">
        <f>凡二量化对冲7号!R388</f>
        <v>-2.6733244826086966E-2</v>
      </c>
      <c r="M389" s="168">
        <f>财通内需增长!K388</f>
        <v>-2589201.3478440046</v>
      </c>
      <c r="N389" s="121">
        <f>财通内需增长!N388</f>
        <v>-3.2365016848050057E-2</v>
      </c>
      <c r="O389" s="168">
        <f>赫富尊享十九号!P388</f>
        <v>-3747870.5300000012</v>
      </c>
      <c r="P389" s="120">
        <f>赫富尊享十九号!U388</f>
        <v>-7.4957410600000024E-2</v>
      </c>
      <c r="Q389" s="120">
        <f t="shared" ref="Q389" si="87">Z389/$Z$369-1</f>
        <v>-5.2013312928777977E-2</v>
      </c>
      <c r="R389" s="121">
        <f t="shared" ref="R389" si="88">P389-Q389</f>
        <v>-2.2944097671222047E-2</v>
      </c>
      <c r="S389" s="167">
        <f>天行者!P388</f>
        <v>-214091.90151439607</v>
      </c>
      <c r="T389" s="120">
        <f>天行者!S388</f>
        <v>-2.7342516157649564E-3</v>
      </c>
      <c r="U389" s="168">
        <f>平安转型创新混合A!K388</f>
        <v>-979978.2508000005</v>
      </c>
      <c r="V389" s="121">
        <f>平安转型创新混合A!N388</f>
        <v>-9.7997825080000045E-2</v>
      </c>
      <c r="W389" s="122">
        <f t="shared" ref="W389" si="89">X389/$X$3-1</f>
        <v>0.11167889257363317</v>
      </c>
      <c r="X389" s="71">
        <f>[1]!s_dq_close($X$1,A389,1)</f>
        <v>7388.7443000000003</v>
      </c>
      <c r="Y389" s="122">
        <f t="shared" ref="Y389" si="90">Z389/$Z$3-1</f>
        <v>9.572633909904793E-2</v>
      </c>
      <c r="Z389" s="177">
        <f>[1]!s_dq_close($Z$1,A389,1)</f>
        <v>6976.6154999999999</v>
      </c>
    </row>
    <row r="390" spans="1:26" s="313" customFormat="1">
      <c r="A390" s="113">
        <v>44583</v>
      </c>
      <c r="B390" s="175">
        <f t="shared" ref="B390:B392" si="91">SUM(C390,E390,I390,K390,M390,O390,S390)</f>
        <v>-15269321.181328308</v>
      </c>
      <c r="C390" s="168">
        <f>财通君享定增!M389</f>
        <v>984950.198030103</v>
      </c>
      <c r="D390" s="120">
        <f>财通君享定增!R389</f>
        <v>9.8495019803010297E-3</v>
      </c>
      <c r="E390" s="168">
        <f>衍复天禄1000指增!P389</f>
        <v>-3530701.5500000049</v>
      </c>
      <c r="F390" s="120">
        <f>衍复天禄1000指增!U389</f>
        <v>-7.0614031000000105E-2</v>
      </c>
      <c r="G390" s="120">
        <f t="shared" ref="G390:G392" si="92">X390/$X$219-1</f>
        <v>-1.1963148065755602E-2</v>
      </c>
      <c r="H390" s="121">
        <f t="shared" ref="H390:H392" si="93">F390-G390</f>
        <v>-5.8650882934244503E-2</v>
      </c>
      <c r="I390" s="167">
        <f>'衍复-灵活对冲'!O389</f>
        <v>-23759.740000002086</v>
      </c>
      <c r="J390" s="121">
        <f>'衍复-灵活对冲'!T389</f>
        <v>-4.7519480000004171E-4</v>
      </c>
      <c r="K390" s="168">
        <f>凡二量化对冲7号!M389</f>
        <v>-6148646.3100000024</v>
      </c>
      <c r="L390" s="121">
        <f>凡二量化对冲7号!R389</f>
        <v>-2.6733244826086966E-2</v>
      </c>
      <c r="M390" s="168">
        <f>财通内需增长!K389</f>
        <v>-2589201.3478440046</v>
      </c>
      <c r="N390" s="121">
        <f>财通内需增长!N389</f>
        <v>-3.2365016848050057E-2</v>
      </c>
      <c r="O390" s="168">
        <f>赫富尊享十九号!P389</f>
        <v>-3747870.5300000012</v>
      </c>
      <c r="P390" s="120">
        <f>赫富尊享十九号!U389</f>
        <v>-7.4957410600000024E-2</v>
      </c>
      <c r="Q390" s="120">
        <f t="shared" ref="Q390:Q392" si="94">Z390/$Z$369-1</f>
        <v>-5.2013312928777977E-2</v>
      </c>
      <c r="R390" s="121">
        <f t="shared" ref="R390:R392" si="95">P390-Q390</f>
        <v>-2.2944097671222047E-2</v>
      </c>
      <c r="S390" s="167">
        <f>天行者!P389</f>
        <v>-214091.90151439607</v>
      </c>
      <c r="T390" s="120">
        <f>天行者!S389</f>
        <v>-2.7342516157649564E-3</v>
      </c>
      <c r="U390" s="168">
        <f>平安转型创新混合A!K389</f>
        <v>-979978.2508000005</v>
      </c>
      <c r="V390" s="121">
        <f>平安转型创新混合A!N389</f>
        <v>-9.7997825080000045E-2</v>
      </c>
      <c r="W390" s="122">
        <f t="shared" ref="W390:W392" si="96">X390/$X$3-1</f>
        <v>0.11167889257363317</v>
      </c>
      <c r="X390" s="71">
        <f>[1]!s_dq_close($X$1,A390,1)</f>
        <v>7388.7443000000003</v>
      </c>
      <c r="Y390" s="122">
        <f t="shared" ref="Y390:Y392" si="97">Z390/$Z$3-1</f>
        <v>9.572633909904793E-2</v>
      </c>
      <c r="Z390" s="177">
        <f>[1]!s_dq_close($Z$1,A390,1)</f>
        <v>6976.6154999999999</v>
      </c>
    </row>
    <row r="391" spans="1:26" s="313" customFormat="1">
      <c r="A391" s="113">
        <v>44584</v>
      </c>
      <c r="B391" s="175">
        <f t="shared" si="91"/>
        <v>-15269321.181328308</v>
      </c>
      <c r="C391" s="168">
        <f>财通君享定增!M390</f>
        <v>984950.198030103</v>
      </c>
      <c r="D391" s="120">
        <f>财通君享定增!R390</f>
        <v>9.8495019803010297E-3</v>
      </c>
      <c r="E391" s="168">
        <f>衍复天禄1000指增!P390</f>
        <v>-3530701.5500000049</v>
      </c>
      <c r="F391" s="120">
        <f>衍复天禄1000指增!U390</f>
        <v>-7.0614031000000105E-2</v>
      </c>
      <c r="G391" s="120">
        <f t="shared" si="92"/>
        <v>-1.1963148065755602E-2</v>
      </c>
      <c r="H391" s="121">
        <f t="shared" si="93"/>
        <v>-5.8650882934244503E-2</v>
      </c>
      <c r="I391" s="167">
        <f>'衍复-灵活对冲'!O390</f>
        <v>-23759.740000002086</v>
      </c>
      <c r="J391" s="121">
        <f>'衍复-灵活对冲'!T390</f>
        <v>-4.7519480000004171E-4</v>
      </c>
      <c r="K391" s="168">
        <f>凡二量化对冲7号!M390</f>
        <v>-6148646.3100000024</v>
      </c>
      <c r="L391" s="121">
        <f>凡二量化对冲7号!R390</f>
        <v>-2.6733244826086966E-2</v>
      </c>
      <c r="M391" s="168">
        <f>财通内需增长!K390</f>
        <v>-2589201.3478440046</v>
      </c>
      <c r="N391" s="121">
        <f>财通内需增长!N390</f>
        <v>-3.2365016848050057E-2</v>
      </c>
      <c r="O391" s="168">
        <f>赫富尊享十九号!P390</f>
        <v>-3747870.5300000012</v>
      </c>
      <c r="P391" s="120">
        <f>赫富尊享十九号!U390</f>
        <v>-7.4957410600000024E-2</v>
      </c>
      <c r="Q391" s="120">
        <f t="shared" si="94"/>
        <v>-5.2013312928777977E-2</v>
      </c>
      <c r="R391" s="121">
        <f t="shared" si="95"/>
        <v>-2.2944097671222047E-2</v>
      </c>
      <c r="S391" s="167">
        <f>天行者!P390</f>
        <v>-214091.90151439607</v>
      </c>
      <c r="T391" s="120">
        <f>天行者!S390</f>
        <v>-2.7342516157649564E-3</v>
      </c>
      <c r="U391" s="168">
        <f>平安转型创新混合A!K390</f>
        <v>-979978.2508000005</v>
      </c>
      <c r="V391" s="121">
        <f>平安转型创新混合A!N390</f>
        <v>-9.7997825080000045E-2</v>
      </c>
      <c r="W391" s="122">
        <f t="shared" si="96"/>
        <v>0.11167889257363317</v>
      </c>
      <c r="X391" s="71">
        <f>[1]!s_dq_close($X$1,A391,1)</f>
        <v>7388.7443000000003</v>
      </c>
      <c r="Y391" s="122">
        <f t="shared" si="97"/>
        <v>9.572633909904793E-2</v>
      </c>
      <c r="Z391" s="177">
        <f>[1]!s_dq_close($Z$1,A391,1)</f>
        <v>6976.6154999999999</v>
      </c>
    </row>
    <row r="392" spans="1:26" s="313" customFormat="1">
      <c r="A392" s="113">
        <v>44585</v>
      </c>
      <c r="B392" s="175">
        <f t="shared" si="91"/>
        <v>-14275425.070672262</v>
      </c>
      <c r="C392" s="168">
        <f>财通君享定增!M391</f>
        <v>656930.06868614815</v>
      </c>
      <c r="D392" s="120">
        <f>财通君享定增!R391</f>
        <v>6.5693006868614819E-3</v>
      </c>
      <c r="E392" s="168">
        <f>衍复天禄1000指增!P391</f>
        <v>-3051226.5100000007</v>
      </c>
      <c r="F392" s="120">
        <f>衍复天禄1000指增!U391</f>
        <v>-6.1024530200000017E-2</v>
      </c>
      <c r="G392" s="120">
        <f t="shared" si="92"/>
        <v>-7.0612111416222811E-3</v>
      </c>
      <c r="H392" s="121">
        <f t="shared" si="93"/>
        <v>-5.3963319058377736E-2</v>
      </c>
      <c r="I392" s="167">
        <f>'衍复-灵活对冲'!O391</f>
        <v>313628.58999999613</v>
      </c>
      <c r="J392" s="121">
        <f>'衍复-灵活对冲'!T391</f>
        <v>6.2725717999999224E-3</v>
      </c>
      <c r="K392" s="168">
        <f>凡二量化对冲7号!M391</f>
        <v>-5733782.8400000036</v>
      </c>
      <c r="L392" s="121">
        <f>凡二量化对冲7号!R391</f>
        <v>-2.4929490608695669E-2</v>
      </c>
      <c r="M392" s="168">
        <f>财通内需增长!K391</f>
        <v>-2589201.3478440046</v>
      </c>
      <c r="N392" s="121">
        <f>财通内需增长!N391</f>
        <v>-3.2365016848050057E-2</v>
      </c>
      <c r="O392" s="168">
        <f>赫富尊享十九号!P391</f>
        <v>-3657681.1300000027</v>
      </c>
      <c r="P392" s="120">
        <f>赫富尊享十九号!U391</f>
        <v>-7.3153622600000051E-2</v>
      </c>
      <c r="Q392" s="120">
        <f t="shared" si="94"/>
        <v>-5.1655933367633189E-2</v>
      </c>
      <c r="R392" s="121">
        <f t="shared" si="95"/>
        <v>-2.1497689232366862E-2</v>
      </c>
      <c r="S392" s="167">
        <f>天行者!P391</f>
        <v>-214091.90151439607</v>
      </c>
      <c r="T392" s="120">
        <f>天行者!S391</f>
        <v>-2.7342516157649564E-3</v>
      </c>
      <c r="U392" s="168">
        <f>平安转型创新混合A!K391</f>
        <v>-796333.01147199981</v>
      </c>
      <c r="V392" s="121">
        <f>平安转型创新混合A!N391</f>
        <v>-7.9633301147199978E-2</v>
      </c>
      <c r="W392" s="122">
        <f t="shared" si="96"/>
        <v>0.11719425346388568</v>
      </c>
      <c r="X392" s="71">
        <f>[1]!s_dq_close($X$1,A392,1)</f>
        <v>7425.402</v>
      </c>
      <c r="Y392" s="122">
        <f t="shared" si="97"/>
        <v>9.6139414729267791E-2</v>
      </c>
      <c r="Z392" s="177">
        <f>[1]!s_dq_close($Z$1,A392,1)</f>
        <v>6979.2456000000002</v>
      </c>
    </row>
    <row r="393" spans="1:26">
      <c r="A393" s="113">
        <v>44586</v>
      </c>
      <c r="B393" s="175">
        <f t="shared" ref="B393" si="98">SUM(C393,E393,I393,K393,M393,O393,S393)</f>
        <v>-21883674.919109732</v>
      </c>
      <c r="C393" s="168">
        <f>财通君享定增!M392</f>
        <v>-194546.24961090647</v>
      </c>
      <c r="D393" s="120">
        <f>财通君享定增!R392</f>
        <v>-1.9454624961090647E-3</v>
      </c>
      <c r="E393" s="168">
        <f>衍复天禄1000指增!P392</f>
        <v>-4752597.700000003</v>
      </c>
      <c r="F393" s="120">
        <f>衍复天禄1000指增!U392</f>
        <v>-9.5051954000000063E-2</v>
      </c>
      <c r="G393" s="120">
        <f t="shared" ref="G393" si="99">X393/$X$219-1</f>
        <v>-4.6152893436811837E-2</v>
      </c>
      <c r="H393" s="121">
        <f t="shared" ref="H393" si="100">F393-G393</f>
        <v>-4.8899060563188226E-2</v>
      </c>
      <c r="I393" s="167">
        <f>'衍复-灵活对冲'!O392</f>
        <v>232845.46999999881</v>
      </c>
      <c r="J393" s="121">
        <f>'衍复-灵活对冲'!T392</f>
        <v>4.6569093999999757E-3</v>
      </c>
      <c r="K393" s="168">
        <f>凡二量化对冲7号!M392</f>
        <v>-8430841.0800000131</v>
      </c>
      <c r="L393" s="121">
        <f>凡二量化对冲7号!R392</f>
        <v>-3.6655830782608756E-2</v>
      </c>
      <c r="M393" s="168">
        <f>财通内需增长!K392</f>
        <v>-2589201.3478440046</v>
      </c>
      <c r="N393" s="121">
        <f>财通内需增长!N392</f>
        <v>-3.2365016848050057E-2</v>
      </c>
      <c r="O393" s="168">
        <f>赫富尊享十九号!P392</f>
        <v>-5331195.5099999979</v>
      </c>
      <c r="P393" s="120">
        <f>赫富尊享十九号!U392</f>
        <v>-0.10662391019999996</v>
      </c>
      <c r="Q393" s="120">
        <f t="shared" ref="Q393" si="101">Z393/$Z$369-1</f>
        <v>-8.362714342131905E-2</v>
      </c>
      <c r="R393" s="121">
        <f t="shared" ref="R393" si="102">P393-Q393</f>
        <v>-2.2996766778680913E-2</v>
      </c>
      <c r="S393" s="167">
        <f>天行者!P392</f>
        <v>-818138.50165480375</v>
      </c>
      <c r="T393" s="120">
        <f>天行者!S392</f>
        <v>-1.044876758179826E-2</v>
      </c>
      <c r="U393" s="168">
        <f>平安转型创新混合A!K392</f>
        <v>-1027768.9709760007</v>
      </c>
      <c r="V393" s="121">
        <f>平安转型创新混合A!N392</f>
        <v>-0.10277689709760006</v>
      </c>
      <c r="W393" s="122">
        <f t="shared" ref="W393" si="103">X393/$X$3-1</f>
        <v>7.3210673299156426E-2</v>
      </c>
      <c r="X393" s="71">
        <f>[1]!s_dq_close($X$1,A393,1)</f>
        <v>7133.0663000000004</v>
      </c>
      <c r="Y393" s="122">
        <f t="shared" ref="Y393" si="104">Z393/$Z$3-1</f>
        <v>5.9185628957316494E-2</v>
      </c>
      <c r="Z393" s="177">
        <f>[1]!s_dq_close($Z$1,A393,1)</f>
        <v>6743.9566000000004</v>
      </c>
    </row>
    <row r="394" spans="1:26">
      <c r="A394" s="113">
        <v>44587</v>
      </c>
      <c r="B394" s="175">
        <f t="shared" ref="B394" si="105">SUM(C394,E394,I394,K394,M394,O394,S394)</f>
        <v>-19623163.299656853</v>
      </c>
      <c r="C394" s="168">
        <f>财通君享定增!M393</f>
        <v>79017.899841969833</v>
      </c>
      <c r="D394" s="120">
        <f>财通君享定增!R393</f>
        <v>7.9017899841969837E-4</v>
      </c>
      <c r="E394" s="168">
        <f>衍复天禄1000指增!P393</f>
        <v>-4389877.9299999988</v>
      </c>
      <c r="F394" s="120">
        <f>衍复天禄1000指增!U393</f>
        <v>-8.7797558599999978E-2</v>
      </c>
      <c r="G394" s="120">
        <f t="shared" ref="G394" si="106">X394/$X$219-1</f>
        <v>-4.1076462818521509E-2</v>
      </c>
      <c r="H394" s="121">
        <f t="shared" ref="H394" si="107">F394-G394</f>
        <v>-4.6721095781478469E-2</v>
      </c>
      <c r="I394" s="167">
        <f>'衍复-灵活对冲'!O393</f>
        <v>646264.96999999881</v>
      </c>
      <c r="J394" s="121">
        <f>'衍复-灵活对冲'!T393</f>
        <v>1.2925299399999975E-2</v>
      </c>
      <c r="K394" s="168">
        <f>凡二量化对冲7号!M393</f>
        <v>-7450516.8900000155</v>
      </c>
      <c r="L394" s="121">
        <f>凡二量化对冲7号!R393</f>
        <v>-3.2393551695652244E-2</v>
      </c>
      <c r="M394" s="168">
        <f>财通内需增长!K393</f>
        <v>-2589201.3478440046</v>
      </c>
      <c r="N394" s="121">
        <f>财通内需增长!N393</f>
        <v>-3.2365016848050057E-2</v>
      </c>
      <c r="O394" s="168">
        <f>赫富尊享十九号!P393</f>
        <v>-5100711.5</v>
      </c>
      <c r="P394" s="120">
        <f>赫富尊享十九号!U393</f>
        <v>-0.10201423</v>
      </c>
      <c r="Q394" s="120">
        <f t="shared" ref="Q394" si="108">Z394/$Z$369-1</f>
        <v>-7.8379475485672589E-2</v>
      </c>
      <c r="R394" s="121">
        <f t="shared" ref="R394" si="109">P394-Q394</f>
        <v>-2.3634754514327408E-2</v>
      </c>
      <c r="S394" s="167">
        <f>天行者!P393</f>
        <v>-818138.50165480375</v>
      </c>
      <c r="T394" s="120">
        <f>天行者!S393</f>
        <v>-1.044876758179826E-2</v>
      </c>
      <c r="U394" s="168">
        <f>平安转型创新混合A!K393</f>
        <v>-848151.03952799924</v>
      </c>
      <c r="V394" s="121">
        <f>平安转型创新混合A!N393</f>
        <v>-8.4815103952799925E-2</v>
      </c>
      <c r="W394" s="122">
        <f t="shared" ref="W394" si="110">X394/$X$3-1</f>
        <v>7.8922363867094392E-2</v>
      </c>
      <c r="X394" s="71">
        <f>[1]!s_dq_close($X$1,A394,1)</f>
        <v>7171.0289000000002</v>
      </c>
      <c r="Y394" s="122">
        <f t="shared" ref="Y394" si="111">Z394/$Z$3-1</f>
        <v>6.5251123393422761E-2</v>
      </c>
      <c r="Z394" s="177">
        <f>[1]!s_dq_close($Z$1,A394,1)</f>
        <v>6782.5762999999997</v>
      </c>
    </row>
    <row r="395" spans="1:26">
      <c r="A395" s="113">
        <v>44588</v>
      </c>
      <c r="B395" s="175">
        <f t="shared" ref="B395" si="112">SUM(C395,E395,I395,K395,M395,O395,S395)</f>
        <v>-24605592.468214475</v>
      </c>
      <c r="C395" s="168">
        <f>财通君享定增!M394</f>
        <v>-976028.55871566013</v>
      </c>
      <c r="D395" s="120">
        <f>财通君享定增!R394</f>
        <v>-9.7602855871566016E-3</v>
      </c>
      <c r="E395" s="168">
        <f>衍复天禄1000指增!P394</f>
        <v>-5746145.2700000014</v>
      </c>
      <c r="F395" s="120">
        <f>衍复天禄1000指增!U394</f>
        <v>-0.11492290540000002</v>
      </c>
      <c r="G395" s="120">
        <f t="shared" ref="G395" si="113">X395/$X$219-1</f>
        <v>-6.9280990235199735E-2</v>
      </c>
      <c r="H395" s="121">
        <f t="shared" ref="H395" si="114">F395-G395</f>
        <v>-4.564191516480029E-2</v>
      </c>
      <c r="I395" s="167">
        <f>'衍复-灵活对冲'!O394</f>
        <v>703288.35000000149</v>
      </c>
      <c r="J395" s="121">
        <f>'衍复-灵活对冲'!T394</f>
        <v>1.4065767000000029E-2</v>
      </c>
      <c r="K395" s="168">
        <f>凡二量化对冲7号!M394</f>
        <v>-8851077.7400000095</v>
      </c>
      <c r="L395" s="121">
        <f>凡二量化对冲7号!R394</f>
        <v>-3.8482946695652213E-2</v>
      </c>
      <c r="M395" s="168">
        <f>财通内需增长!K394</f>
        <v>-2589201.3478440046</v>
      </c>
      <c r="N395" s="121">
        <f>财通内需增长!N394</f>
        <v>-3.2365016848050057E-2</v>
      </c>
      <c r="O395" s="168">
        <f>赫富尊享十九号!P394</f>
        <v>-6328289.3999999985</v>
      </c>
      <c r="P395" s="120">
        <f>赫富尊享十九号!U394</f>
        <v>-0.12656578799999996</v>
      </c>
      <c r="Q395" s="120">
        <f t="shared" ref="Q395" si="115">Z395/$Z$369-1</f>
        <v>-0.10238419630376505</v>
      </c>
      <c r="R395" s="121">
        <f t="shared" ref="R395" si="116">P395-Q395</f>
        <v>-2.4181591696234905E-2</v>
      </c>
      <c r="S395" s="167">
        <f>天行者!P394</f>
        <v>-818138.50165480375</v>
      </c>
      <c r="T395" s="120">
        <f>天行者!S394</f>
        <v>-1.044876758179826E-2</v>
      </c>
      <c r="U395" s="168">
        <f>平安转型创新混合A!K394</f>
        <v>-1043878.2024959996</v>
      </c>
      <c r="V395" s="121">
        <f>平安转型创新混合A!N394</f>
        <v>-0.10438782024959996</v>
      </c>
      <c r="W395" s="122">
        <f t="shared" ref="W395" si="117">X395/$X$3-1</f>
        <v>4.7188347324336632E-2</v>
      </c>
      <c r="X395" s="71">
        <f>[1]!s_dq_close($X$1,A395,1)</f>
        <v>6960.1095999999998</v>
      </c>
      <c r="Y395" s="122">
        <f t="shared" ref="Y395" si="118">Z395/$Z$3-1</f>
        <v>3.7505369975340042E-2</v>
      </c>
      <c r="Z395" s="177">
        <f>[1]!s_dq_close($Z$1,A395,1)</f>
        <v>6605.9159</v>
      </c>
    </row>
    <row r="396" spans="1:26">
      <c r="A396" s="113">
        <v>44589</v>
      </c>
      <c r="B396" s="175">
        <f t="shared" ref="B396" si="119">SUM(C396,E396,I396,K396,M396,O396,S396)</f>
        <v>-24989133.048126489</v>
      </c>
      <c r="C396" s="168">
        <f>财通君享定增!M395</f>
        <v>-1165773.3487156667</v>
      </c>
      <c r="D396" s="120">
        <f>财通君享定增!R395</f>
        <v>-1.1657733487156667E-2</v>
      </c>
      <c r="E396" s="168">
        <f>衍复天禄1000指增!P395</f>
        <v>-5944775.1999999993</v>
      </c>
      <c r="F396" s="120">
        <f>衍复天禄1000指增!U395</f>
        <v>-0.11889550399999999</v>
      </c>
      <c r="G396" s="120">
        <f t="shared" ref="G396" si="120">X396/$X$219-1</f>
        <v>-6.7555870877715196E-2</v>
      </c>
      <c r="H396" s="121">
        <f t="shared" ref="H396" si="121">F396-G396</f>
        <v>-5.1339633122284789E-2</v>
      </c>
      <c r="I396" s="167">
        <f>'衍复-灵活对冲'!O395</f>
        <v>632009.11999999732</v>
      </c>
      <c r="J396" s="121">
        <f>'衍复-灵活对冲'!T395</f>
        <v>1.2640182399999946E-2</v>
      </c>
      <c r="K396" s="168">
        <f>凡二量化对冲7号!M395</f>
        <v>-6621696.9500000179</v>
      </c>
      <c r="L396" s="121">
        <f>凡二量化对冲7号!R395</f>
        <v>-2.8789986739130514E-2</v>
      </c>
      <c r="M396" s="168">
        <f>财通内需增长!K395</f>
        <v>-4732447.7077559978</v>
      </c>
      <c r="N396" s="121">
        <f>财通内需增长!N395</f>
        <v>-5.9155596346949973E-2</v>
      </c>
      <c r="O396" s="168">
        <f>赫富尊享十九号!P395</f>
        <v>-6338310.4600000009</v>
      </c>
      <c r="P396" s="120">
        <f>赫富尊享十九号!U395</f>
        <v>-0.12676620920000001</v>
      </c>
      <c r="Q396" s="120">
        <f t="shared" ref="Q396" si="122">Z396/$Z$369-1</f>
        <v>-0.10583364757986335</v>
      </c>
      <c r="R396" s="121">
        <f t="shared" ref="R396" si="123">P396-Q396</f>
        <v>-2.0932561620136653E-2</v>
      </c>
      <c r="S396" s="167">
        <f>天行者!P395</f>
        <v>-818138.50165480375</v>
      </c>
      <c r="T396" s="120">
        <f>天行者!S395</f>
        <v>-1.044876758179826E-2</v>
      </c>
      <c r="U396" s="168">
        <f>平安转型创新混合A!K395</f>
        <v>-1059718.9468240011</v>
      </c>
      <c r="V396" s="121">
        <f>平安转型创新混合A!N395</f>
        <v>-0.10597189468240012</v>
      </c>
      <c r="W396" s="122">
        <f t="shared" ref="W396" si="124">X396/$X$3-1</f>
        <v>4.9129346562504228E-2</v>
      </c>
      <c r="X396" s="71">
        <f>[1]!s_dq_close($X$1,A396,1)</f>
        <v>6973.0104000000001</v>
      </c>
      <c r="Y396" s="122">
        <f t="shared" ref="Y396" si="125">Z396/$Z$3-1</f>
        <v>3.3518336538892912E-2</v>
      </c>
      <c r="Z396" s="177">
        <f>[1]!s_dq_close($Z$1,A396,1)</f>
        <v>6580.53</v>
      </c>
    </row>
    <row r="397" spans="1:26">
      <c r="A397" s="113">
        <v>44590</v>
      </c>
      <c r="B397" s="175">
        <f t="shared" ref="B397:B406" si="126">SUM(C397,E397,I397,K397,M397,O397,S397)</f>
        <v>-24989133.048126489</v>
      </c>
      <c r="C397" s="168">
        <f>财通君享定增!M396</f>
        <v>-1165773.3487156667</v>
      </c>
      <c r="D397" s="120">
        <f>财通君享定增!R396</f>
        <v>-1.1657733487156667E-2</v>
      </c>
      <c r="E397" s="168">
        <f>衍复天禄1000指增!P396</f>
        <v>-5944775.1999999993</v>
      </c>
      <c r="F397" s="120">
        <f>衍复天禄1000指增!U396</f>
        <v>-0.11889550399999999</v>
      </c>
      <c r="G397" s="120">
        <f t="shared" ref="G397:G406" si="127">X397/$X$219-1</f>
        <v>-6.7555870877715196E-2</v>
      </c>
      <c r="H397" s="121">
        <f t="shared" ref="H397:H406" si="128">F397-G397</f>
        <v>-5.1339633122284789E-2</v>
      </c>
      <c r="I397" s="167">
        <f>'衍复-灵活对冲'!O396</f>
        <v>632009.11999999732</v>
      </c>
      <c r="J397" s="121">
        <f>'衍复-灵活对冲'!T396</f>
        <v>1.2640182399999946E-2</v>
      </c>
      <c r="K397" s="168">
        <f>凡二量化对冲7号!M396</f>
        <v>-6621696.9500000179</v>
      </c>
      <c r="L397" s="121">
        <f>凡二量化对冲7号!R396</f>
        <v>-2.8789986739130514E-2</v>
      </c>
      <c r="M397" s="168">
        <f>财通内需增长!K396</f>
        <v>-4732447.7077559978</v>
      </c>
      <c r="N397" s="121">
        <f>财通内需增长!N396</f>
        <v>-5.9155596346949973E-2</v>
      </c>
      <c r="O397" s="168">
        <f>赫富尊享十九号!P396</f>
        <v>-6338310.4600000009</v>
      </c>
      <c r="P397" s="120">
        <f>赫富尊享十九号!U396</f>
        <v>-0.12676620920000001</v>
      </c>
      <c r="Q397" s="120">
        <f t="shared" ref="Q397:Q406" si="129">Z397/$Z$369-1</f>
        <v>-0.10583364757986335</v>
      </c>
      <c r="R397" s="121">
        <f t="shared" ref="R397:R406" si="130">P397-Q397</f>
        <v>-2.0932561620136653E-2</v>
      </c>
      <c r="S397" s="167">
        <f>天行者!P396</f>
        <v>-818138.50165480375</v>
      </c>
      <c r="T397" s="120">
        <f>天行者!S396</f>
        <v>-1.044876758179826E-2</v>
      </c>
      <c r="U397" s="168">
        <f>平安转型创新混合A!K396</f>
        <v>-1059718.9468240011</v>
      </c>
      <c r="V397" s="121">
        <f>平安转型创新混合A!N396</f>
        <v>-0.10597189468240012</v>
      </c>
      <c r="W397" s="122">
        <f t="shared" ref="W397:W406" si="131">X397/$X$3-1</f>
        <v>4.9129346562504228E-2</v>
      </c>
      <c r="X397" s="71">
        <f>[1]!s_dq_close($X$1,A397,1)</f>
        <v>6973.0104000000001</v>
      </c>
      <c r="Y397" s="122">
        <f t="shared" ref="Y397:Y406" si="132">Z397/$Z$3-1</f>
        <v>3.3518336538892912E-2</v>
      </c>
      <c r="Z397" s="177">
        <f>[1]!s_dq_close($Z$1,A397,1)</f>
        <v>6580.53</v>
      </c>
    </row>
    <row r="398" spans="1:26">
      <c r="A398" s="113">
        <v>44591</v>
      </c>
      <c r="B398" s="175">
        <f t="shared" si="126"/>
        <v>-24989133.048126489</v>
      </c>
      <c r="C398" s="168">
        <f>财通君享定增!M397</f>
        <v>-1165773.3487156667</v>
      </c>
      <c r="D398" s="120">
        <f>财通君享定增!R397</f>
        <v>-1.1657733487156667E-2</v>
      </c>
      <c r="E398" s="168">
        <f>衍复天禄1000指增!P397</f>
        <v>-5944775.1999999993</v>
      </c>
      <c r="F398" s="120">
        <f>衍复天禄1000指增!U397</f>
        <v>-0.11889550399999999</v>
      </c>
      <c r="G398" s="120">
        <f t="shared" si="127"/>
        <v>-6.7555870877715196E-2</v>
      </c>
      <c r="H398" s="121">
        <f t="shared" si="128"/>
        <v>-5.1339633122284789E-2</v>
      </c>
      <c r="I398" s="167">
        <f>'衍复-灵活对冲'!O397</f>
        <v>632009.11999999732</v>
      </c>
      <c r="J398" s="121">
        <f>'衍复-灵活对冲'!T397</f>
        <v>1.2640182399999946E-2</v>
      </c>
      <c r="K398" s="168">
        <f>凡二量化对冲7号!M397</f>
        <v>-6621696.9500000179</v>
      </c>
      <c r="L398" s="121">
        <f>凡二量化对冲7号!R397</f>
        <v>-2.8789986739130514E-2</v>
      </c>
      <c r="M398" s="168">
        <f>财通内需增长!K397</f>
        <v>-4732447.7077559978</v>
      </c>
      <c r="N398" s="121">
        <f>财通内需增长!N397</f>
        <v>-5.9155596346949973E-2</v>
      </c>
      <c r="O398" s="168">
        <f>赫富尊享十九号!P397</f>
        <v>-6338310.4600000009</v>
      </c>
      <c r="P398" s="120">
        <f>赫富尊享十九号!U397</f>
        <v>-0.12676620920000001</v>
      </c>
      <c r="Q398" s="120">
        <f t="shared" si="129"/>
        <v>-0.10583364757986335</v>
      </c>
      <c r="R398" s="121">
        <f t="shared" si="130"/>
        <v>-2.0932561620136653E-2</v>
      </c>
      <c r="S398" s="167">
        <f>天行者!P397</f>
        <v>-818138.50165480375</v>
      </c>
      <c r="T398" s="120">
        <f>天行者!S397</f>
        <v>-1.044876758179826E-2</v>
      </c>
      <c r="U398" s="168">
        <f>平安转型创新混合A!K397</f>
        <v>-1059718.9468240011</v>
      </c>
      <c r="V398" s="121">
        <f>平安转型创新混合A!N397</f>
        <v>-0.10597189468240012</v>
      </c>
      <c r="W398" s="122">
        <f t="shared" si="131"/>
        <v>4.9129346562504228E-2</v>
      </c>
      <c r="X398" s="71">
        <f>[1]!s_dq_close($X$1,A398,1)</f>
        <v>6973.0104000000001</v>
      </c>
      <c r="Y398" s="122">
        <f t="shared" si="132"/>
        <v>3.3518336538892912E-2</v>
      </c>
      <c r="Z398" s="177">
        <f>[1]!s_dq_close($Z$1,A398,1)</f>
        <v>6580.53</v>
      </c>
    </row>
    <row r="399" spans="1:26">
      <c r="A399" s="113">
        <v>44592</v>
      </c>
      <c r="B399" s="175">
        <f t="shared" si="126"/>
        <v>-24989133.048126489</v>
      </c>
      <c r="C399" s="168">
        <f>财通君享定增!M398</f>
        <v>-1165773.3487156667</v>
      </c>
      <c r="D399" s="120">
        <f>财通君享定增!R398</f>
        <v>-1.1657733487156667E-2</v>
      </c>
      <c r="E399" s="168">
        <f>衍复天禄1000指增!P398</f>
        <v>-5944775.1999999993</v>
      </c>
      <c r="F399" s="120">
        <f>衍复天禄1000指增!U398</f>
        <v>-0.11889550399999999</v>
      </c>
      <c r="G399" s="120">
        <f t="shared" si="127"/>
        <v>-6.7555870877715196E-2</v>
      </c>
      <c r="H399" s="121">
        <f t="shared" si="128"/>
        <v>-5.1339633122284789E-2</v>
      </c>
      <c r="I399" s="167">
        <f>'衍复-灵活对冲'!O398</f>
        <v>632009.11999999732</v>
      </c>
      <c r="J399" s="121">
        <f>'衍复-灵活对冲'!T398</f>
        <v>1.2640182399999946E-2</v>
      </c>
      <c r="K399" s="168">
        <f>凡二量化对冲7号!M398</f>
        <v>-6621696.9500000179</v>
      </c>
      <c r="L399" s="121">
        <f>凡二量化对冲7号!R398</f>
        <v>-2.8789986739130514E-2</v>
      </c>
      <c r="M399" s="168">
        <f>财通内需增长!K398</f>
        <v>-4732447.7077559978</v>
      </c>
      <c r="N399" s="121">
        <f>财通内需增长!N398</f>
        <v>-5.9155596346949973E-2</v>
      </c>
      <c r="O399" s="168">
        <f>赫富尊享十九号!P398</f>
        <v>-6338310.4600000009</v>
      </c>
      <c r="P399" s="120">
        <f>赫富尊享十九号!U398</f>
        <v>-0.12676620920000001</v>
      </c>
      <c r="Q399" s="120">
        <f t="shared" si="129"/>
        <v>-0.10583364757986335</v>
      </c>
      <c r="R399" s="121">
        <f t="shared" si="130"/>
        <v>-2.0932561620136653E-2</v>
      </c>
      <c r="S399" s="167">
        <f>天行者!P398</f>
        <v>-818138.50165480375</v>
      </c>
      <c r="T399" s="120">
        <f>天行者!S398</f>
        <v>-1.044876758179826E-2</v>
      </c>
      <c r="U399" s="168">
        <f>平安转型创新混合A!K398</f>
        <v>-1059718.9468240011</v>
      </c>
      <c r="V399" s="121">
        <f>平安转型创新混合A!N398</f>
        <v>-0.10597189468240012</v>
      </c>
      <c r="W399" s="122">
        <f t="shared" si="131"/>
        <v>4.9129346562504228E-2</v>
      </c>
      <c r="X399" s="71">
        <f>[1]!s_dq_close($X$1,A399,1)</f>
        <v>6973.0104000000001</v>
      </c>
      <c r="Y399" s="122">
        <f t="shared" si="132"/>
        <v>3.3518336538892912E-2</v>
      </c>
      <c r="Z399" s="177">
        <f>[1]!s_dq_close($Z$1,A399,1)</f>
        <v>6580.53</v>
      </c>
    </row>
    <row r="400" spans="1:26">
      <c r="A400" s="113">
        <v>44593</v>
      </c>
      <c r="B400" s="175">
        <f t="shared" si="126"/>
        <v>-24989133.048126489</v>
      </c>
      <c r="C400" s="168">
        <f>财通君享定增!M399</f>
        <v>-1165773.3487156667</v>
      </c>
      <c r="D400" s="120">
        <f>财通君享定增!R399</f>
        <v>-1.1657733487156667E-2</v>
      </c>
      <c r="E400" s="168">
        <f>衍复天禄1000指增!P399</f>
        <v>-5944775.1999999993</v>
      </c>
      <c r="F400" s="120">
        <f>衍复天禄1000指增!U399</f>
        <v>-0.11889550399999999</v>
      </c>
      <c r="G400" s="120">
        <f t="shared" si="127"/>
        <v>-6.7555870877715196E-2</v>
      </c>
      <c r="H400" s="121">
        <f t="shared" si="128"/>
        <v>-5.1339633122284789E-2</v>
      </c>
      <c r="I400" s="167">
        <f>'衍复-灵活对冲'!O399</f>
        <v>632009.11999999732</v>
      </c>
      <c r="J400" s="121">
        <f>'衍复-灵活对冲'!T399</f>
        <v>1.2640182399999946E-2</v>
      </c>
      <c r="K400" s="168">
        <f>凡二量化对冲7号!M399</f>
        <v>-6621696.9500000179</v>
      </c>
      <c r="L400" s="121">
        <f>凡二量化对冲7号!R399</f>
        <v>-2.8789986739130514E-2</v>
      </c>
      <c r="M400" s="168">
        <f>财通内需增长!K399</f>
        <v>-4732447.7077559978</v>
      </c>
      <c r="N400" s="121">
        <f>财通内需增长!N399</f>
        <v>-5.9155596346949973E-2</v>
      </c>
      <c r="O400" s="168">
        <f>赫富尊享十九号!P399</f>
        <v>-6338310.4600000009</v>
      </c>
      <c r="P400" s="120">
        <f>赫富尊享十九号!U399</f>
        <v>-0.12676620920000001</v>
      </c>
      <c r="Q400" s="120">
        <f t="shared" si="129"/>
        <v>-0.10583364757986335</v>
      </c>
      <c r="R400" s="121">
        <f t="shared" si="130"/>
        <v>-2.0932561620136653E-2</v>
      </c>
      <c r="S400" s="167">
        <f>天行者!P399</f>
        <v>-818138.50165480375</v>
      </c>
      <c r="T400" s="120">
        <f>天行者!S399</f>
        <v>-1.044876758179826E-2</v>
      </c>
      <c r="U400" s="168">
        <f>平安转型创新混合A!K399</f>
        <v>-1059718.9468240011</v>
      </c>
      <c r="V400" s="121">
        <f>平安转型创新混合A!N399</f>
        <v>-0.10597189468240012</v>
      </c>
      <c r="W400" s="122">
        <f t="shared" si="131"/>
        <v>4.9129346562504228E-2</v>
      </c>
      <c r="X400" s="71">
        <f>[1]!s_dq_close($X$1,A400,1)</f>
        <v>6973.0104000000001</v>
      </c>
      <c r="Y400" s="122">
        <f t="shared" si="132"/>
        <v>3.3518336538892912E-2</v>
      </c>
      <c r="Z400" s="177">
        <f>[1]!s_dq_close($Z$1,A400,1)</f>
        <v>6580.53</v>
      </c>
    </row>
    <row r="401" spans="1:26">
      <c r="A401" s="113">
        <v>44594</v>
      </c>
      <c r="B401" s="175">
        <f t="shared" si="126"/>
        <v>-24989133.048126489</v>
      </c>
      <c r="C401" s="168">
        <f>财通君享定增!M400</f>
        <v>-1165773.3487156667</v>
      </c>
      <c r="D401" s="120">
        <f>财通君享定增!R400</f>
        <v>-1.1657733487156667E-2</v>
      </c>
      <c r="E401" s="168">
        <f>衍复天禄1000指增!P400</f>
        <v>-5944775.1999999993</v>
      </c>
      <c r="F401" s="120">
        <f>衍复天禄1000指增!U400</f>
        <v>-0.11889550399999999</v>
      </c>
      <c r="G401" s="120">
        <f t="shared" si="127"/>
        <v>-6.7555870877715196E-2</v>
      </c>
      <c r="H401" s="121">
        <f t="shared" si="128"/>
        <v>-5.1339633122284789E-2</v>
      </c>
      <c r="I401" s="167">
        <f>'衍复-灵活对冲'!O400</f>
        <v>632009.11999999732</v>
      </c>
      <c r="J401" s="121">
        <f>'衍复-灵活对冲'!T400</f>
        <v>1.2640182399999946E-2</v>
      </c>
      <c r="K401" s="168">
        <f>凡二量化对冲7号!M400</f>
        <v>-6621696.9500000179</v>
      </c>
      <c r="L401" s="121">
        <f>凡二量化对冲7号!R400</f>
        <v>-2.8789986739130514E-2</v>
      </c>
      <c r="M401" s="168">
        <f>财通内需增长!K400</f>
        <v>-4732447.7077559978</v>
      </c>
      <c r="N401" s="121">
        <f>财通内需增长!N400</f>
        <v>-5.9155596346949973E-2</v>
      </c>
      <c r="O401" s="168">
        <f>赫富尊享十九号!P400</f>
        <v>-6338310.4600000009</v>
      </c>
      <c r="P401" s="120">
        <f>赫富尊享十九号!U400</f>
        <v>-0.12676620920000001</v>
      </c>
      <c r="Q401" s="120">
        <f t="shared" si="129"/>
        <v>-0.10583364757986335</v>
      </c>
      <c r="R401" s="121">
        <f t="shared" si="130"/>
        <v>-2.0932561620136653E-2</v>
      </c>
      <c r="S401" s="167">
        <f>天行者!P400</f>
        <v>-818138.50165480375</v>
      </c>
      <c r="T401" s="120">
        <f>天行者!S400</f>
        <v>-1.044876758179826E-2</v>
      </c>
      <c r="U401" s="168">
        <f>平安转型创新混合A!K400</f>
        <v>-1059718.9468240011</v>
      </c>
      <c r="V401" s="121">
        <f>平安转型创新混合A!N400</f>
        <v>-0.10597189468240012</v>
      </c>
      <c r="W401" s="122">
        <f t="shared" si="131"/>
        <v>4.9129346562504228E-2</v>
      </c>
      <c r="X401" s="71">
        <f>[1]!s_dq_close($X$1,A401,1)</f>
        <v>6973.0104000000001</v>
      </c>
      <c r="Y401" s="122">
        <f t="shared" si="132"/>
        <v>3.3518336538892912E-2</v>
      </c>
      <c r="Z401" s="177">
        <f>[1]!s_dq_close($Z$1,A401,1)</f>
        <v>6580.53</v>
      </c>
    </row>
    <row r="402" spans="1:26">
      <c r="A402" s="113">
        <v>44595</v>
      </c>
      <c r="B402" s="175">
        <f t="shared" si="126"/>
        <v>-24989133.048126489</v>
      </c>
      <c r="C402" s="168">
        <f>财通君享定增!M401</f>
        <v>-1165773.3487156667</v>
      </c>
      <c r="D402" s="120">
        <f>财通君享定增!R401</f>
        <v>-1.1657733487156667E-2</v>
      </c>
      <c r="E402" s="168">
        <f>衍复天禄1000指增!P401</f>
        <v>-5944775.1999999993</v>
      </c>
      <c r="F402" s="120">
        <f>衍复天禄1000指增!U401</f>
        <v>-0.11889550399999999</v>
      </c>
      <c r="G402" s="120">
        <f t="shared" si="127"/>
        <v>-6.7555870877715196E-2</v>
      </c>
      <c r="H402" s="121">
        <f t="shared" si="128"/>
        <v>-5.1339633122284789E-2</v>
      </c>
      <c r="I402" s="167">
        <f>'衍复-灵活对冲'!O401</f>
        <v>632009.11999999732</v>
      </c>
      <c r="J402" s="121">
        <f>'衍复-灵活对冲'!T401</f>
        <v>1.2640182399999946E-2</v>
      </c>
      <c r="K402" s="168">
        <f>凡二量化对冲7号!M401</f>
        <v>-6621696.9500000179</v>
      </c>
      <c r="L402" s="121">
        <f>凡二量化对冲7号!R401</f>
        <v>-2.8789986739130514E-2</v>
      </c>
      <c r="M402" s="168">
        <f>财通内需增长!K401</f>
        <v>-4732447.7077559978</v>
      </c>
      <c r="N402" s="121">
        <f>财通内需增长!N401</f>
        <v>-5.9155596346949973E-2</v>
      </c>
      <c r="O402" s="168">
        <f>赫富尊享十九号!P401</f>
        <v>-6338310.4600000009</v>
      </c>
      <c r="P402" s="120">
        <f>赫富尊享十九号!U401</f>
        <v>-0.12676620920000001</v>
      </c>
      <c r="Q402" s="120">
        <f t="shared" si="129"/>
        <v>-0.10583364757986335</v>
      </c>
      <c r="R402" s="121">
        <f t="shared" si="130"/>
        <v>-2.0932561620136653E-2</v>
      </c>
      <c r="S402" s="167">
        <f>天行者!P401</f>
        <v>-818138.50165480375</v>
      </c>
      <c r="T402" s="120">
        <f>天行者!S401</f>
        <v>-1.044876758179826E-2</v>
      </c>
      <c r="U402" s="168">
        <f>平安转型创新混合A!K401</f>
        <v>-1059718.9468240011</v>
      </c>
      <c r="V402" s="121">
        <f>平安转型创新混合A!N401</f>
        <v>-0.10597189468240012</v>
      </c>
      <c r="W402" s="122">
        <f t="shared" si="131"/>
        <v>4.9129346562504228E-2</v>
      </c>
      <c r="X402" s="71">
        <f>[1]!s_dq_close($X$1,A402,1)</f>
        <v>6973.0104000000001</v>
      </c>
      <c r="Y402" s="122">
        <f t="shared" si="132"/>
        <v>3.3518336538892912E-2</v>
      </c>
      <c r="Z402" s="177">
        <f>[1]!s_dq_close($Z$1,A402,1)</f>
        <v>6580.53</v>
      </c>
    </row>
    <row r="403" spans="1:26">
      <c r="A403" s="113">
        <v>44596</v>
      </c>
      <c r="B403" s="175">
        <f t="shared" si="126"/>
        <v>-24989133.048126489</v>
      </c>
      <c r="C403" s="168">
        <f>财通君享定增!M402</f>
        <v>-1165773.3487156667</v>
      </c>
      <c r="D403" s="120">
        <f>财通君享定增!R402</f>
        <v>-1.1657733487156667E-2</v>
      </c>
      <c r="E403" s="168">
        <f>衍复天禄1000指增!P402</f>
        <v>-5944775.1999999993</v>
      </c>
      <c r="F403" s="120">
        <f>衍复天禄1000指增!U402</f>
        <v>-0.11889550399999999</v>
      </c>
      <c r="G403" s="120">
        <f t="shared" si="127"/>
        <v>-6.7555870877715196E-2</v>
      </c>
      <c r="H403" s="121">
        <f t="shared" si="128"/>
        <v>-5.1339633122284789E-2</v>
      </c>
      <c r="I403" s="167">
        <f>'衍复-灵活对冲'!O402</f>
        <v>632009.11999999732</v>
      </c>
      <c r="J403" s="121">
        <f>'衍复-灵活对冲'!T402</f>
        <v>1.2640182399999946E-2</v>
      </c>
      <c r="K403" s="168">
        <f>凡二量化对冲7号!M402</f>
        <v>-6621696.9500000179</v>
      </c>
      <c r="L403" s="121">
        <f>凡二量化对冲7号!R402</f>
        <v>-2.8789986739130514E-2</v>
      </c>
      <c r="M403" s="168">
        <f>财通内需增长!K402</f>
        <v>-4732447.7077559978</v>
      </c>
      <c r="N403" s="121">
        <f>财通内需增长!N402</f>
        <v>-5.9155596346949973E-2</v>
      </c>
      <c r="O403" s="168">
        <f>赫富尊享十九号!P402</f>
        <v>-6338310.4600000009</v>
      </c>
      <c r="P403" s="120">
        <f>赫富尊享十九号!U402</f>
        <v>-0.12676620920000001</v>
      </c>
      <c r="Q403" s="120">
        <f t="shared" si="129"/>
        <v>-0.10583364757986335</v>
      </c>
      <c r="R403" s="121">
        <f t="shared" si="130"/>
        <v>-2.0932561620136653E-2</v>
      </c>
      <c r="S403" s="167">
        <f>天行者!P402</f>
        <v>-818138.50165480375</v>
      </c>
      <c r="T403" s="120">
        <f>天行者!S402</f>
        <v>-1.044876758179826E-2</v>
      </c>
      <c r="U403" s="168">
        <f>平安转型创新混合A!K402</f>
        <v>-1059718.9468240011</v>
      </c>
      <c r="V403" s="121">
        <f>平安转型创新混合A!N402</f>
        <v>-0.10597189468240012</v>
      </c>
      <c r="W403" s="122">
        <f t="shared" si="131"/>
        <v>4.9129346562504228E-2</v>
      </c>
      <c r="X403" s="71">
        <f>[1]!s_dq_close($X$1,A403,1)</f>
        <v>6973.0104000000001</v>
      </c>
      <c r="Y403" s="122">
        <f t="shared" si="132"/>
        <v>3.3518336538892912E-2</v>
      </c>
      <c r="Z403" s="177">
        <f>[1]!s_dq_close($Z$1,A403,1)</f>
        <v>6580.53</v>
      </c>
    </row>
    <row r="404" spans="1:26">
      <c r="A404" s="113">
        <v>44597</v>
      </c>
      <c r="B404" s="175">
        <f t="shared" si="126"/>
        <v>-24989133.048126489</v>
      </c>
      <c r="C404" s="168">
        <f>财通君享定增!M403</f>
        <v>-1165773.3487156667</v>
      </c>
      <c r="D404" s="120">
        <f>财通君享定增!R403</f>
        <v>-1.1657733487156667E-2</v>
      </c>
      <c r="E404" s="168">
        <f>衍复天禄1000指增!P403</f>
        <v>-5944775.1999999993</v>
      </c>
      <c r="F404" s="120">
        <f>衍复天禄1000指增!U403</f>
        <v>-0.11889550399999999</v>
      </c>
      <c r="G404" s="120">
        <f t="shared" si="127"/>
        <v>-6.7555870877715196E-2</v>
      </c>
      <c r="H404" s="121">
        <f t="shared" si="128"/>
        <v>-5.1339633122284789E-2</v>
      </c>
      <c r="I404" s="167">
        <f>'衍复-灵活对冲'!O403</f>
        <v>632009.11999999732</v>
      </c>
      <c r="J404" s="121">
        <f>'衍复-灵活对冲'!T403</f>
        <v>1.2640182399999946E-2</v>
      </c>
      <c r="K404" s="168">
        <f>凡二量化对冲7号!M403</f>
        <v>-6621696.9500000179</v>
      </c>
      <c r="L404" s="121">
        <f>凡二量化对冲7号!R403</f>
        <v>-2.8789986739130514E-2</v>
      </c>
      <c r="M404" s="168">
        <f>财通内需增长!K403</f>
        <v>-4732447.7077559978</v>
      </c>
      <c r="N404" s="121">
        <f>财通内需增长!N403</f>
        <v>-5.9155596346949973E-2</v>
      </c>
      <c r="O404" s="168">
        <f>赫富尊享十九号!P403</f>
        <v>-6338310.4600000009</v>
      </c>
      <c r="P404" s="120">
        <f>赫富尊享十九号!U403</f>
        <v>-0.12676620920000001</v>
      </c>
      <c r="Q404" s="120">
        <f t="shared" si="129"/>
        <v>-0.10583364757986335</v>
      </c>
      <c r="R404" s="121">
        <f t="shared" si="130"/>
        <v>-2.0932561620136653E-2</v>
      </c>
      <c r="S404" s="167">
        <f>天行者!P403</f>
        <v>-818138.50165480375</v>
      </c>
      <c r="T404" s="120">
        <f>天行者!S403</f>
        <v>-1.044876758179826E-2</v>
      </c>
      <c r="U404" s="168">
        <f>平安转型创新混合A!K403</f>
        <v>-1059718.9468240011</v>
      </c>
      <c r="V404" s="121">
        <f>平安转型创新混合A!N403</f>
        <v>-0.10597189468240012</v>
      </c>
      <c r="W404" s="122">
        <f t="shared" si="131"/>
        <v>4.9129346562504228E-2</v>
      </c>
      <c r="X404" s="71">
        <f>[1]!s_dq_close($X$1,A404,1)</f>
        <v>6973.0104000000001</v>
      </c>
      <c r="Y404" s="122">
        <f t="shared" si="132"/>
        <v>3.3518336538892912E-2</v>
      </c>
      <c r="Z404" s="177">
        <f>[1]!s_dq_close($Z$1,A404,1)</f>
        <v>6580.53</v>
      </c>
    </row>
    <row r="405" spans="1:26">
      <c r="A405" s="113">
        <v>44598</v>
      </c>
      <c r="B405" s="175">
        <f t="shared" si="126"/>
        <v>-24989133.048126489</v>
      </c>
      <c r="C405" s="168">
        <f>财通君享定增!M404</f>
        <v>-1165773.3487156667</v>
      </c>
      <c r="D405" s="120">
        <f>财通君享定增!R404</f>
        <v>-1.1657733487156667E-2</v>
      </c>
      <c r="E405" s="168">
        <f>衍复天禄1000指增!P404</f>
        <v>-5944775.1999999993</v>
      </c>
      <c r="F405" s="120">
        <f>衍复天禄1000指增!U404</f>
        <v>-0.11889550399999999</v>
      </c>
      <c r="G405" s="120">
        <f t="shared" si="127"/>
        <v>-6.7555870877715196E-2</v>
      </c>
      <c r="H405" s="121">
        <f t="shared" si="128"/>
        <v>-5.1339633122284789E-2</v>
      </c>
      <c r="I405" s="167">
        <f>'衍复-灵活对冲'!O404</f>
        <v>632009.11999999732</v>
      </c>
      <c r="J405" s="121">
        <f>'衍复-灵活对冲'!T404</f>
        <v>1.2640182399999946E-2</v>
      </c>
      <c r="K405" s="168">
        <f>凡二量化对冲7号!M404</f>
        <v>-6621696.9500000179</v>
      </c>
      <c r="L405" s="121">
        <f>凡二量化对冲7号!R404</f>
        <v>-2.8789986739130514E-2</v>
      </c>
      <c r="M405" s="168">
        <f>财通内需增长!K404</f>
        <v>-4732447.7077559978</v>
      </c>
      <c r="N405" s="121">
        <f>财通内需增长!N404</f>
        <v>-5.9155596346949973E-2</v>
      </c>
      <c r="O405" s="168">
        <f>赫富尊享十九号!P404</f>
        <v>-6338310.4600000009</v>
      </c>
      <c r="P405" s="120">
        <f>赫富尊享十九号!U404</f>
        <v>-0.12676620920000001</v>
      </c>
      <c r="Q405" s="120">
        <f t="shared" si="129"/>
        <v>-0.10583364757986335</v>
      </c>
      <c r="R405" s="121">
        <f t="shared" si="130"/>
        <v>-2.0932561620136653E-2</v>
      </c>
      <c r="S405" s="167">
        <f>天行者!P404</f>
        <v>-818138.50165480375</v>
      </c>
      <c r="T405" s="120">
        <f>天行者!S404</f>
        <v>-1.044876758179826E-2</v>
      </c>
      <c r="U405" s="168">
        <f>平安转型创新混合A!K404</f>
        <v>-1059718.9468240011</v>
      </c>
      <c r="V405" s="121">
        <f>平安转型创新混合A!N404</f>
        <v>-0.10597189468240012</v>
      </c>
      <c r="W405" s="122">
        <f t="shared" si="131"/>
        <v>4.9129346562504228E-2</v>
      </c>
      <c r="X405" s="71">
        <f>[1]!s_dq_close($X$1,A405,1)</f>
        <v>6973.0104000000001</v>
      </c>
      <c r="Y405" s="122">
        <f t="shared" si="132"/>
        <v>3.3518336538892912E-2</v>
      </c>
      <c r="Z405" s="177">
        <f>[1]!s_dq_close($Z$1,A405,1)</f>
        <v>6580.53</v>
      </c>
    </row>
    <row r="406" spans="1:26">
      <c r="A406" s="113">
        <v>44599</v>
      </c>
      <c r="B406" s="175">
        <f t="shared" si="126"/>
        <v>-22934410.278600521</v>
      </c>
      <c r="C406" s="168">
        <f>财通君享定增!M405</f>
        <v>-405136.1691897139</v>
      </c>
      <c r="D406" s="120">
        <f>财通君享定增!R405</f>
        <v>-4.0513616918971393E-3</v>
      </c>
      <c r="E406" s="168">
        <f>衍复天禄1000指增!P405</f>
        <v>-5373450.7700000023</v>
      </c>
      <c r="F406" s="120">
        <f>衍复天禄1000指增!U405</f>
        <v>-0.10746901540000005</v>
      </c>
      <c r="G406" s="120">
        <f t="shared" si="127"/>
        <v>-5.5706774211872645E-2</v>
      </c>
      <c r="H406" s="121">
        <f t="shared" si="128"/>
        <v>-5.1762241188127403E-2</v>
      </c>
      <c r="I406" s="167">
        <f>'衍复-灵活对冲'!O405</f>
        <v>826839</v>
      </c>
      <c r="J406" s="121">
        <f>'衍复-灵活对冲'!T405</f>
        <v>1.6536780000000001E-2</v>
      </c>
      <c r="K406" s="168">
        <f>凡二量化对冲7号!M405</f>
        <v>-6634902.0600000024</v>
      </c>
      <c r="L406" s="121">
        <f>凡二量化对冲7号!R405</f>
        <v>-2.8847400260869575E-2</v>
      </c>
      <c r="M406" s="168">
        <f>财通内需增长!K405</f>
        <v>-4732447.7077559978</v>
      </c>
      <c r="N406" s="121">
        <f>财通内需增长!N405</f>
        <v>-5.9155596346949973E-2</v>
      </c>
      <c r="O406" s="168">
        <f>赫富尊享十九号!P405</f>
        <v>-5797174.0700000003</v>
      </c>
      <c r="P406" s="120">
        <f>赫富尊享十九号!U405</f>
        <v>-0.11594348140000001</v>
      </c>
      <c r="Q406" s="120">
        <f t="shared" si="129"/>
        <v>-9.2777940774104173E-2</v>
      </c>
      <c r="R406" s="121">
        <f t="shared" si="130"/>
        <v>-2.3165540625895834E-2</v>
      </c>
      <c r="S406" s="167">
        <f>天行者!P405</f>
        <v>-818138.50165480375</v>
      </c>
      <c r="T406" s="120">
        <f>天行者!S405</f>
        <v>-1.044876758179826E-2</v>
      </c>
      <c r="U406" s="168">
        <f>平安转型创新混合A!K405</f>
        <v>-1056497.1005199999</v>
      </c>
      <c r="V406" s="121">
        <f>平安转型创新混合A!N405</f>
        <v>-0.10564971005199998</v>
      </c>
      <c r="W406" s="122">
        <f t="shared" si="131"/>
        <v>6.2461228499594457E-2</v>
      </c>
      <c r="X406" s="71">
        <f>[1]!s_dq_close($X$1,A406,1)</f>
        <v>7061.6203999999998</v>
      </c>
      <c r="Y406" s="122">
        <f t="shared" si="132"/>
        <v>4.8608719154730418E-2</v>
      </c>
      <c r="Z406" s="177">
        <f>[1]!s_dq_close($Z$1,A406,1)</f>
        <v>6676.6121999999996</v>
      </c>
    </row>
    <row r="407" spans="1:26">
      <c r="A407" s="113">
        <v>44600</v>
      </c>
      <c r="B407" s="175">
        <f t="shared" ref="B407" si="133">SUM(C407,E407,I407,K407,M407,O407,S407)</f>
        <v>-21953820.890720822</v>
      </c>
      <c r="C407" s="168">
        <f>财通君享定增!M406</f>
        <v>655007.01868999749</v>
      </c>
      <c r="D407" s="120">
        <f>财通君享定增!R406</f>
        <v>6.5500701868999745E-3</v>
      </c>
      <c r="E407" s="168">
        <f>衍复天禄1000指增!P406</f>
        <v>-5471927.3599999994</v>
      </c>
      <c r="F407" s="120">
        <f>衍复天禄1000指增!U406</f>
        <v>-0.10943854719999999</v>
      </c>
      <c r="G407" s="120">
        <f t="shared" ref="G407" si="134">X407/$X$219-1</f>
        <v>-5.316636586373269E-2</v>
      </c>
      <c r="H407" s="121">
        <f t="shared" ref="H407" si="135">F407-G407</f>
        <v>-5.6272181336267296E-2</v>
      </c>
      <c r="I407" s="167">
        <f>'衍复-灵活对冲'!O406</f>
        <v>484698.72999999672</v>
      </c>
      <c r="J407" s="121">
        <f>'衍复-灵活对冲'!T406</f>
        <v>9.6939745999999345E-3</v>
      </c>
      <c r="K407" s="168">
        <f>凡二量化对冲7号!M406</f>
        <v>-6539396.6700000167</v>
      </c>
      <c r="L407" s="121">
        <f>凡二量化对冲7号!R406</f>
        <v>-2.8432159434782681E-2</v>
      </c>
      <c r="M407" s="168">
        <f>财通内需增长!K406</f>
        <v>-4732447.7077559978</v>
      </c>
      <c r="N407" s="121">
        <f>财通内需增长!N406</f>
        <v>-5.9155596346949973E-2</v>
      </c>
      <c r="O407" s="168">
        <f>赫富尊享十九号!P406</f>
        <v>-5531616.3999999985</v>
      </c>
      <c r="P407" s="120">
        <f>赫富尊享十九号!U406</f>
        <v>-0.11063232799999997</v>
      </c>
      <c r="Q407" s="120">
        <f t="shared" ref="Q407" si="136">Z407/$Z$369-1</f>
        <v>-8.3866904736721537E-2</v>
      </c>
      <c r="R407" s="121">
        <f t="shared" ref="R407" si="137">P407-Q407</f>
        <v>-2.6765423263278437E-2</v>
      </c>
      <c r="S407" s="167">
        <f>天行者!P406</f>
        <v>-818138.50165480375</v>
      </c>
      <c r="T407" s="120">
        <f>天行者!S406</f>
        <v>-1.044876758179826E-2</v>
      </c>
      <c r="U407" s="168">
        <f>平安转型创新混合A!K406</f>
        <v>-1195573.4659760017</v>
      </c>
      <c r="V407" s="121">
        <f>平安转型创新混合A!N406</f>
        <v>-0.11955734659760017</v>
      </c>
      <c r="W407" s="122">
        <f t="shared" ref="W407" si="138">X407/$X$3-1</f>
        <v>6.5319541257480296E-2</v>
      </c>
      <c r="X407" s="71">
        <f>[1]!s_dq_close($X$1,A407,1)</f>
        <v>7080.6180999999997</v>
      </c>
      <c r="Y407" s="122">
        <f t="shared" ref="Y407" si="139">Z407/$Z$3-1</f>
        <v>5.8908501871075103E-2</v>
      </c>
      <c r="Z407" s="177">
        <f>[1]!s_dq_close($Z$1,A407,1)</f>
        <v>6742.1921000000002</v>
      </c>
    </row>
    <row r="408" spans="1:26">
      <c r="A408" s="113">
        <v>44601</v>
      </c>
      <c r="B408" s="175">
        <f t="shared" ref="B408" si="140">SUM(C408,E408,I408,K408,M408,O408,S408)</f>
        <v>-20985934.545121484</v>
      </c>
      <c r="C408" s="168">
        <f>财通君享定增!M407</f>
        <v>892133.05821573734</v>
      </c>
      <c r="D408" s="120">
        <f>财通君享定增!R407</f>
        <v>8.9213305821573743E-3</v>
      </c>
      <c r="E408" s="168">
        <f>衍复天禄1000指增!P407</f>
        <v>-4622291.2800000012</v>
      </c>
      <c r="F408" s="120">
        <f>衍复天禄1000指增!U407</f>
        <v>-9.2445825600000017E-2</v>
      </c>
      <c r="G408" s="120">
        <f t="shared" ref="G408" si="141">X408/$X$219-1</f>
        <v>-3.5673964743849318E-2</v>
      </c>
      <c r="H408" s="121">
        <f t="shared" ref="H408" si="142">F408-G408</f>
        <v>-5.6771860856150699E-2</v>
      </c>
      <c r="I408" s="167">
        <f>'衍复-灵活对冲'!O407</f>
        <v>299372.73999999464</v>
      </c>
      <c r="J408" s="121">
        <f>'衍复-灵活对冲'!T407</f>
        <v>5.9874547999998924E-3</v>
      </c>
      <c r="K408" s="168">
        <f>凡二量化对冲7号!M407</f>
        <v>-6365641.8500000238</v>
      </c>
      <c r="L408" s="121">
        <f>凡二量化对冲7号!R407</f>
        <v>-2.7676703695652279E-2</v>
      </c>
      <c r="M408" s="168">
        <f>财通内需增长!K407</f>
        <v>-4732447.7077559978</v>
      </c>
      <c r="N408" s="121">
        <f>财通内需增长!N407</f>
        <v>-5.9155596346949973E-2</v>
      </c>
      <c r="O408" s="168">
        <f>赫富尊享十九号!P407</f>
        <v>-4795069.6499999985</v>
      </c>
      <c r="P408" s="120">
        <f>赫富尊享十九号!U407</f>
        <v>-9.5901392999999974E-2</v>
      </c>
      <c r="Q408" s="120">
        <f t="shared" ref="Q408" si="143">Z408/$Z$369-1</f>
        <v>-7.0165384624164551E-2</v>
      </c>
      <c r="R408" s="121">
        <f t="shared" ref="R408" si="144">P408-Q408</f>
        <v>-2.5736008375835423E-2</v>
      </c>
      <c r="S408" s="167">
        <f>天行者!P407</f>
        <v>-1661989.8555811942</v>
      </c>
      <c r="T408" s="120">
        <f>天行者!S407</f>
        <v>-2.1225924081496733E-2</v>
      </c>
      <c r="U408" s="168">
        <f>平安转型创新混合A!K407</f>
        <v>-1089521.0251359995</v>
      </c>
      <c r="V408" s="121">
        <f>平安转型创新混合A!N407</f>
        <v>-0.10895210251359995</v>
      </c>
      <c r="W408" s="122">
        <f t="shared" ref="W408" si="145">X408/$X$3-1</f>
        <v>8.5000925678858197E-2</v>
      </c>
      <c r="X408" s="71">
        <f>[1]!s_dq_close($X$1,A408,1)</f>
        <v>7211.4299000000001</v>
      </c>
      <c r="Y408" s="122">
        <f t="shared" ref="Y408" si="146">Z408/$Z$3-1</f>
        <v>7.4745345022751319E-2</v>
      </c>
      <c r="Z408" s="177">
        <f>[1]!s_dq_close($Z$1,A408,1)</f>
        <v>6843.0271000000002</v>
      </c>
    </row>
    <row r="409" spans="1:26">
      <c r="A409" s="113">
        <v>44602</v>
      </c>
      <c r="B409" s="175">
        <f t="shared" ref="B409" si="147">SUM(C409,E409,I409,K409,M409,O409,S409)</f>
        <v>-21692271.66616052</v>
      </c>
      <c r="C409" s="168">
        <f>财通君享定增!M408</f>
        <v>1411663.0871766768</v>
      </c>
      <c r="D409" s="120">
        <f>财通君享定增!R408</f>
        <v>1.4116630871766768E-2</v>
      </c>
      <c r="E409" s="168">
        <f>衍复天禄1000指增!P408</f>
        <v>-4953616.21</v>
      </c>
      <c r="F409" s="120">
        <f>衍复天禄1000指增!U408</f>
        <v>-9.9072324200000006E-2</v>
      </c>
      <c r="G409" s="120">
        <f t="shared" ref="G409" si="148">X409/$X$219-1</f>
        <v>-4.0462920043188855E-2</v>
      </c>
      <c r="H409" s="121">
        <f t="shared" ref="H409" si="149">F409-G409</f>
        <v>-5.8609404156811151E-2</v>
      </c>
      <c r="I409" s="167">
        <f>'衍复-灵活对冲'!O408</f>
        <v>313628.58999999613</v>
      </c>
      <c r="J409" s="121">
        <f>'衍复-灵活对冲'!T408</f>
        <v>6.2725717999999224E-3</v>
      </c>
      <c r="K409" s="168">
        <f>凡二量化对冲7号!M408</f>
        <v>-6958777.0300000012</v>
      </c>
      <c r="L409" s="121">
        <f>凡二量化对冲7号!R408</f>
        <v>-3.025555230434783E-2</v>
      </c>
      <c r="M409" s="168">
        <f>财通内需增长!K408</f>
        <v>-4732447.7077559978</v>
      </c>
      <c r="N409" s="121">
        <f>财通内需增长!N408</f>
        <v>-5.9155596346949973E-2</v>
      </c>
      <c r="O409" s="168">
        <f>赫富尊享十九号!P408</f>
        <v>-5110732.5399999991</v>
      </c>
      <c r="P409" s="120">
        <f>赫富尊享十九号!U408</f>
        <v>-0.10221465079999999</v>
      </c>
      <c r="Q409" s="120">
        <f t="shared" ref="Q409" si="150">Z409/$Z$369-1</f>
        <v>-7.0510806692673844E-2</v>
      </c>
      <c r="R409" s="121">
        <f t="shared" ref="R409" si="151">P409-Q409</f>
        <v>-3.1703844107326143E-2</v>
      </c>
      <c r="S409" s="167">
        <f>天行者!P408</f>
        <v>-1661989.8555811942</v>
      </c>
      <c r="T409" s="120">
        <f>天行者!S408</f>
        <v>-2.1225924081496733E-2</v>
      </c>
      <c r="U409" s="168">
        <f>平安转型创新混合A!K408</f>
        <v>-1273703.2388480008</v>
      </c>
      <c r="V409" s="121">
        <f>平安转型创新混合A!N408</f>
        <v>-0.12737032388480007</v>
      </c>
      <c r="W409" s="122">
        <f t="shared" ref="W409" si="152">X409/$X$3-1</f>
        <v>7.9612684832039093E-2</v>
      </c>
      <c r="X409" s="71">
        <f>[1]!s_dq_close($X$1,A409,1)</f>
        <v>7175.6171000000004</v>
      </c>
      <c r="Y409" s="122">
        <f t="shared" ref="Y409" si="153">Z409/$Z$3-1</f>
        <v>7.4346090409017185E-2</v>
      </c>
      <c r="Z409" s="177">
        <f>[1]!s_dq_close($Z$1,A409,1)</f>
        <v>6840.4849999999997</v>
      </c>
    </row>
    <row r="410" spans="1:26">
      <c r="A410" s="113">
        <v>44603</v>
      </c>
      <c r="B410" s="175">
        <f t="shared" ref="B410" si="154">SUM(C410,E410,I410,K410,M410,O410,S410)</f>
        <v>-24270545.974216472</v>
      </c>
      <c r="C410" s="168">
        <f>财通君享定增!M409</f>
        <v>795623.39840875939</v>
      </c>
      <c r="D410" s="120">
        <f>财通君享定增!R409</f>
        <v>7.9562339840875945E-3</v>
      </c>
      <c r="E410" s="168">
        <f>衍复天禄1000指增!P409</f>
        <v>-4953616.21</v>
      </c>
      <c r="F410" s="120">
        <f>衍复天禄1000指增!U409</f>
        <v>-9.9072324200000006E-2</v>
      </c>
      <c r="G410" s="120">
        <f t="shared" ref="G410" si="155">X410/$X$219-1</f>
        <v>-5.9420097373070968E-2</v>
      </c>
      <c r="H410" s="121">
        <f t="shared" ref="H410" si="156">F410-G410</f>
        <v>-3.9652226826929038E-2</v>
      </c>
      <c r="I410" s="167">
        <f>'衍复-灵活对冲'!O409</f>
        <v>294620.78999999911</v>
      </c>
      <c r="J410" s="121">
        <f>'衍复-灵活对冲'!T409</f>
        <v>5.8924157999999819E-3</v>
      </c>
      <c r="K410" s="168">
        <f>凡二量化对冲7号!M409</f>
        <v>-8962462.9700000286</v>
      </c>
      <c r="L410" s="121">
        <f>凡二量化对冲7号!R409</f>
        <v>-3.8967230304347948E-2</v>
      </c>
      <c r="M410" s="168">
        <f>财通内需增长!K409</f>
        <v>-3920410.2670440078</v>
      </c>
      <c r="N410" s="121">
        <f>财通内需增长!N409</f>
        <v>-4.9005128338050097E-2</v>
      </c>
      <c r="O410" s="168">
        <f>赫富尊享十九号!P409</f>
        <v>-5862310.8599999994</v>
      </c>
      <c r="P410" s="120">
        <f>赫富尊享十九号!U409</f>
        <v>-0.11724621719999999</v>
      </c>
      <c r="Q410" s="120">
        <f t="shared" ref="Q410" si="157">Z410/$Z$369-1</f>
        <v>-8.348217241117295E-2</v>
      </c>
      <c r="R410" s="121">
        <f t="shared" ref="R410" si="158">P410-Q410</f>
        <v>-3.3764044788827038E-2</v>
      </c>
      <c r="S410" s="167">
        <f>天行者!P409</f>
        <v>-1661989.8555811942</v>
      </c>
      <c r="T410" s="120">
        <f>天行者!S409</f>
        <v>-2.1225924081496733E-2</v>
      </c>
      <c r="U410" s="168">
        <f>平安转型创新混合A!K409</f>
        <v>-1473994.684080001</v>
      </c>
      <c r="V410" s="121">
        <f>平安转型创新混合A!N409</f>
        <v>-0.14739946840800008</v>
      </c>
      <c r="W410" s="122">
        <f t="shared" ref="W410" si="159">X410/$X$3-1</f>
        <v>5.8283223426678799E-2</v>
      </c>
      <c r="X410" s="71">
        <f>[1]!s_dq_close($X$1,A410,1)</f>
        <v>7033.8513999999996</v>
      </c>
      <c r="Y410" s="122">
        <f t="shared" ref="Y410" si="160">Z410/$Z$3-1</f>
        <v>5.9353193076506328E-2</v>
      </c>
      <c r="Z410" s="177">
        <f>[1]!s_dq_close($Z$1,A410,1)</f>
        <v>6745.0235000000002</v>
      </c>
    </row>
    <row r="411" spans="1:26">
      <c r="A411" s="113">
        <v>44604</v>
      </c>
      <c r="B411" s="175">
        <f t="shared" ref="B411:B413" si="161">SUM(C411,E411,I411,K411,M411,O411,S411)</f>
        <v>-24270545.974216472</v>
      </c>
      <c r="C411" s="168">
        <f>财通君享定增!M410</f>
        <v>795623.39840875939</v>
      </c>
      <c r="D411" s="120">
        <f>财通君享定增!R410</f>
        <v>7.9562339840875945E-3</v>
      </c>
      <c r="E411" s="168">
        <f>衍复天禄1000指增!P410</f>
        <v>-4953616.21</v>
      </c>
      <c r="F411" s="120">
        <f>衍复天禄1000指增!U410</f>
        <v>-9.9072324200000006E-2</v>
      </c>
      <c r="G411" s="120">
        <f t="shared" ref="G411:G413" si="162">X411/$X$219-1</f>
        <v>-5.9420097373070968E-2</v>
      </c>
      <c r="H411" s="121">
        <f t="shared" ref="H411:H413" si="163">F411-G411</f>
        <v>-3.9652226826929038E-2</v>
      </c>
      <c r="I411" s="167">
        <f>'衍复-灵活对冲'!O410</f>
        <v>294620.78999999911</v>
      </c>
      <c r="J411" s="121">
        <f>'衍复-灵活对冲'!T410</f>
        <v>5.8924157999999819E-3</v>
      </c>
      <c r="K411" s="168">
        <f>凡二量化对冲7号!M410</f>
        <v>-8962462.9700000286</v>
      </c>
      <c r="L411" s="121">
        <f>凡二量化对冲7号!R410</f>
        <v>-3.8967230304347948E-2</v>
      </c>
      <c r="M411" s="168">
        <f>财通内需增长!K410</f>
        <v>-3920410.2670440078</v>
      </c>
      <c r="N411" s="121">
        <f>财通内需增长!N410</f>
        <v>-4.9005128338050097E-2</v>
      </c>
      <c r="O411" s="168">
        <f>赫富尊享十九号!P410</f>
        <v>-5862310.8599999994</v>
      </c>
      <c r="P411" s="120">
        <f>赫富尊享十九号!U410</f>
        <v>-0.11724621719999999</v>
      </c>
      <c r="Q411" s="120">
        <f t="shared" ref="Q411:Q413" si="164">Z411/$Z$369-1</f>
        <v>-8.348217241117295E-2</v>
      </c>
      <c r="R411" s="121">
        <f t="shared" ref="R411:R413" si="165">P411-Q411</f>
        <v>-3.3764044788827038E-2</v>
      </c>
      <c r="S411" s="167">
        <f>天行者!P410</f>
        <v>-1661989.8555811942</v>
      </c>
      <c r="T411" s="120">
        <f>天行者!S410</f>
        <v>-2.1225924081496733E-2</v>
      </c>
      <c r="U411" s="168">
        <f>平安转型创新混合A!K410</f>
        <v>-1473994.684080001</v>
      </c>
      <c r="V411" s="121">
        <f>平安转型创新混合A!N410</f>
        <v>-0.14739946840800008</v>
      </c>
      <c r="W411" s="122">
        <f t="shared" ref="W411:W413" si="166">X411/$X$3-1</f>
        <v>5.8283223426678799E-2</v>
      </c>
      <c r="X411" s="71">
        <f>[1]!s_dq_close($X$1,A411,1)</f>
        <v>7033.8513999999996</v>
      </c>
      <c r="Y411" s="122">
        <f t="shared" ref="Y411:Y413" si="167">Z411/$Z$3-1</f>
        <v>5.9353193076506328E-2</v>
      </c>
      <c r="Z411" s="177">
        <f>[1]!s_dq_close($Z$1,A411,1)</f>
        <v>6745.0235000000002</v>
      </c>
    </row>
    <row r="412" spans="1:26">
      <c r="A412" s="113">
        <v>44605</v>
      </c>
      <c r="B412" s="175">
        <f t="shared" si="161"/>
        <v>-24270545.974216472</v>
      </c>
      <c r="C412" s="168">
        <f>财通君享定增!M411</f>
        <v>795623.39840875939</v>
      </c>
      <c r="D412" s="120">
        <f>财通君享定增!R411</f>
        <v>7.9562339840875945E-3</v>
      </c>
      <c r="E412" s="168">
        <f>衍复天禄1000指增!P411</f>
        <v>-4953616.21</v>
      </c>
      <c r="F412" s="120">
        <f>衍复天禄1000指增!U411</f>
        <v>-9.9072324200000006E-2</v>
      </c>
      <c r="G412" s="120">
        <f t="shared" si="162"/>
        <v>-5.9420097373070968E-2</v>
      </c>
      <c r="H412" s="121">
        <f t="shared" si="163"/>
        <v>-3.9652226826929038E-2</v>
      </c>
      <c r="I412" s="167">
        <f>'衍复-灵活对冲'!O411</f>
        <v>294620.78999999911</v>
      </c>
      <c r="J412" s="121">
        <f>'衍复-灵活对冲'!T411</f>
        <v>5.8924157999999819E-3</v>
      </c>
      <c r="K412" s="168">
        <f>凡二量化对冲7号!M411</f>
        <v>-8962462.9700000286</v>
      </c>
      <c r="L412" s="121">
        <f>凡二量化对冲7号!R411</f>
        <v>-3.8967230304347948E-2</v>
      </c>
      <c r="M412" s="168">
        <f>财通内需增长!K411</f>
        <v>-3920410.2670440078</v>
      </c>
      <c r="N412" s="121">
        <f>财通内需增长!N411</f>
        <v>-4.9005128338050097E-2</v>
      </c>
      <c r="O412" s="168">
        <f>赫富尊享十九号!P411</f>
        <v>-5862310.8599999994</v>
      </c>
      <c r="P412" s="120">
        <f>赫富尊享十九号!U411</f>
        <v>-0.11724621719999999</v>
      </c>
      <c r="Q412" s="120">
        <f t="shared" si="164"/>
        <v>-8.348217241117295E-2</v>
      </c>
      <c r="R412" s="121">
        <f t="shared" si="165"/>
        <v>-3.3764044788827038E-2</v>
      </c>
      <c r="S412" s="167">
        <f>天行者!P411</f>
        <v>-1661989.8555811942</v>
      </c>
      <c r="T412" s="120">
        <f>天行者!S411</f>
        <v>-2.1225924081496733E-2</v>
      </c>
      <c r="U412" s="168">
        <f>平安转型创新混合A!K411</f>
        <v>-1473994.684080001</v>
      </c>
      <c r="V412" s="121">
        <f>平安转型创新混合A!N411</f>
        <v>-0.14739946840800008</v>
      </c>
      <c r="W412" s="122">
        <f t="shared" si="166"/>
        <v>5.8283223426678799E-2</v>
      </c>
      <c r="X412" s="71">
        <f>[1]!s_dq_close($X$1,A412,1)</f>
        <v>7033.8513999999996</v>
      </c>
      <c r="Y412" s="122">
        <f t="shared" si="167"/>
        <v>5.9353193076506328E-2</v>
      </c>
      <c r="Z412" s="177">
        <f>[1]!s_dq_close($Z$1,A412,1)</f>
        <v>6745.0235000000002</v>
      </c>
    </row>
    <row r="413" spans="1:26">
      <c r="A413" s="113">
        <v>44606</v>
      </c>
      <c r="B413" s="175">
        <f t="shared" si="161"/>
        <v>-23575260.315029357</v>
      </c>
      <c r="C413" s="168">
        <f>财通君享定增!M412</f>
        <v>1202072.6575958654</v>
      </c>
      <c r="D413" s="120">
        <f>财通君享定增!R412</f>
        <v>1.2020726575958655E-2</v>
      </c>
      <c r="E413" s="168">
        <f>衍复天禄1000指增!P412</f>
        <v>-5834274.4100000011</v>
      </c>
      <c r="F413" s="120">
        <f>衍复天禄1000指增!U412</f>
        <v>-0.11668548820000002</v>
      </c>
      <c r="G413" s="120">
        <f t="shared" si="162"/>
        <v>-6.3134383331876598E-2</v>
      </c>
      <c r="H413" s="121">
        <f t="shared" si="163"/>
        <v>-5.3551104868123423E-2</v>
      </c>
      <c r="I413" s="167">
        <f>'衍复-灵活对冲'!O412</f>
        <v>361148.0700000003</v>
      </c>
      <c r="J413" s="121">
        <f>'衍复-灵活对冲'!T412</f>
        <v>7.2229614000000062E-3</v>
      </c>
      <c r="K413" s="168">
        <f>凡二量化对冲7号!M412</f>
        <v>-7593937.9800000191</v>
      </c>
      <c r="L413" s="121">
        <f>凡二量化对冲7号!R412</f>
        <v>-3.3017121652173999E-2</v>
      </c>
      <c r="M413" s="168">
        <f>财通内需增长!K412</f>
        <v>-3920410.2670440078</v>
      </c>
      <c r="N413" s="121">
        <f>财通内需增长!N412</f>
        <v>-4.9005128338050097E-2</v>
      </c>
      <c r="O413" s="168">
        <f>赫富尊享十九号!P412</f>
        <v>-6127868.5300000012</v>
      </c>
      <c r="P413" s="120">
        <f>赫富尊享十九号!U412</f>
        <v>-0.12255737060000002</v>
      </c>
      <c r="Q413" s="120">
        <f t="shared" si="164"/>
        <v>-9.0184849791608013E-2</v>
      </c>
      <c r="R413" s="121">
        <f t="shared" si="165"/>
        <v>-3.2372520808392008E-2</v>
      </c>
      <c r="S413" s="167">
        <f>天行者!P412</f>
        <v>-1661989.8555811942</v>
      </c>
      <c r="T413" s="120">
        <f>天行者!S412</f>
        <v>-2.1225924081496733E-2</v>
      </c>
      <c r="U413" s="168">
        <f>平安转型创新混合A!K412</f>
        <v>-1478021.9919600002</v>
      </c>
      <c r="V413" s="121">
        <f>平安转型创新混合A!N412</f>
        <v>-0.14780219919600002</v>
      </c>
      <c r="W413" s="122">
        <f t="shared" si="166"/>
        <v>5.4104135072531312E-2</v>
      </c>
      <c r="X413" s="71">
        <f>[1]!s_dq_close($X$1,A413,1)</f>
        <v>7006.0752000000002</v>
      </c>
      <c r="Y413" s="122">
        <f t="shared" si="167"/>
        <v>5.1605932225284867E-2</v>
      </c>
      <c r="Z413" s="177">
        <f>[1]!s_dq_close($Z$1,A413,1)</f>
        <v>6695.6958000000004</v>
      </c>
    </row>
    <row r="414" spans="1:26">
      <c r="A414" s="113">
        <v>44607</v>
      </c>
      <c r="B414" s="175">
        <f t="shared" ref="B414" si="168">SUM(C414,E414,I414,K414,M414,O414,S414)</f>
        <v>-20553603.010799456</v>
      </c>
      <c r="C414" s="168">
        <f>财通君享定增!M413</f>
        <v>870806.70825839601</v>
      </c>
      <c r="D414" s="120">
        <f>财通君享定增!R413</f>
        <v>8.7080670825839604E-3</v>
      </c>
      <c r="E414" s="168">
        <f>衍复天禄1000指增!P413</f>
        <v>-4925688.9700000007</v>
      </c>
      <c r="F414" s="120">
        <f>衍复天禄1000指增!U413</f>
        <v>-9.8513779400000015E-2</v>
      </c>
      <c r="G414" s="120">
        <f t="shared" ref="G414" si="169">X414/$X$219-1</f>
        <v>-4.7251739695043482E-2</v>
      </c>
      <c r="H414" s="121">
        <f t="shared" ref="H414" si="170">F414-G414</f>
        <v>-5.1262039704956533E-2</v>
      </c>
      <c r="I414" s="167">
        <f>'衍复-灵活对冲'!O413</f>
        <v>541722.1099999994</v>
      </c>
      <c r="J414" s="121">
        <f>'衍复-灵活对冲'!T413</f>
        <v>1.0834442199999988E-2</v>
      </c>
      <c r="K414" s="168">
        <f>凡二量化对冲7号!M413</f>
        <v>-6461728.5</v>
      </c>
      <c r="L414" s="121">
        <f>凡二量化对冲7号!R413</f>
        <v>-2.8094471739130433E-2</v>
      </c>
      <c r="M414" s="168">
        <f>财通内需增长!K413</f>
        <v>-3920410.2670440078</v>
      </c>
      <c r="N414" s="121">
        <f>财通内需增长!N413</f>
        <v>-4.9005128338050097E-2</v>
      </c>
      <c r="O414" s="168">
        <f>赫富尊享十九号!P413</f>
        <v>-5456458.5700000003</v>
      </c>
      <c r="P414" s="120">
        <f>赫富尊享十九号!U413</f>
        <v>-0.1091291714</v>
      </c>
      <c r="Q414" s="120">
        <f t="shared" ref="Q414" si="171">Z414/$Z$369-1</f>
        <v>-8.140943617922014E-2</v>
      </c>
      <c r="R414" s="121">
        <f t="shared" ref="R414" si="172">P414-Q414</f>
        <v>-2.7719735220779862E-2</v>
      </c>
      <c r="S414" s="167">
        <f>天行者!P413</f>
        <v>-1201845.5220138431</v>
      </c>
      <c r="T414" s="120">
        <f>天行者!S413</f>
        <v>-1.5349240383318558E-2</v>
      </c>
      <c r="U414" s="168">
        <f>平安转型创新混合A!K413</f>
        <v>-1200943.2098159995</v>
      </c>
      <c r="V414" s="121">
        <f>平安转型创新混合A!N413</f>
        <v>-0.12009432098159994</v>
      </c>
      <c r="W414" s="122">
        <f t="shared" ref="W414" si="173">X414/$X$3-1</f>
        <v>7.1974318411109239E-2</v>
      </c>
      <c r="X414" s="71">
        <f>[1]!s_dq_close($X$1,A414,1)</f>
        <v>7124.8489</v>
      </c>
      <c r="Y414" s="122">
        <f t="shared" ref="Y414" si="174">Z414/$Z$3-1</f>
        <v>6.1748956344419126E-2</v>
      </c>
      <c r="Z414" s="177">
        <f>[1]!s_dq_close($Z$1,A414,1)</f>
        <v>6760.2776000000003</v>
      </c>
    </row>
    <row r="415" spans="1:26">
      <c r="A415" s="113">
        <v>44608</v>
      </c>
      <c r="B415" s="175" t="e">
        <f t="shared" ref="B415" si="175">SUM(C415,E415,I415,K415,M415,O415,S415)</f>
        <v>#REF!</v>
      </c>
      <c r="C415" s="168">
        <f>财通君享定增!M414</f>
        <v>763889.40847223252</v>
      </c>
      <c r="D415" s="120">
        <f>财通君享定增!R414</f>
        <v>7.6388940847223249E-3</v>
      </c>
      <c r="E415" s="168">
        <f>衍复天禄1000指增!P414</f>
        <v>-4506350.650000006</v>
      </c>
      <c r="F415" s="120">
        <f>衍复天禄1000指增!U414</f>
        <v>-9.0127013000000117E-2</v>
      </c>
      <c r="G415" s="120">
        <f t="shared" ref="G415" si="176">X415/$X$219-1</f>
        <v>-3.9461516926142304E-2</v>
      </c>
      <c r="H415" s="121">
        <f t="shared" ref="H415" si="177">F415-G415</f>
        <v>-5.0665496073857813E-2</v>
      </c>
      <c r="I415" s="167" t="e">
        <f>'衍复-灵活对冲'!#REF!</f>
        <v>#REF!</v>
      </c>
      <c r="J415" s="121" t="e">
        <f>'衍复-灵活对冲'!#REF!</f>
        <v>#REF!</v>
      </c>
      <c r="K415" s="168">
        <f>凡二量化对冲7号!M414</f>
        <v>-5319564.2800000012</v>
      </c>
      <c r="L415" s="121">
        <f>凡二量化对冲7号!R414</f>
        <v>-2.3128540347826094E-2</v>
      </c>
      <c r="M415" s="168">
        <f>财通内需增长!K414</f>
        <v>-3920410.2670440078</v>
      </c>
      <c r="N415" s="121">
        <f>财通内需增长!N414</f>
        <v>-4.9005128338050097E-2</v>
      </c>
      <c r="O415" s="168">
        <f>赫富尊享十九号!P414</f>
        <v>-5075658.8900000006</v>
      </c>
      <c r="P415" s="120">
        <f>赫富尊享十九号!U414</f>
        <v>-0.10151317780000001</v>
      </c>
      <c r="Q415" s="120">
        <f t="shared" ref="Q415" si="178">Z415/$Z$369-1</f>
        <v>-7.9812023867590121E-2</v>
      </c>
      <c r="R415" s="121">
        <f t="shared" ref="R415" si="179">P415-Q415</f>
        <v>-2.1701153932409886E-2</v>
      </c>
      <c r="S415" s="167">
        <f>天行者!P414</f>
        <v>-1201845.5220138431</v>
      </c>
      <c r="T415" s="120">
        <f>天行者!S414</f>
        <v>-1.5349240383318558E-2</v>
      </c>
      <c r="U415" s="168">
        <f>平安转型创新混合A!K414</f>
        <v>-1202017.1585840005</v>
      </c>
      <c r="V415" s="121">
        <f>平安转型创新混合A!N414</f>
        <v>-0.12020171585840006</v>
      </c>
      <c r="W415" s="122">
        <f t="shared" ref="W415" si="180">X415/$X$3-1</f>
        <v>8.0739402632087565E-2</v>
      </c>
      <c r="X415" s="71">
        <f>[1]!s_dq_close($X$1,A415,1)</f>
        <v>7183.1058000000003</v>
      </c>
      <c r="Y415" s="122">
        <f t="shared" ref="Y415" si="181">Z415/$Z$3-1</f>
        <v>6.3595318501320053E-2</v>
      </c>
      <c r="Z415" s="177">
        <f>[1]!s_dq_close($Z$1,A415,1)</f>
        <v>6772.0335999999998</v>
      </c>
    </row>
  </sheetData>
  <mergeCells count="8">
    <mergeCell ref="U1:V1"/>
    <mergeCell ref="S1:T1"/>
    <mergeCell ref="C1:D1"/>
    <mergeCell ref="I1:J1"/>
    <mergeCell ref="K1:L1"/>
    <mergeCell ref="M1:N1"/>
    <mergeCell ref="O1:R1"/>
    <mergeCell ref="E1:H1"/>
  </mergeCells>
  <phoneticPr fontId="1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22"/>
  <sheetViews>
    <sheetView zoomScaleNormal="100" workbookViewId="0">
      <pane xSplit="1" ySplit="2" topLeftCell="R380" activePane="bottomRight" state="frozen"/>
      <selection pane="topRight" activeCell="B1" sqref="B1"/>
      <selection pane="bottomLeft" activeCell="A3" sqref="A3"/>
      <selection pane="bottomRight" activeCell="Z388" sqref="Z388:AB391"/>
    </sheetView>
  </sheetViews>
  <sheetFormatPr defaultRowHeight="13.5"/>
  <cols>
    <col min="1" max="1" width="11.125" style="75" bestFit="1" customWidth="1"/>
    <col min="2" max="2" width="8.625" style="191" customWidth="1"/>
    <col min="3" max="3" width="11.5" style="191" customWidth="1"/>
    <col min="4" max="4" width="13.875" style="167" customWidth="1"/>
    <col min="5" max="5" width="9.5" style="75" customWidth="1"/>
    <col min="6" max="6" width="15.375" style="192" customWidth="1"/>
    <col min="7" max="7" width="13.75" style="192" customWidth="1"/>
    <col min="8" max="8" width="11.875" style="75" customWidth="1"/>
    <col min="9" max="9" width="14.125" style="167" customWidth="1"/>
    <col min="10" max="10" width="12.125" style="167" bestFit="1" customWidth="1"/>
    <col min="11" max="12" width="11.375" style="167" customWidth="1"/>
    <col min="13" max="13" width="12.125" style="167" bestFit="1" customWidth="1"/>
    <col min="14" max="14" width="15.625" style="123" customWidth="1"/>
    <col min="15" max="15" width="10.625" style="123" customWidth="1"/>
    <col min="16" max="16" width="11.125" style="75" customWidth="1"/>
    <col min="17" max="17" width="14.375" style="75" customWidth="1"/>
    <col min="18" max="18" width="15.75" style="75" customWidth="1"/>
    <col min="19" max="19" width="10.75" style="123" customWidth="1"/>
    <col min="20" max="20" width="10.375" style="75" customWidth="1"/>
    <col min="21" max="22" width="8.625" style="123" customWidth="1"/>
    <col min="23" max="23" width="10.875" style="123" customWidth="1"/>
    <col min="24" max="25" width="8.625" style="123" customWidth="1"/>
    <col min="26" max="26" width="10" style="75" customWidth="1"/>
    <col min="28" max="28" width="12" style="75" bestFit="1" customWidth="1"/>
  </cols>
  <sheetData>
    <row r="1" spans="1:28">
      <c r="A1" s="1"/>
      <c r="B1" s="342" t="s">
        <v>71</v>
      </c>
      <c r="C1" s="343"/>
      <c r="D1" s="343"/>
      <c r="E1" s="344"/>
      <c r="F1" s="346" t="s">
        <v>72</v>
      </c>
      <c r="G1" s="343"/>
      <c r="H1" s="344"/>
      <c r="I1" s="348" t="s">
        <v>73</v>
      </c>
      <c r="J1" s="343"/>
      <c r="K1" s="343"/>
      <c r="L1" s="343"/>
      <c r="M1" s="344"/>
      <c r="N1" s="156"/>
      <c r="O1" s="347" t="s">
        <v>74</v>
      </c>
      <c r="P1" s="343"/>
      <c r="Q1" s="343"/>
      <c r="R1" s="343"/>
      <c r="S1" s="344"/>
      <c r="T1" s="31"/>
      <c r="U1" s="345" t="s">
        <v>75</v>
      </c>
      <c r="V1" s="343"/>
      <c r="W1" s="343"/>
      <c r="X1" s="343"/>
      <c r="Y1" s="344"/>
      <c r="Z1" s="342" t="s">
        <v>76</v>
      </c>
      <c r="AA1" s="343"/>
      <c r="AB1" s="344"/>
    </row>
    <row r="2" spans="1:28" s="2" customFormat="1" ht="29.45" customHeight="1">
      <c r="A2" s="87" t="s">
        <v>56</v>
      </c>
      <c r="B2" s="193" t="s">
        <v>0</v>
      </c>
      <c r="C2" s="193" t="s">
        <v>77</v>
      </c>
      <c r="D2" s="194" t="s">
        <v>78</v>
      </c>
      <c r="E2" s="195" t="s">
        <v>79</v>
      </c>
      <c r="F2" s="196" t="s">
        <v>80</v>
      </c>
      <c r="G2" s="196" t="s">
        <v>81</v>
      </c>
      <c r="H2" s="88" t="s">
        <v>82</v>
      </c>
      <c r="I2" s="197" t="s">
        <v>58</v>
      </c>
      <c r="J2" s="197" t="s">
        <v>66</v>
      </c>
      <c r="K2" s="197" t="s">
        <v>83</v>
      </c>
      <c r="L2" s="197" t="s">
        <v>84</v>
      </c>
      <c r="M2" s="197" t="s">
        <v>85</v>
      </c>
      <c r="N2" s="89" t="s">
        <v>86</v>
      </c>
      <c r="O2" s="89" t="s">
        <v>62</v>
      </c>
      <c r="P2" s="88" t="s">
        <v>67</v>
      </c>
      <c r="Q2" s="88" t="s">
        <v>87</v>
      </c>
      <c r="R2" s="88" t="s">
        <v>88</v>
      </c>
      <c r="S2" s="89" t="s">
        <v>89</v>
      </c>
      <c r="T2" s="90" t="s">
        <v>90</v>
      </c>
      <c r="U2" s="83" t="s">
        <v>91</v>
      </c>
      <c r="V2" s="83" t="s">
        <v>92</v>
      </c>
      <c r="W2" s="198" t="s">
        <v>93</v>
      </c>
      <c r="X2" s="199" t="s">
        <v>94</v>
      </c>
      <c r="Y2" s="198" t="s">
        <v>95</v>
      </c>
      <c r="Z2" s="86" t="s">
        <v>96</v>
      </c>
      <c r="AA2" s="86" t="s">
        <v>92</v>
      </c>
      <c r="AB2" s="86" t="s">
        <v>97</v>
      </c>
    </row>
    <row r="3" spans="1:28" hidden="1">
      <c r="A3" s="115">
        <v>44197</v>
      </c>
      <c r="B3" s="200"/>
      <c r="C3" s="200"/>
      <c r="D3" s="175"/>
      <c r="E3" s="60"/>
      <c r="F3" s="201">
        <f>出入金!D3</f>
        <v>0</v>
      </c>
      <c r="G3" s="201">
        <f>出入金!E3</f>
        <v>0</v>
      </c>
      <c r="H3" s="34">
        <f>出入金!C3</f>
        <v>4.4400000000000002E-2</v>
      </c>
      <c r="I3" s="175"/>
      <c r="J3" s="175"/>
      <c r="K3" s="175"/>
      <c r="L3" s="175"/>
      <c r="M3" s="175"/>
      <c r="N3" s="78"/>
      <c r="O3" s="78"/>
      <c r="P3" s="60"/>
      <c r="Q3" s="60"/>
      <c r="R3" s="60"/>
      <c r="S3" s="78"/>
      <c r="T3" s="60"/>
      <c r="U3" s="78"/>
      <c r="V3" s="78"/>
      <c r="W3" s="78"/>
      <c r="X3" s="78"/>
      <c r="Y3" s="78"/>
    </row>
    <row r="4" spans="1:28" hidden="1">
      <c r="A4" s="115">
        <v>44198</v>
      </c>
      <c r="B4" s="200"/>
      <c r="C4" s="200"/>
      <c r="D4" s="175"/>
      <c r="E4" s="60"/>
      <c r="F4" s="201">
        <f>出入金!D4</f>
        <v>0</v>
      </c>
      <c r="G4" s="201">
        <f>出入金!E4</f>
        <v>0</v>
      </c>
      <c r="H4" s="34">
        <f>出入金!C4</f>
        <v>4.4400000000000002E-2</v>
      </c>
      <c r="I4" s="175"/>
      <c r="J4" s="175"/>
      <c r="K4" s="175"/>
      <c r="L4" s="175"/>
      <c r="M4" s="175"/>
      <c r="N4" s="78"/>
      <c r="O4" s="78"/>
      <c r="P4" s="60"/>
      <c r="Q4" s="60"/>
      <c r="R4" s="60"/>
      <c r="S4" s="78"/>
      <c r="T4" s="60"/>
      <c r="U4" s="78"/>
      <c r="V4" s="78"/>
      <c r="W4" s="78"/>
      <c r="X4" s="78"/>
      <c r="Y4" s="78"/>
    </row>
    <row r="5" spans="1:28" hidden="1">
      <c r="A5" s="115">
        <v>44199</v>
      </c>
      <c r="B5" s="200"/>
      <c r="C5" s="200"/>
      <c r="D5" s="175"/>
      <c r="E5" s="60"/>
      <c r="F5" s="201">
        <f>出入金!D5</f>
        <v>0</v>
      </c>
      <c r="G5" s="201">
        <f>出入金!E5</f>
        <v>0</v>
      </c>
      <c r="H5" s="34">
        <f>出入金!C5</f>
        <v>4.4400000000000002E-2</v>
      </c>
      <c r="I5" s="175"/>
      <c r="J5" s="175"/>
      <c r="K5" s="175"/>
      <c r="L5" s="175"/>
      <c r="M5" s="175"/>
      <c r="N5" s="78"/>
      <c r="O5" s="78"/>
      <c r="P5" s="60"/>
      <c r="Q5" s="60"/>
      <c r="R5" s="60"/>
      <c r="S5" s="78"/>
      <c r="T5" s="60"/>
      <c r="U5" s="78"/>
      <c r="V5" s="78"/>
      <c r="W5" s="78"/>
      <c r="X5" s="78"/>
      <c r="Y5" s="78"/>
    </row>
    <row r="6" spans="1:28" hidden="1">
      <c r="A6" s="115">
        <v>44200</v>
      </c>
      <c r="B6" s="200"/>
      <c r="C6" s="200"/>
      <c r="D6" s="175"/>
      <c r="E6" s="60"/>
      <c r="F6" s="201">
        <f>出入金!D6</f>
        <v>0</v>
      </c>
      <c r="G6" s="201">
        <f>出入金!E6</f>
        <v>0</v>
      </c>
      <c r="H6" s="34">
        <f>出入金!C6</f>
        <v>4.4400000000000002E-2</v>
      </c>
      <c r="I6" s="175"/>
      <c r="J6" s="175"/>
      <c r="K6" s="175"/>
      <c r="L6" s="175"/>
      <c r="M6" s="175"/>
      <c r="N6" s="78"/>
      <c r="O6" s="78"/>
      <c r="P6" s="60"/>
      <c r="Q6" s="60"/>
      <c r="R6" s="60"/>
      <c r="S6" s="78"/>
      <c r="T6" s="60"/>
      <c r="U6" s="78"/>
      <c r="V6" s="78"/>
      <c r="W6" s="78"/>
      <c r="X6" s="78"/>
      <c r="Y6" s="78"/>
    </row>
    <row r="7" spans="1:28" hidden="1">
      <c r="A7" s="115">
        <v>44201</v>
      </c>
      <c r="B7" s="200"/>
      <c r="C7" s="200"/>
      <c r="D7" s="175"/>
      <c r="E7" s="60"/>
      <c r="F7" s="201">
        <f>出入金!D7</f>
        <v>0</v>
      </c>
      <c r="G7" s="201">
        <f>出入金!E7</f>
        <v>0</v>
      </c>
      <c r="H7" s="34">
        <f>出入金!C7</f>
        <v>4.4400000000000002E-2</v>
      </c>
      <c r="I7" s="175"/>
      <c r="J7" s="175"/>
      <c r="K7" s="175"/>
      <c r="L7" s="175"/>
      <c r="M7" s="175"/>
      <c r="N7" s="78"/>
      <c r="O7" s="78"/>
      <c r="P7" s="60"/>
      <c r="Q7" s="60"/>
      <c r="R7" s="60"/>
      <c r="S7" s="78"/>
      <c r="T7" s="60"/>
      <c r="U7" s="78"/>
      <c r="V7" s="78"/>
      <c r="W7" s="78"/>
      <c r="X7" s="78"/>
      <c r="Y7" s="78"/>
    </row>
    <row r="8" spans="1:28" hidden="1">
      <c r="A8" s="115">
        <v>44202</v>
      </c>
      <c r="B8" s="200"/>
      <c r="C8" s="200"/>
      <c r="D8" s="175"/>
      <c r="E8" s="60"/>
      <c r="F8" s="201">
        <f>出入金!D8</f>
        <v>0</v>
      </c>
      <c r="G8" s="201">
        <f>出入金!E8</f>
        <v>0</v>
      </c>
      <c r="H8" s="34">
        <f>出入金!C8</f>
        <v>4.4400000000000002E-2</v>
      </c>
      <c r="I8" s="175"/>
      <c r="J8" s="175"/>
      <c r="K8" s="175"/>
      <c r="L8" s="175"/>
      <c r="M8" s="175"/>
      <c r="N8" s="78"/>
      <c r="O8" s="78"/>
      <c r="P8" s="60"/>
      <c r="Q8" s="60"/>
      <c r="R8" s="60"/>
      <c r="S8" s="78"/>
      <c r="T8" s="60"/>
      <c r="U8" s="78"/>
      <c r="V8" s="78"/>
      <c r="W8" s="78"/>
      <c r="X8" s="78"/>
      <c r="Y8" s="78"/>
    </row>
    <row r="9" spans="1:28" hidden="1">
      <c r="A9" s="115">
        <v>44203</v>
      </c>
      <c r="B9" s="200"/>
      <c r="C9" s="200"/>
      <c r="D9" s="175"/>
      <c r="E9" s="60"/>
      <c r="F9" s="201">
        <f>出入金!D9</f>
        <v>0</v>
      </c>
      <c r="G9" s="201">
        <f>出入金!E9</f>
        <v>0</v>
      </c>
      <c r="H9" s="34">
        <f>出入金!C9</f>
        <v>4.4400000000000002E-2</v>
      </c>
      <c r="I9" s="175"/>
      <c r="J9" s="175"/>
      <c r="K9" s="175"/>
      <c r="L9" s="175"/>
      <c r="M9" s="175"/>
      <c r="N9" s="78"/>
      <c r="O9" s="78"/>
      <c r="P9" s="60"/>
      <c r="Q9" s="60"/>
      <c r="R9" s="60"/>
      <c r="S9" s="78"/>
      <c r="T9" s="60"/>
      <c r="U9" s="78"/>
      <c r="V9" s="78"/>
      <c r="W9" s="78"/>
      <c r="X9" s="78"/>
      <c r="Y9" s="78"/>
    </row>
    <row r="10" spans="1:28" hidden="1">
      <c r="A10" s="115">
        <v>44204</v>
      </c>
      <c r="B10" s="200"/>
      <c r="C10" s="200"/>
      <c r="D10" s="175"/>
      <c r="E10" s="60"/>
      <c r="F10" s="201">
        <f>出入金!D10</f>
        <v>0</v>
      </c>
      <c r="G10" s="201">
        <f>出入金!E10</f>
        <v>0</v>
      </c>
      <c r="H10" s="34">
        <f>出入金!C10</f>
        <v>4.4400000000000002E-2</v>
      </c>
      <c r="I10" s="175"/>
      <c r="J10" s="175"/>
      <c r="K10" s="175"/>
      <c r="L10" s="175"/>
      <c r="M10" s="175"/>
      <c r="N10" s="78"/>
      <c r="O10" s="78"/>
      <c r="P10" s="60"/>
      <c r="Q10" s="60"/>
      <c r="R10" s="60"/>
      <c r="S10" s="78"/>
      <c r="T10" s="60"/>
      <c r="U10" s="78"/>
      <c r="V10" s="78"/>
      <c r="W10" s="78"/>
      <c r="X10" s="78"/>
      <c r="Y10" s="78"/>
    </row>
    <row r="11" spans="1:28" hidden="1">
      <c r="A11" s="115">
        <v>44205</v>
      </c>
      <c r="B11" s="200"/>
      <c r="C11" s="200"/>
      <c r="D11" s="175"/>
      <c r="E11" s="60"/>
      <c r="F11" s="201">
        <f>出入金!D11</f>
        <v>0</v>
      </c>
      <c r="G11" s="201">
        <f>出入金!E11</f>
        <v>0</v>
      </c>
      <c r="H11" s="34">
        <f>出入金!C11</f>
        <v>4.4400000000000002E-2</v>
      </c>
      <c r="I11" s="175"/>
      <c r="J11" s="175"/>
      <c r="K11" s="175"/>
      <c r="L11" s="175"/>
      <c r="M11" s="175"/>
      <c r="N11" s="78"/>
      <c r="O11" s="78"/>
      <c r="P11" s="60"/>
      <c r="Q11" s="60"/>
      <c r="R11" s="60"/>
      <c r="S11" s="78"/>
      <c r="T11" s="60"/>
      <c r="U11" s="78"/>
      <c r="V11" s="78"/>
      <c r="W11" s="78"/>
      <c r="X11" s="78"/>
      <c r="Y11" s="78"/>
    </row>
    <row r="12" spans="1:28" hidden="1">
      <c r="A12" s="115">
        <v>44206</v>
      </c>
      <c r="B12" s="200"/>
      <c r="C12" s="200"/>
      <c r="D12" s="175"/>
      <c r="E12" s="60"/>
      <c r="F12" s="201">
        <f>出入金!D12</f>
        <v>0</v>
      </c>
      <c r="G12" s="201">
        <f>出入金!E12</f>
        <v>0</v>
      </c>
      <c r="H12" s="34">
        <f>出入金!C12</f>
        <v>4.4400000000000002E-2</v>
      </c>
      <c r="I12" s="175"/>
      <c r="J12" s="175"/>
      <c r="K12" s="175"/>
      <c r="L12" s="175"/>
      <c r="M12" s="175"/>
      <c r="N12" s="78"/>
      <c r="O12" s="78"/>
      <c r="P12" s="60"/>
      <c r="Q12" s="60"/>
      <c r="R12" s="60"/>
      <c r="S12" s="78"/>
      <c r="T12" s="60"/>
      <c r="U12" s="78"/>
      <c r="V12" s="78"/>
      <c r="W12" s="78"/>
      <c r="X12" s="78"/>
      <c r="Y12" s="78"/>
    </row>
    <row r="13" spans="1:28" hidden="1">
      <c r="A13" s="115">
        <v>44207</v>
      </c>
      <c r="B13" s="200"/>
      <c r="C13" s="200"/>
      <c r="D13" s="175"/>
      <c r="E13" s="60"/>
      <c r="F13" s="201">
        <f>出入金!D13</f>
        <v>0</v>
      </c>
      <c r="G13" s="201">
        <f>出入金!E13</f>
        <v>0</v>
      </c>
      <c r="H13" s="34">
        <f>出入金!C13</f>
        <v>4.4400000000000002E-2</v>
      </c>
      <c r="I13" s="175"/>
      <c r="J13" s="175"/>
      <c r="K13" s="175"/>
      <c r="L13" s="175"/>
      <c r="M13" s="175"/>
      <c r="N13" s="78"/>
      <c r="O13" s="78"/>
      <c r="P13" s="60"/>
      <c r="Q13" s="60"/>
      <c r="R13" s="60"/>
      <c r="S13" s="78"/>
      <c r="T13" s="60"/>
      <c r="U13" s="78"/>
      <c r="V13" s="78"/>
      <c r="W13" s="78"/>
      <c r="X13" s="78"/>
      <c r="Y13" s="78"/>
    </row>
    <row r="14" spans="1:28" hidden="1">
      <c r="A14" s="115">
        <v>44208</v>
      </c>
      <c r="B14" s="200"/>
      <c r="C14" s="200"/>
      <c r="D14" s="175"/>
      <c r="E14" s="60"/>
      <c r="F14" s="201">
        <f>出入金!D14</f>
        <v>0</v>
      </c>
      <c r="G14" s="201">
        <f>出入金!E14</f>
        <v>0</v>
      </c>
      <c r="H14" s="34">
        <f>出入金!C14</f>
        <v>4.4400000000000002E-2</v>
      </c>
      <c r="I14" s="175"/>
      <c r="J14" s="175"/>
      <c r="K14" s="175"/>
      <c r="L14" s="175"/>
      <c r="M14" s="175"/>
      <c r="N14" s="78"/>
      <c r="O14" s="78"/>
      <c r="P14" s="60"/>
      <c r="Q14" s="60"/>
      <c r="R14" s="60"/>
      <c r="S14" s="78"/>
      <c r="T14" s="60"/>
      <c r="U14" s="78"/>
      <c r="V14" s="78"/>
      <c r="W14" s="78"/>
      <c r="X14" s="78"/>
      <c r="Y14" s="78"/>
    </row>
    <row r="15" spans="1:28" hidden="1">
      <c r="A15" s="115">
        <v>44209</v>
      </c>
      <c r="B15" s="200"/>
      <c r="C15" s="200"/>
      <c r="D15" s="175"/>
      <c r="E15" s="60"/>
      <c r="F15" s="201">
        <f>出入金!D15</f>
        <v>0</v>
      </c>
      <c r="G15" s="201">
        <f>出入金!E15</f>
        <v>0</v>
      </c>
      <c r="H15" s="34">
        <f>出入金!C15</f>
        <v>4.4400000000000002E-2</v>
      </c>
      <c r="I15" s="175"/>
      <c r="J15" s="175"/>
      <c r="K15" s="175"/>
      <c r="L15" s="175"/>
      <c r="M15" s="175"/>
      <c r="N15" s="78"/>
      <c r="O15" s="78"/>
      <c r="P15" s="60"/>
      <c r="Q15" s="60"/>
      <c r="R15" s="60"/>
      <c r="S15" s="78"/>
      <c r="T15" s="60"/>
      <c r="U15" s="78"/>
      <c r="V15" s="78"/>
      <c r="W15" s="78"/>
      <c r="X15" s="78"/>
      <c r="Y15" s="78"/>
    </row>
    <row r="16" spans="1:28" hidden="1">
      <c r="A16" s="115">
        <v>44210</v>
      </c>
      <c r="B16" s="200"/>
      <c r="C16" s="200"/>
      <c r="D16" s="175"/>
      <c r="E16" s="60"/>
      <c r="F16" s="201">
        <f>出入金!D16</f>
        <v>0</v>
      </c>
      <c r="G16" s="201">
        <f>出入金!E16</f>
        <v>0</v>
      </c>
      <c r="H16" s="34">
        <f>出入金!C16</f>
        <v>4.4400000000000002E-2</v>
      </c>
      <c r="I16" s="175"/>
      <c r="J16" s="175"/>
      <c r="K16" s="175"/>
      <c r="L16" s="175"/>
      <c r="M16" s="175"/>
      <c r="N16" s="78"/>
      <c r="O16" s="78"/>
      <c r="P16" s="60"/>
      <c r="Q16" s="60"/>
      <c r="R16" s="60"/>
      <c r="S16" s="78"/>
      <c r="T16" s="60"/>
      <c r="U16" s="78"/>
      <c r="V16" s="78"/>
      <c r="W16" s="78"/>
      <c r="X16" s="78"/>
      <c r="Y16" s="78"/>
    </row>
    <row r="17" spans="1:25" hidden="1">
      <c r="A17" s="115">
        <v>44211</v>
      </c>
      <c r="B17" s="200"/>
      <c r="C17" s="200"/>
      <c r="D17" s="175"/>
      <c r="E17" s="60"/>
      <c r="F17" s="201">
        <f>出入金!D17</f>
        <v>0</v>
      </c>
      <c r="G17" s="201">
        <f>出入金!E17</f>
        <v>0</v>
      </c>
      <c r="H17" s="34">
        <f>出入金!C17</f>
        <v>4.4400000000000002E-2</v>
      </c>
      <c r="I17" s="175"/>
      <c r="J17" s="175"/>
      <c r="K17" s="175"/>
      <c r="L17" s="175"/>
      <c r="M17" s="175"/>
      <c r="N17" s="78"/>
      <c r="O17" s="78"/>
      <c r="P17" s="60"/>
      <c r="Q17" s="60"/>
      <c r="R17" s="60"/>
      <c r="S17" s="78"/>
      <c r="T17" s="60"/>
      <c r="U17" s="78"/>
      <c r="V17" s="78"/>
      <c r="W17" s="78"/>
      <c r="X17" s="78"/>
      <c r="Y17" s="78"/>
    </row>
    <row r="18" spans="1:25" hidden="1">
      <c r="A18" s="115">
        <v>44212</v>
      </c>
      <c r="B18" s="200"/>
      <c r="C18" s="200"/>
      <c r="D18" s="175"/>
      <c r="E18" s="60"/>
      <c r="F18" s="201">
        <f>出入金!D18</f>
        <v>0</v>
      </c>
      <c r="G18" s="201">
        <f>出入金!E18</f>
        <v>0</v>
      </c>
      <c r="H18" s="34">
        <f>出入金!C18</f>
        <v>4.4400000000000002E-2</v>
      </c>
      <c r="I18" s="175"/>
      <c r="J18" s="175"/>
      <c r="K18" s="175"/>
      <c r="L18" s="175"/>
      <c r="M18" s="175"/>
      <c r="N18" s="78"/>
      <c r="O18" s="78"/>
      <c r="P18" s="60"/>
      <c r="Q18" s="60"/>
      <c r="R18" s="60"/>
      <c r="S18" s="78"/>
      <c r="T18" s="60"/>
      <c r="U18" s="78"/>
      <c r="V18" s="78"/>
      <c r="W18" s="78"/>
      <c r="X18" s="78"/>
      <c r="Y18" s="78"/>
    </row>
    <row r="19" spans="1:25" hidden="1">
      <c r="A19" s="115">
        <v>44213</v>
      </c>
      <c r="B19" s="200"/>
      <c r="C19" s="200"/>
      <c r="D19" s="175"/>
      <c r="E19" s="60"/>
      <c r="F19" s="201">
        <f>出入金!D19</f>
        <v>0</v>
      </c>
      <c r="G19" s="201">
        <f>出入金!E19</f>
        <v>0</v>
      </c>
      <c r="H19" s="34">
        <f>出入金!C19</f>
        <v>4.4400000000000002E-2</v>
      </c>
      <c r="I19" s="175"/>
      <c r="J19" s="175"/>
      <c r="K19" s="175"/>
      <c r="L19" s="175"/>
      <c r="M19" s="175"/>
      <c r="N19" s="78"/>
      <c r="O19" s="78"/>
      <c r="P19" s="60"/>
      <c r="Q19" s="60"/>
      <c r="R19" s="60"/>
      <c r="S19" s="78"/>
      <c r="T19" s="60"/>
      <c r="U19" s="78"/>
      <c r="V19" s="78"/>
      <c r="W19" s="78"/>
      <c r="X19" s="78"/>
      <c r="Y19" s="78"/>
    </row>
    <row r="20" spans="1:25" hidden="1">
      <c r="A20" s="115">
        <v>44214</v>
      </c>
      <c r="B20" s="200"/>
      <c r="C20" s="200"/>
      <c r="D20" s="175"/>
      <c r="E20" s="60"/>
      <c r="F20" s="201">
        <f>出入金!D20</f>
        <v>0</v>
      </c>
      <c r="G20" s="201">
        <f>出入金!E20</f>
        <v>0</v>
      </c>
      <c r="H20" s="34">
        <f>出入金!C20</f>
        <v>4.4400000000000002E-2</v>
      </c>
      <c r="I20" s="175"/>
      <c r="J20" s="175"/>
      <c r="K20" s="175"/>
      <c r="L20" s="175"/>
      <c r="M20" s="175"/>
      <c r="N20" s="78"/>
      <c r="O20" s="78"/>
      <c r="P20" s="60"/>
      <c r="Q20" s="60"/>
      <c r="R20" s="60"/>
      <c r="S20" s="78"/>
      <c r="T20" s="60"/>
      <c r="U20" s="78"/>
      <c r="V20" s="78"/>
      <c r="W20" s="78"/>
      <c r="X20" s="78"/>
      <c r="Y20" s="78"/>
    </row>
    <row r="21" spans="1:25" hidden="1">
      <c r="A21" s="115">
        <v>44215</v>
      </c>
      <c r="B21" s="200"/>
      <c r="C21" s="200"/>
      <c r="D21" s="175"/>
      <c r="E21" s="60"/>
      <c r="F21" s="201">
        <f>出入金!D21</f>
        <v>0</v>
      </c>
      <c r="G21" s="201">
        <f>出入金!E21</f>
        <v>0</v>
      </c>
      <c r="H21" s="34">
        <f>出入金!C21</f>
        <v>4.4400000000000002E-2</v>
      </c>
      <c r="I21" s="175"/>
      <c r="J21" s="175"/>
      <c r="K21" s="175"/>
      <c r="L21" s="175"/>
      <c r="M21" s="175"/>
      <c r="N21" s="78"/>
      <c r="O21" s="78"/>
      <c r="P21" s="60"/>
      <c r="Q21" s="60"/>
      <c r="R21" s="60"/>
      <c r="S21" s="78"/>
      <c r="T21" s="60"/>
      <c r="U21" s="78"/>
      <c r="V21" s="78"/>
      <c r="W21" s="78"/>
      <c r="X21" s="78"/>
      <c r="Y21" s="78"/>
    </row>
    <row r="22" spans="1:25" hidden="1">
      <c r="A22" s="115">
        <v>44216</v>
      </c>
      <c r="B22" s="200"/>
      <c r="C22" s="200"/>
      <c r="D22" s="175"/>
      <c r="E22" s="60"/>
      <c r="F22" s="201">
        <f>出入金!D22</f>
        <v>0</v>
      </c>
      <c r="G22" s="201">
        <f>出入金!E22</f>
        <v>0</v>
      </c>
      <c r="H22" s="34">
        <f>出入金!C22</f>
        <v>4.4400000000000002E-2</v>
      </c>
      <c r="I22" s="175"/>
      <c r="J22" s="175"/>
      <c r="K22" s="175"/>
      <c r="L22" s="175"/>
      <c r="M22" s="175"/>
      <c r="N22" s="78"/>
      <c r="O22" s="78"/>
      <c r="P22" s="60"/>
      <c r="Q22" s="60"/>
      <c r="R22" s="60"/>
      <c r="S22" s="78"/>
      <c r="T22" s="60"/>
      <c r="U22" s="78"/>
      <c r="V22" s="78"/>
      <c r="W22" s="78"/>
      <c r="X22" s="78"/>
      <c r="Y22" s="78"/>
    </row>
    <row r="23" spans="1:25" hidden="1">
      <c r="A23" s="115">
        <v>44217</v>
      </c>
      <c r="B23" s="200"/>
      <c r="C23" s="200"/>
      <c r="D23" s="175"/>
      <c r="E23" s="60"/>
      <c r="F23" s="201">
        <f>出入金!D23</f>
        <v>0</v>
      </c>
      <c r="G23" s="201">
        <f>出入金!E23</f>
        <v>0</v>
      </c>
      <c r="H23" s="34">
        <f>出入金!C23</f>
        <v>4.4400000000000002E-2</v>
      </c>
      <c r="I23" s="175"/>
      <c r="J23" s="175"/>
      <c r="K23" s="175"/>
      <c r="L23" s="175"/>
      <c r="M23" s="175"/>
      <c r="N23" s="78"/>
      <c r="O23" s="78"/>
      <c r="P23" s="60"/>
      <c r="Q23" s="60"/>
      <c r="R23" s="60"/>
      <c r="S23" s="78"/>
      <c r="T23" s="60"/>
      <c r="U23" s="78"/>
      <c r="V23" s="78"/>
      <c r="W23" s="78"/>
      <c r="X23" s="78"/>
      <c r="Y23" s="78"/>
    </row>
    <row r="24" spans="1:25" hidden="1">
      <c r="A24" s="115">
        <v>44218</v>
      </c>
      <c r="B24" s="200"/>
      <c r="C24" s="200"/>
      <c r="D24" s="175"/>
      <c r="E24" s="60"/>
      <c r="F24" s="201">
        <f>出入金!D24</f>
        <v>0</v>
      </c>
      <c r="G24" s="201">
        <f>出入金!E24</f>
        <v>0</v>
      </c>
      <c r="H24" s="34">
        <f>出入金!C24</f>
        <v>4.4400000000000002E-2</v>
      </c>
      <c r="I24" s="175"/>
      <c r="J24" s="175"/>
      <c r="K24" s="175"/>
      <c r="L24" s="175"/>
      <c r="M24" s="175"/>
      <c r="N24" s="78"/>
      <c r="O24" s="78"/>
      <c r="P24" s="60"/>
      <c r="Q24" s="60"/>
      <c r="R24" s="60"/>
      <c r="S24" s="78"/>
      <c r="T24" s="60"/>
      <c r="U24" s="78"/>
      <c r="V24" s="78"/>
      <c r="W24" s="78"/>
      <c r="X24" s="78"/>
      <c r="Y24" s="78"/>
    </row>
    <row r="25" spans="1:25" hidden="1">
      <c r="A25" s="115">
        <v>44219</v>
      </c>
      <c r="B25" s="200"/>
      <c r="C25" s="200"/>
      <c r="D25" s="175"/>
      <c r="E25" s="60"/>
      <c r="F25" s="201">
        <f>出入金!D25</f>
        <v>0</v>
      </c>
      <c r="G25" s="201">
        <f>出入金!E25</f>
        <v>0</v>
      </c>
      <c r="H25" s="34">
        <f>出入金!C25</f>
        <v>4.4400000000000002E-2</v>
      </c>
      <c r="I25" s="175"/>
      <c r="J25" s="175"/>
      <c r="K25" s="175"/>
      <c r="L25" s="175"/>
      <c r="M25" s="175"/>
      <c r="N25" s="78"/>
      <c r="O25" s="78"/>
      <c r="P25" s="60"/>
      <c r="Q25" s="60"/>
      <c r="R25" s="60"/>
      <c r="S25" s="78"/>
      <c r="T25" s="60"/>
      <c r="U25" s="78"/>
      <c r="V25" s="78"/>
      <c r="W25" s="78"/>
      <c r="X25" s="78"/>
      <c r="Y25" s="78"/>
    </row>
    <row r="26" spans="1:25" hidden="1">
      <c r="A26" s="115">
        <v>44220</v>
      </c>
      <c r="B26" s="200"/>
      <c r="C26" s="200"/>
      <c r="D26" s="175"/>
      <c r="E26" s="60"/>
      <c r="F26" s="201">
        <f>出入金!D26</f>
        <v>0</v>
      </c>
      <c r="G26" s="201">
        <f>出入金!E26</f>
        <v>0</v>
      </c>
      <c r="H26" s="34">
        <f>出入金!C26</f>
        <v>4.4400000000000002E-2</v>
      </c>
      <c r="I26" s="175"/>
      <c r="J26" s="175"/>
      <c r="K26" s="175"/>
      <c r="L26" s="175"/>
      <c r="M26" s="175"/>
      <c r="N26" s="78"/>
      <c r="O26" s="78"/>
      <c r="P26" s="60"/>
      <c r="Q26" s="60"/>
      <c r="R26" s="60"/>
      <c r="S26" s="78"/>
      <c r="T26" s="60"/>
      <c r="U26" s="78"/>
      <c r="V26" s="78"/>
      <c r="W26" s="78"/>
      <c r="X26" s="78"/>
      <c r="Y26" s="78"/>
    </row>
    <row r="27" spans="1:25" hidden="1">
      <c r="A27" s="115">
        <v>44221</v>
      </c>
      <c r="B27" s="200"/>
      <c r="C27" s="200"/>
      <c r="D27" s="175"/>
      <c r="E27" s="60"/>
      <c r="F27" s="201">
        <f>出入金!D27</f>
        <v>0</v>
      </c>
      <c r="G27" s="201">
        <f>出入金!E27</f>
        <v>0</v>
      </c>
      <c r="H27" s="34">
        <f>出入金!C27</f>
        <v>4.4400000000000002E-2</v>
      </c>
      <c r="I27" s="175"/>
      <c r="J27" s="175"/>
      <c r="K27" s="175"/>
      <c r="L27" s="175"/>
      <c r="M27" s="175"/>
      <c r="N27" s="78"/>
      <c r="O27" s="78"/>
      <c r="P27" s="60"/>
      <c r="Q27" s="60"/>
      <c r="R27" s="60"/>
      <c r="S27" s="78"/>
      <c r="T27" s="60"/>
      <c r="U27" s="78"/>
      <c r="V27" s="78"/>
      <c r="W27" s="78"/>
      <c r="X27" s="78"/>
      <c r="Y27" s="78"/>
    </row>
    <row r="28" spans="1:25" hidden="1">
      <c r="A28" s="115">
        <v>44222</v>
      </c>
      <c r="B28" s="200"/>
      <c r="C28" s="200"/>
      <c r="D28" s="175"/>
      <c r="E28" s="60"/>
      <c r="F28" s="201">
        <f>出入金!D28</f>
        <v>0</v>
      </c>
      <c r="G28" s="201">
        <f>出入金!E28</f>
        <v>0</v>
      </c>
      <c r="H28" s="34">
        <f>出入金!C28</f>
        <v>4.4400000000000002E-2</v>
      </c>
      <c r="I28" s="175"/>
      <c r="J28" s="175"/>
      <c r="K28" s="175"/>
      <c r="L28" s="175"/>
      <c r="M28" s="175"/>
      <c r="N28" s="78"/>
      <c r="O28" s="78"/>
      <c r="P28" s="60"/>
      <c r="Q28" s="60"/>
      <c r="R28" s="60"/>
      <c r="S28" s="78"/>
      <c r="T28" s="60"/>
      <c r="U28" s="78"/>
      <c r="V28" s="78"/>
      <c r="W28" s="78"/>
      <c r="X28" s="78"/>
      <c r="Y28" s="78"/>
    </row>
    <row r="29" spans="1:25" hidden="1">
      <c r="A29" s="115">
        <v>44223</v>
      </c>
      <c r="B29" s="200"/>
      <c r="C29" s="200"/>
      <c r="D29" s="175"/>
      <c r="E29" s="60"/>
      <c r="F29" s="201">
        <f>出入金!D29</f>
        <v>0</v>
      </c>
      <c r="G29" s="201">
        <f>出入金!E29</f>
        <v>0</v>
      </c>
      <c r="H29" s="34">
        <f>出入金!C29</f>
        <v>4.4400000000000002E-2</v>
      </c>
      <c r="I29" s="175"/>
      <c r="J29" s="175"/>
      <c r="K29" s="175"/>
      <c r="L29" s="175"/>
      <c r="M29" s="175"/>
      <c r="N29" s="78"/>
      <c r="O29" s="78"/>
      <c r="P29" s="60"/>
      <c r="Q29" s="60"/>
      <c r="R29" s="60"/>
      <c r="S29" s="78"/>
      <c r="T29" s="60"/>
      <c r="U29" s="78"/>
      <c r="V29" s="78"/>
      <c r="W29" s="78"/>
      <c r="X29" s="78"/>
      <c r="Y29" s="78"/>
    </row>
    <row r="30" spans="1:25" hidden="1">
      <c r="A30" s="115">
        <v>44224</v>
      </c>
      <c r="B30" s="200"/>
      <c r="C30" s="200"/>
      <c r="D30" s="175"/>
      <c r="E30" s="60"/>
      <c r="F30" s="201">
        <f>出入金!D30</f>
        <v>0</v>
      </c>
      <c r="G30" s="201">
        <f>出入金!E30</f>
        <v>0</v>
      </c>
      <c r="H30" s="34">
        <f>出入金!C30</f>
        <v>4.4400000000000002E-2</v>
      </c>
      <c r="I30" s="175"/>
      <c r="J30" s="175"/>
      <c r="K30" s="175"/>
      <c r="L30" s="175"/>
      <c r="M30" s="175"/>
      <c r="N30" s="78"/>
      <c r="O30" s="78"/>
      <c r="P30" s="60"/>
      <c r="Q30" s="60"/>
      <c r="R30" s="60"/>
      <c r="S30" s="78"/>
      <c r="T30" s="60"/>
      <c r="U30" s="78"/>
      <c r="V30" s="78"/>
      <c r="W30" s="78"/>
      <c r="X30" s="78"/>
      <c r="Y30" s="78"/>
    </row>
    <row r="31" spans="1:25" hidden="1">
      <c r="A31" s="115">
        <v>44225</v>
      </c>
      <c r="B31" s="200"/>
      <c r="C31" s="200"/>
      <c r="D31" s="175"/>
      <c r="E31" s="60"/>
      <c r="F31" s="201">
        <f>出入金!D31</f>
        <v>0</v>
      </c>
      <c r="G31" s="201">
        <f>出入金!E31</f>
        <v>0</v>
      </c>
      <c r="H31" s="34">
        <f>出入金!C31</f>
        <v>4.4400000000000002E-2</v>
      </c>
      <c r="I31" s="175"/>
      <c r="J31" s="175"/>
      <c r="K31" s="175"/>
      <c r="L31" s="175"/>
      <c r="M31" s="175"/>
      <c r="N31" s="78"/>
      <c r="O31" s="78"/>
      <c r="P31" s="60"/>
      <c r="Q31" s="60"/>
      <c r="R31" s="60"/>
      <c r="S31" s="78"/>
      <c r="T31" s="60"/>
      <c r="U31" s="78"/>
      <c r="V31" s="78"/>
      <c r="W31" s="78"/>
      <c r="X31" s="78"/>
      <c r="Y31" s="78"/>
    </row>
    <row r="32" spans="1:25" hidden="1">
      <c r="A32" s="115">
        <v>44226</v>
      </c>
      <c r="B32" s="200"/>
      <c r="C32" s="200"/>
      <c r="D32" s="175"/>
      <c r="E32" s="60"/>
      <c r="F32" s="201">
        <f>出入金!D32</f>
        <v>0</v>
      </c>
      <c r="G32" s="201">
        <f>出入金!E32</f>
        <v>0</v>
      </c>
      <c r="H32" s="34">
        <f>出入金!C32</f>
        <v>4.4400000000000002E-2</v>
      </c>
      <c r="I32" s="175"/>
      <c r="J32" s="175"/>
      <c r="K32" s="175"/>
      <c r="L32" s="175"/>
      <c r="M32" s="175"/>
      <c r="N32" s="78"/>
      <c r="O32" s="78"/>
      <c r="P32" s="60"/>
      <c r="Q32" s="60"/>
      <c r="R32" s="60"/>
      <c r="S32" s="78"/>
      <c r="T32" s="60"/>
      <c r="U32" s="78"/>
      <c r="V32" s="78"/>
      <c r="W32" s="78"/>
      <c r="X32" s="78"/>
      <c r="Y32" s="78"/>
    </row>
    <row r="33" spans="1:25" hidden="1">
      <c r="A33" s="115">
        <v>44227</v>
      </c>
      <c r="B33" s="200"/>
      <c r="C33" s="200"/>
      <c r="D33" s="175"/>
      <c r="E33" s="60"/>
      <c r="F33" s="201">
        <f>出入金!D33</f>
        <v>0</v>
      </c>
      <c r="G33" s="201">
        <f>出入金!E33</f>
        <v>0</v>
      </c>
      <c r="H33" s="34">
        <f>出入金!C33</f>
        <v>4.4400000000000002E-2</v>
      </c>
      <c r="I33" s="175"/>
      <c r="J33" s="175"/>
      <c r="K33" s="175"/>
      <c r="L33" s="175"/>
      <c r="M33" s="175"/>
      <c r="N33" s="78"/>
      <c r="O33" s="78"/>
      <c r="P33" s="60"/>
      <c r="Q33" s="60"/>
      <c r="R33" s="60"/>
      <c r="S33" s="78"/>
      <c r="T33" s="60"/>
      <c r="U33" s="78"/>
      <c r="V33" s="78"/>
      <c r="W33" s="78"/>
      <c r="X33" s="78"/>
      <c r="Y33" s="78"/>
    </row>
    <row r="34" spans="1:25" hidden="1">
      <c r="A34" s="115">
        <v>44228</v>
      </c>
      <c r="B34" s="200"/>
      <c r="C34" s="200"/>
      <c r="D34" s="175"/>
      <c r="E34" s="60"/>
      <c r="F34" s="201">
        <f>出入金!D34</f>
        <v>0</v>
      </c>
      <c r="G34" s="201">
        <f>出入金!E34</f>
        <v>0</v>
      </c>
      <c r="H34" s="34">
        <f>出入金!C34</f>
        <v>4.4400000000000002E-2</v>
      </c>
      <c r="I34" s="175"/>
      <c r="J34" s="175"/>
      <c r="K34" s="175"/>
      <c r="L34" s="175"/>
      <c r="M34" s="175"/>
      <c r="N34" s="78"/>
      <c r="O34" s="78"/>
      <c r="P34" s="60"/>
      <c r="Q34" s="60"/>
      <c r="R34" s="60"/>
      <c r="S34" s="78"/>
      <c r="T34" s="60"/>
      <c r="U34" s="78"/>
      <c r="V34" s="78"/>
      <c r="W34" s="78"/>
      <c r="X34" s="78"/>
      <c r="Y34" s="78"/>
    </row>
    <row r="35" spans="1:25" hidden="1">
      <c r="A35" s="115">
        <v>44229</v>
      </c>
      <c r="B35" s="200"/>
      <c r="C35" s="200"/>
      <c r="D35" s="175"/>
      <c r="E35" s="60"/>
      <c r="F35" s="201">
        <f>出入金!D35</f>
        <v>0</v>
      </c>
      <c r="G35" s="201">
        <f>出入金!E35</f>
        <v>0</v>
      </c>
      <c r="H35" s="34">
        <f>出入金!C35</f>
        <v>4.4400000000000002E-2</v>
      </c>
      <c r="I35" s="175"/>
      <c r="J35" s="175"/>
      <c r="K35" s="175"/>
      <c r="L35" s="175"/>
      <c r="M35" s="175"/>
      <c r="N35" s="78"/>
      <c r="O35" s="78"/>
      <c r="P35" s="60"/>
      <c r="Q35" s="60"/>
      <c r="R35" s="60"/>
      <c r="S35" s="78"/>
      <c r="T35" s="60"/>
      <c r="U35" s="78"/>
      <c r="V35" s="78"/>
      <c r="W35" s="78"/>
      <c r="X35" s="78"/>
      <c r="Y35" s="78"/>
    </row>
    <row r="36" spans="1:25" hidden="1">
      <c r="A36" s="115">
        <v>44230</v>
      </c>
      <c r="B36" s="200"/>
      <c r="C36" s="200"/>
      <c r="D36" s="175"/>
      <c r="E36" s="60"/>
      <c r="F36" s="201">
        <f>出入金!D36</f>
        <v>0</v>
      </c>
      <c r="G36" s="201">
        <f>出入金!E36</f>
        <v>0</v>
      </c>
      <c r="H36" s="34">
        <f>出入金!C36</f>
        <v>4.4400000000000002E-2</v>
      </c>
      <c r="I36" s="175"/>
      <c r="J36" s="175"/>
      <c r="K36" s="175"/>
      <c r="L36" s="175"/>
      <c r="M36" s="175"/>
      <c r="N36" s="78"/>
      <c r="O36" s="78"/>
      <c r="P36" s="60"/>
      <c r="Q36" s="60"/>
      <c r="R36" s="60"/>
      <c r="S36" s="78"/>
      <c r="T36" s="60"/>
      <c r="U36" s="78"/>
      <c r="V36" s="78"/>
      <c r="W36" s="78"/>
      <c r="X36" s="78"/>
      <c r="Y36" s="78"/>
    </row>
    <row r="37" spans="1:25" hidden="1">
      <c r="A37" s="115">
        <v>44231</v>
      </c>
      <c r="B37" s="200"/>
      <c r="C37" s="200"/>
      <c r="D37" s="175"/>
      <c r="E37" s="60"/>
      <c r="F37" s="201">
        <f>出入金!D37</f>
        <v>0</v>
      </c>
      <c r="G37" s="201">
        <f>出入金!E37</f>
        <v>0</v>
      </c>
      <c r="H37" s="34">
        <f>出入金!C37</f>
        <v>4.4400000000000002E-2</v>
      </c>
      <c r="I37" s="175"/>
      <c r="J37" s="175"/>
      <c r="K37" s="175"/>
      <c r="L37" s="175"/>
      <c r="M37" s="175"/>
      <c r="N37" s="78"/>
      <c r="O37" s="78"/>
      <c r="P37" s="60"/>
      <c r="Q37" s="60"/>
      <c r="R37" s="60"/>
      <c r="S37" s="78"/>
      <c r="T37" s="60"/>
      <c r="U37" s="78"/>
      <c r="V37" s="78"/>
      <c r="W37" s="78"/>
      <c r="X37" s="78"/>
      <c r="Y37" s="78"/>
    </row>
    <row r="38" spans="1:25" hidden="1">
      <c r="A38" s="115">
        <v>44232</v>
      </c>
      <c r="B38" s="200"/>
      <c r="C38" s="200"/>
      <c r="D38" s="175"/>
      <c r="E38" s="60"/>
      <c r="F38" s="201">
        <f>出入金!D38</f>
        <v>0</v>
      </c>
      <c r="G38" s="201">
        <f>出入金!E38</f>
        <v>0</v>
      </c>
      <c r="H38" s="34">
        <f>出入金!C38</f>
        <v>4.4400000000000002E-2</v>
      </c>
      <c r="I38" s="175"/>
      <c r="J38" s="175"/>
      <c r="K38" s="175"/>
      <c r="L38" s="175"/>
      <c r="M38" s="175"/>
      <c r="N38" s="78"/>
      <c r="O38" s="78"/>
      <c r="P38" s="60"/>
      <c r="Q38" s="60"/>
      <c r="R38" s="60"/>
      <c r="S38" s="78"/>
      <c r="T38" s="60"/>
      <c r="U38" s="78"/>
      <c r="V38" s="78"/>
      <c r="W38" s="78"/>
      <c r="X38" s="78"/>
      <c r="Y38" s="78"/>
    </row>
    <row r="39" spans="1:25" hidden="1">
      <c r="A39" s="115">
        <v>44233</v>
      </c>
      <c r="B39" s="200"/>
      <c r="C39" s="200"/>
      <c r="D39" s="175"/>
      <c r="E39" s="60"/>
      <c r="F39" s="201">
        <f>出入金!D39</f>
        <v>0</v>
      </c>
      <c r="G39" s="201">
        <f>出入金!E39</f>
        <v>0</v>
      </c>
      <c r="H39" s="34">
        <f>出入金!C39</f>
        <v>4.4400000000000002E-2</v>
      </c>
      <c r="I39" s="175"/>
      <c r="J39" s="175"/>
      <c r="K39" s="175"/>
      <c r="L39" s="175"/>
      <c r="M39" s="175"/>
      <c r="N39" s="78"/>
      <c r="O39" s="78"/>
      <c r="P39" s="60"/>
      <c r="Q39" s="60"/>
      <c r="R39" s="60"/>
      <c r="S39" s="78"/>
      <c r="T39" s="60"/>
      <c r="U39" s="78"/>
      <c r="V39" s="78"/>
      <c r="W39" s="78"/>
      <c r="X39" s="78"/>
      <c r="Y39" s="78"/>
    </row>
    <row r="40" spans="1:25" hidden="1">
      <c r="A40" s="115">
        <v>44234</v>
      </c>
      <c r="B40" s="200"/>
      <c r="C40" s="200"/>
      <c r="D40" s="175"/>
      <c r="E40" s="60"/>
      <c r="F40" s="201">
        <f>出入金!D40</f>
        <v>0</v>
      </c>
      <c r="G40" s="201">
        <f>出入金!E40</f>
        <v>0</v>
      </c>
      <c r="H40" s="34">
        <f>出入金!C40</f>
        <v>4.4400000000000002E-2</v>
      </c>
      <c r="I40" s="175"/>
      <c r="J40" s="175"/>
      <c r="K40" s="175"/>
      <c r="L40" s="175"/>
      <c r="M40" s="175"/>
      <c r="N40" s="78"/>
      <c r="O40" s="78"/>
      <c r="P40" s="60"/>
      <c r="Q40" s="60"/>
      <c r="R40" s="60"/>
      <c r="S40" s="78"/>
      <c r="T40" s="60"/>
      <c r="U40" s="78"/>
      <c r="V40" s="78"/>
      <c r="W40" s="78"/>
      <c r="X40" s="78"/>
      <c r="Y40" s="78"/>
    </row>
    <row r="41" spans="1:25" hidden="1">
      <c r="A41" s="115">
        <v>44235</v>
      </c>
      <c r="B41" s="200"/>
      <c r="C41" s="200"/>
      <c r="D41" s="175"/>
      <c r="E41" s="60"/>
      <c r="F41" s="201">
        <f>出入金!D41</f>
        <v>0</v>
      </c>
      <c r="G41" s="201">
        <f>出入金!E41</f>
        <v>0</v>
      </c>
      <c r="H41" s="34">
        <f>出入金!C41</f>
        <v>4.4400000000000002E-2</v>
      </c>
      <c r="I41" s="175"/>
      <c r="J41" s="175"/>
      <c r="K41" s="175"/>
      <c r="L41" s="175"/>
      <c r="M41" s="175"/>
      <c r="N41" s="78"/>
      <c r="O41" s="78"/>
      <c r="P41" s="60"/>
      <c r="Q41" s="60"/>
      <c r="R41" s="60"/>
      <c r="S41" s="78"/>
      <c r="T41" s="60"/>
      <c r="U41" s="78"/>
      <c r="V41" s="78"/>
      <c r="W41" s="78"/>
      <c r="X41" s="78"/>
      <c r="Y41" s="78"/>
    </row>
    <row r="42" spans="1:25" hidden="1">
      <c r="A42" s="115">
        <v>44236</v>
      </c>
      <c r="B42" s="200"/>
      <c r="C42" s="200"/>
      <c r="D42" s="175"/>
      <c r="E42" s="60"/>
      <c r="F42" s="201">
        <f>出入金!D42</f>
        <v>0</v>
      </c>
      <c r="G42" s="201">
        <f>出入金!E42</f>
        <v>0</v>
      </c>
      <c r="H42" s="34">
        <f>出入金!C42</f>
        <v>4.4400000000000002E-2</v>
      </c>
      <c r="I42" s="175"/>
      <c r="J42" s="175"/>
      <c r="K42" s="175"/>
      <c r="L42" s="175"/>
      <c r="M42" s="175"/>
      <c r="N42" s="78"/>
      <c r="O42" s="78"/>
      <c r="P42" s="60"/>
      <c r="Q42" s="60"/>
      <c r="R42" s="60"/>
      <c r="S42" s="78"/>
      <c r="T42" s="60"/>
      <c r="U42" s="78"/>
      <c r="V42" s="78"/>
      <c r="W42" s="78"/>
      <c r="X42" s="78"/>
      <c r="Y42" s="78"/>
    </row>
    <row r="43" spans="1:25" hidden="1">
      <c r="A43" s="115">
        <v>44237</v>
      </c>
      <c r="B43" s="200"/>
      <c r="C43" s="200"/>
      <c r="D43" s="175"/>
      <c r="E43" s="60"/>
      <c r="F43" s="201">
        <f>出入金!D43</f>
        <v>0</v>
      </c>
      <c r="G43" s="201">
        <f>出入金!E43</f>
        <v>0</v>
      </c>
      <c r="H43" s="34">
        <f>出入金!C43</f>
        <v>4.4400000000000002E-2</v>
      </c>
      <c r="I43" s="175"/>
      <c r="J43" s="175"/>
      <c r="K43" s="175"/>
      <c r="L43" s="175"/>
      <c r="M43" s="175"/>
      <c r="N43" s="78"/>
      <c r="O43" s="78"/>
      <c r="P43" s="60"/>
      <c r="Q43" s="60"/>
      <c r="R43" s="60"/>
      <c r="S43" s="78"/>
      <c r="T43" s="60"/>
      <c r="U43" s="78"/>
      <c r="V43" s="78"/>
      <c r="W43" s="78"/>
      <c r="X43" s="78"/>
      <c r="Y43" s="78"/>
    </row>
    <row r="44" spans="1:25" hidden="1">
      <c r="A44" s="115">
        <v>44238</v>
      </c>
      <c r="B44" s="200"/>
      <c r="C44" s="200"/>
      <c r="D44" s="175"/>
      <c r="E44" s="60"/>
      <c r="F44" s="201">
        <f>出入金!D44</f>
        <v>0</v>
      </c>
      <c r="G44" s="201">
        <f>出入金!E44</f>
        <v>0</v>
      </c>
      <c r="H44" s="34">
        <f>出入金!C44</f>
        <v>4.4400000000000002E-2</v>
      </c>
      <c r="I44" s="175"/>
      <c r="J44" s="175"/>
      <c r="K44" s="175"/>
      <c r="L44" s="175"/>
      <c r="M44" s="175"/>
      <c r="N44" s="78"/>
      <c r="O44" s="78"/>
      <c r="P44" s="60"/>
      <c r="Q44" s="60"/>
      <c r="R44" s="60"/>
      <c r="S44" s="78"/>
      <c r="T44" s="60"/>
      <c r="U44" s="78"/>
      <c r="V44" s="78"/>
      <c r="W44" s="78"/>
      <c r="X44" s="78"/>
      <c r="Y44" s="78"/>
    </row>
    <row r="45" spans="1:25" hidden="1">
      <c r="A45" s="115">
        <v>44239</v>
      </c>
      <c r="B45" s="200"/>
      <c r="C45" s="200"/>
      <c r="D45" s="175"/>
      <c r="E45" s="60"/>
      <c r="F45" s="201">
        <f>出入金!D45</f>
        <v>0</v>
      </c>
      <c r="G45" s="201">
        <f>出入金!E45</f>
        <v>0</v>
      </c>
      <c r="H45" s="34">
        <f>出入金!C45</f>
        <v>4.4400000000000002E-2</v>
      </c>
      <c r="I45" s="175"/>
      <c r="J45" s="175"/>
      <c r="K45" s="175"/>
      <c r="L45" s="175"/>
      <c r="M45" s="175"/>
      <c r="N45" s="78"/>
      <c r="O45" s="78"/>
      <c r="P45" s="60"/>
      <c r="Q45" s="60"/>
      <c r="R45" s="60"/>
      <c r="S45" s="78"/>
      <c r="T45" s="60"/>
      <c r="U45" s="78"/>
      <c r="V45" s="78"/>
      <c r="W45" s="78"/>
      <c r="X45" s="78"/>
      <c r="Y45" s="78"/>
    </row>
    <row r="46" spans="1:25" hidden="1">
      <c r="A46" s="115">
        <v>44240</v>
      </c>
      <c r="B46" s="200"/>
      <c r="C46" s="200"/>
      <c r="D46" s="175"/>
      <c r="E46" s="60"/>
      <c r="F46" s="201">
        <f>出入金!D46</f>
        <v>0</v>
      </c>
      <c r="G46" s="201">
        <f>出入金!E46</f>
        <v>0</v>
      </c>
      <c r="H46" s="34">
        <f>出入金!C46</f>
        <v>4.4400000000000002E-2</v>
      </c>
      <c r="I46" s="175"/>
      <c r="J46" s="175"/>
      <c r="K46" s="175"/>
      <c r="L46" s="175"/>
      <c r="M46" s="175"/>
      <c r="N46" s="78"/>
      <c r="O46" s="78"/>
      <c r="P46" s="60"/>
      <c r="Q46" s="60"/>
      <c r="R46" s="60"/>
      <c r="S46" s="78"/>
      <c r="T46" s="60"/>
      <c r="U46" s="78"/>
      <c r="V46" s="78"/>
      <c r="W46" s="78"/>
      <c r="X46" s="78"/>
      <c r="Y46" s="78"/>
    </row>
    <row r="47" spans="1:25" hidden="1">
      <c r="A47" s="115">
        <v>44241</v>
      </c>
      <c r="B47" s="200"/>
      <c r="C47" s="200"/>
      <c r="D47" s="175"/>
      <c r="E47" s="60"/>
      <c r="F47" s="201">
        <f>出入金!D47</f>
        <v>0</v>
      </c>
      <c r="G47" s="201">
        <f>出入金!E47</f>
        <v>0</v>
      </c>
      <c r="H47" s="34">
        <f>出入金!C47</f>
        <v>4.4400000000000002E-2</v>
      </c>
      <c r="I47" s="175"/>
      <c r="J47" s="175"/>
      <c r="K47" s="175"/>
      <c r="L47" s="175"/>
      <c r="M47" s="175"/>
      <c r="N47" s="78"/>
      <c r="O47" s="78"/>
      <c r="P47" s="60"/>
      <c r="Q47" s="60"/>
      <c r="R47" s="60"/>
      <c r="S47" s="78"/>
      <c r="T47" s="60"/>
      <c r="U47" s="78"/>
      <c r="V47" s="78"/>
      <c r="W47" s="78"/>
      <c r="X47" s="78"/>
      <c r="Y47" s="78"/>
    </row>
    <row r="48" spans="1:25" hidden="1">
      <c r="A48" s="115">
        <v>44242</v>
      </c>
      <c r="B48" s="200"/>
      <c r="C48" s="200"/>
      <c r="D48" s="175"/>
      <c r="E48" s="60"/>
      <c r="F48" s="201">
        <f>出入金!D48</f>
        <v>0</v>
      </c>
      <c r="G48" s="201">
        <f>出入金!E48</f>
        <v>0</v>
      </c>
      <c r="H48" s="34">
        <f>出入金!C48</f>
        <v>4.4400000000000002E-2</v>
      </c>
      <c r="I48" s="175"/>
      <c r="J48" s="175"/>
      <c r="K48" s="175"/>
      <c r="L48" s="175"/>
      <c r="M48" s="175"/>
      <c r="N48" s="78"/>
      <c r="O48" s="78"/>
      <c r="P48" s="60"/>
      <c r="Q48" s="60"/>
      <c r="R48" s="60"/>
      <c r="S48" s="78"/>
      <c r="T48" s="60"/>
      <c r="U48" s="78"/>
      <c r="V48" s="78"/>
      <c r="W48" s="78"/>
      <c r="X48" s="78"/>
      <c r="Y48" s="78"/>
    </row>
    <row r="49" spans="1:25" hidden="1">
      <c r="A49" s="115">
        <v>44243</v>
      </c>
      <c r="B49" s="200"/>
      <c r="C49" s="200"/>
      <c r="D49" s="175"/>
      <c r="E49" s="60"/>
      <c r="F49" s="201">
        <f>出入金!D49</f>
        <v>0</v>
      </c>
      <c r="G49" s="201">
        <f>出入金!E49</f>
        <v>0</v>
      </c>
      <c r="H49" s="34">
        <f>出入金!C49</f>
        <v>4.4400000000000002E-2</v>
      </c>
      <c r="I49" s="175"/>
      <c r="J49" s="175"/>
      <c r="K49" s="175"/>
      <c r="L49" s="175"/>
      <c r="M49" s="175"/>
      <c r="N49" s="78"/>
      <c r="O49" s="78"/>
      <c r="P49" s="60"/>
      <c r="Q49" s="60"/>
      <c r="R49" s="60"/>
      <c r="S49" s="78"/>
      <c r="T49" s="60"/>
      <c r="U49" s="78"/>
      <c r="V49" s="78"/>
      <c r="W49" s="78"/>
      <c r="X49" s="78"/>
      <c r="Y49" s="78"/>
    </row>
    <row r="50" spans="1:25" hidden="1">
      <c r="A50" s="115">
        <v>44244</v>
      </c>
      <c r="B50" s="200"/>
      <c r="C50" s="200"/>
      <c r="D50" s="175"/>
      <c r="E50" s="60"/>
      <c r="F50" s="201">
        <f>出入金!D50</f>
        <v>0</v>
      </c>
      <c r="G50" s="201">
        <f>出入金!E50</f>
        <v>0</v>
      </c>
      <c r="H50" s="34">
        <f>出入金!C50</f>
        <v>4.4400000000000002E-2</v>
      </c>
      <c r="I50" s="175"/>
      <c r="J50" s="175"/>
      <c r="K50" s="175"/>
      <c r="L50" s="175"/>
      <c r="M50" s="175"/>
      <c r="N50" s="78"/>
      <c r="O50" s="78"/>
      <c r="P50" s="60"/>
      <c r="Q50" s="60"/>
      <c r="R50" s="60"/>
      <c r="S50" s="78"/>
      <c r="T50" s="60"/>
      <c r="U50" s="78"/>
      <c r="V50" s="78"/>
      <c r="W50" s="78"/>
      <c r="X50" s="78"/>
      <c r="Y50" s="78"/>
    </row>
    <row r="51" spans="1:25" hidden="1">
      <c r="A51" s="115">
        <v>44245</v>
      </c>
      <c r="B51" s="200"/>
      <c r="C51" s="200"/>
      <c r="D51" s="175"/>
      <c r="E51" s="60"/>
      <c r="F51" s="201">
        <f>出入金!D51</f>
        <v>0</v>
      </c>
      <c r="G51" s="201">
        <f>出入金!E51</f>
        <v>0</v>
      </c>
      <c r="H51" s="34">
        <f>出入金!C51</f>
        <v>4.4400000000000002E-2</v>
      </c>
      <c r="I51" s="175"/>
      <c r="J51" s="175"/>
      <c r="K51" s="175"/>
      <c r="L51" s="175"/>
      <c r="M51" s="175"/>
      <c r="N51" s="78"/>
      <c r="O51" s="78"/>
      <c r="P51" s="60"/>
      <c r="Q51" s="60"/>
      <c r="R51" s="60"/>
      <c r="S51" s="78"/>
      <c r="T51" s="60"/>
      <c r="U51" s="78"/>
      <c r="V51" s="78"/>
      <c r="W51" s="78"/>
      <c r="X51" s="78"/>
      <c r="Y51" s="78"/>
    </row>
    <row r="52" spans="1:25" hidden="1">
      <c r="A52" s="115">
        <v>44246</v>
      </c>
      <c r="B52" s="200"/>
      <c r="C52" s="200"/>
      <c r="D52" s="175"/>
      <c r="E52" s="60"/>
      <c r="F52" s="201">
        <f>出入金!D52</f>
        <v>0</v>
      </c>
      <c r="G52" s="201">
        <f>出入金!E52</f>
        <v>0</v>
      </c>
      <c r="H52" s="34">
        <f>出入金!C52</f>
        <v>4.4400000000000002E-2</v>
      </c>
      <c r="I52" s="175"/>
      <c r="J52" s="175"/>
      <c r="K52" s="175"/>
      <c r="L52" s="175"/>
      <c r="M52" s="175"/>
      <c r="N52" s="78"/>
      <c r="O52" s="78"/>
      <c r="P52" s="60"/>
      <c r="Q52" s="60"/>
      <c r="R52" s="60"/>
      <c r="S52" s="78"/>
      <c r="T52" s="60"/>
      <c r="U52" s="78"/>
      <c r="V52" s="78"/>
      <c r="W52" s="78"/>
      <c r="X52" s="78"/>
      <c r="Y52" s="78"/>
    </row>
    <row r="53" spans="1:25" hidden="1">
      <c r="A53" s="115">
        <v>44247</v>
      </c>
      <c r="B53" s="200"/>
      <c r="C53" s="200"/>
      <c r="D53" s="175"/>
      <c r="E53" s="60"/>
      <c r="F53" s="201">
        <f>出入金!D53</f>
        <v>0</v>
      </c>
      <c r="G53" s="201">
        <f>出入金!E53</f>
        <v>0</v>
      </c>
      <c r="H53" s="34">
        <f>出入金!C53</f>
        <v>4.4400000000000002E-2</v>
      </c>
      <c r="I53" s="175"/>
      <c r="J53" s="175"/>
      <c r="K53" s="175"/>
      <c r="L53" s="175"/>
      <c r="M53" s="175"/>
      <c r="N53" s="78"/>
      <c r="O53" s="78"/>
      <c r="P53" s="60"/>
      <c r="Q53" s="60"/>
      <c r="R53" s="60"/>
      <c r="S53" s="78"/>
      <c r="T53" s="60"/>
      <c r="U53" s="78"/>
      <c r="V53" s="78"/>
      <c r="W53" s="78"/>
      <c r="X53" s="78"/>
      <c r="Y53" s="78"/>
    </row>
    <row r="54" spans="1:25" hidden="1">
      <c r="A54" s="115">
        <v>44248</v>
      </c>
      <c r="B54" s="200"/>
      <c r="C54" s="200"/>
      <c r="D54" s="175"/>
      <c r="E54" s="60"/>
      <c r="F54" s="201">
        <f>出入金!D54</f>
        <v>0</v>
      </c>
      <c r="G54" s="201">
        <f>出入金!E54</f>
        <v>0</v>
      </c>
      <c r="H54" s="34">
        <f>出入金!C54</f>
        <v>4.4400000000000002E-2</v>
      </c>
      <c r="I54" s="175"/>
      <c r="J54" s="175"/>
      <c r="K54" s="175"/>
      <c r="L54" s="175"/>
      <c r="M54" s="175"/>
      <c r="N54" s="78"/>
      <c r="O54" s="78"/>
      <c r="P54" s="60"/>
      <c r="Q54" s="60"/>
      <c r="R54" s="60"/>
      <c r="S54" s="78"/>
      <c r="T54" s="60"/>
      <c r="U54" s="78"/>
      <c r="V54" s="78"/>
      <c r="W54" s="78"/>
      <c r="X54" s="78"/>
      <c r="Y54" s="78"/>
    </row>
    <row r="55" spans="1:25" hidden="1">
      <c r="A55" s="115">
        <v>44249</v>
      </c>
      <c r="B55" s="200"/>
      <c r="C55" s="200"/>
      <c r="D55" s="175"/>
      <c r="E55" s="60"/>
      <c r="F55" s="201">
        <f>出入金!D55</f>
        <v>0</v>
      </c>
      <c r="G55" s="201">
        <f>出入金!E55</f>
        <v>0</v>
      </c>
      <c r="H55" s="34">
        <f>出入金!C55</f>
        <v>4.4400000000000002E-2</v>
      </c>
      <c r="I55" s="175"/>
      <c r="J55" s="175"/>
      <c r="K55" s="175"/>
      <c r="L55" s="175"/>
      <c r="M55" s="175"/>
      <c r="N55" s="78"/>
      <c r="O55" s="78"/>
      <c r="P55" s="60"/>
      <c r="Q55" s="60"/>
      <c r="R55" s="60"/>
      <c r="S55" s="78"/>
      <c r="T55" s="60"/>
      <c r="U55" s="78"/>
      <c r="V55" s="78"/>
      <c r="W55" s="78"/>
      <c r="X55" s="78"/>
      <c r="Y55" s="78"/>
    </row>
    <row r="56" spans="1:25" hidden="1">
      <c r="A56" s="115">
        <v>44250</v>
      </c>
      <c r="B56" s="200"/>
      <c r="C56" s="200"/>
      <c r="D56" s="175"/>
      <c r="E56" s="60"/>
      <c r="F56" s="201">
        <f>出入金!D56</f>
        <v>0</v>
      </c>
      <c r="G56" s="201">
        <f>出入金!E56</f>
        <v>0</v>
      </c>
      <c r="H56" s="34">
        <f>出入金!C56</f>
        <v>4.4400000000000002E-2</v>
      </c>
      <c r="I56" s="175"/>
      <c r="J56" s="175"/>
      <c r="K56" s="175"/>
      <c r="L56" s="175"/>
      <c r="M56" s="175"/>
      <c r="N56" s="78"/>
      <c r="O56" s="78"/>
      <c r="P56" s="60"/>
      <c r="Q56" s="60"/>
      <c r="R56" s="60"/>
      <c r="S56" s="78"/>
      <c r="T56" s="60"/>
      <c r="U56" s="78"/>
      <c r="V56" s="78"/>
      <c r="W56" s="78"/>
      <c r="X56" s="78"/>
      <c r="Y56" s="78"/>
    </row>
    <row r="57" spans="1:25" hidden="1">
      <c r="A57" s="115">
        <v>44251</v>
      </c>
      <c r="B57" s="200"/>
      <c r="C57" s="200"/>
      <c r="D57" s="175"/>
      <c r="E57" s="60"/>
      <c r="F57" s="201">
        <f>出入金!D57</f>
        <v>0</v>
      </c>
      <c r="G57" s="201">
        <f>出入金!E57</f>
        <v>0</v>
      </c>
      <c r="H57" s="34">
        <f>出入金!C57</f>
        <v>4.4400000000000002E-2</v>
      </c>
      <c r="I57" s="175"/>
      <c r="J57" s="175"/>
      <c r="K57" s="175"/>
      <c r="L57" s="175"/>
      <c r="M57" s="175"/>
      <c r="N57" s="78"/>
      <c r="O57" s="78"/>
      <c r="P57" s="60"/>
      <c r="Q57" s="60"/>
      <c r="R57" s="60"/>
      <c r="S57" s="78"/>
      <c r="T57" s="60"/>
      <c r="U57" s="78"/>
      <c r="V57" s="78"/>
      <c r="W57" s="78"/>
      <c r="X57" s="78"/>
      <c r="Y57" s="78"/>
    </row>
    <row r="58" spans="1:25" hidden="1">
      <c r="A58" s="115">
        <v>44252</v>
      </c>
      <c r="B58" s="200"/>
      <c r="C58" s="200"/>
      <c r="D58" s="175"/>
      <c r="E58" s="60"/>
      <c r="F58" s="201">
        <f>出入金!D58</f>
        <v>0</v>
      </c>
      <c r="G58" s="201">
        <f>出入金!E58</f>
        <v>0</v>
      </c>
      <c r="H58" s="34">
        <f>出入金!C58</f>
        <v>4.4400000000000002E-2</v>
      </c>
      <c r="I58" s="175"/>
      <c r="J58" s="175"/>
      <c r="K58" s="175"/>
      <c r="L58" s="175"/>
      <c r="M58" s="175"/>
      <c r="N58" s="78"/>
      <c r="O58" s="78"/>
      <c r="P58" s="60"/>
      <c r="Q58" s="60"/>
      <c r="R58" s="60"/>
      <c r="S58" s="78"/>
      <c r="T58" s="60"/>
      <c r="U58" s="78"/>
      <c r="V58" s="78"/>
      <c r="W58" s="78"/>
      <c r="X58" s="78"/>
      <c r="Y58" s="78"/>
    </row>
    <row r="59" spans="1:25" hidden="1">
      <c r="A59" s="115">
        <v>44253</v>
      </c>
      <c r="B59" s="200"/>
      <c r="C59" s="200"/>
      <c r="D59" s="175"/>
      <c r="E59" s="60"/>
      <c r="F59" s="201">
        <f>出入金!D59</f>
        <v>0</v>
      </c>
      <c r="G59" s="201">
        <f>出入金!E59</f>
        <v>0</v>
      </c>
      <c r="H59" s="34">
        <f>出入金!C59</f>
        <v>4.4400000000000002E-2</v>
      </c>
      <c r="I59" s="175"/>
      <c r="J59" s="175"/>
      <c r="K59" s="175"/>
      <c r="L59" s="175"/>
      <c r="M59" s="175"/>
      <c r="N59" s="78"/>
      <c r="O59" s="78"/>
      <c r="P59" s="60"/>
      <c r="Q59" s="60"/>
      <c r="R59" s="60"/>
      <c r="S59" s="78"/>
      <c r="T59" s="60"/>
      <c r="U59" s="78"/>
      <c r="V59" s="78"/>
      <c r="W59" s="78"/>
      <c r="X59" s="78"/>
      <c r="Y59" s="78"/>
    </row>
    <row r="60" spans="1:25" hidden="1">
      <c r="A60" s="115">
        <v>44254</v>
      </c>
      <c r="B60" s="200"/>
      <c r="C60" s="200"/>
      <c r="D60" s="175"/>
      <c r="E60" s="60"/>
      <c r="F60" s="201">
        <f>出入金!D60</f>
        <v>0</v>
      </c>
      <c r="G60" s="201">
        <f>出入金!E60</f>
        <v>0</v>
      </c>
      <c r="H60" s="34">
        <f>出入金!C60</f>
        <v>4.4400000000000002E-2</v>
      </c>
      <c r="I60" s="175"/>
      <c r="J60" s="175"/>
      <c r="K60" s="175"/>
      <c r="L60" s="175"/>
      <c r="M60" s="175"/>
      <c r="N60" s="78"/>
      <c r="O60" s="78"/>
      <c r="P60" s="60"/>
      <c r="Q60" s="60"/>
      <c r="R60" s="60"/>
      <c r="S60" s="78"/>
      <c r="T60" s="60"/>
      <c r="U60" s="78"/>
      <c r="V60" s="78"/>
      <c r="W60" s="78"/>
      <c r="X60" s="78"/>
      <c r="Y60" s="78"/>
    </row>
    <row r="61" spans="1:25" hidden="1">
      <c r="A61" s="115">
        <v>44255</v>
      </c>
      <c r="B61" s="200"/>
      <c r="C61" s="200"/>
      <c r="D61" s="175"/>
      <c r="E61" s="60"/>
      <c r="F61" s="201">
        <f>出入金!D61</f>
        <v>0</v>
      </c>
      <c r="G61" s="201">
        <f>出入金!E61</f>
        <v>0</v>
      </c>
      <c r="H61" s="34">
        <f>出入金!C61</f>
        <v>4.4400000000000002E-2</v>
      </c>
      <c r="I61" s="175"/>
      <c r="J61" s="175"/>
      <c r="K61" s="175"/>
      <c r="L61" s="175"/>
      <c r="M61" s="175"/>
      <c r="N61" s="78"/>
      <c r="O61" s="78"/>
      <c r="P61" s="60"/>
      <c r="Q61" s="60"/>
      <c r="R61" s="60"/>
      <c r="S61" s="78"/>
      <c r="T61" s="60"/>
      <c r="U61" s="78"/>
      <c r="V61" s="78"/>
      <c r="W61" s="78"/>
      <c r="X61" s="78"/>
      <c r="Y61" s="78"/>
    </row>
    <row r="62" spans="1:25" hidden="1">
      <c r="A62" s="115">
        <v>44256</v>
      </c>
      <c r="B62" s="200"/>
      <c r="C62" s="200"/>
      <c r="D62" s="175"/>
      <c r="E62" s="60"/>
      <c r="F62" s="201">
        <f>出入金!D62</f>
        <v>0</v>
      </c>
      <c r="G62" s="201">
        <f>出入金!E62</f>
        <v>0</v>
      </c>
      <c r="H62" s="34">
        <f>出入金!C62</f>
        <v>4.4387500000000003E-2</v>
      </c>
      <c r="I62" s="175"/>
      <c r="J62" s="175"/>
      <c r="K62" s="175"/>
      <c r="L62" s="175"/>
      <c r="M62" s="175"/>
      <c r="N62" s="78"/>
      <c r="O62" s="78"/>
      <c r="P62" s="60"/>
      <c r="Q62" s="60"/>
      <c r="R62" s="60"/>
      <c r="S62" s="78"/>
      <c r="T62" s="60"/>
      <c r="U62" s="78"/>
      <c r="V62" s="78"/>
      <c r="W62" s="78"/>
      <c r="X62" s="78"/>
      <c r="Y62" s="78"/>
    </row>
    <row r="63" spans="1:25" hidden="1">
      <c r="A63" s="115">
        <v>44257</v>
      </c>
      <c r="B63" s="200"/>
      <c r="C63" s="200"/>
      <c r="D63" s="175"/>
      <c r="E63" s="60"/>
      <c r="F63" s="201">
        <f>出入金!D63</f>
        <v>0</v>
      </c>
      <c r="G63" s="201">
        <f>出入金!E63</f>
        <v>0</v>
      </c>
      <c r="H63" s="34">
        <f>出入金!C63</f>
        <v>4.4375757575757582E-2</v>
      </c>
      <c r="I63" s="175"/>
      <c r="J63" s="175"/>
      <c r="K63" s="175"/>
      <c r="L63" s="175"/>
      <c r="M63" s="175"/>
      <c r="N63" s="78"/>
      <c r="O63" s="78"/>
      <c r="P63" s="60"/>
      <c r="Q63" s="60"/>
      <c r="R63" s="60"/>
      <c r="S63" s="78"/>
      <c r="T63" s="60"/>
      <c r="U63" s="78"/>
      <c r="V63" s="78"/>
      <c r="W63" s="78"/>
      <c r="X63" s="78"/>
      <c r="Y63" s="78"/>
    </row>
    <row r="64" spans="1:25" hidden="1">
      <c r="A64" s="115">
        <v>44258</v>
      </c>
      <c r="B64" s="200"/>
      <c r="C64" s="200"/>
      <c r="D64" s="175"/>
      <c r="E64" s="60"/>
      <c r="F64" s="201">
        <f>出入金!D64</f>
        <v>0</v>
      </c>
      <c r="G64" s="201">
        <f>出入金!E64</f>
        <v>0</v>
      </c>
      <c r="H64" s="34">
        <f>出入金!C64</f>
        <v>4.4364705882352945E-2</v>
      </c>
      <c r="I64" s="175"/>
      <c r="J64" s="175"/>
      <c r="K64" s="175"/>
      <c r="L64" s="175"/>
      <c r="M64" s="175"/>
      <c r="N64" s="78"/>
      <c r="O64" s="78"/>
      <c r="P64" s="60"/>
      <c r="Q64" s="60"/>
      <c r="R64" s="60"/>
      <c r="S64" s="78"/>
      <c r="T64" s="60"/>
      <c r="U64" s="78"/>
      <c r="V64" s="78"/>
      <c r="W64" s="78"/>
      <c r="X64" s="78"/>
      <c r="Y64" s="78"/>
    </row>
    <row r="65" spans="1:25" hidden="1">
      <c r="A65" s="115">
        <v>44259</v>
      </c>
      <c r="B65" s="200"/>
      <c r="C65" s="200"/>
      <c r="D65" s="175"/>
      <c r="E65" s="60"/>
      <c r="F65" s="201">
        <f>出入金!D65</f>
        <v>0</v>
      </c>
      <c r="G65" s="201">
        <f>出入金!E65</f>
        <v>0</v>
      </c>
      <c r="H65" s="34">
        <f>出入金!C65</f>
        <v>4.4354285714285721E-2</v>
      </c>
      <c r="I65" s="175"/>
      <c r="J65" s="175"/>
      <c r="K65" s="175"/>
      <c r="L65" s="175"/>
      <c r="M65" s="175"/>
      <c r="N65" s="78"/>
      <c r="O65" s="78"/>
      <c r="P65" s="60"/>
      <c r="Q65" s="60"/>
      <c r="R65" s="60"/>
      <c r="S65" s="78"/>
      <c r="T65" s="60"/>
      <c r="U65" s="78"/>
      <c r="V65" s="78"/>
      <c r="W65" s="78"/>
      <c r="X65" s="78"/>
      <c r="Y65" s="78"/>
    </row>
    <row r="66" spans="1:25" hidden="1">
      <c r="A66" s="115">
        <v>44260</v>
      </c>
      <c r="B66" s="200"/>
      <c r="C66" s="200"/>
      <c r="D66" s="175"/>
      <c r="E66" s="60"/>
      <c r="F66" s="201">
        <f>出入金!D66</f>
        <v>0</v>
      </c>
      <c r="G66" s="201">
        <f>出入金!E66</f>
        <v>0</v>
      </c>
      <c r="H66" s="34">
        <f>出入金!C66</f>
        <v>4.434444444444445E-2</v>
      </c>
      <c r="I66" s="175"/>
      <c r="J66" s="175"/>
      <c r="K66" s="175"/>
      <c r="L66" s="175"/>
      <c r="M66" s="175"/>
      <c r="N66" s="78"/>
      <c r="O66" s="78"/>
      <c r="P66" s="60"/>
      <c r="Q66" s="60"/>
      <c r="R66" s="60"/>
      <c r="S66" s="78"/>
      <c r="T66" s="60"/>
      <c r="U66" s="78"/>
      <c r="V66" s="78"/>
      <c r="W66" s="78"/>
      <c r="X66" s="78"/>
      <c r="Y66" s="78"/>
    </row>
    <row r="67" spans="1:25" hidden="1">
      <c r="A67" s="115">
        <v>44261</v>
      </c>
      <c r="B67" s="200"/>
      <c r="C67" s="200"/>
      <c r="D67" s="175"/>
      <c r="E67" s="60"/>
      <c r="F67" s="201">
        <f>出入金!D67</f>
        <v>0</v>
      </c>
      <c r="G67" s="201">
        <f>出入金!E67</f>
        <v>0</v>
      </c>
      <c r="H67" s="34">
        <f>出入金!C67</f>
        <v>4.4335135135135144E-2</v>
      </c>
      <c r="I67" s="175"/>
      <c r="J67" s="175"/>
      <c r="K67" s="175"/>
      <c r="L67" s="175"/>
      <c r="M67" s="175"/>
      <c r="N67" s="78"/>
      <c r="O67" s="78"/>
      <c r="P67" s="60"/>
      <c r="Q67" s="60"/>
      <c r="R67" s="60"/>
      <c r="S67" s="78"/>
      <c r="T67" s="60"/>
      <c r="U67" s="78"/>
      <c r="V67" s="78"/>
      <c r="W67" s="78"/>
      <c r="X67" s="78"/>
      <c r="Y67" s="78"/>
    </row>
    <row r="68" spans="1:25" hidden="1">
      <c r="A68" s="115">
        <v>44262</v>
      </c>
      <c r="B68" s="200"/>
      <c r="C68" s="200"/>
      <c r="D68" s="175"/>
      <c r="E68" s="60"/>
      <c r="F68" s="201">
        <f>出入金!D68</f>
        <v>0</v>
      </c>
      <c r="G68" s="201">
        <f>出入金!E68</f>
        <v>0</v>
      </c>
      <c r="H68" s="34">
        <f>出入金!C68</f>
        <v>4.4326315789473693E-2</v>
      </c>
      <c r="I68" s="175"/>
      <c r="J68" s="175"/>
      <c r="K68" s="175"/>
      <c r="L68" s="175"/>
      <c r="M68" s="175"/>
      <c r="N68" s="78"/>
      <c r="O68" s="78"/>
      <c r="P68" s="60"/>
      <c r="Q68" s="60"/>
      <c r="R68" s="60"/>
      <c r="S68" s="78"/>
      <c r="T68" s="60"/>
      <c r="U68" s="78"/>
      <c r="V68" s="78"/>
      <c r="W68" s="78"/>
      <c r="X68" s="78"/>
      <c r="Y68" s="78"/>
    </row>
    <row r="69" spans="1:25" hidden="1">
      <c r="A69" s="115">
        <v>44263</v>
      </c>
      <c r="B69" s="200"/>
      <c r="C69" s="200"/>
      <c r="D69" s="175"/>
      <c r="E69" s="60"/>
      <c r="F69" s="201">
        <f>出入金!D69</f>
        <v>0</v>
      </c>
      <c r="G69" s="201">
        <f>出入金!E69</f>
        <v>0</v>
      </c>
      <c r="H69" s="34">
        <f>出入金!C69</f>
        <v>4.4317948717948731E-2</v>
      </c>
      <c r="I69" s="175"/>
      <c r="J69" s="175"/>
      <c r="K69" s="175"/>
      <c r="L69" s="175"/>
      <c r="M69" s="175"/>
      <c r="N69" s="78"/>
      <c r="O69" s="78"/>
      <c r="P69" s="60"/>
      <c r="Q69" s="60"/>
      <c r="R69" s="60"/>
      <c r="S69" s="78"/>
      <c r="T69" s="60"/>
      <c r="U69" s="78"/>
      <c r="V69" s="78"/>
      <c r="W69" s="78"/>
      <c r="X69" s="78"/>
      <c r="Y69" s="78"/>
    </row>
    <row r="70" spans="1:25" hidden="1">
      <c r="A70" s="115">
        <v>44264</v>
      </c>
      <c r="B70" s="200"/>
      <c r="C70" s="200"/>
      <c r="D70" s="175"/>
      <c r="E70" s="60"/>
      <c r="F70" s="201">
        <f>出入金!D70</f>
        <v>0</v>
      </c>
      <c r="G70" s="201">
        <f>出入金!E70</f>
        <v>0</v>
      </c>
      <c r="H70" s="34">
        <f>出入金!C70</f>
        <v>4.4310000000000009E-2</v>
      </c>
      <c r="I70" s="175"/>
      <c r="J70" s="175"/>
      <c r="K70" s="175"/>
      <c r="L70" s="175"/>
      <c r="M70" s="175"/>
      <c r="N70" s="78"/>
      <c r="O70" s="78"/>
      <c r="P70" s="60"/>
      <c r="Q70" s="60"/>
      <c r="R70" s="60"/>
      <c r="S70" s="78"/>
      <c r="T70" s="60"/>
      <c r="U70" s="78"/>
      <c r="V70" s="78"/>
      <c r="W70" s="78"/>
      <c r="X70" s="78"/>
      <c r="Y70" s="78"/>
    </row>
    <row r="71" spans="1:25" hidden="1">
      <c r="A71" s="115">
        <v>44265</v>
      </c>
      <c r="B71" s="200"/>
      <c r="C71" s="200"/>
      <c r="D71" s="175"/>
      <c r="E71" s="60"/>
      <c r="F71" s="201">
        <f>出入金!D71</f>
        <v>0</v>
      </c>
      <c r="G71" s="201">
        <f>出入金!E71</f>
        <v>0</v>
      </c>
      <c r="H71" s="34">
        <f>出入金!C71</f>
        <v>4.4302439024390253E-2</v>
      </c>
      <c r="I71" s="175"/>
      <c r="J71" s="175"/>
      <c r="K71" s="175"/>
      <c r="L71" s="175"/>
      <c r="M71" s="175"/>
      <c r="N71" s="78"/>
      <c r="O71" s="78"/>
      <c r="P71" s="60"/>
      <c r="Q71" s="60"/>
      <c r="R71" s="60"/>
      <c r="S71" s="78"/>
      <c r="T71" s="60"/>
      <c r="U71" s="78"/>
      <c r="V71" s="78"/>
      <c r="W71" s="78"/>
      <c r="X71" s="78"/>
      <c r="Y71" s="78"/>
    </row>
    <row r="72" spans="1:25" hidden="1">
      <c r="A72" s="115">
        <v>44266</v>
      </c>
      <c r="B72" s="200"/>
      <c r="C72" s="200"/>
      <c r="D72" s="175"/>
      <c r="E72" s="60"/>
      <c r="F72" s="201">
        <f>出入金!D72</f>
        <v>0</v>
      </c>
      <c r="G72" s="201">
        <f>出入金!E72</f>
        <v>0</v>
      </c>
      <c r="H72" s="34">
        <f>出入金!C72</f>
        <v>4.429523809523811E-2</v>
      </c>
      <c r="I72" s="175"/>
      <c r="J72" s="175"/>
      <c r="K72" s="175"/>
      <c r="L72" s="175"/>
      <c r="M72" s="175"/>
      <c r="N72" s="78"/>
      <c r="O72" s="78"/>
      <c r="P72" s="60"/>
      <c r="Q72" s="60"/>
      <c r="R72" s="60"/>
      <c r="S72" s="78"/>
      <c r="T72" s="60"/>
      <c r="U72" s="78"/>
      <c r="V72" s="78"/>
      <c r="W72" s="78"/>
      <c r="X72" s="78"/>
      <c r="Y72" s="78"/>
    </row>
    <row r="73" spans="1:25" hidden="1">
      <c r="A73" s="115">
        <v>44267</v>
      </c>
      <c r="B73" s="200"/>
      <c r="C73" s="200"/>
      <c r="D73" s="175"/>
      <c r="E73" s="60"/>
      <c r="F73" s="201">
        <f>出入金!D73</f>
        <v>0</v>
      </c>
      <c r="G73" s="201">
        <f>出入金!E73</f>
        <v>0</v>
      </c>
      <c r="H73" s="34">
        <f>出入金!C73</f>
        <v>4.4288372093023269E-2</v>
      </c>
      <c r="I73" s="175"/>
      <c r="J73" s="175"/>
      <c r="K73" s="175"/>
      <c r="L73" s="175"/>
      <c r="M73" s="175"/>
      <c r="N73" s="78"/>
      <c r="O73" s="78"/>
      <c r="P73" s="60"/>
      <c r="Q73" s="60"/>
      <c r="R73" s="60"/>
      <c r="S73" s="78"/>
      <c r="T73" s="60"/>
      <c r="U73" s="78"/>
      <c r="V73" s="78"/>
      <c r="W73" s="78"/>
      <c r="X73" s="78"/>
      <c r="Y73" s="78"/>
    </row>
    <row r="74" spans="1:25" hidden="1">
      <c r="A74" s="115">
        <v>44268</v>
      </c>
      <c r="B74" s="200"/>
      <c r="C74" s="200"/>
      <c r="D74" s="175"/>
      <c r="E74" s="60"/>
      <c r="F74" s="201">
        <f>出入金!D74</f>
        <v>0</v>
      </c>
      <c r="G74" s="201">
        <f>出入金!E74</f>
        <v>0</v>
      </c>
      <c r="H74" s="34">
        <f>出入金!C74</f>
        <v>4.4281818181818193E-2</v>
      </c>
      <c r="I74" s="175"/>
      <c r="J74" s="175"/>
      <c r="K74" s="175"/>
      <c r="L74" s="175"/>
      <c r="M74" s="175"/>
      <c r="N74" s="78"/>
      <c r="O74" s="78"/>
      <c r="P74" s="60"/>
      <c r="Q74" s="60"/>
      <c r="R74" s="60"/>
      <c r="S74" s="78"/>
      <c r="T74" s="60"/>
      <c r="U74" s="78"/>
      <c r="V74" s="78"/>
      <c r="W74" s="78"/>
      <c r="X74" s="78"/>
      <c r="Y74" s="78"/>
    </row>
    <row r="75" spans="1:25" hidden="1">
      <c r="A75" s="115">
        <v>44269</v>
      </c>
      <c r="B75" s="200"/>
      <c r="C75" s="200"/>
      <c r="D75" s="175"/>
      <c r="E75" s="60"/>
      <c r="F75" s="201">
        <f>出入金!D75</f>
        <v>0</v>
      </c>
      <c r="G75" s="201">
        <f>出入金!E75</f>
        <v>0</v>
      </c>
      <c r="H75" s="34">
        <f>出入金!C75</f>
        <v>4.4275555555555568E-2</v>
      </c>
      <c r="I75" s="175"/>
      <c r="J75" s="175"/>
      <c r="K75" s="175"/>
      <c r="L75" s="175"/>
      <c r="M75" s="175"/>
      <c r="N75" s="78"/>
      <c r="O75" s="78"/>
      <c r="P75" s="60"/>
      <c r="Q75" s="60"/>
      <c r="R75" s="60"/>
      <c r="S75" s="78"/>
      <c r="T75" s="60"/>
      <c r="U75" s="78"/>
      <c r="V75" s="78"/>
      <c r="W75" s="78"/>
      <c r="X75" s="78"/>
      <c r="Y75" s="78"/>
    </row>
    <row r="76" spans="1:25" hidden="1">
      <c r="A76" s="115">
        <v>44270</v>
      </c>
      <c r="B76" s="200"/>
      <c r="C76" s="200"/>
      <c r="D76" s="175"/>
      <c r="E76" s="60"/>
      <c r="F76" s="201">
        <f>出入金!D76</f>
        <v>0</v>
      </c>
      <c r="G76" s="201">
        <f>出入金!E76</f>
        <v>0</v>
      </c>
      <c r="H76" s="34">
        <f>出入金!C76</f>
        <v>4.4269565217391317E-2</v>
      </c>
      <c r="I76" s="175"/>
      <c r="J76" s="175"/>
      <c r="K76" s="175"/>
      <c r="L76" s="175"/>
      <c r="M76" s="175"/>
      <c r="N76" s="78"/>
      <c r="O76" s="78"/>
      <c r="P76" s="60"/>
      <c r="Q76" s="60"/>
      <c r="R76" s="60"/>
      <c r="S76" s="78"/>
      <c r="T76" s="60"/>
      <c r="U76" s="78"/>
      <c r="V76" s="78"/>
      <c r="W76" s="78"/>
      <c r="X76" s="78"/>
      <c r="Y76" s="78"/>
    </row>
    <row r="77" spans="1:25" hidden="1">
      <c r="A77" s="115">
        <v>44271</v>
      </c>
      <c r="B77" s="200"/>
      <c r="C77" s="200"/>
      <c r="D77" s="175"/>
      <c r="E77" s="60"/>
      <c r="F77" s="201">
        <f>出入金!D77</f>
        <v>0</v>
      </c>
      <c r="G77" s="201">
        <f>出入金!E77</f>
        <v>0</v>
      </c>
      <c r="H77" s="34">
        <f>出入金!C77</f>
        <v>4.4263829787234053E-2</v>
      </c>
      <c r="I77" s="175"/>
      <c r="J77" s="175"/>
      <c r="K77" s="175"/>
      <c r="L77" s="175"/>
      <c r="M77" s="175"/>
      <c r="N77" s="78"/>
      <c r="O77" s="78"/>
      <c r="P77" s="60"/>
      <c r="Q77" s="60"/>
      <c r="R77" s="60"/>
      <c r="S77" s="78"/>
      <c r="T77" s="60"/>
      <c r="U77" s="78"/>
      <c r="V77" s="78"/>
      <c r="W77" s="78"/>
      <c r="X77" s="78"/>
      <c r="Y77" s="78"/>
    </row>
    <row r="78" spans="1:25" hidden="1">
      <c r="A78" s="115">
        <v>44272</v>
      </c>
      <c r="B78" s="200"/>
      <c r="C78" s="200"/>
      <c r="D78" s="175"/>
      <c r="E78" s="60"/>
      <c r="F78" s="201">
        <f>出入金!D78</f>
        <v>0</v>
      </c>
      <c r="G78" s="201">
        <f>出入金!E78</f>
        <v>0</v>
      </c>
      <c r="H78" s="34">
        <f>出入金!C78</f>
        <v>4.4258333333333344E-2</v>
      </c>
      <c r="I78" s="175"/>
      <c r="J78" s="175"/>
      <c r="K78" s="175"/>
      <c r="L78" s="175"/>
      <c r="M78" s="175"/>
      <c r="N78" s="78"/>
      <c r="O78" s="78"/>
      <c r="P78" s="60"/>
      <c r="Q78" s="60"/>
      <c r="R78" s="60"/>
      <c r="S78" s="78"/>
      <c r="T78" s="60"/>
      <c r="U78" s="78"/>
      <c r="V78" s="78"/>
      <c r="W78" s="78"/>
      <c r="X78" s="78"/>
      <c r="Y78" s="78"/>
    </row>
    <row r="79" spans="1:25" hidden="1">
      <c r="A79" s="115">
        <v>44273</v>
      </c>
      <c r="B79" s="200"/>
      <c r="C79" s="200"/>
      <c r="D79" s="175"/>
      <c r="E79" s="60"/>
      <c r="F79" s="201">
        <f>出入金!D79</f>
        <v>0</v>
      </c>
      <c r="G79" s="201">
        <f>出入金!E79</f>
        <v>0</v>
      </c>
      <c r="H79" s="34">
        <f>出入金!C79</f>
        <v>4.4253061224489805E-2</v>
      </c>
      <c r="I79" s="175"/>
      <c r="J79" s="175"/>
      <c r="K79" s="175"/>
      <c r="L79" s="175"/>
      <c r="M79" s="175"/>
      <c r="N79" s="78"/>
      <c r="O79" s="78"/>
      <c r="P79" s="60"/>
      <c r="Q79" s="60"/>
      <c r="R79" s="60"/>
      <c r="S79" s="78"/>
      <c r="T79" s="60"/>
      <c r="U79" s="78"/>
      <c r="V79" s="78"/>
      <c r="W79" s="78"/>
      <c r="X79" s="78"/>
      <c r="Y79" s="78"/>
    </row>
    <row r="80" spans="1:25" hidden="1">
      <c r="A80" s="115">
        <v>44274</v>
      </c>
      <c r="B80" s="200"/>
      <c r="C80" s="200"/>
      <c r="D80" s="175"/>
      <c r="E80" s="60"/>
      <c r="F80" s="201">
        <f>出入金!D80</f>
        <v>0</v>
      </c>
      <c r="G80" s="201">
        <f>出入金!E80</f>
        <v>0</v>
      </c>
      <c r="H80" s="34">
        <f>出入金!C80</f>
        <v>4.424800000000001E-2</v>
      </c>
      <c r="I80" s="175"/>
      <c r="J80" s="175"/>
      <c r="K80" s="175"/>
      <c r="L80" s="175"/>
      <c r="M80" s="175"/>
      <c r="N80" s="78"/>
      <c r="O80" s="78"/>
      <c r="P80" s="60"/>
      <c r="Q80" s="60"/>
      <c r="R80" s="60"/>
      <c r="S80" s="78"/>
      <c r="T80" s="60"/>
      <c r="U80" s="78"/>
      <c r="V80" s="78"/>
      <c r="W80" s="78"/>
      <c r="X80" s="78"/>
      <c r="Y80" s="78"/>
    </row>
    <row r="81" spans="1:25" hidden="1">
      <c r="A81" s="115">
        <v>44275</v>
      </c>
      <c r="B81" s="200"/>
      <c r="C81" s="200"/>
      <c r="D81" s="175"/>
      <c r="E81" s="60"/>
      <c r="F81" s="201">
        <f>出入金!D81</f>
        <v>0</v>
      </c>
      <c r="G81" s="201">
        <f>出入金!E81</f>
        <v>0</v>
      </c>
      <c r="H81" s="34">
        <f>出入金!C81</f>
        <v>4.4243137254901976E-2</v>
      </c>
      <c r="I81" s="175"/>
      <c r="J81" s="175"/>
      <c r="K81" s="175"/>
      <c r="L81" s="175"/>
      <c r="M81" s="175"/>
      <c r="N81" s="78"/>
      <c r="O81" s="78"/>
      <c r="P81" s="60"/>
      <c r="Q81" s="60"/>
      <c r="R81" s="60"/>
      <c r="S81" s="78"/>
      <c r="T81" s="60"/>
      <c r="U81" s="78"/>
      <c r="V81" s="78"/>
      <c r="W81" s="78"/>
      <c r="X81" s="78"/>
      <c r="Y81" s="78"/>
    </row>
    <row r="82" spans="1:25" hidden="1">
      <c r="A82" s="115">
        <v>44276</v>
      </c>
      <c r="B82" s="200"/>
      <c r="C82" s="200"/>
      <c r="D82" s="175"/>
      <c r="E82" s="60"/>
      <c r="F82" s="201">
        <f>出入金!D82</f>
        <v>0</v>
      </c>
      <c r="G82" s="201">
        <f>出入金!E82</f>
        <v>0</v>
      </c>
      <c r="H82" s="34">
        <f>出入金!C82</f>
        <v>4.4238461538461553E-2</v>
      </c>
      <c r="I82" s="175"/>
      <c r="J82" s="175"/>
      <c r="K82" s="175"/>
      <c r="L82" s="175"/>
      <c r="M82" s="175"/>
      <c r="N82" s="78"/>
      <c r="O82" s="78"/>
      <c r="P82" s="60"/>
      <c r="Q82" s="60"/>
      <c r="R82" s="60"/>
      <c r="S82" s="78"/>
      <c r="T82" s="60"/>
      <c r="U82" s="78"/>
      <c r="V82" s="78"/>
      <c r="W82" s="78"/>
      <c r="X82" s="78"/>
      <c r="Y82" s="78"/>
    </row>
    <row r="83" spans="1:25" hidden="1">
      <c r="A83" s="115">
        <v>44277</v>
      </c>
      <c r="B83" s="200"/>
      <c r="C83" s="200"/>
      <c r="D83" s="175"/>
      <c r="E83" s="60"/>
      <c r="F83" s="201">
        <f>出入金!D83</f>
        <v>0</v>
      </c>
      <c r="G83" s="201">
        <f>出入金!E83</f>
        <v>0</v>
      </c>
      <c r="H83" s="34">
        <f>出入金!C83</f>
        <v>4.423396226415096E-2</v>
      </c>
      <c r="I83" s="175"/>
      <c r="J83" s="175"/>
      <c r="K83" s="175"/>
      <c r="L83" s="175"/>
      <c r="M83" s="175"/>
      <c r="N83" s="78"/>
      <c r="O83" s="78"/>
      <c r="P83" s="60"/>
      <c r="Q83" s="60"/>
      <c r="R83" s="60"/>
      <c r="S83" s="78"/>
      <c r="T83" s="60"/>
      <c r="U83" s="78"/>
      <c r="V83" s="78"/>
      <c r="W83" s="78"/>
      <c r="X83" s="78"/>
      <c r="Y83" s="78"/>
    </row>
    <row r="84" spans="1:25" hidden="1">
      <c r="A84" s="115">
        <v>44278</v>
      </c>
      <c r="B84" s="200"/>
      <c r="C84" s="200"/>
      <c r="D84" s="175"/>
      <c r="E84" s="60"/>
      <c r="F84" s="201">
        <f>出入金!D84</f>
        <v>0</v>
      </c>
      <c r="G84" s="201">
        <f>出入金!E84</f>
        <v>0</v>
      </c>
      <c r="H84" s="34">
        <f>出入金!C84</f>
        <v>4.4229629629629647E-2</v>
      </c>
      <c r="I84" s="175"/>
      <c r="J84" s="175"/>
      <c r="K84" s="175"/>
      <c r="L84" s="175"/>
      <c r="M84" s="175"/>
      <c r="N84" s="78"/>
      <c r="O84" s="78"/>
      <c r="P84" s="60"/>
      <c r="Q84" s="60"/>
      <c r="R84" s="60"/>
      <c r="S84" s="78"/>
      <c r="T84" s="60"/>
      <c r="U84" s="78"/>
      <c r="V84" s="78"/>
      <c r="W84" s="78"/>
      <c r="X84" s="78"/>
      <c r="Y84" s="78"/>
    </row>
    <row r="85" spans="1:25" hidden="1">
      <c r="A85" s="115">
        <v>44279</v>
      </c>
      <c r="B85" s="200"/>
      <c r="C85" s="200"/>
      <c r="D85" s="175"/>
      <c r="E85" s="60"/>
      <c r="F85" s="201">
        <f>出入金!D85</f>
        <v>0</v>
      </c>
      <c r="G85" s="201">
        <f>出入金!E85</f>
        <v>0</v>
      </c>
      <c r="H85" s="34">
        <f>出入金!C85</f>
        <v>4.4225454545454561E-2</v>
      </c>
      <c r="I85" s="175"/>
      <c r="J85" s="175"/>
      <c r="K85" s="175"/>
      <c r="L85" s="175"/>
      <c r="M85" s="175"/>
      <c r="N85" s="78"/>
      <c r="O85" s="78"/>
      <c r="P85" s="60"/>
      <c r="Q85" s="60"/>
      <c r="R85" s="60"/>
      <c r="S85" s="78"/>
      <c r="T85" s="60"/>
      <c r="U85" s="78"/>
      <c r="V85" s="78"/>
      <c r="W85" s="78"/>
      <c r="X85" s="78"/>
      <c r="Y85" s="78"/>
    </row>
    <row r="86" spans="1:25" hidden="1">
      <c r="A86" s="115">
        <v>44280</v>
      </c>
      <c r="B86" s="200"/>
      <c r="C86" s="200"/>
      <c r="D86" s="175"/>
      <c r="E86" s="60"/>
      <c r="F86" s="201">
        <f>出入金!D86</f>
        <v>0</v>
      </c>
      <c r="G86" s="201">
        <f>出入金!E86</f>
        <v>0</v>
      </c>
      <c r="H86" s="34">
        <f>出入金!C86</f>
        <v>4.4221428571428585E-2</v>
      </c>
      <c r="I86" s="175"/>
      <c r="J86" s="175"/>
      <c r="K86" s="175"/>
      <c r="L86" s="175"/>
      <c r="M86" s="175"/>
      <c r="N86" s="78"/>
      <c r="O86" s="78"/>
      <c r="P86" s="60"/>
      <c r="Q86" s="60"/>
      <c r="R86" s="60"/>
      <c r="S86" s="78"/>
      <c r="T86" s="60"/>
      <c r="U86" s="78"/>
      <c r="V86" s="78"/>
      <c r="W86" s="78"/>
      <c r="X86" s="78"/>
      <c r="Y86" s="78"/>
    </row>
    <row r="87" spans="1:25" hidden="1">
      <c r="A87" s="115">
        <v>44281</v>
      </c>
      <c r="B87" s="200"/>
      <c r="C87" s="200"/>
      <c r="D87" s="175"/>
      <c r="E87" s="60"/>
      <c r="F87" s="201">
        <f>出入金!D87</f>
        <v>0</v>
      </c>
      <c r="G87" s="201">
        <f>出入金!E87</f>
        <v>0</v>
      </c>
      <c r="H87" s="34">
        <f>出入金!C87</f>
        <v>4.4217543859649135E-2</v>
      </c>
      <c r="I87" s="175"/>
      <c r="J87" s="175"/>
      <c r="K87" s="175"/>
      <c r="L87" s="175"/>
      <c r="M87" s="175"/>
      <c r="N87" s="78"/>
      <c r="O87" s="78"/>
      <c r="P87" s="60"/>
      <c r="Q87" s="60"/>
      <c r="R87" s="60"/>
      <c r="S87" s="78"/>
      <c r="T87" s="60"/>
      <c r="U87" s="78"/>
      <c r="V87" s="78"/>
      <c r="W87" s="78"/>
      <c r="X87" s="78"/>
      <c r="Y87" s="78"/>
    </row>
    <row r="88" spans="1:25" hidden="1">
      <c r="A88" s="115">
        <v>44282</v>
      </c>
      <c r="B88" s="200"/>
      <c r="C88" s="200"/>
      <c r="D88" s="175"/>
      <c r="E88" s="60"/>
      <c r="F88" s="201">
        <f>出入金!D88</f>
        <v>0</v>
      </c>
      <c r="G88" s="201">
        <f>出入金!E88</f>
        <v>0</v>
      </c>
      <c r="H88" s="34">
        <f>出入金!C88</f>
        <v>4.4213793103448293E-2</v>
      </c>
      <c r="I88" s="175"/>
      <c r="J88" s="175"/>
      <c r="K88" s="175"/>
      <c r="L88" s="175"/>
      <c r="M88" s="175"/>
      <c r="N88" s="78"/>
      <c r="O88" s="78"/>
      <c r="P88" s="60"/>
      <c r="Q88" s="60"/>
      <c r="R88" s="60"/>
      <c r="S88" s="78"/>
      <c r="T88" s="60"/>
      <c r="U88" s="78"/>
      <c r="V88" s="78"/>
      <c r="W88" s="78"/>
      <c r="X88" s="78"/>
      <c r="Y88" s="78"/>
    </row>
    <row r="89" spans="1:25" hidden="1">
      <c r="A89" s="115">
        <v>44283</v>
      </c>
      <c r="B89" s="200"/>
      <c r="C89" s="200"/>
      <c r="D89" s="175"/>
      <c r="E89" s="60"/>
      <c r="F89" s="201">
        <f>出入金!D89</f>
        <v>0</v>
      </c>
      <c r="G89" s="201">
        <f>出入金!E89</f>
        <v>0</v>
      </c>
      <c r="H89" s="34">
        <f>出入金!C89</f>
        <v>4.4210169491525439E-2</v>
      </c>
      <c r="I89" s="175"/>
      <c r="J89" s="175"/>
      <c r="K89" s="175"/>
      <c r="L89" s="175"/>
      <c r="M89" s="175"/>
      <c r="N89" s="78"/>
      <c r="O89" s="78"/>
      <c r="P89" s="60"/>
      <c r="Q89" s="60"/>
      <c r="R89" s="60"/>
      <c r="S89" s="78"/>
      <c r="T89" s="60"/>
      <c r="U89" s="78"/>
      <c r="V89" s="78"/>
      <c r="W89" s="78"/>
      <c r="X89" s="78"/>
      <c r="Y89" s="78"/>
    </row>
    <row r="90" spans="1:25" hidden="1">
      <c r="A90" s="115">
        <v>44284</v>
      </c>
      <c r="B90" s="200"/>
      <c r="C90" s="200"/>
      <c r="D90" s="175"/>
      <c r="E90" s="60"/>
      <c r="F90" s="201">
        <f>出入金!D90</f>
        <v>0</v>
      </c>
      <c r="G90" s="201">
        <f>出入金!E90</f>
        <v>0</v>
      </c>
      <c r="H90" s="34">
        <f>出入金!C90</f>
        <v>4.4206666666666686E-2</v>
      </c>
      <c r="I90" s="175"/>
      <c r="J90" s="175"/>
      <c r="K90" s="175"/>
      <c r="L90" s="175"/>
      <c r="M90" s="175"/>
      <c r="N90" s="78"/>
      <c r="O90" s="78"/>
      <c r="P90" s="60"/>
      <c r="Q90" s="60"/>
      <c r="R90" s="60"/>
      <c r="S90" s="78"/>
      <c r="T90" s="60"/>
      <c r="U90" s="78"/>
      <c r="V90" s="78"/>
      <c r="W90" s="78"/>
      <c r="X90" s="78"/>
      <c r="Y90" s="78"/>
    </row>
    <row r="91" spans="1:25" hidden="1">
      <c r="A91" s="115">
        <v>44285</v>
      </c>
      <c r="B91" s="200"/>
      <c r="C91" s="200"/>
      <c r="D91" s="175"/>
      <c r="E91" s="60"/>
      <c r="F91" s="201">
        <f>出入金!D91</f>
        <v>0</v>
      </c>
      <c r="G91" s="201">
        <f>出入金!E91</f>
        <v>0</v>
      </c>
      <c r="H91" s="34">
        <f>出入金!C91</f>
        <v>4.4203278688524604E-2</v>
      </c>
      <c r="I91" s="175"/>
      <c r="J91" s="175"/>
      <c r="K91" s="175"/>
      <c r="L91" s="175"/>
      <c r="M91" s="175"/>
      <c r="N91" s="78"/>
      <c r="O91" s="78"/>
      <c r="P91" s="60"/>
      <c r="Q91" s="60"/>
      <c r="R91" s="60"/>
      <c r="S91" s="78"/>
      <c r="T91" s="60"/>
      <c r="U91" s="78"/>
      <c r="V91" s="78"/>
      <c r="W91" s="78"/>
      <c r="X91" s="78"/>
      <c r="Y91" s="78"/>
    </row>
    <row r="92" spans="1:25" hidden="1">
      <c r="A92" s="115">
        <v>44286</v>
      </c>
      <c r="B92" s="200"/>
      <c r="C92" s="200"/>
      <c r="D92" s="175"/>
      <c r="E92" s="60"/>
      <c r="F92" s="201">
        <f>出入金!D92</f>
        <v>0</v>
      </c>
      <c r="G92" s="201">
        <f>出入金!E92</f>
        <v>0</v>
      </c>
      <c r="H92" s="34">
        <f>出入金!C92</f>
        <v>4.4200000000000017E-2</v>
      </c>
      <c r="I92" s="175"/>
      <c r="J92" s="175"/>
      <c r="K92" s="175"/>
      <c r="L92" s="175"/>
      <c r="M92" s="175"/>
      <c r="N92" s="78"/>
      <c r="O92" s="78"/>
      <c r="P92" s="60"/>
      <c r="Q92" s="60"/>
      <c r="R92" s="60"/>
      <c r="S92" s="78"/>
      <c r="T92" s="60"/>
      <c r="U92" s="78"/>
      <c r="V92" s="78"/>
      <c r="W92" s="78"/>
      <c r="X92" s="78"/>
      <c r="Y92" s="78"/>
    </row>
    <row r="93" spans="1:25" hidden="1">
      <c r="A93" s="115">
        <v>44287</v>
      </c>
      <c r="B93" s="200"/>
      <c r="C93" s="200"/>
      <c r="D93" s="175"/>
      <c r="E93" s="60"/>
      <c r="F93" s="201">
        <f>出入金!D93</f>
        <v>0</v>
      </c>
      <c r="G93" s="201">
        <f>出入金!E93</f>
        <v>0</v>
      </c>
      <c r="H93" s="34">
        <f>出入金!C93</f>
        <v>4.4177777777777795E-2</v>
      </c>
      <c r="I93" s="175"/>
      <c r="J93" s="175"/>
      <c r="K93" s="175"/>
      <c r="L93" s="175"/>
      <c r="M93" s="175"/>
      <c r="N93" s="78"/>
      <c r="O93" s="78"/>
      <c r="P93" s="60"/>
      <c r="Q93" s="60"/>
      <c r="R93" s="60"/>
      <c r="S93" s="78"/>
      <c r="T93" s="60"/>
      <c r="U93" s="78"/>
      <c r="V93" s="78"/>
      <c r="W93" s="78"/>
      <c r="X93" s="78"/>
      <c r="Y93" s="78"/>
    </row>
    <row r="94" spans="1:25" hidden="1">
      <c r="A94" s="115">
        <v>44288</v>
      </c>
      <c r="B94" s="200"/>
      <c r="C94" s="200"/>
      <c r="D94" s="175"/>
      <c r="E94" s="60"/>
      <c r="F94" s="201">
        <f>出入金!D94</f>
        <v>0</v>
      </c>
      <c r="G94" s="201">
        <f>出入金!E94</f>
        <v>0</v>
      </c>
      <c r="H94" s="34">
        <f>出入金!C94</f>
        <v>4.4156250000000022E-2</v>
      </c>
      <c r="I94" s="175"/>
      <c r="J94" s="175"/>
      <c r="K94" s="175"/>
      <c r="L94" s="175"/>
      <c r="M94" s="175"/>
      <c r="N94" s="78"/>
      <c r="O94" s="78"/>
      <c r="P94" s="60"/>
      <c r="Q94" s="60"/>
      <c r="R94" s="60"/>
      <c r="S94" s="78"/>
      <c r="T94" s="60"/>
      <c r="U94" s="78"/>
      <c r="V94" s="78"/>
      <c r="W94" s="78"/>
      <c r="X94" s="78"/>
      <c r="Y94" s="78"/>
    </row>
    <row r="95" spans="1:25" hidden="1">
      <c r="A95" s="115">
        <v>44289</v>
      </c>
      <c r="B95" s="200"/>
      <c r="C95" s="200"/>
      <c r="D95" s="175"/>
      <c r="E95" s="60"/>
      <c r="F95" s="201">
        <f>出入金!D95</f>
        <v>0</v>
      </c>
      <c r="G95" s="201">
        <f>出入金!E95</f>
        <v>0</v>
      </c>
      <c r="H95" s="34">
        <f>出入金!C95</f>
        <v>4.4135384615384639E-2</v>
      </c>
      <c r="I95" s="175"/>
      <c r="J95" s="175"/>
      <c r="K95" s="175"/>
      <c r="L95" s="175"/>
      <c r="M95" s="175"/>
      <c r="N95" s="78"/>
      <c r="O95" s="78"/>
      <c r="P95" s="60"/>
      <c r="Q95" s="60"/>
      <c r="R95" s="60"/>
      <c r="S95" s="78"/>
      <c r="T95" s="60"/>
      <c r="U95" s="78"/>
      <c r="V95" s="78"/>
      <c r="W95" s="78"/>
      <c r="X95" s="78"/>
      <c r="Y95" s="78"/>
    </row>
    <row r="96" spans="1:25" hidden="1">
      <c r="A96" s="115">
        <v>44290</v>
      </c>
      <c r="B96" s="200"/>
      <c r="C96" s="200"/>
      <c r="D96" s="175"/>
      <c r="E96" s="60"/>
      <c r="F96" s="201">
        <f>出入金!D96</f>
        <v>0</v>
      </c>
      <c r="G96" s="201">
        <f>出入金!E96</f>
        <v>0</v>
      </c>
      <c r="H96" s="34">
        <f>出入金!C96</f>
        <v>4.4115151515151545E-2</v>
      </c>
      <c r="I96" s="175"/>
      <c r="J96" s="175"/>
      <c r="K96" s="175"/>
      <c r="L96" s="175"/>
      <c r="M96" s="175"/>
      <c r="N96" s="78"/>
      <c r="O96" s="78"/>
      <c r="P96" s="60"/>
      <c r="Q96" s="60"/>
      <c r="R96" s="60"/>
      <c r="S96" s="78"/>
      <c r="T96" s="60"/>
      <c r="U96" s="78"/>
      <c r="V96" s="78"/>
      <c r="W96" s="78"/>
      <c r="X96" s="78"/>
      <c r="Y96" s="78"/>
    </row>
    <row r="97" spans="1:25" hidden="1">
      <c r="A97" s="115">
        <v>44291</v>
      </c>
      <c r="B97" s="200"/>
      <c r="C97" s="200"/>
      <c r="D97" s="175"/>
      <c r="E97" s="60"/>
      <c r="F97" s="201">
        <f>出入金!D97</f>
        <v>0</v>
      </c>
      <c r="G97" s="201">
        <f>出入金!E97</f>
        <v>0</v>
      </c>
      <c r="H97" s="34">
        <f>出入金!C97</f>
        <v>4.4095522388059728E-2</v>
      </c>
      <c r="I97" s="175"/>
      <c r="J97" s="175"/>
      <c r="K97" s="175"/>
      <c r="L97" s="175"/>
      <c r="M97" s="175"/>
      <c r="N97" s="78"/>
      <c r="O97" s="78"/>
      <c r="P97" s="60"/>
      <c r="Q97" s="60"/>
      <c r="R97" s="60"/>
      <c r="S97" s="78"/>
      <c r="T97" s="60"/>
      <c r="U97" s="78"/>
      <c r="V97" s="78"/>
      <c r="W97" s="78"/>
      <c r="X97" s="78"/>
      <c r="Y97" s="78"/>
    </row>
    <row r="98" spans="1:25" hidden="1">
      <c r="A98" s="115">
        <v>44292</v>
      </c>
      <c r="B98" s="200"/>
      <c r="C98" s="200"/>
      <c r="D98" s="175"/>
      <c r="E98" s="60"/>
      <c r="F98" s="201">
        <f>出入金!D98</f>
        <v>0</v>
      </c>
      <c r="G98" s="201">
        <f>出入金!E98</f>
        <v>0</v>
      </c>
      <c r="H98" s="34">
        <f>出入金!C98</f>
        <v>4.4076470588235328E-2</v>
      </c>
      <c r="I98" s="175"/>
      <c r="J98" s="175"/>
      <c r="K98" s="175"/>
      <c r="L98" s="175"/>
      <c r="M98" s="175"/>
      <c r="N98" s="78"/>
      <c r="O98" s="78"/>
      <c r="P98" s="60"/>
      <c r="Q98" s="60"/>
      <c r="R98" s="60"/>
      <c r="S98" s="78"/>
      <c r="T98" s="60"/>
      <c r="U98" s="78"/>
      <c r="V98" s="78"/>
      <c r="W98" s="78"/>
      <c r="X98" s="78"/>
      <c r="Y98" s="78"/>
    </row>
    <row r="99" spans="1:25" hidden="1">
      <c r="A99" s="115">
        <v>44293</v>
      </c>
      <c r="B99" s="200"/>
      <c r="C99" s="200"/>
      <c r="D99" s="175"/>
      <c r="E99" s="60"/>
      <c r="F99" s="201">
        <f>出入金!D99</f>
        <v>0</v>
      </c>
      <c r="G99" s="201">
        <f>出入金!E99</f>
        <v>0</v>
      </c>
      <c r="H99" s="34">
        <f>出入金!C99</f>
        <v>4.4057971014492783E-2</v>
      </c>
      <c r="I99" s="175"/>
      <c r="J99" s="175"/>
      <c r="K99" s="175"/>
      <c r="L99" s="175"/>
      <c r="M99" s="175"/>
      <c r="N99" s="78"/>
      <c r="O99" s="78"/>
      <c r="P99" s="60"/>
      <c r="Q99" s="60"/>
      <c r="R99" s="60"/>
      <c r="S99" s="78"/>
      <c r="T99" s="60"/>
      <c r="U99" s="78"/>
      <c r="V99" s="78"/>
      <c r="W99" s="78"/>
      <c r="X99" s="78"/>
      <c r="Y99" s="78"/>
    </row>
    <row r="100" spans="1:25" hidden="1">
      <c r="A100" s="115">
        <v>44294</v>
      </c>
      <c r="B100" s="200"/>
      <c r="C100" s="200"/>
      <c r="D100" s="175"/>
      <c r="E100" s="60"/>
      <c r="F100" s="201">
        <f>出入金!D100</f>
        <v>0</v>
      </c>
      <c r="G100" s="201">
        <f>出入金!E100</f>
        <v>0</v>
      </c>
      <c r="H100" s="34">
        <f>出入金!C100</f>
        <v>4.4040000000000037E-2</v>
      </c>
      <c r="I100" s="175"/>
      <c r="J100" s="175"/>
      <c r="K100" s="175"/>
      <c r="L100" s="175"/>
      <c r="M100" s="175"/>
      <c r="N100" s="78"/>
      <c r="O100" s="78"/>
      <c r="P100" s="60"/>
      <c r="Q100" s="60"/>
      <c r="R100" s="60"/>
      <c r="S100" s="78"/>
      <c r="T100" s="60"/>
      <c r="U100" s="78"/>
      <c r="V100" s="78"/>
      <c r="W100" s="78"/>
      <c r="X100" s="78"/>
      <c r="Y100" s="78"/>
    </row>
    <row r="101" spans="1:25" hidden="1">
      <c r="A101" s="115">
        <v>44295</v>
      </c>
      <c r="B101" s="200"/>
      <c r="C101" s="200"/>
      <c r="D101" s="175"/>
      <c r="E101" s="60"/>
      <c r="F101" s="201">
        <f>出入金!D101</f>
        <v>0</v>
      </c>
      <c r="G101" s="201">
        <f>出入金!E101</f>
        <v>0</v>
      </c>
      <c r="H101" s="34">
        <f>出入金!C101</f>
        <v>4.4022535211267644E-2</v>
      </c>
      <c r="I101" s="175"/>
      <c r="J101" s="175"/>
      <c r="K101" s="175"/>
      <c r="L101" s="175"/>
      <c r="M101" s="175"/>
      <c r="N101" s="78"/>
      <c r="O101" s="78"/>
      <c r="P101" s="60"/>
      <c r="Q101" s="60"/>
      <c r="R101" s="60"/>
      <c r="S101" s="78"/>
      <c r="T101" s="60"/>
      <c r="U101" s="78"/>
      <c r="V101" s="78"/>
      <c r="W101" s="78"/>
      <c r="X101" s="78"/>
      <c r="Y101" s="78"/>
    </row>
    <row r="102" spans="1:25" hidden="1">
      <c r="A102" s="115">
        <v>44296</v>
      </c>
      <c r="B102" s="200"/>
      <c r="C102" s="200"/>
      <c r="D102" s="175"/>
      <c r="E102" s="60"/>
      <c r="F102" s="201">
        <f>出入金!D102</f>
        <v>0</v>
      </c>
      <c r="G102" s="201">
        <f>出入金!E102</f>
        <v>0</v>
      </c>
      <c r="H102" s="34">
        <f>出入金!C102</f>
        <v>4.4005555555555596E-2</v>
      </c>
      <c r="I102" s="175"/>
      <c r="J102" s="175"/>
      <c r="K102" s="175"/>
      <c r="L102" s="175"/>
      <c r="M102" s="175"/>
      <c r="N102" s="78"/>
      <c r="O102" s="78"/>
      <c r="P102" s="60"/>
      <c r="Q102" s="60"/>
      <c r="R102" s="60"/>
      <c r="S102" s="78"/>
      <c r="T102" s="60"/>
      <c r="U102" s="78"/>
      <c r="V102" s="78"/>
      <c r="W102" s="78"/>
      <c r="X102" s="78"/>
      <c r="Y102" s="78"/>
    </row>
    <row r="103" spans="1:25" hidden="1">
      <c r="A103" s="115">
        <v>44297</v>
      </c>
      <c r="B103" s="200"/>
      <c r="C103" s="200"/>
      <c r="D103" s="175"/>
      <c r="E103" s="60"/>
      <c r="F103" s="201">
        <f>出入金!D103</f>
        <v>0</v>
      </c>
      <c r="G103" s="201">
        <f>出入金!E103</f>
        <v>0</v>
      </c>
      <c r="H103" s="34">
        <f>出入金!C103</f>
        <v>4.3989041095890448E-2</v>
      </c>
      <c r="I103" s="175"/>
      <c r="J103" s="175"/>
      <c r="K103" s="175"/>
      <c r="L103" s="175"/>
      <c r="M103" s="175"/>
      <c r="N103" s="78"/>
      <c r="O103" s="78"/>
      <c r="P103" s="60"/>
      <c r="Q103" s="60"/>
      <c r="R103" s="60"/>
      <c r="S103" s="78"/>
      <c r="T103" s="60"/>
      <c r="U103" s="78"/>
      <c r="V103" s="78"/>
      <c r="W103" s="78"/>
      <c r="X103" s="78"/>
      <c r="Y103" s="78"/>
    </row>
    <row r="104" spans="1:25" hidden="1">
      <c r="A104" s="115">
        <v>44298</v>
      </c>
      <c r="B104" s="200"/>
      <c r="C104" s="200"/>
      <c r="D104" s="175"/>
      <c r="E104" s="60"/>
      <c r="F104" s="201">
        <f>出入金!D104</f>
        <v>0</v>
      </c>
      <c r="G104" s="201">
        <f>出入金!E104</f>
        <v>0</v>
      </c>
      <c r="H104" s="34">
        <f>出入金!C104</f>
        <v>4.3972972972973014E-2</v>
      </c>
      <c r="I104" s="175"/>
      <c r="J104" s="175"/>
      <c r="K104" s="175"/>
      <c r="L104" s="175"/>
      <c r="M104" s="175"/>
      <c r="N104" s="78"/>
      <c r="O104" s="78"/>
      <c r="P104" s="60"/>
      <c r="Q104" s="60"/>
      <c r="R104" s="60"/>
      <c r="S104" s="78"/>
      <c r="T104" s="60"/>
      <c r="U104" s="78"/>
      <c r="V104" s="78"/>
      <c r="W104" s="78"/>
      <c r="X104" s="78"/>
      <c r="Y104" s="78"/>
    </row>
    <row r="105" spans="1:25" hidden="1">
      <c r="A105" s="115">
        <v>44299</v>
      </c>
      <c r="B105" s="200"/>
      <c r="C105" s="200"/>
      <c r="D105" s="175"/>
      <c r="E105" s="60"/>
      <c r="F105" s="201">
        <f>出入金!D105</f>
        <v>0</v>
      </c>
      <c r="G105" s="201">
        <f>出入金!E105</f>
        <v>0</v>
      </c>
      <c r="H105" s="34">
        <f>出入金!C105</f>
        <v>4.3957333333333376E-2</v>
      </c>
      <c r="I105" s="175"/>
      <c r="J105" s="175"/>
      <c r="K105" s="175"/>
      <c r="L105" s="175"/>
      <c r="M105" s="175"/>
      <c r="N105" s="78"/>
      <c r="O105" s="78"/>
      <c r="P105" s="60"/>
      <c r="Q105" s="60"/>
      <c r="R105" s="60"/>
      <c r="S105" s="78"/>
      <c r="T105" s="60"/>
      <c r="U105" s="78"/>
      <c r="V105" s="78"/>
      <c r="W105" s="78"/>
      <c r="X105" s="78"/>
      <c r="Y105" s="78"/>
    </row>
    <row r="106" spans="1:25" hidden="1">
      <c r="A106" s="115">
        <v>44300</v>
      </c>
      <c r="B106" s="200"/>
      <c r="C106" s="200"/>
      <c r="D106" s="175"/>
      <c r="E106" s="60"/>
      <c r="F106" s="201">
        <f>出入金!D106</f>
        <v>0</v>
      </c>
      <c r="G106" s="201">
        <f>出入金!E106</f>
        <v>0</v>
      </c>
      <c r="H106" s="34">
        <f>出入金!C106</f>
        <v>4.3942105263157942E-2</v>
      </c>
      <c r="I106" s="175"/>
      <c r="J106" s="175"/>
      <c r="K106" s="175"/>
      <c r="L106" s="175"/>
      <c r="M106" s="175"/>
      <c r="N106" s="78"/>
      <c r="O106" s="78"/>
      <c r="P106" s="60"/>
      <c r="Q106" s="60"/>
      <c r="R106" s="60"/>
      <c r="S106" s="78"/>
      <c r="T106" s="60"/>
      <c r="U106" s="78"/>
      <c r="V106" s="78"/>
      <c r="W106" s="78"/>
      <c r="X106" s="78"/>
      <c r="Y106" s="78"/>
    </row>
    <row r="107" spans="1:25" hidden="1">
      <c r="A107" s="115">
        <v>44301</v>
      </c>
      <c r="B107" s="200"/>
      <c r="C107" s="200"/>
      <c r="D107" s="175"/>
      <c r="E107" s="60"/>
      <c r="F107" s="201">
        <f>出入金!D107</f>
        <v>0</v>
      </c>
      <c r="G107" s="201">
        <f>出入金!E107</f>
        <v>0</v>
      </c>
      <c r="H107" s="34">
        <f>出入金!C107</f>
        <v>4.3927272727272773E-2</v>
      </c>
      <c r="I107" s="175"/>
      <c r="J107" s="175"/>
      <c r="K107" s="175"/>
      <c r="L107" s="175"/>
      <c r="M107" s="175"/>
      <c r="N107" s="78"/>
      <c r="O107" s="78"/>
      <c r="P107" s="60"/>
      <c r="Q107" s="60"/>
      <c r="R107" s="60"/>
      <c r="S107" s="78"/>
      <c r="T107" s="60"/>
      <c r="U107" s="78"/>
      <c r="V107" s="78"/>
      <c r="W107" s="78"/>
      <c r="X107" s="78"/>
      <c r="Y107" s="78"/>
    </row>
    <row r="108" spans="1:25" hidden="1">
      <c r="A108" s="115">
        <v>44302</v>
      </c>
      <c r="B108" s="200"/>
      <c r="C108" s="200"/>
      <c r="D108" s="175"/>
      <c r="E108" s="60"/>
      <c r="F108" s="201">
        <f>出入金!D108</f>
        <v>0</v>
      </c>
      <c r="G108" s="201">
        <f>出入金!E108</f>
        <v>0</v>
      </c>
      <c r="H108" s="34">
        <f>出入金!C108</f>
        <v>4.3912820512820562E-2</v>
      </c>
      <c r="I108" s="175"/>
      <c r="J108" s="175"/>
      <c r="K108" s="175"/>
      <c r="L108" s="175"/>
      <c r="M108" s="175"/>
      <c r="N108" s="78"/>
      <c r="O108" s="78"/>
      <c r="P108" s="60"/>
      <c r="Q108" s="60"/>
      <c r="R108" s="60"/>
      <c r="S108" s="78"/>
      <c r="T108" s="60"/>
      <c r="U108" s="78"/>
      <c r="V108" s="78"/>
      <c r="W108" s="78"/>
      <c r="X108" s="78"/>
      <c r="Y108" s="78"/>
    </row>
    <row r="109" spans="1:25" hidden="1">
      <c r="A109" s="115">
        <v>44303</v>
      </c>
      <c r="B109" s="200"/>
      <c r="C109" s="200"/>
      <c r="D109" s="175"/>
      <c r="E109" s="60"/>
      <c r="F109" s="201">
        <f>出入金!D109</f>
        <v>0</v>
      </c>
      <c r="G109" s="201">
        <f>出入金!E109</f>
        <v>0</v>
      </c>
      <c r="H109" s="34">
        <f>出入金!C109</f>
        <v>4.3898734177215237E-2</v>
      </c>
      <c r="I109" s="175"/>
      <c r="J109" s="175"/>
      <c r="K109" s="175"/>
      <c r="L109" s="175"/>
      <c r="M109" s="175"/>
      <c r="N109" s="78"/>
      <c r="O109" s="78"/>
      <c r="P109" s="60"/>
      <c r="Q109" s="60"/>
      <c r="R109" s="60"/>
      <c r="S109" s="78"/>
      <c r="T109" s="60"/>
      <c r="U109" s="78"/>
      <c r="V109" s="78"/>
      <c r="W109" s="78"/>
      <c r="X109" s="78"/>
      <c r="Y109" s="78"/>
    </row>
    <row r="110" spans="1:25" hidden="1">
      <c r="A110" s="115">
        <v>44304</v>
      </c>
      <c r="B110" s="200"/>
      <c r="C110" s="200"/>
      <c r="D110" s="175"/>
      <c r="E110" s="60"/>
      <c r="F110" s="201">
        <f>出入金!D110</f>
        <v>0</v>
      </c>
      <c r="G110" s="201">
        <f>出入金!E110</f>
        <v>0</v>
      </c>
      <c r="H110" s="34">
        <f>出入金!C110</f>
        <v>4.3885000000000049E-2</v>
      </c>
      <c r="I110" s="175"/>
      <c r="J110" s="175"/>
      <c r="K110" s="175"/>
      <c r="L110" s="175"/>
      <c r="M110" s="175"/>
      <c r="N110" s="78"/>
      <c r="O110" s="78"/>
      <c r="P110" s="60"/>
      <c r="Q110" s="60"/>
      <c r="R110" s="60"/>
      <c r="S110" s="78"/>
      <c r="T110" s="60"/>
      <c r="U110" s="78"/>
      <c r="V110" s="78"/>
      <c r="W110" s="78"/>
      <c r="X110" s="78"/>
      <c r="Y110" s="78"/>
    </row>
    <row r="111" spans="1:25" hidden="1">
      <c r="A111" s="115">
        <v>44305</v>
      </c>
      <c r="B111" s="200"/>
      <c r="C111" s="200"/>
      <c r="D111" s="175"/>
      <c r="E111" s="60"/>
      <c r="F111" s="201">
        <f>出入金!D111</f>
        <v>0</v>
      </c>
      <c r="G111" s="201">
        <f>出入金!E111</f>
        <v>0</v>
      </c>
      <c r="H111" s="34">
        <f>出入金!C111</f>
        <v>4.3871604938271656E-2</v>
      </c>
      <c r="I111" s="175"/>
      <c r="J111" s="175"/>
      <c r="K111" s="175"/>
      <c r="L111" s="175"/>
      <c r="M111" s="175"/>
      <c r="N111" s="78"/>
      <c r="O111" s="78"/>
      <c r="P111" s="60"/>
      <c r="Q111" s="60"/>
      <c r="R111" s="60"/>
      <c r="S111" s="78"/>
      <c r="T111" s="60"/>
      <c r="U111" s="78"/>
      <c r="V111" s="78"/>
      <c r="W111" s="78"/>
      <c r="X111" s="78"/>
      <c r="Y111" s="78"/>
    </row>
    <row r="112" spans="1:25" hidden="1">
      <c r="A112" s="115">
        <v>44306</v>
      </c>
      <c r="B112" s="200"/>
      <c r="C112" s="200"/>
      <c r="D112" s="175"/>
      <c r="E112" s="60"/>
      <c r="F112" s="201">
        <f>出入金!D112</f>
        <v>0</v>
      </c>
      <c r="G112" s="201">
        <f>出入金!E112</f>
        <v>0</v>
      </c>
      <c r="H112" s="34">
        <f>出入金!C112</f>
        <v>4.3858536585365905E-2</v>
      </c>
      <c r="I112" s="175"/>
      <c r="J112" s="175"/>
      <c r="K112" s="175"/>
      <c r="L112" s="175"/>
      <c r="M112" s="175"/>
      <c r="N112" s="78"/>
      <c r="O112" s="78"/>
      <c r="P112" s="60"/>
      <c r="Q112" s="60"/>
      <c r="R112" s="60"/>
      <c r="S112" s="78"/>
      <c r="T112" s="60"/>
      <c r="U112" s="78"/>
      <c r="V112" s="78"/>
      <c r="W112" s="78"/>
      <c r="X112" s="78"/>
      <c r="Y112" s="78"/>
    </row>
    <row r="113" spans="1:25" hidden="1">
      <c r="A113" s="115">
        <v>44307</v>
      </c>
      <c r="B113" s="200"/>
      <c r="C113" s="200"/>
      <c r="D113" s="175"/>
      <c r="E113" s="60"/>
      <c r="F113" s="201">
        <f>出入金!D113</f>
        <v>0</v>
      </c>
      <c r="G113" s="201">
        <f>出入金!E113</f>
        <v>0</v>
      </c>
      <c r="H113" s="34">
        <f>出入金!C113</f>
        <v>4.3845783132530174E-2</v>
      </c>
      <c r="I113" s="175"/>
      <c r="J113" s="175"/>
      <c r="K113" s="175"/>
      <c r="L113" s="175"/>
      <c r="M113" s="175"/>
      <c r="N113" s="78"/>
      <c r="O113" s="78"/>
      <c r="P113" s="60"/>
      <c r="Q113" s="60"/>
      <c r="R113" s="60"/>
      <c r="S113" s="78"/>
      <c r="T113" s="60"/>
      <c r="U113" s="78"/>
      <c r="V113" s="78"/>
      <c r="W113" s="78"/>
      <c r="X113" s="78"/>
      <c r="Y113" s="78"/>
    </row>
    <row r="114" spans="1:25" hidden="1">
      <c r="A114" s="115">
        <v>44308</v>
      </c>
      <c r="B114" s="200"/>
      <c r="C114" s="200"/>
      <c r="D114" s="175"/>
      <c r="E114" s="60"/>
      <c r="F114" s="201">
        <f>出入金!D114</f>
        <v>0</v>
      </c>
      <c r="G114" s="201">
        <f>出入金!E114</f>
        <v>0</v>
      </c>
      <c r="H114" s="34">
        <f>出入金!C114</f>
        <v>4.3833333333333391E-2</v>
      </c>
      <c r="I114" s="175"/>
      <c r="J114" s="175"/>
      <c r="K114" s="175"/>
      <c r="L114" s="175"/>
      <c r="M114" s="175"/>
      <c r="N114" s="78"/>
      <c r="O114" s="78"/>
      <c r="P114" s="60"/>
      <c r="Q114" s="60"/>
      <c r="R114" s="60"/>
      <c r="S114" s="78"/>
      <c r="T114" s="60"/>
      <c r="U114" s="78"/>
      <c r="V114" s="78"/>
      <c r="W114" s="78"/>
      <c r="X114" s="78"/>
      <c r="Y114" s="78"/>
    </row>
    <row r="115" spans="1:25" hidden="1">
      <c r="A115" s="115">
        <v>44309</v>
      </c>
      <c r="B115" s="200"/>
      <c r="C115" s="200"/>
      <c r="D115" s="175"/>
      <c r="E115" s="60"/>
      <c r="F115" s="201">
        <f>出入金!D115</f>
        <v>0</v>
      </c>
      <c r="G115" s="201">
        <f>出入金!E115</f>
        <v>0</v>
      </c>
      <c r="H115" s="34">
        <f>出入金!C115</f>
        <v>4.3821176470588294E-2</v>
      </c>
      <c r="I115" s="175"/>
      <c r="J115" s="175"/>
      <c r="K115" s="175"/>
      <c r="L115" s="175"/>
      <c r="M115" s="175"/>
      <c r="N115" s="78"/>
      <c r="O115" s="78"/>
      <c r="P115" s="60"/>
      <c r="Q115" s="60"/>
      <c r="R115" s="60"/>
      <c r="S115" s="78"/>
      <c r="T115" s="60"/>
      <c r="U115" s="78"/>
      <c r="V115" s="78"/>
      <c r="W115" s="78"/>
      <c r="X115" s="78"/>
      <c r="Y115" s="78"/>
    </row>
    <row r="116" spans="1:25" hidden="1">
      <c r="A116" s="115">
        <v>44310</v>
      </c>
      <c r="B116" s="200"/>
      <c r="C116" s="200"/>
      <c r="D116" s="175"/>
      <c r="E116" s="60"/>
      <c r="F116" s="201">
        <f>出入金!D116</f>
        <v>0</v>
      </c>
      <c r="G116" s="201">
        <f>出入金!E116</f>
        <v>0</v>
      </c>
      <c r="H116" s="34">
        <f>出入金!C116</f>
        <v>4.3809302325581452E-2</v>
      </c>
      <c r="I116" s="175"/>
      <c r="J116" s="175"/>
      <c r="K116" s="175"/>
      <c r="L116" s="175"/>
      <c r="M116" s="175"/>
      <c r="N116" s="78"/>
      <c r="O116" s="78"/>
      <c r="P116" s="60"/>
      <c r="Q116" s="60"/>
      <c r="R116" s="60"/>
      <c r="S116" s="78"/>
      <c r="T116" s="60"/>
      <c r="U116" s="78"/>
      <c r="V116" s="78"/>
      <c r="W116" s="78"/>
      <c r="X116" s="78"/>
      <c r="Y116" s="78"/>
    </row>
    <row r="117" spans="1:25" hidden="1">
      <c r="A117" s="115">
        <v>44311</v>
      </c>
      <c r="B117" s="200"/>
      <c r="C117" s="200"/>
      <c r="D117" s="175"/>
      <c r="E117" s="60"/>
      <c r="F117" s="201">
        <f>出入金!D117</f>
        <v>0</v>
      </c>
      <c r="G117" s="201">
        <f>出入金!E117</f>
        <v>0</v>
      </c>
      <c r="H117" s="34">
        <f>出入金!C117</f>
        <v>4.3797701149425348E-2</v>
      </c>
      <c r="I117" s="175"/>
      <c r="J117" s="175"/>
      <c r="K117" s="175"/>
      <c r="L117" s="175"/>
      <c r="M117" s="175"/>
      <c r="N117" s="78"/>
      <c r="O117" s="78"/>
      <c r="P117" s="60"/>
      <c r="Q117" s="60"/>
      <c r="R117" s="60"/>
      <c r="S117" s="78"/>
      <c r="T117" s="60"/>
      <c r="U117" s="78"/>
      <c r="V117" s="78"/>
      <c r="W117" s="78"/>
      <c r="X117" s="78"/>
      <c r="Y117" s="78"/>
    </row>
    <row r="118" spans="1:25" hidden="1">
      <c r="A118" s="115">
        <v>44312</v>
      </c>
      <c r="B118" s="200"/>
      <c r="C118" s="200"/>
      <c r="D118" s="175"/>
      <c r="E118" s="60"/>
      <c r="F118" s="201">
        <f>出入金!D118</f>
        <v>0</v>
      </c>
      <c r="G118" s="201">
        <f>出入金!E118</f>
        <v>0</v>
      </c>
      <c r="H118" s="34">
        <f>出入金!C118</f>
        <v>4.37863636363637E-2</v>
      </c>
      <c r="I118" s="175"/>
      <c r="J118" s="175"/>
      <c r="K118" s="175"/>
      <c r="L118" s="175"/>
      <c r="M118" s="175"/>
      <c r="N118" s="78"/>
      <c r="O118" s="78"/>
      <c r="P118" s="60"/>
      <c r="Q118" s="60"/>
      <c r="R118" s="60"/>
      <c r="S118" s="78"/>
      <c r="T118" s="60"/>
      <c r="U118" s="78"/>
      <c r="V118" s="78"/>
      <c r="W118" s="78"/>
      <c r="X118" s="78"/>
      <c r="Y118" s="78"/>
    </row>
    <row r="119" spans="1:25" hidden="1">
      <c r="A119" s="115">
        <v>44313</v>
      </c>
      <c r="B119" s="200"/>
      <c r="C119" s="200"/>
      <c r="D119" s="175"/>
      <c r="E119" s="60"/>
      <c r="F119" s="201">
        <f>出入金!D119</f>
        <v>0</v>
      </c>
      <c r="G119" s="201">
        <f>出入金!E119</f>
        <v>0</v>
      </c>
      <c r="H119" s="34">
        <f>出入金!C119</f>
        <v>4.3775280898876466E-2</v>
      </c>
      <c r="I119" s="175"/>
      <c r="J119" s="175"/>
      <c r="K119" s="175"/>
      <c r="L119" s="175"/>
      <c r="M119" s="175"/>
      <c r="N119" s="78"/>
      <c r="O119" s="78"/>
      <c r="P119" s="60"/>
      <c r="Q119" s="60"/>
      <c r="R119" s="60"/>
      <c r="S119" s="78"/>
      <c r="T119" s="60"/>
      <c r="U119" s="78"/>
      <c r="V119" s="78"/>
      <c r="W119" s="78"/>
      <c r="X119" s="78"/>
      <c r="Y119" s="78"/>
    </row>
    <row r="120" spans="1:25" hidden="1">
      <c r="A120" s="115">
        <v>44314</v>
      </c>
      <c r="B120" s="200"/>
      <c r="C120" s="200"/>
      <c r="D120" s="175"/>
      <c r="E120" s="60"/>
      <c r="F120" s="201">
        <f>出入金!D120</f>
        <v>0</v>
      </c>
      <c r="G120" s="201">
        <f>出入金!E120</f>
        <v>0</v>
      </c>
      <c r="H120" s="34">
        <f>出入金!C120</f>
        <v>4.3764444444444509E-2</v>
      </c>
      <c r="I120" s="175"/>
      <c r="J120" s="175"/>
      <c r="K120" s="175"/>
      <c r="L120" s="175"/>
      <c r="M120" s="175"/>
      <c r="N120" s="78"/>
      <c r="O120" s="78"/>
      <c r="P120" s="60"/>
      <c r="Q120" s="60"/>
      <c r="R120" s="60"/>
      <c r="S120" s="78"/>
      <c r="T120" s="60"/>
      <c r="U120" s="78"/>
      <c r="V120" s="78"/>
      <c r="W120" s="78"/>
      <c r="X120" s="78"/>
      <c r="Y120" s="78"/>
    </row>
    <row r="121" spans="1:25" hidden="1">
      <c r="A121" s="115">
        <v>44315</v>
      </c>
      <c r="B121" s="200"/>
      <c r="C121" s="200"/>
      <c r="D121" s="175"/>
      <c r="E121" s="60"/>
      <c r="F121" s="201">
        <f>出入金!D121</f>
        <v>0</v>
      </c>
      <c r="G121" s="201">
        <f>出入金!E121</f>
        <v>0</v>
      </c>
      <c r="H121" s="34">
        <f>出入金!C121</f>
        <v>4.375384615384622E-2</v>
      </c>
      <c r="I121" s="175"/>
      <c r="J121" s="175"/>
      <c r="K121" s="175"/>
      <c r="L121" s="175"/>
      <c r="M121" s="175"/>
      <c r="N121" s="78"/>
      <c r="O121" s="78"/>
      <c r="P121" s="60"/>
      <c r="Q121" s="60"/>
      <c r="R121" s="60"/>
      <c r="S121" s="78"/>
      <c r="T121" s="60"/>
      <c r="U121" s="78"/>
      <c r="V121" s="78"/>
      <c r="W121" s="78"/>
      <c r="X121" s="78"/>
      <c r="Y121" s="78"/>
    </row>
    <row r="122" spans="1:25" hidden="1">
      <c r="A122" s="115">
        <v>44316</v>
      </c>
      <c r="B122" s="200"/>
      <c r="C122" s="200"/>
      <c r="D122" s="175"/>
      <c r="E122" s="60"/>
      <c r="F122" s="201">
        <f>出入金!D122</f>
        <v>0</v>
      </c>
      <c r="G122" s="201">
        <f>出入金!E122</f>
        <v>0</v>
      </c>
      <c r="H122" s="34">
        <f>出入金!C122</f>
        <v>4.3743478260869634E-2</v>
      </c>
      <c r="I122" s="175"/>
      <c r="J122" s="175"/>
      <c r="K122" s="175"/>
      <c r="L122" s="175"/>
      <c r="M122" s="175"/>
      <c r="N122" s="78"/>
      <c r="O122" s="78"/>
      <c r="P122" s="60"/>
      <c r="Q122" s="60"/>
      <c r="R122" s="60"/>
      <c r="S122" s="78"/>
      <c r="T122" s="60"/>
      <c r="U122" s="78"/>
      <c r="V122" s="78"/>
      <c r="W122" s="78"/>
      <c r="X122" s="78"/>
      <c r="Y122" s="78"/>
    </row>
    <row r="123" spans="1:25" hidden="1">
      <c r="A123" s="115">
        <v>44317</v>
      </c>
      <c r="B123" s="200"/>
      <c r="C123" s="200"/>
      <c r="D123" s="175"/>
      <c r="E123" s="60"/>
      <c r="F123" s="201">
        <f>出入金!D123</f>
        <v>0</v>
      </c>
      <c r="G123" s="201">
        <f>出入金!E123</f>
        <v>0</v>
      </c>
      <c r="H123" s="34">
        <f>出入金!C123</f>
        <v>4.3730107526881792E-2</v>
      </c>
      <c r="I123" s="175"/>
      <c r="J123" s="175"/>
      <c r="K123" s="175"/>
      <c r="L123" s="175"/>
      <c r="M123" s="175"/>
      <c r="N123" s="78"/>
      <c r="O123" s="78"/>
      <c r="P123" s="60"/>
      <c r="Q123" s="60"/>
      <c r="R123" s="60"/>
      <c r="S123" s="78"/>
      <c r="T123" s="60"/>
      <c r="U123" s="78"/>
      <c r="V123" s="78"/>
      <c r="W123" s="78"/>
      <c r="X123" s="78"/>
      <c r="Y123" s="78"/>
    </row>
    <row r="124" spans="1:25" hidden="1">
      <c r="A124" s="115">
        <v>44318</v>
      </c>
      <c r="B124" s="200"/>
      <c r="C124" s="200"/>
      <c r="D124" s="175"/>
      <c r="E124" s="60"/>
      <c r="F124" s="201">
        <f>出入金!D124</f>
        <v>0</v>
      </c>
      <c r="G124" s="201">
        <f>出入金!E124</f>
        <v>0</v>
      </c>
      <c r="H124" s="34">
        <f>出入金!C124</f>
        <v>4.3717021276595817E-2</v>
      </c>
      <c r="I124" s="175"/>
      <c r="J124" s="175"/>
      <c r="K124" s="175"/>
      <c r="L124" s="175"/>
      <c r="M124" s="175"/>
      <c r="N124" s="78"/>
      <c r="O124" s="78"/>
      <c r="P124" s="60"/>
      <c r="Q124" s="60"/>
      <c r="R124" s="60"/>
      <c r="S124" s="78"/>
      <c r="T124" s="60"/>
      <c r="U124" s="78"/>
      <c r="V124" s="78"/>
      <c r="W124" s="78"/>
      <c r="X124" s="78"/>
      <c r="Y124" s="78"/>
    </row>
    <row r="125" spans="1:25" hidden="1">
      <c r="A125" s="115">
        <v>44319</v>
      </c>
      <c r="B125" s="200"/>
      <c r="C125" s="200"/>
      <c r="D125" s="175"/>
      <c r="E125" s="60"/>
      <c r="F125" s="201">
        <f>出入金!D125</f>
        <v>0</v>
      </c>
      <c r="G125" s="201">
        <f>出入金!E125</f>
        <v>0</v>
      </c>
      <c r="H125" s="34">
        <f>出入金!C125</f>
        <v>4.3704210526315866E-2</v>
      </c>
      <c r="I125" s="175"/>
      <c r="J125" s="175"/>
      <c r="K125" s="175"/>
      <c r="L125" s="175"/>
      <c r="M125" s="175"/>
      <c r="N125" s="78"/>
      <c r="O125" s="78"/>
      <c r="P125" s="60"/>
      <c r="Q125" s="60"/>
      <c r="R125" s="60"/>
      <c r="S125" s="78"/>
      <c r="T125" s="60"/>
      <c r="U125" s="78"/>
      <c r="V125" s="78"/>
      <c r="W125" s="78"/>
      <c r="X125" s="78"/>
      <c r="Y125" s="78"/>
    </row>
    <row r="126" spans="1:25" hidden="1">
      <c r="A126" s="115">
        <v>44320</v>
      </c>
      <c r="B126" s="200"/>
      <c r="C126" s="200"/>
      <c r="D126" s="175"/>
      <c r="E126" s="60"/>
      <c r="F126" s="201">
        <f>出入金!D126</f>
        <v>0</v>
      </c>
      <c r="G126" s="201">
        <f>出入金!E126</f>
        <v>0</v>
      </c>
      <c r="H126" s="34">
        <f>出入金!C126</f>
        <v>4.3691666666666747E-2</v>
      </c>
      <c r="I126" s="175"/>
      <c r="J126" s="175"/>
      <c r="K126" s="175"/>
      <c r="L126" s="175"/>
      <c r="M126" s="175"/>
      <c r="N126" s="78"/>
      <c r="O126" s="78"/>
      <c r="P126" s="60"/>
      <c r="Q126" s="60"/>
      <c r="R126" s="60"/>
      <c r="S126" s="78"/>
      <c r="T126" s="60"/>
      <c r="U126" s="78"/>
      <c r="V126" s="78"/>
      <c r="W126" s="78"/>
      <c r="X126" s="78"/>
      <c r="Y126" s="78"/>
    </row>
    <row r="127" spans="1:25" hidden="1">
      <c r="A127" s="115">
        <v>44321</v>
      </c>
      <c r="B127" s="200"/>
      <c r="C127" s="200"/>
      <c r="D127" s="175"/>
      <c r="E127" s="60"/>
      <c r="F127" s="201">
        <f>出入金!D127</f>
        <v>0</v>
      </c>
      <c r="G127" s="201">
        <f>出入金!E127</f>
        <v>0</v>
      </c>
      <c r="H127" s="34">
        <f>出入金!C127</f>
        <v>4.3679381443299053E-2</v>
      </c>
      <c r="I127" s="175"/>
      <c r="J127" s="175"/>
      <c r="K127" s="175"/>
      <c r="L127" s="175"/>
      <c r="M127" s="175"/>
      <c r="N127" s="78"/>
      <c r="O127" s="78"/>
      <c r="P127" s="60"/>
      <c r="Q127" s="60"/>
      <c r="R127" s="60"/>
      <c r="S127" s="78"/>
      <c r="T127" s="60"/>
      <c r="U127" s="78"/>
      <c r="V127" s="78"/>
      <c r="W127" s="78"/>
      <c r="X127" s="78"/>
      <c r="Y127" s="78"/>
    </row>
    <row r="128" spans="1:25" hidden="1">
      <c r="A128" s="115">
        <v>44322</v>
      </c>
      <c r="B128" s="200"/>
      <c r="C128" s="200"/>
      <c r="D128" s="175"/>
      <c r="E128" s="60"/>
      <c r="F128" s="201">
        <f>出入金!D128</f>
        <v>0</v>
      </c>
      <c r="G128" s="201">
        <f>出入金!E128</f>
        <v>0</v>
      </c>
      <c r="H128" s="34">
        <f>出入金!C128</f>
        <v>4.3667346938775602E-2</v>
      </c>
      <c r="I128" s="175"/>
      <c r="J128" s="175"/>
      <c r="K128" s="175"/>
      <c r="L128" s="175"/>
      <c r="M128" s="175"/>
      <c r="N128" s="78"/>
      <c r="O128" s="78"/>
      <c r="P128" s="60"/>
      <c r="Q128" s="60"/>
      <c r="R128" s="60"/>
      <c r="S128" s="78"/>
      <c r="T128" s="60"/>
      <c r="U128" s="78"/>
      <c r="V128" s="78"/>
      <c r="W128" s="78"/>
      <c r="X128" s="78"/>
      <c r="Y128" s="78"/>
    </row>
    <row r="129" spans="1:25" hidden="1">
      <c r="A129" s="115">
        <v>44323</v>
      </c>
      <c r="B129" s="200"/>
      <c r="C129" s="200"/>
      <c r="D129" s="175"/>
      <c r="E129" s="60"/>
      <c r="F129" s="201">
        <f>出入金!D129</f>
        <v>0</v>
      </c>
      <c r="G129" s="201">
        <f>出入金!E129</f>
        <v>0</v>
      </c>
      <c r="H129" s="34">
        <f>出入金!C129</f>
        <v>4.3655555555555649E-2</v>
      </c>
      <c r="I129" s="175"/>
      <c r="J129" s="175"/>
      <c r="K129" s="175"/>
      <c r="L129" s="175"/>
      <c r="M129" s="175"/>
      <c r="N129" s="78"/>
      <c r="O129" s="78"/>
      <c r="P129" s="60"/>
      <c r="Q129" s="60"/>
      <c r="R129" s="60"/>
      <c r="S129" s="78"/>
      <c r="T129" s="60"/>
      <c r="U129" s="78"/>
      <c r="V129" s="78"/>
      <c r="W129" s="78"/>
      <c r="X129" s="78"/>
      <c r="Y129" s="78"/>
    </row>
    <row r="130" spans="1:25" hidden="1">
      <c r="A130" s="115">
        <v>44324</v>
      </c>
      <c r="B130" s="200"/>
      <c r="C130" s="200"/>
      <c r="D130" s="175"/>
      <c r="E130" s="60"/>
      <c r="F130" s="201">
        <f>出入金!D130</f>
        <v>0</v>
      </c>
      <c r="G130" s="201">
        <f>出入金!E130</f>
        <v>0</v>
      </c>
      <c r="H130" s="34">
        <f>出入金!C130</f>
        <v>4.3644000000000099E-2</v>
      </c>
      <c r="I130" s="175"/>
      <c r="J130" s="175"/>
      <c r="K130" s="175"/>
      <c r="L130" s="175"/>
      <c r="M130" s="175"/>
      <c r="N130" s="78"/>
      <c r="O130" s="78"/>
      <c r="P130" s="60"/>
      <c r="Q130" s="60"/>
      <c r="R130" s="60"/>
      <c r="S130" s="78"/>
      <c r="T130" s="60"/>
      <c r="U130" s="78"/>
      <c r="V130" s="78"/>
      <c r="W130" s="78"/>
      <c r="X130" s="78"/>
      <c r="Y130" s="78"/>
    </row>
    <row r="131" spans="1:25" hidden="1">
      <c r="A131" s="115">
        <v>44325</v>
      </c>
      <c r="B131" s="200"/>
      <c r="C131" s="200"/>
      <c r="D131" s="175"/>
      <c r="E131" s="60"/>
      <c r="F131" s="201">
        <f>出入金!D131</f>
        <v>0</v>
      </c>
      <c r="G131" s="201">
        <f>出入金!E131</f>
        <v>0</v>
      </c>
      <c r="H131" s="34">
        <f>出入金!C131</f>
        <v>4.3632673267326831E-2</v>
      </c>
      <c r="I131" s="175"/>
      <c r="J131" s="175"/>
      <c r="K131" s="175"/>
      <c r="L131" s="175"/>
      <c r="M131" s="175"/>
      <c r="N131" s="78"/>
      <c r="O131" s="78"/>
      <c r="P131" s="60"/>
      <c r="Q131" s="60"/>
      <c r="R131" s="60"/>
      <c r="S131" s="78"/>
      <c r="T131" s="60"/>
      <c r="U131" s="78"/>
      <c r="V131" s="78"/>
      <c r="W131" s="78"/>
      <c r="X131" s="78"/>
      <c r="Y131" s="78"/>
    </row>
    <row r="132" spans="1:25" hidden="1">
      <c r="A132" s="115">
        <v>44326</v>
      </c>
      <c r="B132" s="200"/>
      <c r="C132" s="200"/>
      <c r="D132" s="175"/>
      <c r="E132" s="60"/>
      <c r="F132" s="201">
        <f>出入金!D132</f>
        <v>0</v>
      </c>
      <c r="G132" s="201">
        <f>出入金!E132</f>
        <v>0</v>
      </c>
      <c r="H132" s="34">
        <f>出入金!C132</f>
        <v>4.3621568627451084E-2</v>
      </c>
      <c r="I132" s="175"/>
      <c r="J132" s="175"/>
      <c r="K132" s="175"/>
      <c r="L132" s="175"/>
      <c r="M132" s="175"/>
      <c r="N132" s="78"/>
      <c r="O132" s="78"/>
      <c r="P132" s="60"/>
      <c r="Q132" s="60"/>
      <c r="R132" s="60"/>
      <c r="S132" s="78"/>
      <c r="T132" s="60"/>
      <c r="U132" s="78"/>
      <c r="V132" s="78"/>
      <c r="W132" s="78"/>
      <c r="X132" s="78"/>
      <c r="Y132" s="78"/>
    </row>
    <row r="133" spans="1:25" hidden="1">
      <c r="A133" s="115">
        <v>44327</v>
      </c>
      <c r="B133" s="200"/>
      <c r="C133" s="200"/>
      <c r="D133" s="175"/>
      <c r="E133" s="60"/>
      <c r="F133" s="201">
        <f>出入金!D133</f>
        <v>0</v>
      </c>
      <c r="G133" s="201">
        <f>出入金!E133</f>
        <v>0</v>
      </c>
      <c r="H133" s="34">
        <f>出入金!C133</f>
        <v>4.3610679611650591E-2</v>
      </c>
      <c r="I133" s="175"/>
      <c r="J133" s="175"/>
      <c r="K133" s="175"/>
      <c r="L133" s="175"/>
      <c r="M133" s="175"/>
      <c r="N133" s="78"/>
      <c r="O133" s="78"/>
      <c r="P133" s="60"/>
      <c r="Q133" s="60"/>
      <c r="R133" s="60"/>
      <c r="S133" s="78"/>
      <c r="T133" s="60"/>
      <c r="U133" s="78"/>
      <c r="V133" s="78"/>
      <c r="W133" s="78"/>
      <c r="X133" s="78"/>
      <c r="Y133" s="78"/>
    </row>
    <row r="134" spans="1:25" hidden="1">
      <c r="A134" s="115">
        <v>44328</v>
      </c>
      <c r="B134" s="200"/>
      <c r="C134" s="200"/>
      <c r="D134" s="175"/>
      <c r="E134" s="60"/>
      <c r="F134" s="201">
        <f>出入金!D134</f>
        <v>0</v>
      </c>
      <c r="G134" s="201">
        <f>出入金!E134</f>
        <v>0</v>
      </c>
      <c r="H134" s="34">
        <f>出入金!C134</f>
        <v>4.3600000000000111E-2</v>
      </c>
      <c r="I134" s="175"/>
      <c r="J134" s="175"/>
      <c r="K134" s="175"/>
      <c r="L134" s="175"/>
      <c r="M134" s="175"/>
      <c r="N134" s="78"/>
      <c r="O134" s="78"/>
      <c r="P134" s="60"/>
      <c r="Q134" s="60"/>
      <c r="R134" s="60"/>
      <c r="S134" s="78"/>
      <c r="T134" s="60"/>
      <c r="U134" s="78"/>
      <c r="V134" s="78"/>
      <c r="W134" s="78"/>
      <c r="X134" s="78"/>
      <c r="Y134" s="78"/>
    </row>
    <row r="135" spans="1:25" hidden="1">
      <c r="A135" s="115">
        <v>44329</v>
      </c>
      <c r="B135" s="200"/>
      <c r="C135" s="200"/>
      <c r="D135" s="175"/>
      <c r="E135" s="60"/>
      <c r="F135" s="201">
        <f>出入金!D135</f>
        <v>0</v>
      </c>
      <c r="G135" s="201">
        <f>出入金!E135</f>
        <v>0</v>
      </c>
      <c r="H135" s="34">
        <f>出入金!C135</f>
        <v>4.3589523809523918E-2</v>
      </c>
      <c r="I135" s="175"/>
      <c r="J135" s="175"/>
      <c r="K135" s="175"/>
      <c r="L135" s="175"/>
      <c r="M135" s="175"/>
      <c r="N135" s="78"/>
      <c r="O135" s="78"/>
      <c r="P135" s="60"/>
      <c r="Q135" s="60"/>
      <c r="R135" s="60"/>
      <c r="S135" s="78"/>
      <c r="T135" s="60"/>
      <c r="U135" s="78"/>
      <c r="V135" s="78"/>
      <c r="W135" s="78"/>
      <c r="X135" s="78"/>
      <c r="Y135" s="78"/>
    </row>
    <row r="136" spans="1:25" hidden="1">
      <c r="A136" s="115">
        <v>44330</v>
      </c>
      <c r="B136" s="200"/>
      <c r="C136" s="200"/>
      <c r="D136" s="175"/>
      <c r="E136" s="60"/>
      <c r="F136" s="201">
        <f>出入金!D136</f>
        <v>0</v>
      </c>
      <c r="G136" s="201">
        <f>出入金!E136</f>
        <v>0</v>
      </c>
      <c r="H136" s="34">
        <f>出入金!C136</f>
        <v>4.3579245283018986E-2</v>
      </c>
      <c r="I136" s="175"/>
      <c r="J136" s="175"/>
      <c r="K136" s="175"/>
      <c r="L136" s="175"/>
      <c r="M136" s="175"/>
      <c r="N136" s="78"/>
      <c r="O136" s="78"/>
      <c r="P136" s="60"/>
      <c r="Q136" s="60"/>
      <c r="R136" s="60"/>
      <c r="S136" s="78"/>
      <c r="T136" s="60"/>
      <c r="U136" s="78"/>
      <c r="V136" s="78"/>
      <c r="W136" s="78"/>
      <c r="X136" s="78"/>
      <c r="Y136" s="78"/>
    </row>
    <row r="137" spans="1:25" hidden="1">
      <c r="A137" s="115">
        <v>44331</v>
      </c>
      <c r="B137" s="200"/>
      <c r="C137" s="200"/>
      <c r="D137" s="175"/>
      <c r="E137" s="60"/>
      <c r="F137" s="201">
        <f>出入金!D137</f>
        <v>0</v>
      </c>
      <c r="G137" s="201">
        <f>出入金!E137</f>
        <v>0</v>
      </c>
      <c r="H137" s="34">
        <f>出入金!C137</f>
        <v>4.3569158878504793E-2</v>
      </c>
      <c r="I137" s="175"/>
      <c r="J137" s="175"/>
      <c r="K137" s="175"/>
      <c r="L137" s="175"/>
      <c r="M137" s="175"/>
      <c r="N137" s="78"/>
      <c r="O137" s="78"/>
      <c r="P137" s="60"/>
      <c r="Q137" s="60"/>
      <c r="R137" s="60"/>
      <c r="S137" s="78"/>
      <c r="T137" s="60"/>
      <c r="U137" s="78"/>
      <c r="V137" s="78"/>
      <c r="W137" s="78"/>
      <c r="X137" s="78"/>
      <c r="Y137" s="78"/>
    </row>
    <row r="138" spans="1:25" hidden="1">
      <c r="A138" s="115">
        <v>44332</v>
      </c>
      <c r="B138" s="200"/>
      <c r="C138" s="200"/>
      <c r="D138" s="175"/>
      <c r="E138" s="60"/>
      <c r="F138" s="201">
        <f>出入金!D138</f>
        <v>0</v>
      </c>
      <c r="G138" s="201">
        <f>出入金!E138</f>
        <v>0</v>
      </c>
      <c r="H138" s="34">
        <f>出入金!C138</f>
        <v>4.3559259259259381E-2</v>
      </c>
      <c r="I138" s="175"/>
      <c r="J138" s="175"/>
      <c r="K138" s="175"/>
      <c r="L138" s="175"/>
      <c r="M138" s="175"/>
      <c r="N138" s="78"/>
      <c r="O138" s="78"/>
      <c r="P138" s="60"/>
      <c r="Q138" s="60"/>
      <c r="R138" s="60"/>
      <c r="S138" s="78"/>
      <c r="T138" s="60"/>
      <c r="U138" s="78"/>
      <c r="V138" s="78"/>
      <c r="W138" s="78"/>
      <c r="X138" s="78"/>
      <c r="Y138" s="78"/>
    </row>
    <row r="139" spans="1:25" hidden="1">
      <c r="A139" s="115">
        <v>44333</v>
      </c>
      <c r="B139" s="200"/>
      <c r="C139" s="200"/>
      <c r="D139" s="175"/>
      <c r="E139" s="60"/>
      <c r="F139" s="201">
        <f>出入金!D139</f>
        <v>0</v>
      </c>
      <c r="G139" s="201">
        <f>出入金!E139</f>
        <v>0</v>
      </c>
      <c r="H139" s="34">
        <f>出入金!C139</f>
        <v>4.3549541284403796E-2</v>
      </c>
      <c r="I139" s="175"/>
      <c r="J139" s="175"/>
      <c r="K139" s="175"/>
      <c r="L139" s="175"/>
      <c r="M139" s="175"/>
      <c r="N139" s="78"/>
      <c r="O139" s="78"/>
      <c r="P139" s="60"/>
      <c r="Q139" s="60"/>
      <c r="R139" s="60"/>
      <c r="S139" s="78"/>
      <c r="T139" s="60"/>
      <c r="U139" s="78"/>
      <c r="V139" s="78"/>
      <c r="W139" s="78"/>
      <c r="X139" s="78"/>
      <c r="Y139" s="78"/>
    </row>
    <row r="140" spans="1:25" hidden="1">
      <c r="A140" s="115">
        <v>44334</v>
      </c>
      <c r="B140" s="200"/>
      <c r="C140" s="200"/>
      <c r="D140" s="175"/>
      <c r="E140" s="60"/>
      <c r="F140" s="201">
        <f>出入金!D140</f>
        <v>0</v>
      </c>
      <c r="G140" s="201">
        <f>出入金!E140</f>
        <v>0</v>
      </c>
      <c r="H140" s="34">
        <f>出入金!C140</f>
        <v>4.3540000000000127E-2</v>
      </c>
      <c r="I140" s="175"/>
      <c r="J140" s="175"/>
      <c r="K140" s="175"/>
      <c r="L140" s="175"/>
      <c r="M140" s="175"/>
      <c r="N140" s="78"/>
      <c r="O140" s="78"/>
      <c r="P140" s="60"/>
      <c r="Q140" s="60"/>
      <c r="R140" s="60"/>
      <c r="S140" s="78"/>
      <c r="T140" s="60"/>
      <c r="U140" s="78"/>
      <c r="V140" s="78"/>
      <c r="W140" s="78"/>
      <c r="X140" s="78"/>
      <c r="Y140" s="78"/>
    </row>
    <row r="141" spans="1:25" hidden="1">
      <c r="A141" s="115">
        <v>44335</v>
      </c>
      <c r="B141" s="200"/>
      <c r="C141" s="200"/>
      <c r="D141" s="175"/>
      <c r="E141" s="60"/>
      <c r="F141" s="201">
        <f>出入金!D141</f>
        <v>0</v>
      </c>
      <c r="G141" s="201">
        <f>出入金!E141</f>
        <v>0</v>
      </c>
      <c r="H141" s="34">
        <f>出入金!C141</f>
        <v>4.3530630630630757E-2</v>
      </c>
      <c r="I141" s="175"/>
      <c r="J141" s="175"/>
      <c r="K141" s="175"/>
      <c r="L141" s="175"/>
      <c r="M141" s="175"/>
      <c r="N141" s="78"/>
      <c r="O141" s="78"/>
      <c r="P141" s="60"/>
      <c r="Q141" s="60"/>
      <c r="R141" s="60"/>
      <c r="S141" s="78"/>
      <c r="T141" s="60"/>
      <c r="U141" s="78"/>
      <c r="V141" s="78"/>
      <c r="W141" s="78"/>
      <c r="X141" s="78"/>
      <c r="Y141" s="78"/>
    </row>
    <row r="142" spans="1:25" hidden="1">
      <c r="A142" s="115">
        <v>44336</v>
      </c>
      <c r="B142" s="200"/>
      <c r="C142" s="200"/>
      <c r="D142" s="175"/>
      <c r="E142" s="60"/>
      <c r="F142" s="201">
        <f>出入金!D142</f>
        <v>0</v>
      </c>
      <c r="G142" s="201">
        <f>出入金!E142</f>
        <v>0</v>
      </c>
      <c r="H142" s="34">
        <f>出入金!C142</f>
        <v>4.3521428571428704E-2</v>
      </c>
      <c r="I142" s="175"/>
      <c r="J142" s="175"/>
      <c r="K142" s="175"/>
      <c r="L142" s="175"/>
      <c r="M142" s="175"/>
      <c r="N142" s="78"/>
      <c r="O142" s="78"/>
      <c r="P142" s="60"/>
      <c r="Q142" s="60"/>
      <c r="R142" s="60"/>
      <c r="S142" s="78"/>
      <c r="T142" s="60"/>
      <c r="U142" s="78"/>
      <c r="V142" s="78"/>
      <c r="W142" s="78"/>
      <c r="X142" s="78"/>
      <c r="Y142" s="78"/>
    </row>
    <row r="143" spans="1:25" hidden="1">
      <c r="A143" s="115">
        <v>44337</v>
      </c>
      <c r="B143" s="200"/>
      <c r="C143" s="200"/>
      <c r="D143" s="175"/>
      <c r="E143" s="60"/>
      <c r="F143" s="201">
        <f>出入金!D143</f>
        <v>0</v>
      </c>
      <c r="G143" s="201">
        <f>出入金!E143</f>
        <v>0</v>
      </c>
      <c r="H143" s="34">
        <f>出入金!C143</f>
        <v>4.3512389380531105E-2</v>
      </c>
      <c r="I143" s="175"/>
      <c r="J143" s="175"/>
      <c r="K143" s="175"/>
      <c r="L143" s="175"/>
      <c r="M143" s="175"/>
      <c r="N143" s="78"/>
      <c r="O143" s="78"/>
      <c r="P143" s="60"/>
      <c r="Q143" s="60"/>
      <c r="R143" s="60"/>
      <c r="S143" s="78"/>
      <c r="T143" s="60"/>
      <c r="U143" s="78"/>
      <c r="V143" s="78"/>
      <c r="W143" s="78"/>
      <c r="X143" s="78"/>
      <c r="Y143" s="78"/>
    </row>
    <row r="144" spans="1:25" hidden="1">
      <c r="A144" s="115">
        <v>44338</v>
      </c>
      <c r="B144" s="200"/>
      <c r="C144" s="200"/>
      <c r="D144" s="175"/>
      <c r="E144" s="60"/>
      <c r="F144" s="201">
        <f>出入金!D144</f>
        <v>0</v>
      </c>
      <c r="G144" s="201">
        <f>出入金!E144</f>
        <v>0</v>
      </c>
      <c r="H144" s="34">
        <f>出入金!C144</f>
        <v>4.3503508771929961E-2</v>
      </c>
      <c r="I144" s="175"/>
      <c r="J144" s="175"/>
      <c r="K144" s="175"/>
      <c r="L144" s="175"/>
      <c r="M144" s="175"/>
      <c r="N144" s="78"/>
      <c r="O144" s="78"/>
      <c r="P144" s="60"/>
      <c r="Q144" s="60"/>
      <c r="R144" s="60"/>
      <c r="S144" s="78"/>
      <c r="T144" s="60"/>
      <c r="U144" s="78"/>
      <c r="V144" s="78"/>
      <c r="W144" s="78"/>
      <c r="X144" s="78"/>
      <c r="Y144" s="78"/>
    </row>
    <row r="145" spans="1:25" hidden="1">
      <c r="A145" s="115">
        <v>44339</v>
      </c>
      <c r="B145" s="200"/>
      <c r="C145" s="200"/>
      <c r="D145" s="175"/>
      <c r="E145" s="60"/>
      <c r="F145" s="201">
        <f>出入金!D145</f>
        <v>0</v>
      </c>
      <c r="G145" s="201">
        <f>出入金!E145</f>
        <v>0</v>
      </c>
      <c r="H145" s="34">
        <f>出入金!C145</f>
        <v>4.3494782608695791E-2</v>
      </c>
      <c r="I145" s="175"/>
      <c r="J145" s="175"/>
      <c r="K145" s="175"/>
      <c r="L145" s="175"/>
      <c r="M145" s="175"/>
      <c r="N145" s="78"/>
      <c r="O145" s="78"/>
      <c r="P145" s="60"/>
      <c r="Q145" s="60"/>
      <c r="R145" s="60"/>
      <c r="S145" s="78"/>
      <c r="T145" s="60"/>
      <c r="U145" s="78"/>
      <c r="V145" s="78"/>
      <c r="W145" s="78"/>
      <c r="X145" s="78"/>
      <c r="Y145" s="78"/>
    </row>
    <row r="146" spans="1:25" hidden="1">
      <c r="A146" s="115">
        <v>44340</v>
      </c>
      <c r="B146" s="200"/>
      <c r="C146" s="200"/>
      <c r="D146" s="175"/>
      <c r="E146" s="60"/>
      <c r="F146" s="201">
        <f>出入金!D146</f>
        <v>0</v>
      </c>
      <c r="G146" s="201">
        <f>出入金!E146</f>
        <v>0</v>
      </c>
      <c r="H146" s="34">
        <f>出入金!C146</f>
        <v>4.3486206896551867E-2</v>
      </c>
      <c r="I146" s="175"/>
      <c r="J146" s="175"/>
      <c r="K146" s="175"/>
      <c r="L146" s="175"/>
      <c r="M146" s="175"/>
      <c r="N146" s="78"/>
      <c r="O146" s="78"/>
      <c r="P146" s="60"/>
      <c r="Q146" s="60"/>
      <c r="R146" s="60"/>
      <c r="S146" s="78"/>
      <c r="T146" s="60"/>
      <c r="U146" s="78"/>
      <c r="V146" s="78"/>
      <c r="W146" s="78"/>
      <c r="X146" s="78"/>
      <c r="Y146" s="78"/>
    </row>
    <row r="147" spans="1:25" hidden="1">
      <c r="A147" s="115">
        <v>44341</v>
      </c>
      <c r="B147" s="200"/>
      <c r="C147" s="200"/>
      <c r="D147" s="175"/>
      <c r="E147" s="60"/>
      <c r="F147" s="201">
        <f>出入金!D147</f>
        <v>0</v>
      </c>
      <c r="G147" s="201">
        <f>出入金!E147</f>
        <v>0</v>
      </c>
      <c r="H147" s="34">
        <f>出入金!C147</f>
        <v>4.3477777777777921E-2</v>
      </c>
      <c r="I147" s="175"/>
      <c r="J147" s="175"/>
      <c r="K147" s="175"/>
      <c r="L147" s="175"/>
      <c r="M147" s="175"/>
      <c r="N147" s="78"/>
      <c r="O147" s="78"/>
      <c r="P147" s="60"/>
      <c r="Q147" s="60"/>
      <c r="R147" s="60"/>
      <c r="S147" s="78"/>
      <c r="T147" s="60"/>
      <c r="U147" s="78"/>
      <c r="V147" s="78"/>
      <c r="W147" s="78"/>
      <c r="X147" s="78"/>
      <c r="Y147" s="78"/>
    </row>
    <row r="148" spans="1:25" hidden="1">
      <c r="A148" s="115">
        <v>44342</v>
      </c>
      <c r="B148" s="200"/>
      <c r="C148" s="200"/>
      <c r="D148" s="175"/>
      <c r="E148" s="60"/>
      <c r="F148" s="201">
        <f>出入金!D148</f>
        <v>0</v>
      </c>
      <c r="G148" s="201">
        <f>出入金!E148</f>
        <v>0</v>
      </c>
      <c r="H148" s="34">
        <f>出入金!C148</f>
        <v>4.3469491525423877E-2</v>
      </c>
      <c r="I148" s="175"/>
      <c r="J148" s="175"/>
      <c r="K148" s="175"/>
      <c r="L148" s="175"/>
      <c r="M148" s="175"/>
      <c r="N148" s="78"/>
      <c r="O148" s="78"/>
      <c r="P148" s="60"/>
      <c r="Q148" s="60"/>
      <c r="R148" s="60"/>
      <c r="S148" s="78"/>
      <c r="T148" s="60"/>
      <c r="U148" s="78"/>
      <c r="V148" s="78"/>
      <c r="W148" s="78"/>
      <c r="X148" s="78"/>
      <c r="Y148" s="78"/>
    </row>
    <row r="149" spans="1:25" hidden="1">
      <c r="A149" s="115">
        <v>44343</v>
      </c>
      <c r="B149" s="200"/>
      <c r="C149" s="200"/>
      <c r="D149" s="175"/>
      <c r="E149" s="60"/>
      <c r="F149" s="201">
        <f>出入金!D149</f>
        <v>0</v>
      </c>
      <c r="G149" s="201">
        <f>出入金!E149</f>
        <v>0</v>
      </c>
      <c r="H149" s="34">
        <f>出入金!C149</f>
        <v>4.3461344537815277E-2</v>
      </c>
      <c r="I149" s="175"/>
      <c r="J149" s="175"/>
      <c r="K149" s="175"/>
      <c r="L149" s="175"/>
      <c r="M149" s="175"/>
      <c r="N149" s="78"/>
      <c r="O149" s="78"/>
      <c r="P149" s="60"/>
      <c r="Q149" s="60"/>
      <c r="R149" s="60"/>
      <c r="S149" s="78"/>
      <c r="T149" s="60"/>
      <c r="U149" s="78"/>
      <c r="V149" s="78"/>
      <c r="W149" s="78"/>
      <c r="X149" s="78"/>
      <c r="Y149" s="78"/>
    </row>
    <row r="150" spans="1:25" hidden="1">
      <c r="A150" s="115">
        <v>44344</v>
      </c>
      <c r="B150" s="200"/>
      <c r="C150" s="200"/>
      <c r="D150" s="175"/>
      <c r="E150" s="60"/>
      <c r="F150" s="201">
        <f>出入金!D150</f>
        <v>0</v>
      </c>
      <c r="G150" s="201">
        <f>出入金!E150</f>
        <v>0</v>
      </c>
      <c r="H150" s="34">
        <f>出入金!C150</f>
        <v>4.3453333333333483E-2</v>
      </c>
      <c r="I150" s="175"/>
      <c r="J150" s="175"/>
      <c r="K150" s="175"/>
      <c r="L150" s="175"/>
      <c r="M150" s="175"/>
      <c r="N150" s="78"/>
      <c r="O150" s="78"/>
      <c r="P150" s="60"/>
      <c r="Q150" s="60"/>
      <c r="R150" s="60"/>
      <c r="S150" s="78"/>
      <c r="T150" s="60"/>
      <c r="U150" s="78"/>
      <c r="V150" s="78"/>
      <c r="W150" s="78"/>
      <c r="X150" s="78"/>
      <c r="Y150" s="78"/>
    </row>
    <row r="151" spans="1:25" hidden="1">
      <c r="A151" s="115">
        <v>44345</v>
      </c>
      <c r="B151" s="200"/>
      <c r="C151" s="200"/>
      <c r="D151" s="175"/>
      <c r="E151" s="60"/>
      <c r="F151" s="201">
        <f>出入金!D151</f>
        <v>0</v>
      </c>
      <c r="G151" s="201">
        <f>出入金!E151</f>
        <v>0</v>
      </c>
      <c r="H151" s="34">
        <f>出入金!C151</f>
        <v>4.3445454545454697E-2</v>
      </c>
      <c r="I151" s="175"/>
      <c r="J151" s="175"/>
      <c r="K151" s="175"/>
      <c r="L151" s="175"/>
      <c r="M151" s="175"/>
      <c r="N151" s="78"/>
      <c r="O151" s="78"/>
      <c r="P151" s="60"/>
      <c r="Q151" s="60"/>
      <c r="R151" s="60"/>
      <c r="S151" s="78"/>
      <c r="T151" s="60"/>
      <c r="U151" s="78"/>
      <c r="V151" s="78"/>
      <c r="W151" s="78"/>
      <c r="X151" s="78"/>
      <c r="Y151" s="78"/>
    </row>
    <row r="152" spans="1:25" hidden="1">
      <c r="A152" s="115">
        <v>44346</v>
      </c>
      <c r="B152" s="200"/>
      <c r="C152" s="200"/>
      <c r="D152" s="175"/>
      <c r="E152" s="60"/>
      <c r="F152" s="201">
        <f>出入金!D152</f>
        <v>0</v>
      </c>
      <c r="G152" s="201">
        <f>出入金!E152</f>
        <v>0</v>
      </c>
      <c r="H152" s="34">
        <f>出入金!C152</f>
        <v>4.3437704918032942E-2</v>
      </c>
      <c r="I152" s="175"/>
      <c r="J152" s="175"/>
      <c r="K152" s="175"/>
      <c r="L152" s="175"/>
      <c r="M152" s="175"/>
      <c r="N152" s="78"/>
      <c r="O152" s="78"/>
      <c r="P152" s="60"/>
      <c r="Q152" s="60"/>
      <c r="R152" s="60"/>
      <c r="S152" s="78"/>
      <c r="T152" s="60"/>
      <c r="U152" s="78"/>
      <c r="V152" s="78"/>
      <c r="W152" s="78"/>
      <c r="X152" s="78"/>
      <c r="Y152" s="78"/>
    </row>
    <row r="153" spans="1:25" hidden="1">
      <c r="A153" s="115">
        <v>44347</v>
      </c>
      <c r="B153" s="200"/>
      <c r="C153" s="200"/>
      <c r="D153" s="175"/>
      <c r="E153" s="60"/>
      <c r="F153" s="201">
        <f>出入金!D153</f>
        <v>0</v>
      </c>
      <c r="G153" s="201">
        <f>出入金!E153</f>
        <v>0</v>
      </c>
      <c r="H153" s="34">
        <f>出入金!C153</f>
        <v>4.3430081300813168E-2</v>
      </c>
      <c r="I153" s="175"/>
      <c r="J153" s="175"/>
      <c r="K153" s="175"/>
      <c r="L153" s="175"/>
      <c r="M153" s="175"/>
      <c r="N153" s="78"/>
      <c r="O153" s="78"/>
      <c r="P153" s="60"/>
      <c r="Q153" s="60"/>
      <c r="R153" s="60"/>
      <c r="S153" s="78"/>
      <c r="T153" s="60"/>
      <c r="U153" s="78"/>
      <c r="V153" s="78"/>
      <c r="W153" s="78"/>
      <c r="X153" s="78"/>
      <c r="Y153" s="78"/>
    </row>
    <row r="154" spans="1:25" hidden="1">
      <c r="A154" s="115">
        <v>44348</v>
      </c>
      <c r="B154" s="200"/>
      <c r="C154" s="200"/>
      <c r="D154" s="175"/>
      <c r="E154" s="60"/>
      <c r="F154" s="201">
        <f>出入金!D154</f>
        <v>0</v>
      </c>
      <c r="G154" s="201">
        <f>出入金!E154</f>
        <v>0</v>
      </c>
      <c r="H154" s="34">
        <f>出入金!C154</f>
        <v>4.3421774193548542E-2</v>
      </c>
      <c r="I154" s="175"/>
      <c r="J154" s="175"/>
      <c r="K154" s="175"/>
      <c r="L154" s="175"/>
      <c r="M154" s="175"/>
      <c r="N154" s="78"/>
      <c r="O154" s="78"/>
      <c r="P154" s="60"/>
      <c r="Q154" s="60"/>
      <c r="R154" s="60"/>
      <c r="S154" s="78"/>
      <c r="T154" s="60"/>
      <c r="U154" s="78"/>
      <c r="V154" s="78"/>
      <c r="W154" s="78"/>
      <c r="X154" s="78"/>
      <c r="Y154" s="78"/>
    </row>
    <row r="155" spans="1:25" hidden="1">
      <c r="A155" s="115">
        <v>44349</v>
      </c>
      <c r="B155" s="200"/>
      <c r="C155" s="200"/>
      <c r="D155" s="175"/>
      <c r="E155" s="60"/>
      <c r="F155" s="201">
        <f>出入金!D155</f>
        <v>0</v>
      </c>
      <c r="G155" s="201">
        <f>出入金!E155</f>
        <v>0</v>
      </c>
      <c r="H155" s="34">
        <f>出入金!C155</f>
        <v>4.3413600000000149E-2</v>
      </c>
      <c r="I155" s="175"/>
      <c r="J155" s="175"/>
      <c r="K155" s="175"/>
      <c r="L155" s="175"/>
      <c r="M155" s="175"/>
      <c r="N155" s="78"/>
      <c r="O155" s="78"/>
      <c r="P155" s="60"/>
      <c r="Q155" s="60"/>
      <c r="R155" s="60"/>
      <c r="S155" s="78"/>
      <c r="T155" s="60"/>
      <c r="U155" s="78"/>
      <c r="V155" s="78"/>
      <c r="W155" s="78"/>
      <c r="X155" s="78"/>
      <c r="Y155" s="78"/>
    </row>
    <row r="156" spans="1:25" hidden="1">
      <c r="A156" s="115">
        <v>44350</v>
      </c>
      <c r="B156" s="200"/>
      <c r="C156" s="200"/>
      <c r="D156" s="175"/>
      <c r="E156" s="60"/>
      <c r="F156" s="201">
        <f>出入金!D156</f>
        <v>0</v>
      </c>
      <c r="G156" s="201">
        <f>出入金!E156</f>
        <v>0</v>
      </c>
      <c r="H156" s="34">
        <f>出入金!C156</f>
        <v>4.3405555555555704E-2</v>
      </c>
      <c r="I156" s="175"/>
      <c r="J156" s="175"/>
      <c r="K156" s="175"/>
      <c r="L156" s="175"/>
      <c r="M156" s="175"/>
      <c r="N156" s="78"/>
      <c r="O156" s="78"/>
      <c r="P156" s="60"/>
      <c r="Q156" s="60"/>
      <c r="R156" s="60"/>
      <c r="S156" s="78"/>
      <c r="T156" s="60"/>
      <c r="U156" s="78"/>
      <c r="V156" s="78"/>
      <c r="W156" s="78"/>
      <c r="X156" s="78"/>
      <c r="Y156" s="78"/>
    </row>
    <row r="157" spans="1:25" hidden="1">
      <c r="A157" s="115">
        <v>44351</v>
      </c>
      <c r="B157" s="200"/>
      <c r="C157" s="200"/>
      <c r="D157" s="175"/>
      <c r="E157" s="60"/>
      <c r="F157" s="201">
        <f>出入金!D157</f>
        <v>0</v>
      </c>
      <c r="G157" s="201">
        <f>出入金!E157</f>
        <v>0</v>
      </c>
      <c r="H157" s="34">
        <f>出入金!C157</f>
        <v>4.3397637795275737E-2</v>
      </c>
      <c r="I157" s="175"/>
      <c r="J157" s="175"/>
      <c r="K157" s="175"/>
      <c r="L157" s="175"/>
      <c r="M157" s="175"/>
      <c r="N157" s="78"/>
      <c r="O157" s="78"/>
      <c r="P157" s="60"/>
      <c r="Q157" s="60"/>
      <c r="R157" s="60"/>
      <c r="S157" s="78"/>
      <c r="T157" s="60"/>
      <c r="U157" s="78"/>
      <c r="V157" s="78"/>
      <c r="W157" s="78"/>
      <c r="X157" s="78"/>
      <c r="Y157" s="78"/>
    </row>
    <row r="158" spans="1:25" hidden="1">
      <c r="A158" s="115">
        <v>44352</v>
      </c>
      <c r="B158" s="200"/>
      <c r="C158" s="200"/>
      <c r="D158" s="175"/>
      <c r="E158" s="60"/>
      <c r="F158" s="201">
        <f>出入金!D158</f>
        <v>0</v>
      </c>
      <c r="G158" s="201">
        <f>出入金!E158</f>
        <v>0</v>
      </c>
      <c r="H158" s="34">
        <f>出入金!C158</f>
        <v>4.3389843750000143E-2</v>
      </c>
      <c r="I158" s="175"/>
      <c r="J158" s="175"/>
      <c r="K158" s="175"/>
      <c r="L158" s="175"/>
      <c r="M158" s="175"/>
      <c r="N158" s="78"/>
      <c r="O158" s="78"/>
      <c r="P158" s="60"/>
      <c r="Q158" s="60"/>
      <c r="R158" s="60"/>
      <c r="S158" s="78"/>
      <c r="T158" s="60"/>
      <c r="U158" s="78"/>
      <c r="V158" s="78"/>
      <c r="W158" s="78"/>
      <c r="X158" s="78"/>
      <c r="Y158" s="78"/>
    </row>
    <row r="159" spans="1:25" hidden="1">
      <c r="A159" s="115">
        <v>44353</v>
      </c>
      <c r="B159" s="200"/>
      <c r="C159" s="200"/>
      <c r="D159" s="175"/>
      <c r="E159" s="60"/>
      <c r="F159" s="201">
        <f>出入金!D159</f>
        <v>0</v>
      </c>
      <c r="G159" s="201">
        <f>出入金!E159</f>
        <v>0</v>
      </c>
      <c r="H159" s="34">
        <f>出入金!C159</f>
        <v>4.3382170542635802E-2</v>
      </c>
      <c r="I159" s="175"/>
      <c r="J159" s="175"/>
      <c r="K159" s="175"/>
      <c r="L159" s="175"/>
      <c r="M159" s="175"/>
      <c r="N159" s="78"/>
      <c r="O159" s="78"/>
      <c r="P159" s="60"/>
      <c r="Q159" s="60"/>
      <c r="R159" s="60"/>
      <c r="S159" s="78"/>
      <c r="T159" s="60"/>
      <c r="U159" s="78"/>
      <c r="V159" s="78"/>
      <c r="W159" s="78"/>
      <c r="X159" s="78"/>
      <c r="Y159" s="78"/>
    </row>
    <row r="160" spans="1:25" hidden="1">
      <c r="A160" s="115">
        <v>44354</v>
      </c>
      <c r="B160" s="200"/>
      <c r="C160" s="200"/>
      <c r="D160" s="175"/>
      <c r="E160" s="60"/>
      <c r="F160" s="201">
        <f>出入金!D160</f>
        <v>0</v>
      </c>
      <c r="G160" s="201">
        <f>出入金!E160</f>
        <v>0</v>
      </c>
      <c r="H160" s="34">
        <f>出入金!C160</f>
        <v>4.3374615384615518E-2</v>
      </c>
      <c r="I160" s="175"/>
      <c r="J160" s="175"/>
      <c r="K160" s="175"/>
      <c r="L160" s="175"/>
      <c r="M160" s="175"/>
      <c r="N160" s="78"/>
      <c r="O160" s="78"/>
      <c r="P160" s="60"/>
      <c r="Q160" s="60"/>
      <c r="R160" s="60"/>
      <c r="S160" s="78"/>
      <c r="T160" s="60"/>
      <c r="U160" s="78"/>
      <c r="V160" s="78"/>
      <c r="W160" s="78"/>
      <c r="X160" s="78"/>
      <c r="Y160" s="78"/>
    </row>
    <row r="161" spans="1:25" hidden="1">
      <c r="A161" s="115">
        <v>44355</v>
      </c>
      <c r="B161" s="200"/>
      <c r="C161" s="200"/>
      <c r="D161" s="175"/>
      <c r="E161" s="60"/>
      <c r="F161" s="201">
        <f>出入金!D161</f>
        <v>0</v>
      </c>
      <c r="G161" s="201">
        <f>出入金!E161</f>
        <v>0</v>
      </c>
      <c r="H161" s="34">
        <f>出入金!C161</f>
        <v>4.336717557251922E-2</v>
      </c>
      <c r="I161" s="175"/>
      <c r="J161" s="175"/>
      <c r="K161" s="175"/>
      <c r="L161" s="175"/>
      <c r="M161" s="175"/>
      <c r="N161" s="78"/>
      <c r="O161" s="78"/>
      <c r="P161" s="60"/>
      <c r="Q161" s="60"/>
      <c r="R161" s="60"/>
      <c r="S161" s="78"/>
      <c r="T161" s="60"/>
      <c r="U161" s="78"/>
      <c r="V161" s="78"/>
      <c r="W161" s="78"/>
      <c r="X161" s="78"/>
      <c r="Y161" s="78"/>
    </row>
    <row r="162" spans="1:25" hidden="1">
      <c r="A162" s="115">
        <v>44356</v>
      </c>
      <c r="B162" s="200"/>
      <c r="C162" s="200"/>
      <c r="D162" s="175"/>
      <c r="E162" s="60"/>
      <c r="F162" s="201">
        <f>出入金!D162</f>
        <v>0</v>
      </c>
      <c r="G162" s="201">
        <f>出入金!E162</f>
        <v>0</v>
      </c>
      <c r="H162" s="34">
        <f>出入金!C162</f>
        <v>4.3359848484848619E-2</v>
      </c>
      <c r="I162" s="175"/>
      <c r="J162" s="175"/>
      <c r="K162" s="175"/>
      <c r="L162" s="175"/>
      <c r="M162" s="175"/>
      <c r="N162" s="78"/>
      <c r="O162" s="78"/>
      <c r="P162" s="60"/>
      <c r="Q162" s="60"/>
      <c r="R162" s="60"/>
      <c r="S162" s="78"/>
      <c r="T162" s="60"/>
      <c r="U162" s="78"/>
      <c r="V162" s="78"/>
      <c r="W162" s="78"/>
      <c r="X162" s="78"/>
      <c r="Y162" s="78"/>
    </row>
    <row r="163" spans="1:25" hidden="1">
      <c r="A163" s="115">
        <v>44357</v>
      </c>
      <c r="B163" s="200"/>
      <c r="C163" s="200"/>
      <c r="D163" s="175"/>
      <c r="E163" s="60"/>
      <c r="F163" s="201">
        <f>出入金!D163</f>
        <v>0</v>
      </c>
      <c r="G163" s="201">
        <f>出入金!E163</f>
        <v>0</v>
      </c>
      <c r="H163" s="34">
        <f>出入金!C163</f>
        <v>4.3352631578947497E-2</v>
      </c>
      <c r="I163" s="175"/>
      <c r="J163" s="175"/>
      <c r="K163" s="175"/>
      <c r="L163" s="175"/>
      <c r="M163" s="175"/>
      <c r="N163" s="78"/>
      <c r="O163" s="78"/>
      <c r="P163" s="60"/>
      <c r="Q163" s="60"/>
      <c r="R163" s="60"/>
      <c r="S163" s="78"/>
      <c r="T163" s="60"/>
      <c r="U163" s="78"/>
      <c r="V163" s="78"/>
      <c r="W163" s="78"/>
      <c r="X163" s="78"/>
      <c r="Y163" s="78"/>
    </row>
    <row r="164" spans="1:25" hidden="1">
      <c r="A164" s="115">
        <v>44358</v>
      </c>
      <c r="B164" s="200"/>
      <c r="C164" s="200"/>
      <c r="D164" s="175"/>
      <c r="E164" s="60"/>
      <c r="F164" s="201">
        <f>出入金!D164</f>
        <v>0</v>
      </c>
      <c r="G164" s="201">
        <f>出入金!E164</f>
        <v>0</v>
      </c>
      <c r="H164" s="34">
        <f>出入金!C164</f>
        <v>4.3345522388059825E-2</v>
      </c>
      <c r="I164" s="175"/>
      <c r="J164" s="175"/>
      <c r="K164" s="175"/>
      <c r="L164" s="175"/>
      <c r="M164" s="175"/>
      <c r="N164" s="78"/>
      <c r="O164" s="78"/>
      <c r="P164" s="60"/>
      <c r="Q164" s="60"/>
      <c r="R164" s="60"/>
      <c r="S164" s="78"/>
      <c r="T164" s="60"/>
      <c r="U164" s="78"/>
      <c r="V164" s="78"/>
      <c r="W164" s="78"/>
      <c r="X164" s="78"/>
      <c r="Y164" s="78"/>
    </row>
    <row r="165" spans="1:25" hidden="1">
      <c r="A165" s="115">
        <v>44359</v>
      </c>
      <c r="B165" s="200"/>
      <c r="C165" s="200"/>
      <c r="D165" s="175"/>
      <c r="E165" s="60"/>
      <c r="F165" s="201">
        <f>出入金!D165</f>
        <v>0</v>
      </c>
      <c r="G165" s="201">
        <f>出入金!E165</f>
        <v>0</v>
      </c>
      <c r="H165" s="34">
        <f>出入金!C165</f>
        <v>4.3338518518518644E-2</v>
      </c>
      <c r="I165" s="175"/>
      <c r="J165" s="175"/>
      <c r="K165" s="175"/>
      <c r="L165" s="175"/>
      <c r="M165" s="175"/>
      <c r="N165" s="78"/>
      <c r="O165" s="78"/>
      <c r="P165" s="60"/>
      <c r="Q165" s="60"/>
      <c r="R165" s="60"/>
      <c r="S165" s="78"/>
      <c r="T165" s="60"/>
      <c r="U165" s="78"/>
      <c r="V165" s="78"/>
      <c r="W165" s="78"/>
      <c r="X165" s="78"/>
      <c r="Y165" s="78"/>
    </row>
    <row r="166" spans="1:25" hidden="1">
      <c r="A166" s="115">
        <v>44360</v>
      </c>
      <c r="B166" s="200"/>
      <c r="C166" s="200"/>
      <c r="D166" s="175"/>
      <c r="E166" s="60"/>
      <c r="F166" s="201">
        <f>出入金!D166</f>
        <v>0</v>
      </c>
      <c r="G166" s="201">
        <f>出入金!E166</f>
        <v>0</v>
      </c>
      <c r="H166" s="34">
        <f>出入金!C166</f>
        <v>4.3331617647058944E-2</v>
      </c>
      <c r="I166" s="175"/>
      <c r="J166" s="175"/>
      <c r="K166" s="175"/>
      <c r="L166" s="175"/>
      <c r="M166" s="175"/>
      <c r="N166" s="78"/>
      <c r="O166" s="78"/>
      <c r="P166" s="60"/>
      <c r="Q166" s="60"/>
      <c r="R166" s="60"/>
      <c r="S166" s="78"/>
      <c r="T166" s="60"/>
      <c r="U166" s="78"/>
      <c r="V166" s="78"/>
      <c r="W166" s="78"/>
      <c r="X166" s="78"/>
      <c r="Y166" s="78"/>
    </row>
    <row r="167" spans="1:25" hidden="1">
      <c r="A167" s="115">
        <v>44361</v>
      </c>
      <c r="B167" s="200"/>
      <c r="C167" s="200"/>
      <c r="D167" s="175"/>
      <c r="E167" s="60"/>
      <c r="F167" s="201">
        <f>出入金!D167</f>
        <v>0</v>
      </c>
      <c r="G167" s="201">
        <f>出入金!E167</f>
        <v>0</v>
      </c>
      <c r="H167" s="34">
        <f>出入金!C167</f>
        <v>4.3324817518248293E-2</v>
      </c>
      <c r="I167" s="175"/>
      <c r="J167" s="175"/>
      <c r="K167" s="175"/>
      <c r="L167" s="175"/>
      <c r="M167" s="175"/>
      <c r="N167" s="78"/>
      <c r="O167" s="78"/>
      <c r="P167" s="60"/>
      <c r="Q167" s="60"/>
      <c r="R167" s="60"/>
      <c r="S167" s="78"/>
      <c r="T167" s="60"/>
      <c r="U167" s="78"/>
      <c r="V167" s="78"/>
      <c r="W167" s="78"/>
      <c r="X167" s="78"/>
      <c r="Y167" s="78"/>
    </row>
    <row r="168" spans="1:25" hidden="1">
      <c r="A168" s="115">
        <v>44362</v>
      </c>
      <c r="B168" s="200"/>
      <c r="C168" s="200"/>
      <c r="D168" s="175"/>
      <c r="E168" s="60"/>
      <c r="F168" s="201">
        <f>出入金!D168</f>
        <v>0</v>
      </c>
      <c r="G168" s="201">
        <f>出入金!E168</f>
        <v>0</v>
      </c>
      <c r="H168" s="34">
        <f>出入金!C168</f>
        <v>4.3318115942029098E-2</v>
      </c>
      <c r="I168" s="175"/>
      <c r="J168" s="175"/>
      <c r="K168" s="175"/>
      <c r="L168" s="175"/>
      <c r="M168" s="175"/>
      <c r="N168" s="78"/>
      <c r="O168" s="78"/>
      <c r="P168" s="60"/>
      <c r="Q168" s="60"/>
      <c r="R168" s="60"/>
      <c r="S168" s="78"/>
      <c r="T168" s="60"/>
      <c r="U168" s="78"/>
      <c r="V168" s="78"/>
      <c r="W168" s="78"/>
      <c r="X168" s="78"/>
      <c r="Y168" s="78"/>
    </row>
    <row r="169" spans="1:25" hidden="1">
      <c r="A169" s="115">
        <v>44363</v>
      </c>
      <c r="B169" s="200"/>
      <c r="C169" s="200"/>
      <c r="D169" s="175"/>
      <c r="E169" s="60"/>
      <c r="F169" s="201">
        <f>出入金!D169</f>
        <v>0</v>
      </c>
      <c r="G169" s="201">
        <f>出入金!E169</f>
        <v>0</v>
      </c>
      <c r="H169" s="34">
        <f>出入金!C169</f>
        <v>4.3311510791367018E-2</v>
      </c>
      <c r="I169" s="175"/>
      <c r="J169" s="175"/>
      <c r="K169" s="175"/>
      <c r="L169" s="175"/>
      <c r="M169" s="175"/>
      <c r="N169" s="78"/>
      <c r="O169" s="78"/>
      <c r="P169" s="60"/>
      <c r="Q169" s="60"/>
      <c r="R169" s="60"/>
      <c r="S169" s="78"/>
      <c r="T169" s="60"/>
      <c r="U169" s="78"/>
      <c r="V169" s="78"/>
      <c r="W169" s="78"/>
      <c r="X169" s="78"/>
      <c r="Y169" s="78"/>
    </row>
    <row r="170" spans="1:25" hidden="1">
      <c r="A170" s="115">
        <v>44364</v>
      </c>
      <c r="B170" s="200"/>
      <c r="C170" s="200"/>
      <c r="D170" s="175"/>
      <c r="E170" s="60"/>
      <c r="F170" s="201">
        <f>出入金!D170</f>
        <v>0</v>
      </c>
      <c r="G170" s="201">
        <f>出入金!E170</f>
        <v>0</v>
      </c>
      <c r="H170" s="34">
        <f>出入金!C170</f>
        <v>4.3305000000000114E-2</v>
      </c>
      <c r="I170" s="175"/>
      <c r="J170" s="175"/>
      <c r="K170" s="175"/>
      <c r="L170" s="175"/>
      <c r="M170" s="175"/>
      <c r="N170" s="78"/>
      <c r="O170" s="78"/>
      <c r="P170" s="60"/>
      <c r="Q170" s="60"/>
      <c r="R170" s="60"/>
      <c r="S170" s="78"/>
      <c r="T170" s="60"/>
      <c r="U170" s="78"/>
      <c r="V170" s="78"/>
      <c r="W170" s="78"/>
      <c r="X170" s="78"/>
      <c r="Y170" s="78"/>
    </row>
    <row r="171" spans="1:25" hidden="1">
      <c r="A171" s="115">
        <v>44365</v>
      </c>
      <c r="B171" s="200"/>
      <c r="C171" s="200"/>
      <c r="D171" s="175"/>
      <c r="E171" s="60"/>
      <c r="F171" s="201">
        <f>出入金!D171</f>
        <v>0</v>
      </c>
      <c r="G171" s="201">
        <f>出入金!E171</f>
        <v>0</v>
      </c>
      <c r="H171" s="34">
        <f>出入金!C171</f>
        <v>4.3298581560283794E-2</v>
      </c>
      <c r="I171" s="175"/>
      <c r="J171" s="175"/>
      <c r="K171" s="175"/>
      <c r="L171" s="175"/>
      <c r="M171" s="175"/>
      <c r="N171" s="78"/>
      <c r="O171" s="78"/>
      <c r="P171" s="60"/>
      <c r="Q171" s="60"/>
      <c r="R171" s="60"/>
      <c r="S171" s="78"/>
      <c r="T171" s="60"/>
      <c r="U171" s="78"/>
      <c r="V171" s="78"/>
      <c r="W171" s="78"/>
      <c r="X171" s="78"/>
      <c r="Y171" s="78"/>
    </row>
    <row r="172" spans="1:25" hidden="1">
      <c r="A172" s="115">
        <v>44366</v>
      </c>
      <c r="B172" s="200"/>
      <c r="C172" s="200"/>
      <c r="D172" s="175"/>
      <c r="E172" s="60"/>
      <c r="F172" s="201">
        <f>出入金!D172</f>
        <v>0</v>
      </c>
      <c r="G172" s="201">
        <f>出入金!E172</f>
        <v>0</v>
      </c>
      <c r="H172" s="34">
        <f>出入金!C172</f>
        <v>4.3292253521126867E-2</v>
      </c>
      <c r="I172" s="175"/>
      <c r="J172" s="175"/>
      <c r="K172" s="175"/>
      <c r="L172" s="175"/>
      <c r="M172" s="175"/>
      <c r="N172" s="78"/>
      <c r="O172" s="78"/>
      <c r="P172" s="60"/>
      <c r="Q172" s="60"/>
      <c r="R172" s="60"/>
      <c r="S172" s="78"/>
      <c r="T172" s="60"/>
      <c r="U172" s="78"/>
      <c r="V172" s="78"/>
      <c r="W172" s="78"/>
      <c r="X172" s="78"/>
      <c r="Y172" s="78"/>
    </row>
    <row r="173" spans="1:25" hidden="1">
      <c r="A173" s="115">
        <v>44367</v>
      </c>
      <c r="B173" s="200"/>
      <c r="C173" s="200"/>
      <c r="D173" s="175"/>
      <c r="E173" s="60"/>
      <c r="F173" s="201">
        <f>出入金!D173</f>
        <v>0</v>
      </c>
      <c r="G173" s="201">
        <f>出入金!E173</f>
        <v>0</v>
      </c>
      <c r="H173" s="34">
        <f>出入金!C173</f>
        <v>4.3286013986014088E-2</v>
      </c>
      <c r="I173" s="175"/>
      <c r="J173" s="175"/>
      <c r="K173" s="175"/>
      <c r="L173" s="175"/>
      <c r="M173" s="175"/>
      <c r="N173" s="78"/>
      <c r="O173" s="78"/>
      <c r="P173" s="60"/>
      <c r="Q173" s="60"/>
      <c r="R173" s="60"/>
      <c r="S173" s="78"/>
      <c r="T173" s="60"/>
      <c r="U173" s="78"/>
      <c r="V173" s="78"/>
      <c r="W173" s="78"/>
      <c r="X173" s="78"/>
      <c r="Y173" s="78"/>
    </row>
    <row r="174" spans="1:25" hidden="1">
      <c r="A174" s="115">
        <v>44368</v>
      </c>
      <c r="B174" s="200"/>
      <c r="C174" s="200"/>
      <c r="D174" s="175"/>
      <c r="E174" s="60"/>
      <c r="F174" s="201">
        <f>出入金!D174</f>
        <v>0</v>
      </c>
      <c r="G174" s="201">
        <f>出入金!E174</f>
        <v>0</v>
      </c>
      <c r="H174" s="34">
        <f>出入金!C174</f>
        <v>4.3279861111111213E-2</v>
      </c>
      <c r="I174" s="175"/>
      <c r="J174" s="175"/>
      <c r="K174" s="175"/>
      <c r="L174" s="175"/>
      <c r="M174" s="175"/>
      <c r="N174" s="78"/>
      <c r="O174" s="78"/>
      <c r="P174" s="60"/>
      <c r="Q174" s="60"/>
      <c r="R174" s="60"/>
      <c r="S174" s="78"/>
      <c r="T174" s="60"/>
      <c r="U174" s="78"/>
      <c r="V174" s="78"/>
      <c r="W174" s="78"/>
      <c r="X174" s="78"/>
      <c r="Y174" s="78"/>
    </row>
    <row r="175" spans="1:25" hidden="1">
      <c r="A175" s="115">
        <v>44369</v>
      </c>
      <c r="B175" s="200"/>
      <c r="C175" s="200"/>
      <c r="D175" s="175"/>
      <c r="E175" s="60"/>
      <c r="F175" s="201">
        <f>出入金!D175</f>
        <v>0</v>
      </c>
      <c r="G175" s="201">
        <f>出入金!E175</f>
        <v>0</v>
      </c>
      <c r="H175" s="34">
        <f>出入金!C175</f>
        <v>4.3273793103448373E-2</v>
      </c>
      <c r="I175" s="175"/>
      <c r="J175" s="175"/>
      <c r="K175" s="175"/>
      <c r="L175" s="175"/>
      <c r="M175" s="175"/>
      <c r="N175" s="78"/>
      <c r="O175" s="78"/>
      <c r="P175" s="60"/>
      <c r="Q175" s="60"/>
      <c r="R175" s="60"/>
      <c r="S175" s="78"/>
      <c r="T175" s="60"/>
      <c r="U175" s="78"/>
      <c r="V175" s="78"/>
      <c r="W175" s="78"/>
      <c r="X175" s="78"/>
      <c r="Y175" s="78"/>
    </row>
    <row r="176" spans="1:25" hidden="1">
      <c r="A176" s="115">
        <v>44370</v>
      </c>
      <c r="B176" s="200"/>
      <c r="C176" s="200"/>
      <c r="D176" s="175"/>
      <c r="E176" s="60"/>
      <c r="F176" s="201">
        <f>出入金!D176</f>
        <v>0</v>
      </c>
      <c r="G176" s="201">
        <f>出入金!E176</f>
        <v>0</v>
      </c>
      <c r="H176" s="34">
        <f>出入金!C176</f>
        <v>4.326780821917818E-2</v>
      </c>
      <c r="I176" s="175"/>
      <c r="J176" s="175"/>
      <c r="K176" s="175"/>
      <c r="L176" s="175"/>
      <c r="M176" s="175"/>
      <c r="N176" s="78"/>
      <c r="O176" s="78"/>
      <c r="P176" s="60"/>
      <c r="Q176" s="60"/>
      <c r="R176" s="60"/>
      <c r="S176" s="78"/>
      <c r="T176" s="60"/>
      <c r="U176" s="78"/>
      <c r="V176" s="78"/>
      <c r="W176" s="78"/>
      <c r="X176" s="78"/>
      <c r="Y176" s="78"/>
    </row>
    <row r="177" spans="1:25" hidden="1">
      <c r="A177" s="115">
        <v>44371</v>
      </c>
      <c r="B177" s="200"/>
      <c r="C177" s="200"/>
      <c r="D177" s="175"/>
      <c r="E177" s="60"/>
      <c r="F177" s="201">
        <f>出入金!D177</f>
        <v>0</v>
      </c>
      <c r="G177" s="201">
        <f>出入金!E177</f>
        <v>0</v>
      </c>
      <c r="H177" s="34">
        <f>出入金!C177</f>
        <v>4.3261904761904856E-2</v>
      </c>
      <c r="I177" s="175"/>
      <c r="J177" s="175"/>
      <c r="K177" s="175"/>
      <c r="L177" s="175"/>
      <c r="M177" s="175"/>
      <c r="N177" s="78"/>
      <c r="O177" s="78"/>
      <c r="P177" s="60"/>
      <c r="Q177" s="60"/>
      <c r="R177" s="60"/>
      <c r="S177" s="78"/>
      <c r="T177" s="60"/>
      <c r="U177" s="78"/>
      <c r="V177" s="78"/>
      <c r="W177" s="78"/>
      <c r="X177" s="78"/>
      <c r="Y177" s="78"/>
    </row>
    <row r="178" spans="1:25" hidden="1">
      <c r="A178" s="115">
        <v>44372</v>
      </c>
      <c r="B178" s="200"/>
      <c r="C178" s="200"/>
      <c r="D178" s="175"/>
      <c r="E178" s="60"/>
      <c r="F178" s="201">
        <f>出入金!D178</f>
        <v>0</v>
      </c>
      <c r="G178" s="201">
        <f>出入金!E178</f>
        <v>0</v>
      </c>
      <c r="H178" s="34">
        <f>出入金!C178</f>
        <v>4.3256081081081171E-2</v>
      </c>
      <c r="I178" s="175"/>
      <c r="J178" s="175"/>
      <c r="K178" s="175"/>
      <c r="L178" s="175"/>
      <c r="M178" s="175"/>
      <c r="N178" s="78"/>
      <c r="O178" s="78"/>
      <c r="P178" s="60"/>
      <c r="Q178" s="60"/>
      <c r="R178" s="60"/>
      <c r="S178" s="78"/>
      <c r="T178" s="60"/>
      <c r="U178" s="78"/>
      <c r="V178" s="78"/>
      <c r="W178" s="78"/>
      <c r="X178" s="78"/>
      <c r="Y178" s="78"/>
    </row>
    <row r="179" spans="1:25" hidden="1">
      <c r="A179" s="115">
        <v>44373</v>
      </c>
      <c r="B179" s="200"/>
      <c r="C179" s="200"/>
      <c r="D179" s="175"/>
      <c r="E179" s="60"/>
      <c r="F179" s="201">
        <f>出入金!D179</f>
        <v>0</v>
      </c>
      <c r="G179" s="201">
        <f>出入金!E179</f>
        <v>0</v>
      </c>
      <c r="H179" s="34">
        <f>出入金!C179</f>
        <v>4.3250335570469887E-2</v>
      </c>
      <c r="I179" s="175"/>
      <c r="J179" s="175"/>
      <c r="K179" s="175"/>
      <c r="L179" s="175"/>
      <c r="M179" s="175"/>
      <c r="N179" s="78"/>
      <c r="O179" s="78"/>
      <c r="P179" s="60"/>
      <c r="Q179" s="60"/>
      <c r="R179" s="60"/>
      <c r="S179" s="78"/>
      <c r="T179" s="60"/>
      <c r="U179" s="78"/>
      <c r="V179" s="78"/>
      <c r="W179" s="78"/>
      <c r="X179" s="78"/>
      <c r="Y179" s="78"/>
    </row>
    <row r="180" spans="1:25" hidden="1">
      <c r="A180" s="115">
        <v>44374</v>
      </c>
      <c r="B180" s="200"/>
      <c r="C180" s="200"/>
      <c r="D180" s="175"/>
      <c r="E180" s="60"/>
      <c r="F180" s="201">
        <f>出入金!D180</f>
        <v>0</v>
      </c>
      <c r="G180" s="201">
        <f>出入金!E180</f>
        <v>0</v>
      </c>
      <c r="H180" s="34">
        <f>出入金!C180</f>
        <v>4.3244666666666758E-2</v>
      </c>
      <c r="I180" s="175"/>
      <c r="J180" s="175"/>
      <c r="K180" s="175"/>
      <c r="L180" s="175"/>
      <c r="M180" s="175"/>
      <c r="N180" s="78"/>
      <c r="O180" s="78"/>
      <c r="P180" s="60"/>
      <c r="Q180" s="60"/>
      <c r="R180" s="60"/>
      <c r="S180" s="78"/>
      <c r="T180" s="60"/>
      <c r="U180" s="78"/>
      <c r="V180" s="78"/>
      <c r="W180" s="78"/>
      <c r="X180" s="78"/>
      <c r="Y180" s="78"/>
    </row>
    <row r="181" spans="1:25" hidden="1">
      <c r="A181" s="115">
        <v>44375</v>
      </c>
      <c r="B181" s="200"/>
      <c r="C181" s="200"/>
      <c r="D181" s="175"/>
      <c r="E181" s="60"/>
      <c r="F181" s="201">
        <f>出入金!D181</f>
        <v>0</v>
      </c>
      <c r="G181" s="201">
        <f>出入金!E181</f>
        <v>0</v>
      </c>
      <c r="H181" s="34">
        <f>出入金!C181</f>
        <v>4.3239072847682206E-2</v>
      </c>
      <c r="I181" s="175"/>
      <c r="J181" s="175"/>
      <c r="K181" s="175"/>
      <c r="L181" s="175"/>
      <c r="M181" s="175"/>
      <c r="N181" s="78"/>
      <c r="O181" s="78"/>
      <c r="P181" s="60"/>
      <c r="Q181" s="60"/>
      <c r="R181" s="60"/>
      <c r="S181" s="78"/>
      <c r="T181" s="60"/>
      <c r="U181" s="78"/>
      <c r="V181" s="78"/>
      <c r="W181" s="78"/>
      <c r="X181" s="78"/>
      <c r="Y181" s="78"/>
    </row>
    <row r="182" spans="1:25" hidden="1">
      <c r="A182" s="115">
        <v>44376</v>
      </c>
      <c r="B182" s="200"/>
      <c r="C182" s="200"/>
      <c r="D182" s="175"/>
      <c r="E182" s="60"/>
      <c r="F182" s="201">
        <f>出入金!D182</f>
        <v>0</v>
      </c>
      <c r="G182" s="201">
        <f>出入金!E182</f>
        <v>0</v>
      </c>
      <c r="H182" s="34">
        <f>出入金!C182</f>
        <v>4.3233552631579034E-2</v>
      </c>
      <c r="I182" s="175"/>
      <c r="J182" s="175"/>
      <c r="K182" s="175"/>
      <c r="L182" s="175"/>
      <c r="M182" s="175"/>
      <c r="N182" s="78"/>
      <c r="O182" s="78"/>
      <c r="P182" s="60"/>
      <c r="Q182" s="60"/>
      <c r="R182" s="60"/>
      <c r="S182" s="78"/>
      <c r="T182" s="60"/>
      <c r="U182" s="78"/>
      <c r="V182" s="78"/>
      <c r="W182" s="78"/>
      <c r="X182" s="78"/>
      <c r="Y182" s="78"/>
    </row>
    <row r="183" spans="1:25" hidden="1">
      <c r="A183" s="115">
        <v>44377</v>
      </c>
      <c r="B183" s="200"/>
      <c r="C183" s="200"/>
      <c r="D183" s="175"/>
      <c r="E183" s="60"/>
      <c r="F183" s="201">
        <f>出入金!D183</f>
        <v>0</v>
      </c>
      <c r="G183" s="201">
        <f>出入金!E183</f>
        <v>0</v>
      </c>
      <c r="H183" s="34">
        <f>出入金!C183</f>
        <v>4.3228104575163483E-2</v>
      </c>
      <c r="I183" s="175"/>
      <c r="J183" s="175"/>
      <c r="K183" s="175"/>
      <c r="L183" s="175"/>
      <c r="M183" s="175"/>
      <c r="N183" s="78"/>
      <c r="O183" s="78"/>
      <c r="P183" s="60"/>
      <c r="Q183" s="60"/>
      <c r="R183" s="60"/>
      <c r="S183" s="78"/>
      <c r="T183" s="60"/>
      <c r="U183" s="78"/>
      <c r="V183" s="78"/>
      <c r="W183" s="78"/>
      <c r="X183" s="78"/>
      <c r="Y183" s="78"/>
    </row>
    <row r="184" spans="1:25">
      <c r="A184" s="115">
        <v>44378</v>
      </c>
      <c r="B184" s="200"/>
      <c r="C184" s="200"/>
      <c r="D184" s="175"/>
      <c r="E184" s="60"/>
      <c r="F184" s="201">
        <f>出入金!D184</f>
        <v>0</v>
      </c>
      <c r="G184" s="201">
        <f>出入金!E184</f>
        <v>0</v>
      </c>
      <c r="H184" s="34">
        <f>出入金!C184</f>
        <v>4.3224675324675409E-2</v>
      </c>
      <c r="I184" s="175"/>
      <c r="J184" s="175"/>
      <c r="K184" s="175"/>
      <c r="L184" s="175"/>
      <c r="M184" s="175"/>
      <c r="N184" s="78"/>
      <c r="O184" s="78"/>
      <c r="P184" s="60"/>
      <c r="Q184" s="60"/>
      <c r="R184" s="60"/>
      <c r="S184" s="78"/>
      <c r="T184" s="60"/>
      <c r="U184" s="78"/>
      <c r="V184" s="78"/>
      <c r="W184" s="78"/>
      <c r="X184" s="78"/>
      <c r="Y184" s="78"/>
    </row>
    <row r="185" spans="1:25">
      <c r="A185" s="115">
        <v>44379</v>
      </c>
      <c r="B185" s="200"/>
      <c r="C185" s="200"/>
      <c r="D185" s="175"/>
      <c r="E185" s="60"/>
      <c r="F185" s="201">
        <f>出入金!D185</f>
        <v>0</v>
      </c>
      <c r="G185" s="201">
        <f>出入金!E185</f>
        <v>0</v>
      </c>
      <c r="H185" s="34">
        <f>出入金!C185</f>
        <v>4.3221290322580729E-2</v>
      </c>
      <c r="I185" s="175"/>
      <c r="J185" s="175"/>
      <c r="K185" s="175"/>
      <c r="L185" s="175"/>
      <c r="M185" s="175"/>
      <c r="N185" s="78"/>
      <c r="O185" s="78"/>
      <c r="P185" s="60"/>
      <c r="Q185" s="60"/>
      <c r="R185" s="60"/>
      <c r="S185" s="78"/>
      <c r="T185" s="60"/>
      <c r="U185" s="78"/>
      <c r="V185" s="78"/>
      <c r="W185" s="78"/>
      <c r="X185" s="78"/>
      <c r="Y185" s="78"/>
    </row>
    <row r="186" spans="1:25">
      <c r="A186" s="115">
        <v>44380</v>
      </c>
      <c r="B186" s="200"/>
      <c r="C186" s="200"/>
      <c r="D186" s="175"/>
      <c r="E186" s="60"/>
      <c r="F186" s="201">
        <f>出入金!D186</f>
        <v>0</v>
      </c>
      <c r="G186" s="201">
        <f>出入金!E186</f>
        <v>0</v>
      </c>
      <c r="H186" s="34">
        <f>出入金!C186</f>
        <v>4.3217948717948797E-2</v>
      </c>
      <c r="I186" s="175"/>
      <c r="J186" s="175"/>
      <c r="K186" s="175"/>
      <c r="L186" s="175"/>
      <c r="M186" s="175"/>
      <c r="N186" s="78"/>
      <c r="O186" s="78"/>
      <c r="P186" s="60"/>
      <c r="Q186" s="60"/>
      <c r="R186" s="60"/>
      <c r="S186" s="78"/>
      <c r="T186" s="60"/>
      <c r="U186" s="78"/>
      <c r="V186" s="78"/>
      <c r="W186" s="78"/>
      <c r="X186" s="78"/>
      <c r="Y186" s="78"/>
    </row>
    <row r="187" spans="1:25">
      <c r="A187" s="115">
        <v>44381</v>
      </c>
      <c r="B187" s="200"/>
      <c r="C187" s="200"/>
      <c r="D187" s="175"/>
      <c r="E187" s="60"/>
      <c r="F187" s="201">
        <f>出入金!D187</f>
        <v>0</v>
      </c>
      <c r="G187" s="201">
        <f>出入金!E187</f>
        <v>0</v>
      </c>
      <c r="H187" s="34">
        <f>出入金!C187</f>
        <v>4.3214649681528744E-2</v>
      </c>
      <c r="I187" s="175"/>
      <c r="J187" s="175"/>
      <c r="K187" s="175"/>
      <c r="L187" s="175"/>
      <c r="M187" s="175"/>
      <c r="N187" s="78"/>
      <c r="O187" s="78"/>
      <c r="P187" s="60"/>
      <c r="Q187" s="60"/>
      <c r="R187" s="60"/>
      <c r="S187" s="78"/>
      <c r="T187" s="60"/>
      <c r="U187" s="78"/>
      <c r="V187" s="78"/>
      <c r="W187" s="78"/>
      <c r="X187" s="78"/>
      <c r="Y187" s="78"/>
    </row>
    <row r="188" spans="1:25">
      <c r="A188" s="115">
        <v>44382</v>
      </c>
      <c r="B188" s="200"/>
      <c r="C188" s="200"/>
      <c r="D188" s="175"/>
      <c r="E188" s="60"/>
      <c r="F188" s="201">
        <f>出入金!D188</f>
        <v>0</v>
      </c>
      <c r="G188" s="201">
        <f>出入金!E188</f>
        <v>0</v>
      </c>
      <c r="H188" s="34">
        <f>出入金!C188</f>
        <v>4.3211392405063366E-2</v>
      </c>
      <c r="I188" s="175"/>
      <c r="J188" s="175"/>
      <c r="K188" s="175"/>
      <c r="L188" s="175"/>
      <c r="M188" s="175"/>
      <c r="N188" s="78"/>
      <c r="O188" s="78"/>
      <c r="P188" s="60"/>
      <c r="Q188" s="60"/>
      <c r="R188" s="60"/>
      <c r="S188" s="78"/>
      <c r="T188" s="60"/>
      <c r="U188" s="78"/>
      <c r="V188" s="78"/>
      <c r="W188" s="78"/>
      <c r="X188" s="78"/>
      <c r="Y188" s="78"/>
    </row>
    <row r="189" spans="1:25">
      <c r="A189" s="115">
        <v>44383</v>
      </c>
      <c r="B189" s="200"/>
      <c r="C189" s="200"/>
      <c r="D189" s="175"/>
      <c r="E189" s="60"/>
      <c r="F189" s="201">
        <f>出入金!D189</f>
        <v>0</v>
      </c>
      <c r="G189" s="201">
        <f>出入金!E189</f>
        <v>0</v>
      </c>
      <c r="H189" s="34">
        <f>出入金!C189</f>
        <v>4.3208176100629006E-2</v>
      </c>
      <c r="I189" s="175"/>
      <c r="J189" s="175"/>
      <c r="K189" s="175"/>
      <c r="L189" s="175"/>
      <c r="M189" s="175"/>
      <c r="N189" s="78"/>
      <c r="O189" s="78"/>
      <c r="P189" s="60"/>
      <c r="Q189" s="60"/>
      <c r="R189" s="60"/>
      <c r="S189" s="78"/>
      <c r="T189" s="60"/>
      <c r="U189" s="78"/>
      <c r="V189" s="78"/>
      <c r="W189" s="78"/>
      <c r="X189" s="78"/>
      <c r="Y189" s="78"/>
    </row>
    <row r="190" spans="1:25">
      <c r="A190" s="115">
        <v>44384</v>
      </c>
      <c r="B190" s="200"/>
      <c r="C190" s="200"/>
      <c r="D190" s="175"/>
      <c r="E190" s="60"/>
      <c r="F190" s="201">
        <f>出入金!D190</f>
        <v>0</v>
      </c>
      <c r="G190" s="201">
        <f>出入金!E190</f>
        <v>0</v>
      </c>
      <c r="H190" s="34">
        <f>出入金!C190</f>
        <v>4.3205000000000077E-2</v>
      </c>
      <c r="I190" s="175"/>
      <c r="J190" s="175"/>
      <c r="K190" s="175"/>
      <c r="L190" s="175"/>
      <c r="M190" s="175"/>
      <c r="N190" s="78"/>
      <c r="O190" s="78"/>
      <c r="P190" s="60"/>
      <c r="Q190" s="60"/>
      <c r="R190" s="60"/>
      <c r="S190" s="78"/>
      <c r="T190" s="60"/>
      <c r="U190" s="78"/>
      <c r="V190" s="78"/>
      <c r="W190" s="78"/>
      <c r="X190" s="78"/>
      <c r="Y190" s="78"/>
    </row>
    <row r="191" spans="1:25">
      <c r="A191" s="115">
        <v>44385</v>
      </c>
      <c r="B191" s="200"/>
      <c r="C191" s="200"/>
      <c r="D191" s="175"/>
      <c r="E191" s="60"/>
      <c r="F191" s="201">
        <f>出入金!D191</f>
        <v>0</v>
      </c>
      <c r="G191" s="201">
        <f>出入金!E191</f>
        <v>0</v>
      </c>
      <c r="H191" s="34">
        <f>出入金!C191</f>
        <v>4.3201863354037341E-2</v>
      </c>
      <c r="I191" s="175"/>
      <c r="J191" s="175"/>
      <c r="K191" s="175"/>
      <c r="L191" s="175"/>
      <c r="M191" s="175"/>
      <c r="N191" s="78"/>
      <c r="O191" s="78"/>
      <c r="P191" s="60"/>
      <c r="Q191" s="60"/>
      <c r="R191" s="60"/>
      <c r="S191" s="78"/>
      <c r="T191" s="60"/>
      <c r="U191" s="78"/>
      <c r="V191" s="78"/>
      <c r="W191" s="78"/>
      <c r="X191" s="78"/>
      <c r="Y191" s="78"/>
    </row>
    <row r="192" spans="1:25">
      <c r="A192" s="115">
        <v>44386</v>
      </c>
      <c r="B192" s="200"/>
      <c r="C192" s="200"/>
      <c r="D192" s="175"/>
      <c r="E192" s="60"/>
      <c r="F192" s="201">
        <f>出入金!D192</f>
        <v>0</v>
      </c>
      <c r="G192" s="201">
        <f>出入金!E192</f>
        <v>0</v>
      </c>
      <c r="H192" s="34">
        <f>出入金!C192</f>
        <v>4.3198765432098843E-2</v>
      </c>
      <c r="I192" s="175"/>
      <c r="J192" s="175"/>
      <c r="K192" s="175"/>
      <c r="L192" s="175"/>
      <c r="M192" s="175"/>
      <c r="N192" s="78"/>
      <c r="O192" s="78"/>
      <c r="P192" s="60"/>
      <c r="Q192" s="60"/>
      <c r="R192" s="60"/>
      <c r="S192" s="78"/>
      <c r="T192" s="60"/>
      <c r="U192" s="78"/>
      <c r="V192" s="78"/>
      <c r="W192" s="78"/>
      <c r="X192" s="78"/>
      <c r="Y192" s="78"/>
    </row>
    <row r="193" spans="1:28">
      <c r="A193" s="115">
        <v>44387</v>
      </c>
      <c r="B193" s="200"/>
      <c r="C193" s="200"/>
      <c r="D193" s="175"/>
      <c r="E193" s="60"/>
      <c r="F193" s="201">
        <f>出入金!D193</f>
        <v>0</v>
      </c>
      <c r="G193" s="201">
        <f>出入金!E193</f>
        <v>0</v>
      </c>
      <c r="H193" s="34">
        <f>出入金!C193</f>
        <v>4.319570552147247E-2</v>
      </c>
      <c r="I193" s="175"/>
      <c r="J193" s="175"/>
      <c r="K193" s="175"/>
      <c r="L193" s="175"/>
      <c r="M193" s="175"/>
      <c r="N193" s="78"/>
      <c r="O193" s="78"/>
      <c r="P193" s="60"/>
      <c r="Q193" s="60"/>
      <c r="R193" s="60"/>
      <c r="S193" s="78"/>
      <c r="T193" s="60"/>
      <c r="U193" s="78"/>
      <c r="V193" s="78"/>
      <c r="W193" s="78"/>
      <c r="X193" s="78"/>
      <c r="Y193" s="78"/>
    </row>
    <row r="194" spans="1:28">
      <c r="A194" s="115">
        <v>44388</v>
      </c>
      <c r="B194" s="200"/>
      <c r="C194" s="200"/>
      <c r="D194" s="175"/>
      <c r="E194" s="60"/>
      <c r="F194" s="201">
        <f>出入金!D194</f>
        <v>0</v>
      </c>
      <c r="G194" s="201">
        <f>出入金!E194</f>
        <v>0</v>
      </c>
      <c r="H194" s="34">
        <f>出入金!C194</f>
        <v>4.3192682926829346E-2</v>
      </c>
      <c r="I194" s="175"/>
      <c r="J194" s="175"/>
      <c r="K194" s="175"/>
      <c r="L194" s="175"/>
      <c r="M194" s="175"/>
      <c r="N194" s="78"/>
      <c r="O194" s="78"/>
      <c r="P194" s="60"/>
      <c r="Q194" s="60"/>
      <c r="R194" s="60"/>
      <c r="S194" s="78"/>
      <c r="T194" s="60"/>
      <c r="U194" s="78"/>
      <c r="V194" s="78"/>
      <c r="W194" s="78"/>
      <c r="X194" s="78"/>
      <c r="Y194" s="78"/>
    </row>
    <row r="195" spans="1:28">
      <c r="A195" s="115">
        <v>44389</v>
      </c>
      <c r="B195" s="200"/>
      <c r="C195" s="200"/>
      <c r="D195" s="175"/>
      <c r="E195" s="60"/>
      <c r="F195" s="201">
        <f>出入金!D195</f>
        <v>0</v>
      </c>
      <c r="G195" s="201">
        <f>出入金!E195</f>
        <v>0</v>
      </c>
      <c r="H195" s="34">
        <f>出入金!C195</f>
        <v>4.3189696969697045E-2</v>
      </c>
      <c r="I195" s="175"/>
      <c r="J195" s="175"/>
      <c r="K195" s="175"/>
      <c r="L195" s="175"/>
      <c r="M195" s="175"/>
      <c r="N195" s="78"/>
      <c r="O195" s="78"/>
      <c r="P195" s="60"/>
      <c r="Q195" s="60"/>
      <c r="R195" s="60"/>
      <c r="S195" s="78"/>
      <c r="T195" s="60"/>
      <c r="U195" s="78"/>
      <c r="V195" s="78"/>
      <c r="W195" s="78"/>
      <c r="X195" s="78"/>
      <c r="Y195" s="78"/>
    </row>
    <row r="196" spans="1:28">
      <c r="A196" s="115">
        <v>44390</v>
      </c>
      <c r="B196" s="200"/>
      <c r="C196" s="200"/>
      <c r="D196" s="175"/>
      <c r="E196" s="60"/>
      <c r="F196" s="201">
        <f>出入金!D196</f>
        <v>0</v>
      </c>
      <c r="G196" s="201">
        <f>出入金!E196</f>
        <v>0</v>
      </c>
      <c r="H196" s="34">
        <f>出入金!C196</f>
        <v>4.3186746987951878E-2</v>
      </c>
      <c r="I196" s="175"/>
      <c r="J196" s="175"/>
      <c r="K196" s="175"/>
      <c r="L196" s="175"/>
      <c r="M196" s="175"/>
      <c r="N196" s="78"/>
      <c r="O196" s="78"/>
      <c r="P196" s="60"/>
      <c r="Q196" s="60"/>
      <c r="R196" s="60"/>
      <c r="S196" s="78"/>
      <c r="T196" s="60"/>
      <c r="U196" s="78"/>
      <c r="V196" s="78"/>
      <c r="W196" s="78"/>
      <c r="X196" s="78"/>
      <c r="Y196" s="78"/>
    </row>
    <row r="197" spans="1:28">
      <c r="A197" s="115">
        <v>44391</v>
      </c>
      <c r="B197" s="200"/>
      <c r="C197" s="200"/>
      <c r="D197" s="175"/>
      <c r="E197" s="60"/>
      <c r="F197" s="201">
        <f>出入金!D197</f>
        <v>0</v>
      </c>
      <c r="G197" s="201">
        <f>出入金!E197</f>
        <v>0</v>
      </c>
      <c r="H197" s="34">
        <f>出入金!C197</f>
        <v>4.3183832335329415E-2</v>
      </c>
      <c r="I197" s="175"/>
      <c r="J197" s="175"/>
      <c r="K197" s="175"/>
      <c r="L197" s="175"/>
      <c r="M197" s="175"/>
      <c r="N197" s="78"/>
      <c r="O197" s="78"/>
      <c r="P197" s="60"/>
      <c r="Q197" s="60"/>
      <c r="R197" s="60"/>
      <c r="S197" s="78"/>
      <c r="T197" s="60"/>
      <c r="U197" s="78"/>
      <c r="V197" s="78"/>
      <c r="W197" s="78"/>
      <c r="X197" s="78"/>
      <c r="Y197" s="78"/>
    </row>
    <row r="198" spans="1:28">
      <c r="A198" s="115">
        <v>44392</v>
      </c>
      <c r="B198" s="200"/>
      <c r="C198" s="200"/>
      <c r="D198" s="175"/>
      <c r="E198" s="60"/>
      <c r="F198" s="201">
        <f>出入金!D198</f>
        <v>0</v>
      </c>
      <c r="G198" s="201">
        <f>出入金!E198</f>
        <v>0</v>
      </c>
      <c r="H198" s="34">
        <f>出入金!C198</f>
        <v>4.3180952380952452E-2</v>
      </c>
      <c r="I198" s="175"/>
      <c r="J198" s="175"/>
      <c r="K198" s="175"/>
      <c r="L198" s="175"/>
      <c r="M198" s="175"/>
      <c r="N198" s="78"/>
      <c r="O198" s="78"/>
      <c r="P198" s="60"/>
      <c r="Q198" s="60"/>
      <c r="R198" s="60"/>
      <c r="S198" s="78"/>
      <c r="T198" s="60"/>
      <c r="U198" s="78"/>
      <c r="V198" s="78"/>
      <c r="W198" s="78"/>
      <c r="X198" s="78"/>
      <c r="Y198" s="78"/>
    </row>
    <row r="199" spans="1:28">
      <c r="A199" s="115">
        <v>44393</v>
      </c>
      <c r="B199" s="200"/>
      <c r="C199" s="200"/>
      <c r="D199" s="175"/>
      <c r="E199" s="60"/>
      <c r="F199" s="201">
        <f>出入金!D199</f>
        <v>0</v>
      </c>
      <c r="G199" s="201">
        <f>出入金!E199</f>
        <v>0</v>
      </c>
      <c r="H199" s="34">
        <f>出入金!C199</f>
        <v>4.317810650887581E-2</v>
      </c>
      <c r="I199" s="175"/>
      <c r="J199" s="175"/>
      <c r="K199" s="175"/>
      <c r="L199" s="175"/>
      <c r="M199" s="175"/>
      <c r="N199" s="78"/>
      <c r="O199" s="78"/>
      <c r="P199" s="60"/>
      <c r="Q199" s="60"/>
      <c r="R199" s="60"/>
      <c r="S199" s="78"/>
      <c r="T199" s="60"/>
      <c r="U199" s="78"/>
      <c r="V199" s="78"/>
      <c r="W199" s="78"/>
      <c r="X199" s="78"/>
      <c r="Y199" s="78"/>
    </row>
    <row r="200" spans="1:28">
      <c r="A200" s="115">
        <v>44394</v>
      </c>
      <c r="B200" s="200"/>
      <c r="C200" s="200"/>
      <c r="D200" s="175"/>
      <c r="E200" s="60"/>
      <c r="F200" s="201">
        <f>出入金!D200</f>
        <v>0</v>
      </c>
      <c r="G200" s="201">
        <f>出入金!E200</f>
        <v>0</v>
      </c>
      <c r="H200" s="34">
        <f>出入金!C200</f>
        <v>4.3175294117647131E-2</v>
      </c>
      <c r="I200" s="175"/>
      <c r="J200" s="175"/>
      <c r="K200" s="175"/>
      <c r="L200" s="175"/>
      <c r="M200" s="175"/>
      <c r="N200" s="78"/>
      <c r="O200" s="78"/>
      <c r="P200" s="60"/>
      <c r="Q200" s="60"/>
      <c r="R200" s="60"/>
      <c r="S200" s="78"/>
      <c r="T200" s="60"/>
      <c r="U200" s="78"/>
      <c r="V200" s="78"/>
      <c r="W200" s="78"/>
      <c r="X200" s="78"/>
      <c r="Y200" s="78"/>
    </row>
    <row r="201" spans="1:28">
      <c r="A201" s="115">
        <v>44395</v>
      </c>
      <c r="B201" s="200"/>
      <c r="C201" s="200"/>
      <c r="D201" s="175"/>
      <c r="E201" s="60"/>
      <c r="F201" s="201">
        <f>出入金!D201</f>
        <v>0</v>
      </c>
      <c r="G201" s="201">
        <f>出入金!E201</f>
        <v>0</v>
      </c>
      <c r="H201" s="34">
        <f>出入金!C201</f>
        <v>4.3172514619883112E-2</v>
      </c>
      <c r="I201" s="175"/>
      <c r="J201" s="175"/>
      <c r="K201" s="175"/>
      <c r="L201" s="175"/>
      <c r="M201" s="175"/>
      <c r="N201" s="78"/>
      <c r="O201" s="78"/>
      <c r="P201" s="60"/>
      <c r="Q201" s="60"/>
      <c r="R201" s="60"/>
      <c r="S201" s="78"/>
      <c r="T201" s="60"/>
      <c r="U201" s="78"/>
      <c r="V201" s="78"/>
      <c r="W201" s="78"/>
      <c r="X201" s="78"/>
      <c r="Y201" s="78"/>
    </row>
    <row r="202" spans="1:28">
      <c r="A202" s="115">
        <v>44396</v>
      </c>
      <c r="B202" s="200"/>
      <c r="C202" s="200"/>
      <c r="D202" s="175"/>
      <c r="E202" s="60"/>
      <c r="F202" s="201">
        <f>出入金!D202</f>
        <v>0</v>
      </c>
      <c r="G202" s="201">
        <f>出入金!E202</f>
        <v>0</v>
      </c>
      <c r="H202" s="34">
        <f>出入金!C202</f>
        <v>4.3169767441860532E-2</v>
      </c>
      <c r="I202" s="175"/>
      <c r="J202" s="175"/>
      <c r="K202" s="175"/>
      <c r="L202" s="175"/>
      <c r="M202" s="175"/>
      <c r="N202" s="78"/>
      <c r="O202" s="78"/>
      <c r="P202" s="60"/>
      <c r="Q202" s="60"/>
      <c r="R202" s="60"/>
      <c r="S202" s="78"/>
      <c r="T202" s="60"/>
      <c r="U202" s="78"/>
      <c r="V202" s="78"/>
      <c r="W202" s="78"/>
      <c r="X202" s="78"/>
      <c r="Y202" s="78"/>
    </row>
    <row r="203" spans="1:28">
      <c r="A203" s="115">
        <v>44397</v>
      </c>
      <c r="B203" s="200"/>
      <c r="C203" s="200"/>
      <c r="D203" s="175"/>
      <c r="E203" s="60"/>
      <c r="F203" s="201">
        <f>出入金!D203</f>
        <v>0</v>
      </c>
      <c r="G203" s="201">
        <f>出入金!E203</f>
        <v>0</v>
      </c>
      <c r="H203" s="34">
        <f>出入金!C203</f>
        <v>4.3167052023121454E-2</v>
      </c>
      <c r="I203" s="175"/>
      <c r="J203" s="175"/>
      <c r="K203" s="175"/>
      <c r="L203" s="175"/>
      <c r="M203" s="175"/>
      <c r="N203" s="78"/>
      <c r="O203" s="78"/>
      <c r="P203" s="60"/>
      <c r="Q203" s="60"/>
      <c r="R203" s="60"/>
      <c r="S203" s="78"/>
      <c r="T203" s="60"/>
      <c r="U203" s="78"/>
      <c r="V203" s="78"/>
      <c r="W203" s="78"/>
      <c r="X203" s="78"/>
      <c r="Y203" s="78"/>
    </row>
    <row r="204" spans="1:28">
      <c r="A204" s="115">
        <v>44398</v>
      </c>
      <c r="B204" s="200"/>
      <c r="C204" s="200"/>
      <c r="D204" s="175"/>
      <c r="E204" s="60"/>
      <c r="F204" s="201">
        <f>出入金!D204</f>
        <v>0</v>
      </c>
      <c r="G204" s="201">
        <f>出入金!E204</f>
        <v>0</v>
      </c>
      <c r="H204" s="34">
        <f>出入金!C204</f>
        <v>4.3164367816092022E-2</v>
      </c>
      <c r="I204" s="175"/>
      <c r="J204" s="175"/>
      <c r="K204" s="175"/>
      <c r="L204" s="175"/>
      <c r="M204" s="175"/>
      <c r="N204" s="78"/>
      <c r="O204" s="78"/>
      <c r="P204" s="60"/>
      <c r="Q204" s="60"/>
      <c r="R204" s="60"/>
      <c r="S204" s="78"/>
      <c r="T204" s="60"/>
      <c r="U204" s="78"/>
      <c r="V204" s="78"/>
      <c r="W204" s="78"/>
      <c r="X204" s="78"/>
      <c r="Y204" s="78"/>
    </row>
    <row r="205" spans="1:28">
      <c r="A205" s="115">
        <v>44399</v>
      </c>
      <c r="B205" s="200"/>
      <c r="C205" s="200"/>
      <c r="D205" s="175"/>
      <c r="E205" s="60"/>
      <c r="F205" s="201">
        <f>出入金!D205</f>
        <v>0</v>
      </c>
      <c r="G205" s="201">
        <f>出入金!E205</f>
        <v>0</v>
      </c>
      <c r="H205" s="34">
        <f>出入金!C205</f>
        <v>4.3161714285714352E-2</v>
      </c>
      <c r="I205" s="175"/>
      <c r="J205" s="175"/>
      <c r="K205" s="175"/>
      <c r="L205" s="175"/>
      <c r="M205" s="175"/>
      <c r="N205" s="78"/>
      <c r="O205" s="78"/>
      <c r="P205" s="60"/>
      <c r="Q205" s="60"/>
      <c r="R205" s="60"/>
      <c r="S205" s="78"/>
      <c r="T205" s="60"/>
      <c r="U205" s="78"/>
      <c r="V205" s="78"/>
      <c r="W205" s="78"/>
      <c r="X205" s="78"/>
      <c r="Y205" s="78"/>
    </row>
    <row r="206" spans="1:28">
      <c r="A206" s="115">
        <v>44400</v>
      </c>
      <c r="B206" s="202">
        <v>1</v>
      </c>
      <c r="C206" s="202">
        <v>1</v>
      </c>
      <c r="D206" s="203">
        <v>99995900.650000006</v>
      </c>
      <c r="E206" s="191"/>
      <c r="F206" s="201">
        <f>出入金!D206</f>
        <v>100000000</v>
      </c>
      <c r="G206" s="201">
        <f>出入金!E206</f>
        <v>490196.07843137253</v>
      </c>
      <c r="H206" s="34">
        <f>出入金!C206</f>
        <v>4.3159090909090973E-2</v>
      </c>
      <c r="I206" s="167">
        <f>D206-F206</f>
        <v>-4099.3499999940395</v>
      </c>
      <c r="J206" s="167">
        <f t="shared" ref="J206:J237" si="0">D206-F206</f>
        <v>-4099.3499999940395</v>
      </c>
      <c r="K206" s="167">
        <f t="shared" ref="K206:K237" si="1">IF(P206&gt;0.08,(P206-0.08)*0.2,0)</f>
        <v>0</v>
      </c>
      <c r="L206" s="167">
        <f>M206</f>
        <v>-4099.3499999940395</v>
      </c>
      <c r="M206" s="167">
        <f t="shared" ref="M206:M237" si="2">J206-K206</f>
        <v>-4099.3499999940395</v>
      </c>
      <c r="N206" s="123">
        <f t="shared" ref="N206:N237" si="3">J206/G206</f>
        <v>-8.3626739999878418E-3</v>
      </c>
      <c r="O206" s="123">
        <f>I206/AVERAGE($F$206:F206)</f>
        <v>-4.0993499999940396E-5</v>
      </c>
      <c r="P206" s="123">
        <f>J206/AVERAGE($F$206:F206)</f>
        <v>-4.0993499999940396E-5</v>
      </c>
      <c r="Q206" s="123">
        <f>L206/AVERAGE($F$206:F206)</f>
        <v>-4.0993499999940396E-5</v>
      </c>
      <c r="R206" s="123">
        <f>M206/AVERAGE($F$206:F206)</f>
        <v>-4.0993499999940396E-5</v>
      </c>
      <c r="S206" s="123">
        <f>R206/COUNT($R$206:R206)*365</f>
        <v>-1.4962627499978244E-2</v>
      </c>
      <c r="T206" t="e">
        <f>(S206-H206)/(STDEV($Q$206:Q206)*SQRT(365))</f>
        <v>#DIV/0!</v>
      </c>
      <c r="U206" s="123">
        <f>IF(P206&lt;0,P206,0)</f>
        <v>-4.0993499999940396E-5</v>
      </c>
      <c r="V206" s="123">
        <f>MIN($U$206:U206)</f>
        <v>-4.0993499999940396E-5</v>
      </c>
      <c r="W206" s="123">
        <f>IF(WEEKDAY(A:A)=6,P:P,0)</f>
        <v>-4.0993499999940396E-5</v>
      </c>
      <c r="X206" s="123">
        <f>IF(W206&lt;0,W206,0)</f>
        <v>-4.0993499999940396E-5</v>
      </c>
      <c r="Y206" s="123">
        <f>MIN($X$206:X206)</f>
        <v>-4.0993499999940396E-5</v>
      </c>
      <c r="Z206" s="124">
        <v>0.14000000000000001</v>
      </c>
      <c r="AA206" s="125" t="s">
        <v>19</v>
      </c>
      <c r="AB206" s="124">
        <v>0.12</v>
      </c>
    </row>
    <row r="207" spans="1:28">
      <c r="A207" s="115">
        <v>44401</v>
      </c>
      <c r="B207" s="202">
        <v>1</v>
      </c>
      <c r="C207" s="202">
        <v>1</v>
      </c>
      <c r="D207" s="203">
        <v>99986653.269999996</v>
      </c>
      <c r="E207" s="191"/>
      <c r="F207" s="201">
        <f>出入金!D207</f>
        <v>100000000</v>
      </c>
      <c r="G207" s="201">
        <f>出入金!E207</f>
        <v>975609.75609756098</v>
      </c>
      <c r="H207" s="34">
        <f>出入金!C207</f>
        <v>4.3156497175141306E-2</v>
      </c>
      <c r="I207" s="167">
        <f t="shared" ref="I207:I238" si="4">D207-D206</f>
        <v>-9247.3800000101328</v>
      </c>
      <c r="J207" s="167">
        <f t="shared" si="0"/>
        <v>-13346.730000004172</v>
      </c>
      <c r="K207" s="167">
        <f t="shared" si="1"/>
        <v>0</v>
      </c>
      <c r="L207" s="167">
        <f t="shared" ref="L207:L238" si="5">M207-M206</f>
        <v>-9247.3800000101328</v>
      </c>
      <c r="M207" s="167">
        <f t="shared" si="2"/>
        <v>-13346.730000004172</v>
      </c>
      <c r="N207" s="123">
        <f t="shared" si="3"/>
        <v>-1.3680398250004276E-2</v>
      </c>
      <c r="O207" s="123">
        <f>I207/AVERAGE($F$206:F207)</f>
        <v>-9.2473800000101328E-5</v>
      </c>
      <c r="P207" s="123">
        <f>J207/AVERAGE($F$206:F207)</f>
        <v>-1.3346730000004172E-4</v>
      </c>
      <c r="Q207" s="123">
        <f>L207/AVERAGE($F$206:F207)</f>
        <v>-9.2473800000101328E-5</v>
      </c>
      <c r="R207" s="123">
        <f>M207/AVERAGE($F$206:F207)</f>
        <v>-1.3346730000004172E-4</v>
      </c>
      <c r="S207" s="123">
        <f>R207/COUNT($R$206:R207)*365</f>
        <v>-2.4357782250007613E-2</v>
      </c>
      <c r="T207">
        <f>(S207-H207)/(STDEV($Q$206:Q207)*SQRT(365))</f>
        <v>-97.078517011167179</v>
      </c>
      <c r="U207" s="123">
        <f>(P207+1)/(MAX($P$206:P207)+1)-1</f>
        <v>-9.2477590980188928E-5</v>
      </c>
      <c r="V207" s="123">
        <f>MIN($U$206:U207)</f>
        <v>-9.2477590980188928E-5</v>
      </c>
      <c r="W207" s="123">
        <f t="shared" ref="W207:W238" si="6">IF(WEEKDAY(A:A)=6,P:P,W206)</f>
        <v>-4.0993499999940396E-5</v>
      </c>
      <c r="X207" s="120">
        <f>(W207+1)/(MAX($W$206:W207)+1)-1</f>
        <v>0</v>
      </c>
      <c r="Y207" s="123">
        <f>MIN($X$206:X207)</f>
        <v>-4.0993499999940396E-5</v>
      </c>
      <c r="Z207" s="124">
        <f t="shared" ref="Z207:Z238" si="7">Z206</f>
        <v>0.14000000000000001</v>
      </c>
      <c r="AA207" s="125" t="str">
        <f t="shared" ref="AA207:AA238" si="8">AA206</f>
        <v>-</v>
      </c>
      <c r="AB207" s="124">
        <f t="shared" ref="AB207:AB238" si="9">AB206</f>
        <v>0.12</v>
      </c>
    </row>
    <row r="208" spans="1:28">
      <c r="A208" s="115">
        <v>44402</v>
      </c>
      <c r="B208" s="202">
        <v>1</v>
      </c>
      <c r="C208" s="202">
        <v>1</v>
      </c>
      <c r="D208" s="203">
        <v>99986653.269999996</v>
      </c>
      <c r="E208" s="191"/>
      <c r="F208" s="201">
        <f>出入金!D208</f>
        <v>100000000</v>
      </c>
      <c r="G208" s="201">
        <f>出入金!E208</f>
        <v>1456310.6796116505</v>
      </c>
      <c r="H208" s="34">
        <f>出入金!C208</f>
        <v>4.3153932584269729E-2</v>
      </c>
      <c r="I208" s="167">
        <f t="shared" si="4"/>
        <v>0</v>
      </c>
      <c r="J208" s="167">
        <f t="shared" si="0"/>
        <v>-13346.730000004172</v>
      </c>
      <c r="K208" s="167">
        <f t="shared" si="1"/>
        <v>0</v>
      </c>
      <c r="L208" s="167">
        <f t="shared" si="5"/>
        <v>0</v>
      </c>
      <c r="M208" s="167">
        <f t="shared" si="2"/>
        <v>-13346.730000004172</v>
      </c>
      <c r="N208" s="123">
        <f t="shared" si="3"/>
        <v>-9.164754600002864E-3</v>
      </c>
      <c r="O208" s="123">
        <f>I208/AVERAGE($F$206:F208)</f>
        <v>0</v>
      </c>
      <c r="P208" s="123">
        <f>J208/AVERAGE($F$206:F208)</f>
        <v>-1.3346730000004172E-4</v>
      </c>
      <c r="Q208" s="123">
        <f>L208/AVERAGE($F$206:F208)</f>
        <v>0</v>
      </c>
      <c r="R208" s="123">
        <f>M208/AVERAGE($F$206:F208)</f>
        <v>-1.3346730000004172E-4</v>
      </c>
      <c r="S208" s="123">
        <f>R208/COUNT($R$206:R208)*365</f>
        <v>-1.6238521500005074E-2</v>
      </c>
      <c r="T208">
        <f>(S208-H208)/(STDEV($Q$206:Q208)*SQRT(365))</f>
        <v>-67.091463439632406</v>
      </c>
      <c r="U208" s="123">
        <f>(P208+1)/(MAX($P$206:P208)+1)-1</f>
        <v>-9.2477590980188928E-5</v>
      </c>
      <c r="V208" s="123">
        <f>MIN($U$206:U208)</f>
        <v>-9.2477590980188928E-5</v>
      </c>
      <c r="W208" s="123">
        <f t="shared" si="6"/>
        <v>-4.0993499999940396E-5</v>
      </c>
      <c r="X208" s="120">
        <f>(W208+1)/(MAX($W$206:W208)+1)-1</f>
        <v>0</v>
      </c>
      <c r="Y208" s="123">
        <f>MIN($X$206:X208)</f>
        <v>-4.0993499999940396E-5</v>
      </c>
      <c r="Z208" s="124">
        <f t="shared" si="7"/>
        <v>0.14000000000000001</v>
      </c>
      <c r="AA208" s="125" t="str">
        <f t="shared" si="8"/>
        <v>-</v>
      </c>
      <c r="AB208" s="124">
        <f t="shared" si="9"/>
        <v>0.12</v>
      </c>
    </row>
    <row r="209" spans="1:28">
      <c r="A209" s="115">
        <v>44403</v>
      </c>
      <c r="B209" s="202">
        <v>1</v>
      </c>
      <c r="C209" s="202">
        <v>1</v>
      </c>
      <c r="D209" s="203">
        <v>99990352.060000002</v>
      </c>
      <c r="E209" s="191"/>
      <c r="F209" s="201">
        <f>出入金!D209</f>
        <v>100000000</v>
      </c>
      <c r="G209" s="201">
        <f>出入金!E209</f>
        <v>1932367.1497584542</v>
      </c>
      <c r="H209" s="34">
        <f>出入金!C209</f>
        <v>4.3151396648044758E-2</v>
      </c>
      <c r="I209" s="167">
        <f t="shared" si="4"/>
        <v>3698.7900000065565</v>
      </c>
      <c r="J209" s="167">
        <f t="shared" si="0"/>
        <v>-9647.9399999976158</v>
      </c>
      <c r="K209" s="167">
        <f t="shared" si="1"/>
        <v>0</v>
      </c>
      <c r="L209" s="167">
        <f t="shared" si="5"/>
        <v>3698.7900000065565</v>
      </c>
      <c r="M209" s="167">
        <f t="shared" si="2"/>
        <v>-9647.9399999976158</v>
      </c>
      <c r="N209" s="123">
        <f t="shared" si="3"/>
        <v>-4.9928089499987659E-3</v>
      </c>
      <c r="O209" s="123">
        <f>I209/AVERAGE($F$206:F209)</f>
        <v>3.6987900000065566E-5</v>
      </c>
      <c r="P209" s="123">
        <f>J209/AVERAGE($F$206:F209)</f>
        <v>-9.6479399999976158E-5</v>
      </c>
      <c r="Q209" s="123">
        <f>L209/AVERAGE($F$206:F209)</f>
        <v>3.6987900000065566E-5</v>
      </c>
      <c r="R209" s="123">
        <f>M209/AVERAGE($F$206:F209)</f>
        <v>-9.6479399999976158E-5</v>
      </c>
      <c r="S209" s="123">
        <f>R209/COUNT($R$206:R209)*365</f>
        <v>-8.8037452499978245E-3</v>
      </c>
      <c r="T209">
        <f>(S209-H209)/(STDEV($Q$206:Q209)*SQRT(365))</f>
        <v>-48.914180584245671</v>
      </c>
      <c r="U209" s="123">
        <f>(P209+1)/(MAX($P$206:P209)+1)-1</f>
        <v>-5.5488174654505507E-5</v>
      </c>
      <c r="V209" s="123">
        <f>MIN($U$206:U209)</f>
        <v>-9.2477590980188928E-5</v>
      </c>
      <c r="W209" s="123">
        <f t="shared" si="6"/>
        <v>-4.0993499999940396E-5</v>
      </c>
      <c r="X209" s="120">
        <f>(W209+1)/(MAX($W$206:W209)+1)-1</f>
        <v>0</v>
      </c>
      <c r="Y209" s="123">
        <f>MIN($X$206:X209)</f>
        <v>-4.0993499999940396E-5</v>
      </c>
      <c r="Z209" s="124">
        <f t="shared" si="7"/>
        <v>0.14000000000000001</v>
      </c>
      <c r="AA209" s="125" t="str">
        <f t="shared" si="8"/>
        <v>-</v>
      </c>
      <c r="AB209" s="124">
        <f t="shared" si="9"/>
        <v>0.12</v>
      </c>
    </row>
    <row r="210" spans="1:28">
      <c r="A210" s="115">
        <v>44404</v>
      </c>
      <c r="B210" s="202">
        <v>1</v>
      </c>
      <c r="C210" s="202">
        <v>1</v>
      </c>
      <c r="D210" s="203">
        <v>99988502.640000001</v>
      </c>
      <c r="E210" s="191"/>
      <c r="F210" s="201">
        <f>出入金!D210</f>
        <v>100000000</v>
      </c>
      <c r="G210" s="201">
        <f>出入金!E210</f>
        <v>2403846.153846154</v>
      </c>
      <c r="H210" s="34">
        <f>出入金!C210</f>
        <v>4.3148888888888952E-2</v>
      </c>
      <c r="I210" s="167">
        <f t="shared" si="4"/>
        <v>-1849.4200000017881</v>
      </c>
      <c r="J210" s="167">
        <f t="shared" si="0"/>
        <v>-11497.359999999404</v>
      </c>
      <c r="K210" s="167">
        <f t="shared" si="1"/>
        <v>0</v>
      </c>
      <c r="L210" s="167">
        <f t="shared" si="5"/>
        <v>-1849.4200000017881</v>
      </c>
      <c r="M210" s="167">
        <f t="shared" si="2"/>
        <v>-11497.359999999404</v>
      </c>
      <c r="N210" s="123">
        <f t="shared" si="3"/>
        <v>-4.7829017599997515E-3</v>
      </c>
      <c r="O210" s="123">
        <f>I210/AVERAGE($F$206:F210)</f>
        <v>-1.8494200000017882E-5</v>
      </c>
      <c r="P210" s="123">
        <f>J210/AVERAGE($F$206:F210)</f>
        <v>-1.1497359999999404E-4</v>
      </c>
      <c r="Q210" s="123">
        <f>L210/AVERAGE($F$206:F210)</f>
        <v>-1.8494200000017882E-5</v>
      </c>
      <c r="R210" s="123">
        <f>M210/AVERAGE($F$206:F210)</f>
        <v>-1.1497359999999404E-4</v>
      </c>
      <c r="S210" s="123">
        <f>R210/COUNT($R$206:R210)*365</f>
        <v>-8.3930727999995645E-3</v>
      </c>
      <c r="T210">
        <f>(S210-H210)/(STDEV($Q$206:Q210)*SQRT(365))</f>
        <v>-55.955718634802736</v>
      </c>
      <c r="U210" s="123">
        <f>(P210+1)/(MAX($P$206:P210)+1)-1</f>
        <v>-7.3983132827581954E-5</v>
      </c>
      <c r="V210" s="123">
        <f>MIN($U$206:U210)</f>
        <v>-9.2477590980188928E-5</v>
      </c>
      <c r="W210" s="123">
        <f t="shared" si="6"/>
        <v>-4.0993499999940396E-5</v>
      </c>
      <c r="X210" s="120">
        <f>(W210+1)/(MAX($W$206:W210)+1)-1</f>
        <v>0</v>
      </c>
      <c r="Y210" s="123">
        <f>MIN($X$206:X210)</f>
        <v>-4.0993499999940396E-5</v>
      </c>
      <c r="Z210" s="124">
        <f t="shared" si="7"/>
        <v>0.14000000000000001</v>
      </c>
      <c r="AA210" s="125" t="str">
        <f t="shared" si="8"/>
        <v>-</v>
      </c>
      <c r="AB210" s="124">
        <f t="shared" si="9"/>
        <v>0.12</v>
      </c>
    </row>
    <row r="211" spans="1:28">
      <c r="A211" s="115">
        <v>44405</v>
      </c>
      <c r="B211" s="202">
        <v>1</v>
      </c>
      <c r="C211" s="202">
        <v>1</v>
      </c>
      <c r="D211" s="203">
        <v>99986653.269999996</v>
      </c>
      <c r="E211" s="191"/>
      <c r="F211" s="201">
        <f>出入金!D211</f>
        <v>100000000</v>
      </c>
      <c r="G211" s="201">
        <f>出入金!E211</f>
        <v>2870813.3971291864</v>
      </c>
      <c r="H211" s="34">
        <f>出入金!C211</f>
        <v>4.314640883977907E-2</v>
      </c>
      <c r="I211" s="167">
        <f t="shared" si="4"/>
        <v>-1849.3700000047684</v>
      </c>
      <c r="J211" s="167">
        <f t="shared" si="0"/>
        <v>-13346.730000004172</v>
      </c>
      <c r="K211" s="167">
        <f t="shared" si="1"/>
        <v>0</v>
      </c>
      <c r="L211" s="167">
        <f t="shared" si="5"/>
        <v>-1849.3700000047684</v>
      </c>
      <c r="M211" s="167">
        <f t="shared" si="2"/>
        <v>-13346.730000004172</v>
      </c>
      <c r="N211" s="123">
        <f t="shared" si="3"/>
        <v>-4.6491109500014539E-3</v>
      </c>
      <c r="O211" s="123">
        <f>I211/AVERAGE($F$206:F211)</f>
        <v>-1.8493700000047683E-5</v>
      </c>
      <c r="P211" s="123">
        <f>J211/AVERAGE($F$206:F211)</f>
        <v>-1.3346730000004172E-4</v>
      </c>
      <c r="Q211" s="123">
        <f>L211/AVERAGE($F$206:F211)</f>
        <v>-1.8493700000047683E-5</v>
      </c>
      <c r="R211" s="123">
        <f>M211/AVERAGE($F$206:F211)</f>
        <v>-1.3346730000004172E-4</v>
      </c>
      <c r="S211" s="123">
        <f>R211/COUNT($R$206:R211)*365</f>
        <v>-8.1192607500025372E-3</v>
      </c>
      <c r="T211">
        <f>(S211-H211)/(STDEV($Q$206:Q211)*SQRT(365))</f>
        <v>-62.168624850279961</v>
      </c>
      <c r="U211" s="123">
        <f>(P211+1)/(MAX($P$206:P211)+1)-1</f>
        <v>-9.2477590980188928E-5</v>
      </c>
      <c r="V211" s="123">
        <f>MIN($U$206:U211)</f>
        <v>-9.2477590980188928E-5</v>
      </c>
      <c r="W211" s="123">
        <f t="shared" si="6"/>
        <v>-4.0993499999940396E-5</v>
      </c>
      <c r="X211" s="120">
        <f>(W211+1)/(MAX($W$206:W211)+1)-1</f>
        <v>0</v>
      </c>
      <c r="Y211" s="123">
        <f>MIN($X$206:X211)</f>
        <v>-4.0993499999940396E-5</v>
      </c>
      <c r="Z211" s="124">
        <f t="shared" si="7"/>
        <v>0.14000000000000001</v>
      </c>
      <c r="AA211" s="125" t="str">
        <f t="shared" si="8"/>
        <v>-</v>
      </c>
      <c r="AB211" s="124">
        <f t="shared" si="9"/>
        <v>0.12</v>
      </c>
    </row>
    <row r="212" spans="1:28">
      <c r="A212" s="115">
        <v>44406</v>
      </c>
      <c r="B212" s="202">
        <v>1</v>
      </c>
      <c r="C212" s="202">
        <v>1</v>
      </c>
      <c r="D212" s="203">
        <v>99984803.950000003</v>
      </c>
      <c r="E212" s="191"/>
      <c r="F212" s="201">
        <f>出入金!D212</f>
        <v>100000000</v>
      </c>
      <c r="G212" s="201">
        <f>出入金!E212</f>
        <v>3333333.3333333335</v>
      </c>
      <c r="H212" s="34">
        <f>出入金!C212</f>
        <v>4.3143956043956107E-2</v>
      </c>
      <c r="I212" s="167">
        <f t="shared" si="4"/>
        <v>-1849.3199999928474</v>
      </c>
      <c r="J212" s="167">
        <f t="shared" si="0"/>
        <v>-15196.04999999702</v>
      </c>
      <c r="K212" s="167">
        <f t="shared" si="1"/>
        <v>0</v>
      </c>
      <c r="L212" s="167">
        <f t="shared" si="5"/>
        <v>-1849.3199999928474</v>
      </c>
      <c r="M212" s="167">
        <f t="shared" si="2"/>
        <v>-15196.04999999702</v>
      </c>
      <c r="N212" s="123">
        <f t="shared" si="3"/>
        <v>-4.5588149999991057E-3</v>
      </c>
      <c r="O212" s="123">
        <f>I212/AVERAGE($F$206:F212)</f>
        <v>-1.8493199999928474E-5</v>
      </c>
      <c r="P212" s="123">
        <f>J212/AVERAGE($F$206:F212)</f>
        <v>-1.5196049999997019E-4</v>
      </c>
      <c r="Q212" s="123">
        <f>L212/AVERAGE($F$206:F212)</f>
        <v>-1.8493199999928474E-5</v>
      </c>
      <c r="R212" s="123">
        <f>M212/AVERAGE($F$206:F212)</f>
        <v>-1.5196049999997019E-4</v>
      </c>
      <c r="S212" s="123">
        <f>R212/COUNT($R$206:R212)*365</f>
        <v>-7.9236546428555887E-3</v>
      </c>
      <c r="T212">
        <f>(S212-H212)/(STDEV($Q$206:Q212)*SQRT(365))</f>
        <v>-67.795330768289901</v>
      </c>
      <c r="U212" s="123">
        <f>(P212+1)/(MAX($P$206:P212)+1)-1</f>
        <v>-1.1097154911221541E-4</v>
      </c>
      <c r="V212" s="123">
        <f>MIN($U$206:U212)</f>
        <v>-1.1097154911221541E-4</v>
      </c>
      <c r="W212" s="123">
        <f t="shared" si="6"/>
        <v>-4.0993499999940396E-5</v>
      </c>
      <c r="X212" s="120">
        <f>(W212+1)/(MAX($W$206:W212)+1)-1</f>
        <v>0</v>
      </c>
      <c r="Y212" s="123">
        <f>MIN($X$206:X212)</f>
        <v>-4.0993499999940396E-5</v>
      </c>
      <c r="Z212" s="124">
        <f t="shared" si="7"/>
        <v>0.14000000000000001</v>
      </c>
      <c r="AA212" s="125" t="str">
        <f t="shared" si="8"/>
        <v>-</v>
      </c>
      <c r="AB212" s="124">
        <f t="shared" si="9"/>
        <v>0.12</v>
      </c>
    </row>
    <row r="213" spans="1:28">
      <c r="A213" s="115">
        <v>44407</v>
      </c>
      <c r="B213" s="202">
        <v>1</v>
      </c>
      <c r="C213" s="202">
        <v>1</v>
      </c>
      <c r="D213" s="203">
        <v>99982954.680000007</v>
      </c>
      <c r="E213" s="191"/>
      <c r="F213" s="201">
        <f>出入金!D213</f>
        <v>100000000</v>
      </c>
      <c r="G213" s="201">
        <f>出入金!E213</f>
        <v>3791469.194312796</v>
      </c>
      <c r="H213" s="34">
        <f>出入金!C213</f>
        <v>4.3141530054644869E-2</v>
      </c>
      <c r="I213" s="167">
        <f t="shared" si="4"/>
        <v>-1849.2699999958277</v>
      </c>
      <c r="J213" s="167">
        <f t="shared" si="0"/>
        <v>-17045.319999992847</v>
      </c>
      <c r="K213" s="167">
        <f t="shared" si="1"/>
        <v>0</v>
      </c>
      <c r="L213" s="167">
        <f t="shared" si="5"/>
        <v>-1849.2699999958277</v>
      </c>
      <c r="M213" s="167">
        <f t="shared" si="2"/>
        <v>-17045.319999992847</v>
      </c>
      <c r="N213" s="123">
        <f t="shared" si="3"/>
        <v>-4.495703149998114E-3</v>
      </c>
      <c r="O213" s="123">
        <f>I213/AVERAGE($F$206:F213)</f>
        <v>-1.8492699999958275E-5</v>
      </c>
      <c r="P213" s="123">
        <f>J213/AVERAGE($F$206:F213)</f>
        <v>-1.7045319999992847E-4</v>
      </c>
      <c r="Q213" s="123">
        <f>L213/AVERAGE($F$206:F213)</f>
        <v>-1.8492699999958275E-5</v>
      </c>
      <c r="R213" s="123">
        <f>M213/AVERAGE($F$206:F213)</f>
        <v>-1.7045319999992847E-4</v>
      </c>
      <c r="S213" s="123">
        <f>R213/COUNT($R$206:R213)*365</f>
        <v>-7.7769272499967363E-3</v>
      </c>
      <c r="T213">
        <f>(S213-H213)/(STDEV($Q$206:Q213)*SQRT(365))</f>
        <v>-72.978057013602921</v>
      </c>
      <c r="U213" s="123">
        <f>(P213+1)/(MAX($P$206:P213)+1)-1</f>
        <v>-1.2946500722377241E-4</v>
      </c>
      <c r="V213" s="123">
        <f>MIN($U$206:U213)</f>
        <v>-1.2946500722377241E-4</v>
      </c>
      <c r="W213" s="123">
        <f t="shared" si="6"/>
        <v>-1.7045319999992847E-4</v>
      </c>
      <c r="X213" s="120">
        <f>(W213+1)/(MAX($W$206:W213)+1)-1</f>
        <v>-1.2946500722377241E-4</v>
      </c>
      <c r="Y213" s="123">
        <f>MIN($X$206:X213)</f>
        <v>-1.2946500722377241E-4</v>
      </c>
      <c r="Z213" s="124">
        <f t="shared" si="7"/>
        <v>0.14000000000000001</v>
      </c>
      <c r="AA213" s="125" t="str">
        <f t="shared" si="8"/>
        <v>-</v>
      </c>
      <c r="AB213" s="124">
        <f t="shared" si="9"/>
        <v>0.12</v>
      </c>
    </row>
    <row r="214" spans="1:28">
      <c r="A214" s="115">
        <v>44408</v>
      </c>
      <c r="B214" s="202">
        <v>1</v>
      </c>
      <c r="C214" s="202">
        <v>1</v>
      </c>
      <c r="D214" s="203">
        <v>99981105.459999993</v>
      </c>
      <c r="E214" s="191"/>
      <c r="F214" s="201">
        <f>出入金!D214</f>
        <v>100000000</v>
      </c>
      <c r="G214" s="201">
        <f>出入金!E214</f>
        <v>4245283.0188679248</v>
      </c>
      <c r="H214" s="34">
        <f>出入金!C214</f>
        <v>4.3139130434782673E-2</v>
      </c>
      <c r="I214" s="167">
        <f t="shared" si="4"/>
        <v>-1849.2200000137091</v>
      </c>
      <c r="J214" s="167">
        <f t="shared" si="0"/>
        <v>-18894.540000006557</v>
      </c>
      <c r="K214" s="167">
        <f t="shared" si="1"/>
        <v>0</v>
      </c>
      <c r="L214" s="167">
        <f t="shared" si="5"/>
        <v>-1849.2200000137091</v>
      </c>
      <c r="M214" s="167">
        <f t="shared" si="2"/>
        <v>-18894.540000006557</v>
      </c>
      <c r="N214" s="123">
        <f t="shared" si="3"/>
        <v>-4.4507138666682105E-3</v>
      </c>
      <c r="O214" s="123">
        <f>I214/AVERAGE($F$206:F214)</f>
        <v>-1.8492200000137089E-5</v>
      </c>
      <c r="P214" s="123">
        <f>J214/AVERAGE($F$206:F214)</f>
        <v>-1.8894540000006556E-4</v>
      </c>
      <c r="Q214" s="123">
        <f>L214/AVERAGE($F$206:F214)</f>
        <v>-1.8492200000137089E-5</v>
      </c>
      <c r="R214" s="123">
        <f>M214/AVERAGE($F$206:F214)</f>
        <v>-1.8894540000006556E-4</v>
      </c>
      <c r="S214" s="123">
        <f>R214/COUNT($R$206:R214)*365</f>
        <v>-7.6627856666693249E-3</v>
      </c>
      <c r="T214">
        <f>(S214-H214)/(STDEV($Q$206:Q214)*SQRT(365))</f>
        <v>-77.808926504503887</v>
      </c>
      <c r="U214" s="123">
        <f>(P214+1)/(MAX($P$206:P214)+1)-1</f>
        <v>-1.4795796531485994E-4</v>
      </c>
      <c r="V214" s="123">
        <f>MIN($U$206:U214)</f>
        <v>-1.4795796531485994E-4</v>
      </c>
      <c r="W214" s="123">
        <f t="shared" si="6"/>
        <v>-1.7045319999992847E-4</v>
      </c>
      <c r="X214" s="120">
        <f>(W214+1)/(MAX($W$206:W214)+1)-1</f>
        <v>-1.2946500722377241E-4</v>
      </c>
      <c r="Y214" s="123">
        <f>MIN($X$206:X214)</f>
        <v>-1.2946500722377241E-4</v>
      </c>
      <c r="Z214" s="124">
        <f t="shared" si="7"/>
        <v>0.14000000000000001</v>
      </c>
      <c r="AA214" s="125" t="str">
        <f t="shared" si="8"/>
        <v>-</v>
      </c>
      <c r="AB214" s="124">
        <f t="shared" si="9"/>
        <v>0.12</v>
      </c>
    </row>
    <row r="215" spans="1:28">
      <c r="A215" s="115">
        <v>44409</v>
      </c>
      <c r="B215" s="202">
        <v>1</v>
      </c>
      <c r="C215" s="202">
        <v>1</v>
      </c>
      <c r="D215" s="203">
        <v>99986653.269999996</v>
      </c>
      <c r="E215" s="191"/>
      <c r="F215" s="201">
        <f>出入金!D215</f>
        <v>100000000</v>
      </c>
      <c r="G215" s="201">
        <f>出入金!E215</f>
        <v>4694835.6807511738</v>
      </c>
      <c r="H215" s="34">
        <f>出入金!C215</f>
        <v>4.3136216216216279E-2</v>
      </c>
      <c r="I215" s="167">
        <f t="shared" si="4"/>
        <v>5547.8100000023842</v>
      </c>
      <c r="J215" s="167">
        <f t="shared" si="0"/>
        <v>-13346.730000004172</v>
      </c>
      <c r="K215" s="167">
        <f t="shared" si="1"/>
        <v>0</v>
      </c>
      <c r="L215" s="167">
        <f t="shared" si="5"/>
        <v>5547.8100000023842</v>
      </c>
      <c r="M215" s="167">
        <f t="shared" si="2"/>
        <v>-13346.730000004172</v>
      </c>
      <c r="N215" s="123">
        <f t="shared" si="3"/>
        <v>-2.8428534900008886E-3</v>
      </c>
      <c r="O215" s="123">
        <f>I215/AVERAGE($F$206:F215)</f>
        <v>5.5478100000023839E-5</v>
      </c>
      <c r="P215" s="123">
        <f>J215/AVERAGE($F$206:F215)</f>
        <v>-1.3346730000004172E-4</v>
      </c>
      <c r="Q215" s="123">
        <f>L215/AVERAGE($F$206:F215)</f>
        <v>5.5478100000023839E-5</v>
      </c>
      <c r="R215" s="123">
        <f>M215/AVERAGE($F$206:F215)</f>
        <v>-1.3346730000004172E-4</v>
      </c>
      <c r="S215" s="123">
        <f>R215/COUNT($R$206:R215)*365</f>
        <v>-4.871556450001523E-3</v>
      </c>
      <c r="T215">
        <f>(S215-H215)/(STDEV($Q$206:Q215)*SQRT(365))</f>
        <v>-62.37553167610983</v>
      </c>
      <c r="U215" s="123">
        <f>(P215+1)/(MAX($P$206:P215)+1)-1</f>
        <v>-9.2477590980188928E-5</v>
      </c>
      <c r="V215" s="123">
        <f>MIN($U$206:U215)</f>
        <v>-1.4795796531485994E-4</v>
      </c>
      <c r="W215" s="123">
        <f t="shared" si="6"/>
        <v>-1.7045319999992847E-4</v>
      </c>
      <c r="X215" s="120">
        <f>(W215+1)/(MAX($W$206:W215)+1)-1</f>
        <v>-1.2946500722377241E-4</v>
      </c>
      <c r="Y215" s="123">
        <f>MIN($X$206:X215)</f>
        <v>-1.2946500722377241E-4</v>
      </c>
      <c r="Z215" s="124">
        <f t="shared" si="7"/>
        <v>0.14000000000000001</v>
      </c>
      <c r="AA215" s="125" t="str">
        <f t="shared" si="8"/>
        <v>-</v>
      </c>
      <c r="AB215" s="124">
        <f t="shared" si="9"/>
        <v>0.12</v>
      </c>
    </row>
    <row r="216" spans="1:28">
      <c r="A216" s="115">
        <v>44410</v>
      </c>
      <c r="B216" s="202">
        <v>1</v>
      </c>
      <c r="C216" s="202">
        <v>1</v>
      </c>
      <c r="D216" s="203">
        <v>99977402.180000007</v>
      </c>
      <c r="E216" s="191"/>
      <c r="F216" s="201">
        <f>出入金!D216</f>
        <v>100000000</v>
      </c>
      <c r="G216" s="201">
        <f>出入金!E216</f>
        <v>5140186.9158878503</v>
      </c>
      <c r="H216" s="34">
        <f>出入金!C216</f>
        <v>4.3133333333333392E-2</v>
      </c>
      <c r="I216" s="167">
        <f t="shared" si="4"/>
        <v>-9251.0899999886751</v>
      </c>
      <c r="J216" s="167">
        <f t="shared" si="0"/>
        <v>-22597.819999992847</v>
      </c>
      <c r="K216" s="167">
        <f t="shared" si="1"/>
        <v>0</v>
      </c>
      <c r="L216" s="167">
        <f t="shared" si="5"/>
        <v>-9251.0899999886751</v>
      </c>
      <c r="M216" s="167">
        <f t="shared" si="2"/>
        <v>-22597.819999992847</v>
      </c>
      <c r="N216" s="123">
        <f t="shared" si="3"/>
        <v>-4.3963031636349726E-3</v>
      </c>
      <c r="O216" s="123">
        <f>I216/AVERAGE($F$206:F216)</f>
        <v>-9.2510899999886757E-5</v>
      </c>
      <c r="P216" s="123">
        <f>J216/AVERAGE($F$206:F216)</f>
        <v>-2.2597819999992848E-4</v>
      </c>
      <c r="Q216" s="123">
        <f>L216/AVERAGE($F$206:F216)</f>
        <v>-9.2510899999886757E-5</v>
      </c>
      <c r="R216" s="123">
        <f>M216/AVERAGE($F$206:F216)</f>
        <v>-2.2597819999992848E-4</v>
      </c>
      <c r="S216" s="123">
        <f>R216/COUNT($R$206:R216)*365</f>
        <v>-7.4983675454521727E-3</v>
      </c>
      <c r="T216">
        <f>(S216-H216)/(STDEV($Q$206:Q216)*SQRT(365))</f>
        <v>-58.815086174035308</v>
      </c>
      <c r="U216" s="123">
        <f>(P216+1)/(MAX($P$206:P216)+1)-1</f>
        <v>-1.849922834811224E-4</v>
      </c>
      <c r="V216" s="123">
        <f>MIN($U$206:U216)</f>
        <v>-1.849922834811224E-4</v>
      </c>
      <c r="W216" s="123">
        <f t="shared" si="6"/>
        <v>-1.7045319999992847E-4</v>
      </c>
      <c r="X216" s="120">
        <f>(W216+1)/(MAX($W$206:W216)+1)-1</f>
        <v>-1.2946500722377241E-4</v>
      </c>
      <c r="Y216" s="123">
        <f>MIN($X$206:X216)</f>
        <v>-1.2946500722377241E-4</v>
      </c>
      <c r="Z216" s="124">
        <f t="shared" si="7"/>
        <v>0.14000000000000001</v>
      </c>
      <c r="AA216" s="125" t="str">
        <f t="shared" si="8"/>
        <v>-</v>
      </c>
      <c r="AB216" s="124">
        <f t="shared" si="9"/>
        <v>0.12</v>
      </c>
    </row>
    <row r="217" spans="1:28">
      <c r="A217" s="115">
        <v>44411</v>
      </c>
      <c r="B217" s="202">
        <v>1</v>
      </c>
      <c r="C217" s="202">
        <v>1</v>
      </c>
      <c r="D217" s="203">
        <v>99975553.120000005</v>
      </c>
      <c r="E217" s="191"/>
      <c r="F217" s="201">
        <f>出入金!D217</f>
        <v>100000000</v>
      </c>
      <c r="G217" s="201">
        <f>出入金!E217</f>
        <v>5581395.3488372089</v>
      </c>
      <c r="H217" s="34">
        <f>出入金!C217</f>
        <v>4.313048128342252E-2</v>
      </c>
      <c r="I217" s="167">
        <f t="shared" si="4"/>
        <v>-1849.0600000023842</v>
      </c>
      <c r="J217" s="167">
        <f t="shared" si="0"/>
        <v>-24446.879999995232</v>
      </c>
      <c r="K217" s="167">
        <f t="shared" si="1"/>
        <v>0</v>
      </c>
      <c r="L217" s="167">
        <f t="shared" si="5"/>
        <v>-1849.0600000023842</v>
      </c>
      <c r="M217" s="167">
        <f t="shared" si="2"/>
        <v>-24446.879999995232</v>
      </c>
      <c r="N217" s="123">
        <f t="shared" si="3"/>
        <v>-4.3800659999991458E-3</v>
      </c>
      <c r="O217" s="123">
        <f>I217/AVERAGE($F$206:F217)</f>
        <v>-1.8490600000023841E-5</v>
      </c>
      <c r="P217" s="123">
        <f>J217/AVERAGE($F$206:F217)</f>
        <v>-2.4446879999995232E-4</v>
      </c>
      <c r="Q217" s="123">
        <f>L217/AVERAGE($F$206:F217)</f>
        <v>-1.8490600000023841E-5</v>
      </c>
      <c r="R217" s="123">
        <f>M217/AVERAGE($F$206:F217)</f>
        <v>-2.4446879999995232E-4</v>
      </c>
      <c r="S217" s="123">
        <f>R217/COUNT($R$206:R217)*365</f>
        <v>-7.4359259999985496E-3</v>
      </c>
      <c r="T217">
        <f>(S217-H217)/(STDEV($Q$206:Q217)*SQRT(365))</f>
        <v>-61.600374129845299</v>
      </c>
      <c r="U217" s="123">
        <f>(P217+1)/(MAX($P$206:P217)+1)-1</f>
        <v>-2.0348364150668541E-4</v>
      </c>
      <c r="V217" s="123">
        <f>MIN($U$206:U217)</f>
        <v>-2.0348364150668541E-4</v>
      </c>
      <c r="W217" s="123">
        <f t="shared" si="6"/>
        <v>-1.7045319999992847E-4</v>
      </c>
      <c r="X217" s="120">
        <f>(W217+1)/(MAX($W$206:W217)+1)-1</f>
        <v>-1.2946500722377241E-4</v>
      </c>
      <c r="Y217" s="123">
        <f>MIN($X$206:X217)</f>
        <v>-1.2946500722377241E-4</v>
      </c>
      <c r="Z217" s="124">
        <f t="shared" si="7"/>
        <v>0.14000000000000001</v>
      </c>
      <c r="AA217" s="125" t="str">
        <f t="shared" si="8"/>
        <v>-</v>
      </c>
      <c r="AB217" s="124">
        <f t="shared" si="9"/>
        <v>0.12</v>
      </c>
    </row>
    <row r="218" spans="1:28">
      <c r="A218" s="115">
        <v>44412</v>
      </c>
      <c r="B218" s="202">
        <v>1</v>
      </c>
      <c r="C218" s="202">
        <v>1</v>
      </c>
      <c r="D218" s="203">
        <v>99973704.109999999</v>
      </c>
      <c r="E218" s="191"/>
      <c r="F218" s="201">
        <f>出入金!D218</f>
        <v>100000000</v>
      </c>
      <c r="G218" s="201">
        <f>出入金!E218</f>
        <v>6018518.5185185187</v>
      </c>
      <c r="H218" s="34">
        <f>出入金!C218</f>
        <v>4.3127659574468145E-2</v>
      </c>
      <c r="I218" s="167">
        <f t="shared" si="4"/>
        <v>-1849.0100000053644</v>
      </c>
      <c r="J218" s="167">
        <f t="shared" si="0"/>
        <v>-26295.890000000596</v>
      </c>
      <c r="K218" s="167">
        <f t="shared" si="1"/>
        <v>0</v>
      </c>
      <c r="L218" s="167">
        <f t="shared" si="5"/>
        <v>-1849.0100000053644</v>
      </c>
      <c r="M218" s="167">
        <f t="shared" si="2"/>
        <v>-26295.890000000596</v>
      </c>
      <c r="N218" s="123">
        <f t="shared" si="3"/>
        <v>-4.3691632615385605E-3</v>
      </c>
      <c r="O218" s="123">
        <f>I218/AVERAGE($F$206:F218)</f>
        <v>-1.8490100000053645E-5</v>
      </c>
      <c r="P218" s="123">
        <f>J218/AVERAGE($F$206:F218)</f>
        <v>-2.6295890000000598E-4</v>
      </c>
      <c r="Q218" s="123">
        <f>L218/AVERAGE($F$206:F218)</f>
        <v>-1.8490100000053645E-5</v>
      </c>
      <c r="R218" s="123">
        <f>M218/AVERAGE($F$206:F218)</f>
        <v>-2.6295890000000598E-4</v>
      </c>
      <c r="S218" s="123">
        <f>R218/COUNT($R$206:R218)*365</f>
        <v>-7.3830768076924751E-3</v>
      </c>
      <c r="T218">
        <f>(S218-H218)/(STDEV($Q$206:Q218)*SQRT(365))</f>
        <v>-64.263483498860836</v>
      </c>
      <c r="U218" s="123">
        <f>(P218+1)/(MAX($P$206:P218)+1)-1</f>
        <v>-2.2197449951177894E-4</v>
      </c>
      <c r="V218" s="123">
        <f>MIN($U$206:U218)</f>
        <v>-2.2197449951177894E-4</v>
      </c>
      <c r="W218" s="123">
        <f t="shared" si="6"/>
        <v>-1.7045319999992847E-4</v>
      </c>
      <c r="X218" s="120">
        <f>(W218+1)/(MAX($W$206:W218)+1)-1</f>
        <v>-1.2946500722377241E-4</v>
      </c>
      <c r="Y218" s="123">
        <f>MIN($X$206:X218)</f>
        <v>-1.2946500722377241E-4</v>
      </c>
      <c r="Z218" s="124">
        <f t="shared" si="7"/>
        <v>0.14000000000000001</v>
      </c>
      <c r="AA218" s="125" t="str">
        <f t="shared" si="8"/>
        <v>-</v>
      </c>
      <c r="AB218" s="124">
        <f t="shared" si="9"/>
        <v>0.12</v>
      </c>
    </row>
    <row r="219" spans="1:28">
      <c r="A219" s="115">
        <v>44413</v>
      </c>
      <c r="B219" s="202">
        <v>1</v>
      </c>
      <c r="C219" s="202">
        <v>1</v>
      </c>
      <c r="D219" s="203">
        <v>99972578.090000004</v>
      </c>
      <c r="E219" s="191"/>
      <c r="F219" s="201">
        <f>出入金!D219</f>
        <v>100000000</v>
      </c>
      <c r="G219" s="201">
        <f>出入金!E219</f>
        <v>6451612.9032258065</v>
      </c>
      <c r="H219" s="34">
        <f>出入金!C219</f>
        <v>4.3124867724867788E-2</v>
      </c>
      <c r="I219" s="167">
        <f t="shared" si="4"/>
        <v>-1126.0199999958277</v>
      </c>
      <c r="J219" s="167">
        <f t="shared" si="0"/>
        <v>-27421.909999996424</v>
      </c>
      <c r="K219" s="167">
        <f t="shared" si="1"/>
        <v>0</v>
      </c>
      <c r="L219" s="167">
        <f t="shared" si="5"/>
        <v>-1126.0199999958277</v>
      </c>
      <c r="M219" s="167">
        <f t="shared" si="2"/>
        <v>-27421.909999996424</v>
      </c>
      <c r="N219" s="123">
        <f t="shared" si="3"/>
        <v>-4.2503960499994456E-3</v>
      </c>
      <c r="O219" s="123">
        <f>I219/AVERAGE($F$206:F219)</f>
        <v>-1.1260199999958276E-5</v>
      </c>
      <c r="P219" s="123">
        <f>J219/AVERAGE($F$206:F219)</f>
        <v>-2.7421909999996423E-4</v>
      </c>
      <c r="Q219" s="123">
        <f>L219/AVERAGE($F$206:F219)</f>
        <v>-1.1260199999958276E-5</v>
      </c>
      <c r="R219" s="123">
        <f>M219/AVERAGE($F$206:F219)</f>
        <v>-2.7421909999996423E-4</v>
      </c>
      <c r="S219" s="123">
        <f>R219/COUNT($R$206:R219)*365</f>
        <v>-7.1492836785704951E-3</v>
      </c>
      <c r="T219">
        <f>(S219-H219)/(STDEV($Q$206:Q219)*SQRT(365))</f>
        <v>-66.452222511877977</v>
      </c>
      <c r="U219" s="123">
        <f>(P219+1)/(MAX($P$206:P219)+1)-1</f>
        <v>-2.3323516112550013E-4</v>
      </c>
      <c r="V219" s="123">
        <f>MIN($U$206:U219)</f>
        <v>-2.3323516112550013E-4</v>
      </c>
      <c r="W219" s="123">
        <f t="shared" si="6"/>
        <v>-1.7045319999992847E-4</v>
      </c>
      <c r="X219" s="120">
        <f>(W219+1)/(MAX($W$206:W219)+1)-1</f>
        <v>-1.2946500722377241E-4</v>
      </c>
      <c r="Y219" s="123">
        <f>MIN($X$206:X219)</f>
        <v>-1.2946500722377241E-4</v>
      </c>
      <c r="Z219" s="124">
        <f t="shared" si="7"/>
        <v>0.14000000000000001</v>
      </c>
      <c r="AA219" s="125" t="str">
        <f t="shared" si="8"/>
        <v>-</v>
      </c>
      <c r="AB219" s="124">
        <f t="shared" si="9"/>
        <v>0.12</v>
      </c>
    </row>
    <row r="220" spans="1:28">
      <c r="A220" s="115">
        <v>44414</v>
      </c>
      <c r="B220" s="202">
        <v>1</v>
      </c>
      <c r="C220" s="202">
        <v>1</v>
      </c>
      <c r="D220" s="203">
        <v>99977493.030000001</v>
      </c>
      <c r="E220" s="191"/>
      <c r="F220" s="201">
        <f>出入金!D220</f>
        <v>100000000</v>
      </c>
      <c r="G220" s="201">
        <f>出入金!E220</f>
        <v>6880733.944954128</v>
      </c>
      <c r="H220" s="34">
        <f>出入金!C220</f>
        <v>4.3122105263157955E-2</v>
      </c>
      <c r="I220" s="167">
        <f t="shared" si="4"/>
        <v>4914.9399999976158</v>
      </c>
      <c r="J220" s="167">
        <f t="shared" si="0"/>
        <v>-22506.969999998808</v>
      </c>
      <c r="K220" s="167">
        <f t="shared" si="1"/>
        <v>0</v>
      </c>
      <c r="L220" s="167">
        <f t="shared" si="5"/>
        <v>4914.9399999976158</v>
      </c>
      <c r="M220" s="167">
        <f t="shared" si="2"/>
        <v>-22506.969999998808</v>
      </c>
      <c r="N220" s="123">
        <f t="shared" si="3"/>
        <v>-3.2710129733331604E-3</v>
      </c>
      <c r="O220" s="123">
        <f>I220/AVERAGE($F$206:F220)</f>
        <v>4.9149399999976155E-5</v>
      </c>
      <c r="P220" s="123">
        <f>J220/AVERAGE($F$206:F220)</f>
        <v>-2.2506969999998809E-4</v>
      </c>
      <c r="Q220" s="123">
        <f>L220/AVERAGE($F$206:F220)</f>
        <v>4.9149399999976155E-5</v>
      </c>
      <c r="R220" s="123">
        <f>M220/AVERAGE($F$206:F220)</f>
        <v>-2.2506969999998809E-4</v>
      </c>
      <c r="S220" s="123">
        <f>R220/COUNT($R$206:R220)*365</f>
        <v>-5.4766960333330434E-3</v>
      </c>
      <c r="T220">
        <f>(S220-H220)/(STDEV($Q$206:Q220)*SQRT(365))</f>
        <v>-60.444849078529771</v>
      </c>
      <c r="U220" s="123">
        <f>(P220+1)/(MAX($P$206:P220)+1)-1</f>
        <v>-1.840837462371292E-4</v>
      </c>
      <c r="V220" s="123">
        <f>MIN($U$206:U220)</f>
        <v>-2.3323516112550013E-4</v>
      </c>
      <c r="W220" s="123">
        <f t="shared" si="6"/>
        <v>-2.2506969999998809E-4</v>
      </c>
      <c r="X220" s="120">
        <f>(W220+1)/(MAX($W$206:W220)+1)-1</f>
        <v>-1.840837462371292E-4</v>
      </c>
      <c r="Y220" s="123">
        <f>MIN($X$206:X220)</f>
        <v>-1.840837462371292E-4</v>
      </c>
      <c r="Z220" s="124">
        <f t="shared" si="7"/>
        <v>0.14000000000000001</v>
      </c>
      <c r="AA220" s="125" t="str">
        <f t="shared" si="8"/>
        <v>-</v>
      </c>
      <c r="AB220" s="124">
        <f t="shared" si="9"/>
        <v>0.12</v>
      </c>
    </row>
    <row r="221" spans="1:28">
      <c r="A221" s="115">
        <v>44415</v>
      </c>
      <c r="B221" s="202">
        <v>1</v>
      </c>
      <c r="C221" s="202">
        <v>1</v>
      </c>
      <c r="D221" s="203">
        <v>99977493.030000001</v>
      </c>
      <c r="E221" s="191"/>
      <c r="F221" s="201">
        <f>出入金!D221</f>
        <v>100000000</v>
      </c>
      <c r="G221" s="201">
        <f>出入金!E221</f>
        <v>7305936.0730593605</v>
      </c>
      <c r="H221" s="34">
        <f>出入金!C221</f>
        <v>4.3119371727748754E-2</v>
      </c>
      <c r="I221" s="167">
        <f t="shared" si="4"/>
        <v>0</v>
      </c>
      <c r="J221" s="167">
        <f t="shared" si="0"/>
        <v>-22506.969999998808</v>
      </c>
      <c r="K221" s="167">
        <f t="shared" si="1"/>
        <v>0</v>
      </c>
      <c r="L221" s="167">
        <f t="shared" si="5"/>
        <v>0</v>
      </c>
      <c r="M221" s="167">
        <f t="shared" si="2"/>
        <v>-22506.969999998808</v>
      </c>
      <c r="N221" s="123">
        <f t="shared" si="3"/>
        <v>-3.0806415187498368E-3</v>
      </c>
      <c r="O221" s="123">
        <f>I221/AVERAGE($F$206:F221)</f>
        <v>0</v>
      </c>
      <c r="P221" s="123">
        <f>J221/AVERAGE($F$206:F221)</f>
        <v>-2.2506969999998809E-4</v>
      </c>
      <c r="Q221" s="123">
        <f>L221/AVERAGE($F$206:F221)</f>
        <v>0</v>
      </c>
      <c r="R221" s="123">
        <f>M221/AVERAGE($F$206:F221)</f>
        <v>-2.2506969999998809E-4</v>
      </c>
      <c r="S221" s="123">
        <f>R221/COUNT($R$206:R221)*365</f>
        <v>-5.134402531249728E-3</v>
      </c>
      <c r="T221">
        <f>(S221-H221)/(STDEV($Q$206:Q221)*SQRT(365))</f>
        <v>-61.859443074940401</v>
      </c>
      <c r="U221" s="123">
        <f>(P221+1)/(MAX($P$206:P221)+1)-1</f>
        <v>-1.840837462371292E-4</v>
      </c>
      <c r="V221" s="123">
        <f>MIN($U$206:U221)</f>
        <v>-2.3323516112550013E-4</v>
      </c>
      <c r="W221" s="123">
        <f t="shared" si="6"/>
        <v>-2.2506969999998809E-4</v>
      </c>
      <c r="X221" s="120">
        <f>(W221+1)/(MAX($W$206:W221)+1)-1</f>
        <v>-1.840837462371292E-4</v>
      </c>
      <c r="Y221" s="123">
        <f>MIN($X$206:X221)</f>
        <v>-1.840837462371292E-4</v>
      </c>
      <c r="Z221" s="124">
        <f t="shared" si="7"/>
        <v>0.14000000000000001</v>
      </c>
      <c r="AA221" s="125" t="str">
        <f t="shared" si="8"/>
        <v>-</v>
      </c>
      <c r="AB221" s="124">
        <f t="shared" si="9"/>
        <v>0.12</v>
      </c>
    </row>
    <row r="222" spans="1:28">
      <c r="A222" s="115">
        <v>44416</v>
      </c>
      <c r="B222" s="202">
        <v>1</v>
      </c>
      <c r="C222" s="202">
        <v>1</v>
      </c>
      <c r="D222" s="203">
        <v>99977493.030000001</v>
      </c>
      <c r="E222" s="191"/>
      <c r="F222" s="201">
        <f>出入金!D222</f>
        <v>100000000</v>
      </c>
      <c r="G222" s="201">
        <f>出入金!E222</f>
        <v>7727272.7272727275</v>
      </c>
      <c r="H222" s="34">
        <f>出入金!C222</f>
        <v>4.3116666666666727E-2</v>
      </c>
      <c r="I222" s="167">
        <f t="shared" si="4"/>
        <v>0</v>
      </c>
      <c r="J222" s="167">
        <f t="shared" si="0"/>
        <v>-22506.969999998808</v>
      </c>
      <c r="K222" s="167">
        <f t="shared" si="1"/>
        <v>0</v>
      </c>
      <c r="L222" s="167">
        <f t="shared" si="5"/>
        <v>0</v>
      </c>
      <c r="M222" s="167">
        <f t="shared" si="2"/>
        <v>-22506.969999998808</v>
      </c>
      <c r="N222" s="123">
        <f t="shared" si="3"/>
        <v>-2.9126667058821986E-3</v>
      </c>
      <c r="O222" s="123">
        <f>I222/AVERAGE($F$206:F222)</f>
        <v>0</v>
      </c>
      <c r="P222" s="123">
        <f>J222/AVERAGE($F$206:F222)</f>
        <v>-2.2506969999998809E-4</v>
      </c>
      <c r="Q222" s="123">
        <f>L222/AVERAGE($F$206:F222)</f>
        <v>0</v>
      </c>
      <c r="R222" s="123">
        <f>M222/AVERAGE($F$206:F222)</f>
        <v>-2.2506969999998809E-4</v>
      </c>
      <c r="S222" s="123">
        <f>R222/COUNT($R$206:R222)*365</f>
        <v>-4.832378852940921E-3</v>
      </c>
      <c r="T222">
        <f>(S222-H222)/(STDEV($Q$206:Q222)*SQRT(365))</f>
        <v>-63.249604328089916</v>
      </c>
      <c r="U222" s="123">
        <f>(P222+1)/(MAX($P$206:P222)+1)-1</f>
        <v>-1.840837462371292E-4</v>
      </c>
      <c r="V222" s="123">
        <f>MIN($U$206:U222)</f>
        <v>-2.3323516112550013E-4</v>
      </c>
      <c r="W222" s="123">
        <f t="shared" si="6"/>
        <v>-2.2506969999998809E-4</v>
      </c>
      <c r="X222" s="120">
        <f>(W222+1)/(MAX($W$206:W222)+1)-1</f>
        <v>-1.840837462371292E-4</v>
      </c>
      <c r="Y222" s="123">
        <f>MIN($X$206:X222)</f>
        <v>-1.840837462371292E-4</v>
      </c>
      <c r="Z222" s="124">
        <f t="shared" si="7"/>
        <v>0.14000000000000001</v>
      </c>
      <c r="AA222" s="125" t="str">
        <f t="shared" si="8"/>
        <v>-</v>
      </c>
      <c r="AB222" s="124">
        <f t="shared" si="9"/>
        <v>0.12</v>
      </c>
    </row>
    <row r="223" spans="1:28">
      <c r="A223" s="115">
        <v>44417</v>
      </c>
      <c r="B223" s="202">
        <v>1</v>
      </c>
      <c r="C223" s="202">
        <v>1</v>
      </c>
      <c r="D223" s="203">
        <v>99969778.120000005</v>
      </c>
      <c r="E223" s="191"/>
      <c r="F223" s="201">
        <f>出入金!D223</f>
        <v>100000000</v>
      </c>
      <c r="G223" s="201">
        <f>出入金!E223</f>
        <v>8144796.3800904974</v>
      </c>
      <c r="H223" s="34">
        <f>出入金!C223</f>
        <v>4.3113989637305762E-2</v>
      </c>
      <c r="I223" s="167">
        <f t="shared" si="4"/>
        <v>-7714.9099999964237</v>
      </c>
      <c r="J223" s="167">
        <f t="shared" si="0"/>
        <v>-30221.879999995232</v>
      </c>
      <c r="K223" s="167">
        <f t="shared" si="1"/>
        <v>0</v>
      </c>
      <c r="L223" s="167">
        <f t="shared" si="5"/>
        <v>-7714.9099999964237</v>
      </c>
      <c r="M223" s="167">
        <f t="shared" si="2"/>
        <v>-30221.879999995232</v>
      </c>
      <c r="N223" s="123">
        <f t="shared" si="3"/>
        <v>-3.7105752666660814E-3</v>
      </c>
      <c r="O223" s="123">
        <f>I223/AVERAGE($F$206:F223)</f>
        <v>-7.7149099999964231E-5</v>
      </c>
      <c r="P223" s="123">
        <f>J223/AVERAGE($F$206:F223)</f>
        <v>-3.0221879999995234E-4</v>
      </c>
      <c r="Q223" s="123">
        <f>L223/AVERAGE($F$206:F223)</f>
        <v>-7.7149099999964231E-5</v>
      </c>
      <c r="R223" s="123">
        <f>M223/AVERAGE($F$206:F223)</f>
        <v>-3.0221879999995234E-4</v>
      </c>
      <c r="S223" s="123">
        <f>R223/COUNT($R$206:R223)*365</f>
        <v>-6.1283256666656996E-3</v>
      </c>
      <c r="T223">
        <f>(S223-H223)/(STDEV($Q$206:Q223)*SQRT(365))</f>
        <v>-62.350951132519064</v>
      </c>
      <c r="U223" s="123">
        <f>(P223+1)/(MAX($P$206:P223)+1)-1</f>
        <v>-2.6123600897831611E-4</v>
      </c>
      <c r="V223" s="123">
        <f>MIN($U$206:U223)</f>
        <v>-2.6123600897831611E-4</v>
      </c>
      <c r="W223" s="123">
        <f t="shared" si="6"/>
        <v>-2.2506969999998809E-4</v>
      </c>
      <c r="X223" s="120">
        <f>(W223+1)/(MAX($W$206:W223)+1)-1</f>
        <v>-1.840837462371292E-4</v>
      </c>
      <c r="Y223" s="123">
        <f>MIN($X$206:X223)</f>
        <v>-1.840837462371292E-4</v>
      </c>
      <c r="Z223" s="124">
        <f t="shared" si="7"/>
        <v>0.14000000000000001</v>
      </c>
      <c r="AA223" s="125" t="str">
        <f t="shared" si="8"/>
        <v>-</v>
      </c>
      <c r="AB223" s="124">
        <f t="shared" si="9"/>
        <v>0.12</v>
      </c>
    </row>
    <row r="224" spans="1:28">
      <c r="A224" s="115">
        <v>44418</v>
      </c>
      <c r="B224" s="202">
        <v>1</v>
      </c>
      <c r="C224" s="202">
        <v>1</v>
      </c>
      <c r="D224" s="203">
        <v>99967213.430000007</v>
      </c>
      <c r="E224" s="191"/>
      <c r="F224" s="201">
        <f>出入金!D224</f>
        <v>100000000</v>
      </c>
      <c r="G224" s="201">
        <f>出入金!E224</f>
        <v>8558558.558558559</v>
      </c>
      <c r="H224" s="34">
        <f>出入金!C224</f>
        <v>4.3111340206185629E-2</v>
      </c>
      <c r="I224" s="167">
        <f t="shared" si="4"/>
        <v>-2564.6899999976158</v>
      </c>
      <c r="J224" s="167">
        <f t="shared" si="0"/>
        <v>-32786.569999992847</v>
      </c>
      <c r="K224" s="167">
        <f t="shared" si="1"/>
        <v>0</v>
      </c>
      <c r="L224" s="167">
        <f t="shared" si="5"/>
        <v>-2564.6899999976158</v>
      </c>
      <c r="M224" s="167">
        <f t="shared" si="2"/>
        <v>-32786.569999992847</v>
      </c>
      <c r="N224" s="123">
        <f t="shared" si="3"/>
        <v>-3.830851863157059E-3</v>
      </c>
      <c r="O224" s="123">
        <f>I224/AVERAGE($F$206:F224)</f>
        <v>-2.5646899999976158E-5</v>
      </c>
      <c r="P224" s="123">
        <f>J224/AVERAGE($F$206:F224)</f>
        <v>-3.2786569999992846E-4</v>
      </c>
      <c r="Q224" s="123">
        <f>L224/AVERAGE($F$206:F224)</f>
        <v>-2.5646899999976158E-5</v>
      </c>
      <c r="R224" s="123">
        <f>M224/AVERAGE($F$206:F224)</f>
        <v>-3.2786569999992846E-4</v>
      </c>
      <c r="S224" s="123">
        <f>R224/COUNT($R$206:R224)*365</f>
        <v>-6.2984726578933616E-3</v>
      </c>
      <c r="T224">
        <f>(S224-H224)/(STDEV($Q$206:Q224)*SQRT(365))</f>
        <v>-64.294646464029455</v>
      </c>
      <c r="U224" s="123">
        <f>(P224+1)/(MAX($P$206:P224)+1)-1</f>
        <v>-2.868839603775708E-4</v>
      </c>
      <c r="V224" s="123">
        <f>MIN($U$206:U224)</f>
        <v>-2.868839603775708E-4</v>
      </c>
      <c r="W224" s="123">
        <f t="shared" si="6"/>
        <v>-2.2506969999998809E-4</v>
      </c>
      <c r="X224" s="120">
        <f>(W224+1)/(MAX($W$206:W224)+1)-1</f>
        <v>-1.840837462371292E-4</v>
      </c>
      <c r="Y224" s="123">
        <f>MIN($X$206:X224)</f>
        <v>-1.840837462371292E-4</v>
      </c>
      <c r="Z224" s="124">
        <f t="shared" si="7"/>
        <v>0.14000000000000001</v>
      </c>
      <c r="AA224" s="125" t="str">
        <f t="shared" si="8"/>
        <v>-</v>
      </c>
      <c r="AB224" s="124">
        <f t="shared" si="9"/>
        <v>0.12</v>
      </c>
    </row>
    <row r="225" spans="1:28">
      <c r="A225" s="115">
        <v>44419</v>
      </c>
      <c r="B225" s="202">
        <v>0.999</v>
      </c>
      <c r="C225" s="202">
        <v>0.999</v>
      </c>
      <c r="D225" s="203">
        <v>99893496.870000005</v>
      </c>
      <c r="E225" s="191"/>
      <c r="F225" s="201">
        <f>出入金!D225</f>
        <v>100000000</v>
      </c>
      <c r="G225" s="201">
        <f>出入金!E225</f>
        <v>8968609.8654708527</v>
      </c>
      <c r="H225" s="34">
        <f>出入金!C225</f>
        <v>4.3108717948718012E-2</v>
      </c>
      <c r="I225" s="167">
        <f t="shared" si="4"/>
        <v>-73716.560000002384</v>
      </c>
      <c r="J225" s="167">
        <f t="shared" si="0"/>
        <v>-106503.12999999523</v>
      </c>
      <c r="K225" s="167">
        <f t="shared" si="1"/>
        <v>0</v>
      </c>
      <c r="L225" s="167">
        <f t="shared" si="5"/>
        <v>-73716.560000002384</v>
      </c>
      <c r="M225" s="167">
        <f t="shared" si="2"/>
        <v>-106503.12999999523</v>
      </c>
      <c r="N225" s="123">
        <f t="shared" si="3"/>
        <v>-1.1875098994999467E-2</v>
      </c>
      <c r="O225" s="123">
        <f>I225/AVERAGE($F$206:F225)</f>
        <v>-7.3716560000002386E-4</v>
      </c>
      <c r="P225" s="123">
        <f>J225/AVERAGE($F$206:F225)</f>
        <v>-1.0650312999999523E-3</v>
      </c>
      <c r="Q225" s="123">
        <f>L225/AVERAGE($F$206:F225)</f>
        <v>-7.3716560000002386E-4</v>
      </c>
      <c r="R225" s="123">
        <f>M225/AVERAGE($F$206:F225)</f>
        <v>-1.0650312999999523E-3</v>
      </c>
      <c r="S225" s="123">
        <f>R225/COUNT($R$206:R225)*365</f>
        <v>-1.943682122499913E-2</v>
      </c>
      <c r="T225">
        <f>(S225-H225)/(STDEV($Q$206:Q225)*SQRT(365))</f>
        <v>-19.760941777117548</v>
      </c>
      <c r="U225" s="123">
        <f>(P225+1)/(MAX($P$206:P225)+1)-1</f>
        <v>-1.024079780614473E-3</v>
      </c>
      <c r="V225" s="123">
        <f>MIN($U$206:U225)</f>
        <v>-1.024079780614473E-3</v>
      </c>
      <c r="W225" s="123">
        <f t="shared" si="6"/>
        <v>-2.2506969999998809E-4</v>
      </c>
      <c r="X225" s="120">
        <f>(W225+1)/(MAX($W$206:W225)+1)-1</f>
        <v>-1.840837462371292E-4</v>
      </c>
      <c r="Y225" s="123">
        <f>MIN($X$206:X225)</f>
        <v>-1.840837462371292E-4</v>
      </c>
      <c r="Z225" s="124">
        <f t="shared" si="7"/>
        <v>0.14000000000000001</v>
      </c>
      <c r="AA225" s="125" t="str">
        <f t="shared" si="8"/>
        <v>-</v>
      </c>
      <c r="AB225" s="124">
        <f t="shared" si="9"/>
        <v>0.12</v>
      </c>
    </row>
    <row r="226" spans="1:28">
      <c r="A226" s="115">
        <v>44420</v>
      </c>
      <c r="B226" s="202">
        <v>1</v>
      </c>
      <c r="C226" s="202">
        <v>1</v>
      </c>
      <c r="D226" s="203">
        <v>99787186.299999997</v>
      </c>
      <c r="E226" s="191"/>
      <c r="F226" s="201">
        <f>出入金!D226</f>
        <v>100000000</v>
      </c>
      <c r="G226" s="201">
        <f>出入金!E226</f>
        <v>9375000</v>
      </c>
      <c r="H226" s="34">
        <f>出入金!C226</f>
        <v>4.3106122448979656E-2</v>
      </c>
      <c r="I226" s="167">
        <f t="shared" si="4"/>
        <v>-106310.57000000775</v>
      </c>
      <c r="J226" s="167">
        <f t="shared" si="0"/>
        <v>-212813.70000000298</v>
      </c>
      <c r="K226" s="167">
        <f t="shared" si="1"/>
        <v>0</v>
      </c>
      <c r="L226" s="167">
        <f t="shared" si="5"/>
        <v>-106310.57000000775</v>
      </c>
      <c r="M226" s="167">
        <f t="shared" si="2"/>
        <v>-212813.70000000298</v>
      </c>
      <c r="N226" s="123">
        <f t="shared" si="3"/>
        <v>-2.2700128000000319E-2</v>
      </c>
      <c r="O226" s="123">
        <f>I226/AVERAGE($F$206:F226)</f>
        <v>-1.0631057000000774E-3</v>
      </c>
      <c r="P226" s="123">
        <f>J226/AVERAGE($F$206:F226)</f>
        <v>-2.1281370000000299E-3</v>
      </c>
      <c r="Q226" s="123">
        <f>L226/AVERAGE($F$206:F226)</f>
        <v>-1.0631057000000774E-3</v>
      </c>
      <c r="R226" s="123">
        <f>M226/AVERAGE($F$206:F226)</f>
        <v>-2.1281370000000299E-3</v>
      </c>
      <c r="S226" s="123">
        <f>R226/COUNT($R$206:R226)*365</f>
        <v>-3.6989047857143374E-2</v>
      </c>
      <c r="T226">
        <f>(S226-H226)/(STDEV($Q$206:Q226)*SQRT(365))</f>
        <v>-15.345645698324864</v>
      </c>
      <c r="U226" s="123">
        <f>(P226+1)/(MAX($P$206:P226)+1)-1</f>
        <v>-2.0872290628246581E-3</v>
      </c>
      <c r="V226" s="123">
        <f>MIN($U$206:U226)</f>
        <v>-2.0872290628246581E-3</v>
      </c>
      <c r="W226" s="123">
        <f t="shared" si="6"/>
        <v>-2.2506969999998809E-4</v>
      </c>
      <c r="X226" s="120">
        <f>(W226+1)/(MAX($W$206:W226)+1)-1</f>
        <v>-1.840837462371292E-4</v>
      </c>
      <c r="Y226" s="123">
        <f>MIN($X$206:X226)</f>
        <v>-1.840837462371292E-4</v>
      </c>
      <c r="Z226" s="124">
        <f t="shared" si="7"/>
        <v>0.14000000000000001</v>
      </c>
      <c r="AA226" s="125" t="str">
        <f t="shared" si="8"/>
        <v>-</v>
      </c>
      <c r="AB226" s="124">
        <f t="shared" si="9"/>
        <v>0.12</v>
      </c>
    </row>
    <row r="227" spans="1:28">
      <c r="A227" s="115">
        <v>44421</v>
      </c>
      <c r="B227" s="202">
        <v>1</v>
      </c>
      <c r="C227" s="202">
        <v>1</v>
      </c>
      <c r="D227" s="203">
        <v>99799865.019999996</v>
      </c>
      <c r="E227" s="191"/>
      <c r="F227" s="201">
        <f>出入金!D227</f>
        <v>100000000</v>
      </c>
      <c r="G227" s="201">
        <f>出入金!E227</f>
        <v>9777777.777777778</v>
      </c>
      <c r="H227" s="34">
        <f>出入金!C227</f>
        <v>4.3103553299492454E-2</v>
      </c>
      <c r="I227" s="167">
        <f t="shared" si="4"/>
        <v>12678.719999998808</v>
      </c>
      <c r="J227" s="167">
        <f t="shared" si="0"/>
        <v>-200134.98000000417</v>
      </c>
      <c r="K227" s="167">
        <f t="shared" si="1"/>
        <v>0</v>
      </c>
      <c r="L227" s="167">
        <f t="shared" si="5"/>
        <v>12678.719999998808</v>
      </c>
      <c r="M227" s="167">
        <f t="shared" si="2"/>
        <v>-200134.98000000417</v>
      </c>
      <c r="N227" s="123">
        <f t="shared" si="3"/>
        <v>-2.0468350227273155E-2</v>
      </c>
      <c r="O227" s="123">
        <f>I227/AVERAGE($F$206:F227)</f>
        <v>1.2678719999998809E-4</v>
      </c>
      <c r="P227" s="123">
        <f>J227/AVERAGE($F$206:F227)</f>
        <v>-2.0013498000000418E-3</v>
      </c>
      <c r="Q227" s="123">
        <f>L227/AVERAGE($F$206:F227)</f>
        <v>1.2678719999998809E-4</v>
      </c>
      <c r="R227" s="123">
        <f>M227/AVERAGE($F$206:F227)</f>
        <v>-2.0013498000000418E-3</v>
      </c>
      <c r="S227" s="123">
        <f>R227/COUNT($R$206:R227)*365</f>
        <v>-3.3204212590909783E-2</v>
      </c>
      <c r="T227">
        <f>(S227-H227)/(STDEV($Q$206:Q227)*SQRT(365))</f>
        <v>-14.737825722469596</v>
      </c>
      <c r="U227" s="123">
        <f>(P227+1)/(MAX($P$206:P227)+1)-1</f>
        <v>-1.9604366651604366E-3</v>
      </c>
      <c r="V227" s="123">
        <f>MIN($U$206:U227)</f>
        <v>-2.0872290628246581E-3</v>
      </c>
      <c r="W227" s="123">
        <f t="shared" si="6"/>
        <v>-2.0013498000000418E-3</v>
      </c>
      <c r="X227" s="120">
        <f>(W227+1)/(MAX($W$206:W227)+1)-1</f>
        <v>-1.9604366651604366E-3</v>
      </c>
      <c r="Y227" s="123">
        <f>MIN($X$206:X227)</f>
        <v>-1.9604366651604366E-3</v>
      </c>
      <c r="Z227" s="124">
        <f t="shared" si="7"/>
        <v>0.14000000000000001</v>
      </c>
      <c r="AA227" s="125" t="str">
        <f t="shared" si="8"/>
        <v>-</v>
      </c>
      <c r="AB227" s="124">
        <f t="shared" si="9"/>
        <v>0.12</v>
      </c>
    </row>
    <row r="228" spans="1:28">
      <c r="A228" s="115">
        <v>44422</v>
      </c>
      <c r="B228" s="202">
        <v>1</v>
      </c>
      <c r="C228" s="202">
        <v>1</v>
      </c>
      <c r="D228" s="203">
        <v>99799865.019999996</v>
      </c>
      <c r="E228" s="191"/>
      <c r="F228" s="201">
        <f>出入金!D228</f>
        <v>100000000</v>
      </c>
      <c r="G228" s="201">
        <f>出入金!E228</f>
        <v>10176991.150442477</v>
      </c>
      <c r="H228" s="34">
        <f>出入金!C228</f>
        <v>4.3101010101010168E-2</v>
      </c>
      <c r="I228" s="167">
        <f t="shared" si="4"/>
        <v>0</v>
      </c>
      <c r="J228" s="167">
        <f t="shared" si="0"/>
        <v>-200134.98000000417</v>
      </c>
      <c r="K228" s="167">
        <f t="shared" si="1"/>
        <v>0</v>
      </c>
      <c r="L228" s="167">
        <f t="shared" si="5"/>
        <v>0</v>
      </c>
      <c r="M228" s="167">
        <f t="shared" si="2"/>
        <v>-200134.98000000417</v>
      </c>
      <c r="N228" s="123">
        <f t="shared" si="3"/>
        <v>-1.9665437165217802E-2</v>
      </c>
      <c r="O228" s="123">
        <f>I228/AVERAGE($F$206:F228)</f>
        <v>0</v>
      </c>
      <c r="P228" s="123">
        <f>J228/AVERAGE($F$206:F228)</f>
        <v>-2.0013498000000418E-3</v>
      </c>
      <c r="Q228" s="123">
        <f>L228/AVERAGE($F$206:F228)</f>
        <v>0</v>
      </c>
      <c r="R228" s="123">
        <f>M228/AVERAGE($F$206:F228)</f>
        <v>-2.0013498000000418E-3</v>
      </c>
      <c r="S228" s="123">
        <f>R228/COUNT($R$206:R228)*365</f>
        <v>-3.1760551173913708E-2</v>
      </c>
      <c r="T228">
        <f>(S228-H228)/(STDEV($Q$206:Q228)*SQRT(365))</f>
        <v>-14.76092832550601</v>
      </c>
      <c r="U228" s="123">
        <f>(P228+1)/(MAX($P$206:P228)+1)-1</f>
        <v>-1.9604366651604366E-3</v>
      </c>
      <c r="V228" s="123">
        <f>MIN($U$206:U228)</f>
        <v>-2.0872290628246581E-3</v>
      </c>
      <c r="W228" s="123">
        <f t="shared" si="6"/>
        <v>-2.0013498000000418E-3</v>
      </c>
      <c r="X228" s="120">
        <f>(W228+1)/(MAX($W$206:W228)+1)-1</f>
        <v>-1.9604366651604366E-3</v>
      </c>
      <c r="Y228" s="123">
        <f>MIN($X$206:X228)</f>
        <v>-1.9604366651604366E-3</v>
      </c>
      <c r="Z228" s="124">
        <f t="shared" si="7"/>
        <v>0.14000000000000001</v>
      </c>
      <c r="AA228" s="125" t="str">
        <f t="shared" si="8"/>
        <v>-</v>
      </c>
      <c r="AB228" s="124">
        <f t="shared" si="9"/>
        <v>0.12</v>
      </c>
    </row>
    <row r="229" spans="1:28">
      <c r="A229" s="115">
        <v>44423</v>
      </c>
      <c r="B229" s="202">
        <v>1</v>
      </c>
      <c r="C229" s="202">
        <v>1</v>
      </c>
      <c r="D229" s="203">
        <v>99799865.019999996</v>
      </c>
      <c r="E229" s="191"/>
      <c r="F229" s="201">
        <f>出入金!D229</f>
        <v>100000000</v>
      </c>
      <c r="G229" s="201">
        <f>出入金!E229</f>
        <v>10572687.224669604</v>
      </c>
      <c r="H229" s="34">
        <f>出入金!C229</f>
        <v>4.3098492462311622E-2</v>
      </c>
      <c r="I229" s="167">
        <f t="shared" si="4"/>
        <v>0</v>
      </c>
      <c r="J229" s="167">
        <f t="shared" si="0"/>
        <v>-200134.98000000417</v>
      </c>
      <c r="K229" s="167">
        <f t="shared" si="1"/>
        <v>0</v>
      </c>
      <c r="L229" s="167">
        <f t="shared" si="5"/>
        <v>0</v>
      </c>
      <c r="M229" s="167">
        <f t="shared" si="2"/>
        <v>-200134.98000000417</v>
      </c>
      <c r="N229" s="123">
        <f t="shared" si="3"/>
        <v>-1.8929433525000393E-2</v>
      </c>
      <c r="O229" s="123">
        <f>I229/AVERAGE($F$206:F229)</f>
        <v>0</v>
      </c>
      <c r="P229" s="123">
        <f>J229/AVERAGE($F$206:F229)</f>
        <v>-2.0013498000000418E-3</v>
      </c>
      <c r="Q229" s="123">
        <f>L229/AVERAGE($F$206:F229)</f>
        <v>0</v>
      </c>
      <c r="R229" s="123">
        <f>M229/AVERAGE($F$206:F229)</f>
        <v>-2.0013498000000418E-3</v>
      </c>
      <c r="S229" s="123">
        <f>R229/COUNT($R$206:R229)*365</f>
        <v>-3.0437194875000635E-2</v>
      </c>
      <c r="T229">
        <f>(S229-H229)/(STDEV($Q$206:Q229)*SQRT(365))</f>
        <v>-14.790796140237985</v>
      </c>
      <c r="U229" s="123">
        <f>(P229+1)/(MAX($P$206:P229)+1)-1</f>
        <v>-1.9604366651604366E-3</v>
      </c>
      <c r="V229" s="123">
        <f>MIN($U$206:U229)</f>
        <v>-2.0872290628246581E-3</v>
      </c>
      <c r="W229" s="123">
        <f t="shared" si="6"/>
        <v>-2.0013498000000418E-3</v>
      </c>
      <c r="X229" s="120">
        <f>(W229+1)/(MAX($W$206:W229)+1)-1</f>
        <v>-1.9604366651604366E-3</v>
      </c>
      <c r="Y229" s="123">
        <f>MIN($X$206:X229)</f>
        <v>-1.9604366651604366E-3</v>
      </c>
      <c r="Z229" s="124">
        <f t="shared" si="7"/>
        <v>0.14000000000000001</v>
      </c>
      <c r="AA229" s="125" t="str">
        <f t="shared" si="8"/>
        <v>-</v>
      </c>
      <c r="AB229" s="124">
        <f t="shared" si="9"/>
        <v>0.12</v>
      </c>
    </row>
    <row r="230" spans="1:28">
      <c r="A230" s="115">
        <v>44424</v>
      </c>
      <c r="B230" s="202">
        <v>0.998</v>
      </c>
      <c r="C230" s="202">
        <v>0.998</v>
      </c>
      <c r="D230" s="203">
        <v>99792541.810000002</v>
      </c>
      <c r="E230" s="191"/>
      <c r="F230" s="201">
        <f>出入金!D230</f>
        <v>100000000</v>
      </c>
      <c r="G230" s="201">
        <f>出入金!E230</f>
        <v>10964912.280701755</v>
      </c>
      <c r="H230" s="34">
        <f>出入金!C230</f>
        <v>4.3096000000000065E-2</v>
      </c>
      <c r="I230" s="167">
        <f t="shared" si="4"/>
        <v>-7323.2099999934435</v>
      </c>
      <c r="J230" s="167">
        <f t="shared" si="0"/>
        <v>-207458.18999999762</v>
      </c>
      <c r="K230" s="167">
        <f t="shared" si="1"/>
        <v>0</v>
      </c>
      <c r="L230" s="167">
        <f t="shared" si="5"/>
        <v>-7323.2099999934435</v>
      </c>
      <c r="M230" s="167">
        <f t="shared" si="2"/>
        <v>-207458.18999999762</v>
      </c>
      <c r="N230" s="123">
        <f t="shared" si="3"/>
        <v>-1.8920186927999783E-2</v>
      </c>
      <c r="O230" s="123">
        <f>I230/AVERAGE($F$206:F230)</f>
        <v>-7.3232099999934433E-5</v>
      </c>
      <c r="P230" s="123">
        <f>J230/AVERAGE($F$206:F230)</f>
        <v>-2.0745818999999763E-3</v>
      </c>
      <c r="Q230" s="123">
        <f>L230/AVERAGE($F$206:F230)</f>
        <v>-7.3232099999934433E-5</v>
      </c>
      <c r="R230" s="123">
        <f>M230/AVERAGE($F$206:F230)</f>
        <v>-2.0745818999999763E-3</v>
      </c>
      <c r="S230" s="123">
        <f>R230/COUNT($R$206:R230)*365</f>
        <v>-3.0288895739999652E-2</v>
      </c>
      <c r="T230">
        <f>(S230-H230)/(STDEV($Q$206:Q230)*SQRT(365))</f>
        <v>-15.077452586027404</v>
      </c>
      <c r="U230" s="123">
        <f>(P230+1)/(MAX($P$206:P230)+1)-1</f>
        <v>-2.0336717673236082E-3</v>
      </c>
      <c r="V230" s="123">
        <f>MIN($U$206:U230)</f>
        <v>-2.0872290628246581E-3</v>
      </c>
      <c r="W230" s="123">
        <f t="shared" si="6"/>
        <v>-2.0013498000000418E-3</v>
      </c>
      <c r="X230" s="120">
        <f>(W230+1)/(MAX($W$206:W230)+1)-1</f>
        <v>-1.9604366651604366E-3</v>
      </c>
      <c r="Y230" s="123">
        <f>MIN($X$206:X230)</f>
        <v>-1.9604366651604366E-3</v>
      </c>
      <c r="Z230" s="124">
        <f t="shared" si="7"/>
        <v>0.14000000000000001</v>
      </c>
      <c r="AA230" s="125" t="str">
        <f t="shared" si="8"/>
        <v>-</v>
      </c>
      <c r="AB230" s="124">
        <f t="shared" si="9"/>
        <v>0.12</v>
      </c>
    </row>
    <row r="231" spans="1:28">
      <c r="A231" s="115">
        <v>44425</v>
      </c>
      <c r="B231" s="202">
        <v>0.995</v>
      </c>
      <c r="C231" s="202">
        <v>0.995</v>
      </c>
      <c r="D231" s="203">
        <v>99454788.030000001</v>
      </c>
      <c r="E231" s="191"/>
      <c r="F231" s="201">
        <f>出入金!D231</f>
        <v>100000000</v>
      </c>
      <c r="G231" s="201">
        <f>出入金!E231</f>
        <v>11353711.790393014</v>
      </c>
      <c r="H231" s="34">
        <f>出入金!C231</f>
        <v>4.3093532338308524E-2</v>
      </c>
      <c r="I231" s="167">
        <f t="shared" si="4"/>
        <v>-337753.78000000119</v>
      </c>
      <c r="J231" s="167">
        <f t="shared" si="0"/>
        <v>-545211.96999999881</v>
      </c>
      <c r="K231" s="167">
        <f t="shared" si="1"/>
        <v>0</v>
      </c>
      <c r="L231" s="167">
        <f t="shared" si="5"/>
        <v>-337753.78000000119</v>
      </c>
      <c r="M231" s="167">
        <f t="shared" si="2"/>
        <v>-545211.96999999881</v>
      </c>
      <c r="N231" s="123">
        <f t="shared" si="3"/>
        <v>-4.8020592742307584E-2</v>
      </c>
      <c r="O231" s="123">
        <f>I231/AVERAGE($F$206:F231)</f>
        <v>-3.3775378000000119E-3</v>
      </c>
      <c r="P231" s="123">
        <f>J231/AVERAGE($F$206:F231)</f>
        <v>-5.4521196999999877E-3</v>
      </c>
      <c r="Q231" s="123">
        <f>L231/AVERAGE($F$206:F231)</f>
        <v>-3.3775378000000119E-3</v>
      </c>
      <c r="R231" s="123">
        <f>M231/AVERAGE($F$206:F231)</f>
        <v>-5.4521196999999877E-3</v>
      </c>
      <c r="S231" s="123">
        <f>R231/COUNT($R$206:R231)*365</f>
        <v>-7.6539372711538295E-2</v>
      </c>
      <c r="T231">
        <f>(S231-H231)/(STDEV($Q$206:Q231)*SQRT(365))</f>
        <v>-9.0403832966902158</v>
      </c>
      <c r="U231" s="123">
        <f>(P231+1)/(MAX($P$206:P231)+1)-1</f>
        <v>-5.4113480300955752E-3</v>
      </c>
      <c r="V231" s="123">
        <f>MIN($U$206:U231)</f>
        <v>-5.4113480300955752E-3</v>
      </c>
      <c r="W231" s="123">
        <f t="shared" si="6"/>
        <v>-2.0013498000000418E-3</v>
      </c>
      <c r="X231" s="120">
        <f>(W231+1)/(MAX($W$206:W231)+1)-1</f>
        <v>-1.9604366651604366E-3</v>
      </c>
      <c r="Y231" s="123">
        <f>MIN($X$206:X231)</f>
        <v>-1.9604366651604366E-3</v>
      </c>
      <c r="Z231" s="124">
        <f t="shared" si="7"/>
        <v>0.14000000000000001</v>
      </c>
      <c r="AA231" s="125" t="str">
        <f t="shared" si="8"/>
        <v>-</v>
      </c>
      <c r="AB231" s="124">
        <f t="shared" si="9"/>
        <v>0.12</v>
      </c>
    </row>
    <row r="232" spans="1:28">
      <c r="A232" s="115">
        <v>44426</v>
      </c>
      <c r="B232" s="202">
        <v>0.99399999999999999</v>
      </c>
      <c r="C232" s="202">
        <v>0.99399999999999999</v>
      </c>
      <c r="D232" s="203">
        <v>99424356.450000003</v>
      </c>
      <c r="E232" s="191"/>
      <c r="F232" s="201">
        <f>出入金!D232</f>
        <v>100000000</v>
      </c>
      <c r="G232" s="201">
        <f>出入金!E232</f>
        <v>11739130.434782609</v>
      </c>
      <c r="H232" s="34">
        <f>出入金!C232</f>
        <v>4.3091089108910963E-2</v>
      </c>
      <c r="I232" s="167">
        <f t="shared" si="4"/>
        <v>-30431.579999998212</v>
      </c>
      <c r="J232" s="167">
        <f t="shared" si="0"/>
        <v>-575643.54999999702</v>
      </c>
      <c r="K232" s="167">
        <f t="shared" si="1"/>
        <v>0</v>
      </c>
      <c r="L232" s="167">
        <f t="shared" si="5"/>
        <v>-30431.579999998212</v>
      </c>
      <c r="M232" s="167">
        <f t="shared" si="2"/>
        <v>-575643.54999999702</v>
      </c>
      <c r="N232" s="123">
        <f t="shared" si="3"/>
        <v>-4.9036302407407154E-2</v>
      </c>
      <c r="O232" s="123">
        <f>I232/AVERAGE($F$206:F232)</f>
        <v>-3.043157999999821E-4</v>
      </c>
      <c r="P232" s="123">
        <f>J232/AVERAGE($F$206:F232)</f>
        <v>-5.7564354999999701E-3</v>
      </c>
      <c r="Q232" s="123">
        <f>L232/AVERAGE($F$206:F232)</f>
        <v>-3.043157999999821E-4</v>
      </c>
      <c r="R232" s="123">
        <f>M232/AVERAGE($F$206:F232)</f>
        <v>-5.7564354999999701E-3</v>
      </c>
      <c r="S232" s="123">
        <f>R232/COUNT($R$206:R232)*365</f>
        <v>-7.7818479907406993E-2</v>
      </c>
      <c r="T232">
        <f>(S232-H232)/(STDEV($Q$206:Q232)*SQRT(365))</f>
        <v>-9.3144564194400381</v>
      </c>
      <c r="U232" s="123">
        <f>(P232+1)/(MAX($P$206:P232)+1)-1</f>
        <v>-5.7156763055765669E-3</v>
      </c>
      <c r="V232" s="123">
        <f>MIN($U$206:U232)</f>
        <v>-5.7156763055765669E-3</v>
      </c>
      <c r="W232" s="123">
        <f t="shared" si="6"/>
        <v>-2.0013498000000418E-3</v>
      </c>
      <c r="X232" s="120">
        <f>(W232+1)/(MAX($W$206:W232)+1)-1</f>
        <v>-1.9604366651604366E-3</v>
      </c>
      <c r="Y232" s="123">
        <f>MIN($X$206:X232)</f>
        <v>-1.9604366651604366E-3</v>
      </c>
      <c r="Z232" s="124">
        <f t="shared" si="7"/>
        <v>0.14000000000000001</v>
      </c>
      <c r="AA232" s="125" t="str">
        <f t="shared" si="8"/>
        <v>-</v>
      </c>
      <c r="AB232" s="124">
        <f t="shared" si="9"/>
        <v>0.12</v>
      </c>
    </row>
    <row r="233" spans="1:28">
      <c r="A233" s="115">
        <v>44427</v>
      </c>
      <c r="B233" s="202">
        <v>0.99399999999999999</v>
      </c>
      <c r="C233" s="202">
        <v>0.99399999999999999</v>
      </c>
      <c r="D233" s="203">
        <v>99378153.159999996</v>
      </c>
      <c r="E233" s="191"/>
      <c r="F233" s="201">
        <f>出入金!D233</f>
        <v>100000000</v>
      </c>
      <c r="G233" s="201">
        <f>出入金!E233</f>
        <v>12121212.121212121</v>
      </c>
      <c r="H233" s="34">
        <f>出入金!C233</f>
        <v>4.3088669950738984E-2</v>
      </c>
      <c r="I233" s="167">
        <f t="shared" si="4"/>
        <v>-46203.290000006557</v>
      </c>
      <c r="J233" s="167">
        <f t="shared" si="0"/>
        <v>-621846.84000000358</v>
      </c>
      <c r="K233" s="167">
        <f t="shared" si="1"/>
        <v>0</v>
      </c>
      <c r="L233" s="167">
        <f t="shared" si="5"/>
        <v>-46203.290000006557</v>
      </c>
      <c r="M233" s="167">
        <f t="shared" si="2"/>
        <v>-621846.84000000358</v>
      </c>
      <c r="N233" s="123">
        <f t="shared" si="3"/>
        <v>-5.1302364300000299E-2</v>
      </c>
      <c r="O233" s="123">
        <f>I233/AVERAGE($F$206:F233)</f>
        <v>-4.6203290000006555E-4</v>
      </c>
      <c r="P233" s="123">
        <f>J233/AVERAGE($F$206:F233)</f>
        <v>-6.2184684000000361E-3</v>
      </c>
      <c r="Q233" s="123">
        <f>L233/AVERAGE($F$206:F233)</f>
        <v>-4.6203290000006555E-4</v>
      </c>
      <c r="R233" s="123">
        <f>M233/AVERAGE($F$206:F233)</f>
        <v>-6.2184684000000361E-3</v>
      </c>
      <c r="S233" s="123">
        <f>R233/COUNT($R$206:R233)*365</f>
        <v>-8.1062177357143328E-2</v>
      </c>
      <c r="T233">
        <f>(S233-H233)/(STDEV($Q$206:Q233)*SQRT(365))</f>
        <v>-9.7221936007541512</v>
      </c>
      <c r="U233" s="123">
        <f>(P233+1)/(MAX($P$206:P233)+1)-1</f>
        <v>-6.1777281466989242E-3</v>
      </c>
      <c r="V233" s="123">
        <f>MIN($U$206:U233)</f>
        <v>-6.1777281466989242E-3</v>
      </c>
      <c r="W233" s="123">
        <f t="shared" si="6"/>
        <v>-2.0013498000000418E-3</v>
      </c>
      <c r="X233" s="120">
        <f>(W233+1)/(MAX($W$206:W233)+1)-1</f>
        <v>-1.9604366651604366E-3</v>
      </c>
      <c r="Y233" s="123">
        <f>MIN($X$206:X233)</f>
        <v>-1.9604366651604366E-3</v>
      </c>
      <c r="Z233" s="124">
        <f t="shared" si="7"/>
        <v>0.14000000000000001</v>
      </c>
      <c r="AA233" s="125" t="str">
        <f t="shared" si="8"/>
        <v>-</v>
      </c>
      <c r="AB233" s="124">
        <f t="shared" si="9"/>
        <v>0.12</v>
      </c>
    </row>
    <row r="234" spans="1:28">
      <c r="A234" s="115">
        <v>44428</v>
      </c>
      <c r="B234" s="202">
        <v>0.99299999999999999</v>
      </c>
      <c r="C234" s="202">
        <v>0.99299999999999999</v>
      </c>
      <c r="D234" s="203">
        <v>99347911.189999998</v>
      </c>
      <c r="E234" s="191"/>
      <c r="F234" s="201">
        <f>出入金!D234</f>
        <v>100000000</v>
      </c>
      <c r="G234" s="201">
        <f>出入金!E234</f>
        <v>12500000</v>
      </c>
      <c r="H234" s="34">
        <f>出入金!C234</f>
        <v>4.3086274509803991E-2</v>
      </c>
      <c r="I234" s="167">
        <f t="shared" si="4"/>
        <v>-30241.969999998808</v>
      </c>
      <c r="J234" s="167">
        <f t="shared" si="0"/>
        <v>-652088.81000000238</v>
      </c>
      <c r="K234" s="167">
        <f t="shared" si="1"/>
        <v>0</v>
      </c>
      <c r="L234" s="167">
        <f t="shared" si="5"/>
        <v>-30241.969999998808</v>
      </c>
      <c r="M234" s="167">
        <f t="shared" si="2"/>
        <v>-652088.81000000238</v>
      </c>
      <c r="N234" s="123">
        <f t="shared" si="3"/>
        <v>-5.216710480000019E-2</v>
      </c>
      <c r="O234" s="123">
        <f>I234/AVERAGE($F$206:F234)</f>
        <v>-3.024196999999881E-4</v>
      </c>
      <c r="P234" s="123">
        <f>J234/AVERAGE($F$206:F234)</f>
        <v>-6.5208881000000237E-3</v>
      </c>
      <c r="Q234" s="123">
        <f>L234/AVERAGE($F$206:F234)</f>
        <v>-3.024196999999881E-4</v>
      </c>
      <c r="R234" s="123">
        <f>M234/AVERAGE($F$206:F234)</f>
        <v>-6.5208881000000237E-3</v>
      </c>
      <c r="S234" s="123">
        <f>R234/COUNT($R$206:R234)*365</f>
        <v>-8.2073246775862363E-2</v>
      </c>
      <c r="T234">
        <f>(S234-H234)/(STDEV($Q$206:Q234)*SQRT(365))</f>
        <v>-9.9784588648014072</v>
      </c>
      <c r="U234" s="123">
        <f>(P234+1)/(MAX($P$206:P234)+1)-1</f>
        <v>-6.4801602444490847E-3</v>
      </c>
      <c r="V234" s="123">
        <f>MIN($U$206:U234)</f>
        <v>-6.4801602444490847E-3</v>
      </c>
      <c r="W234" s="123">
        <f t="shared" si="6"/>
        <v>-6.5208881000000237E-3</v>
      </c>
      <c r="X234" s="120">
        <f>(W234+1)/(MAX($W$206:W234)+1)-1</f>
        <v>-6.4801602444490847E-3</v>
      </c>
      <c r="Y234" s="123">
        <f>MIN($X$206:X234)</f>
        <v>-6.4801602444490847E-3</v>
      </c>
      <c r="Z234" s="124">
        <f t="shared" si="7"/>
        <v>0.14000000000000001</v>
      </c>
      <c r="AA234" s="125" t="str">
        <f t="shared" si="8"/>
        <v>-</v>
      </c>
      <c r="AB234" s="124">
        <f t="shared" si="9"/>
        <v>0.12</v>
      </c>
    </row>
    <row r="235" spans="1:28">
      <c r="A235" s="115">
        <v>44429</v>
      </c>
      <c r="B235" s="202">
        <v>0.99299999999999999</v>
      </c>
      <c r="C235" s="202">
        <v>0.99299999999999999</v>
      </c>
      <c r="D235" s="203">
        <v>99347911.189999998</v>
      </c>
      <c r="F235" s="201">
        <f>出入金!D235</f>
        <v>100000000</v>
      </c>
      <c r="G235" s="201">
        <f>出入金!E235</f>
        <v>12875536.480686694</v>
      </c>
      <c r="H235" s="34">
        <f>出入金!C235</f>
        <v>4.3083902439024463E-2</v>
      </c>
      <c r="I235" s="167">
        <f t="shared" si="4"/>
        <v>0</v>
      </c>
      <c r="J235" s="167">
        <f t="shared" si="0"/>
        <v>-652088.81000000238</v>
      </c>
      <c r="K235" s="167">
        <f t="shared" si="1"/>
        <v>0</v>
      </c>
      <c r="L235" s="167">
        <f t="shared" si="5"/>
        <v>0</v>
      </c>
      <c r="M235" s="167">
        <f t="shared" si="2"/>
        <v>-652088.81000000238</v>
      </c>
      <c r="N235" s="123">
        <f t="shared" si="3"/>
        <v>-5.0645564243333524E-2</v>
      </c>
      <c r="O235" s="123">
        <f>I235/AVERAGE($F$206:F235)</f>
        <v>0</v>
      </c>
      <c r="P235" s="123">
        <f>J235/AVERAGE($F$206:F235)</f>
        <v>-6.5208881000000237E-3</v>
      </c>
      <c r="Q235" s="123">
        <f>L235/AVERAGE($F$206:F235)</f>
        <v>0</v>
      </c>
      <c r="R235" s="123">
        <f>M235/AVERAGE($F$206:F235)</f>
        <v>-6.5208881000000237E-3</v>
      </c>
      <c r="S235" s="123">
        <f>R235/COUNT($R$206:R235)*365</f>
        <v>-7.9337471883333621E-2</v>
      </c>
      <c r="T235">
        <f>(S235-H235)/(STDEV($Q$206:Q235)*SQRT(365))</f>
        <v>-9.9128650905871005</v>
      </c>
      <c r="U235" s="123">
        <f>(P235+1)/(MAX($P$206:P235)+1)-1</f>
        <v>-6.4801602444490847E-3</v>
      </c>
      <c r="V235" s="123">
        <f>MIN($U$206:U235)</f>
        <v>-6.4801602444490847E-3</v>
      </c>
      <c r="W235" s="123">
        <f t="shared" si="6"/>
        <v>-6.5208881000000237E-3</v>
      </c>
      <c r="X235" s="120">
        <f>(W235+1)/(MAX($W$206:W235)+1)-1</f>
        <v>-6.4801602444490847E-3</v>
      </c>
      <c r="Y235" s="123">
        <f>MIN($X$206:X235)</f>
        <v>-6.4801602444490847E-3</v>
      </c>
      <c r="Z235" s="124">
        <f t="shared" si="7"/>
        <v>0.14000000000000001</v>
      </c>
      <c r="AA235" s="125" t="str">
        <f t="shared" si="8"/>
        <v>-</v>
      </c>
      <c r="AB235" s="124">
        <f t="shared" si="9"/>
        <v>0.12</v>
      </c>
    </row>
    <row r="236" spans="1:28">
      <c r="A236" s="115">
        <v>44430</v>
      </c>
      <c r="B236" s="202">
        <v>0.99299999999999999</v>
      </c>
      <c r="C236" s="202">
        <v>0.99299999999999999</v>
      </c>
      <c r="D236" s="203">
        <v>99347911.189999998</v>
      </c>
      <c r="F236" s="201">
        <f>出入金!D236</f>
        <v>100000000</v>
      </c>
      <c r="G236" s="201">
        <f>出入金!E236</f>
        <v>13247863.247863248</v>
      </c>
      <c r="H236" s="34">
        <f>出入金!C236</f>
        <v>4.3081553398058324E-2</v>
      </c>
      <c r="I236" s="167">
        <f t="shared" si="4"/>
        <v>0</v>
      </c>
      <c r="J236" s="167">
        <f t="shared" si="0"/>
        <v>-652088.81000000238</v>
      </c>
      <c r="K236" s="167">
        <f t="shared" si="1"/>
        <v>0</v>
      </c>
      <c r="L236" s="167">
        <f t="shared" si="5"/>
        <v>0</v>
      </c>
      <c r="M236" s="167">
        <f t="shared" si="2"/>
        <v>-652088.81000000238</v>
      </c>
      <c r="N236" s="123">
        <f t="shared" si="3"/>
        <v>-4.9222187593548565E-2</v>
      </c>
      <c r="O236" s="123">
        <f>I236/AVERAGE($F$206:F236)</f>
        <v>0</v>
      </c>
      <c r="P236" s="123">
        <f>J236/AVERAGE($F$206:F236)</f>
        <v>-6.5208881000000237E-3</v>
      </c>
      <c r="Q236" s="123">
        <f>L236/AVERAGE($F$206:F236)</f>
        <v>0</v>
      </c>
      <c r="R236" s="123">
        <f>M236/AVERAGE($F$206:F236)</f>
        <v>-6.5208881000000237E-3</v>
      </c>
      <c r="S236" s="123">
        <f>R236/COUNT($R$206:R236)*365</f>
        <v>-7.6778198596774469E-2</v>
      </c>
      <c r="T236">
        <f>(S236-H236)/(STDEV($Q$206:Q236)*SQRT(365))</f>
        <v>-9.8527882904710538</v>
      </c>
      <c r="U236" s="123">
        <f>(P236+1)/(MAX($P$206:P236)+1)-1</f>
        <v>-6.4801602444490847E-3</v>
      </c>
      <c r="V236" s="123">
        <f>MIN($U$206:U236)</f>
        <v>-6.4801602444490847E-3</v>
      </c>
      <c r="W236" s="123">
        <f t="shared" si="6"/>
        <v>-6.5208881000000237E-3</v>
      </c>
      <c r="X236" s="120">
        <f>(W236+1)/(MAX($W$206:W236)+1)-1</f>
        <v>-6.4801602444490847E-3</v>
      </c>
      <c r="Y236" s="123">
        <f>MIN($X$206:X236)</f>
        <v>-6.4801602444490847E-3</v>
      </c>
      <c r="Z236" s="124">
        <f t="shared" si="7"/>
        <v>0.14000000000000001</v>
      </c>
      <c r="AA236" s="125" t="str">
        <f t="shared" si="8"/>
        <v>-</v>
      </c>
      <c r="AB236" s="124">
        <f t="shared" si="9"/>
        <v>0.12</v>
      </c>
    </row>
    <row r="237" spans="1:28">
      <c r="A237" s="115">
        <v>44431</v>
      </c>
      <c r="B237" s="202">
        <v>0.99099999999999999</v>
      </c>
      <c r="C237" s="202">
        <v>0.99099999999999999</v>
      </c>
      <c r="D237" s="203">
        <v>99068280.609999999</v>
      </c>
      <c r="F237" s="201">
        <f>出入金!D237</f>
        <v>100000000</v>
      </c>
      <c r="G237" s="201">
        <f>出入金!E237</f>
        <v>13617021.276595745</v>
      </c>
      <c r="H237" s="34">
        <f>出入金!C237</f>
        <v>4.3079227053140171E-2</v>
      </c>
      <c r="I237" s="167">
        <f t="shared" si="4"/>
        <v>-279630.57999999821</v>
      </c>
      <c r="J237" s="167">
        <f t="shared" si="0"/>
        <v>-931719.3900000006</v>
      </c>
      <c r="K237" s="167">
        <f t="shared" si="1"/>
        <v>0</v>
      </c>
      <c r="L237" s="167">
        <f t="shared" si="5"/>
        <v>-279630.57999999821</v>
      </c>
      <c r="M237" s="167">
        <f t="shared" si="2"/>
        <v>-931719.3900000006</v>
      </c>
      <c r="N237" s="123">
        <f t="shared" si="3"/>
        <v>-6.8423142703125037E-2</v>
      </c>
      <c r="O237" s="123">
        <f>I237/AVERAGE($F$206:F237)</f>
        <v>-2.7963057999999823E-3</v>
      </c>
      <c r="P237" s="123">
        <f>J237/AVERAGE($F$206:F237)</f>
        <v>-9.3171939000000065E-3</v>
      </c>
      <c r="Q237" s="123">
        <f>L237/AVERAGE($F$206:F237)</f>
        <v>-2.7963057999999823E-3</v>
      </c>
      <c r="R237" s="123">
        <f>M237/AVERAGE($F$206:F237)</f>
        <v>-9.3171939000000065E-3</v>
      </c>
      <c r="S237" s="123">
        <f>R237/COUNT($R$206:R237)*365</f>
        <v>-0.10627424292187507</v>
      </c>
      <c r="T237">
        <f>(S237-H237)/(STDEV($Q$206:Q237)*SQRT(365))</f>
        <v>-10.081094473450753</v>
      </c>
      <c r="U237" s="123">
        <f>(P237+1)/(MAX($P$206:P237)+1)-1</f>
        <v>-9.2765806795100936E-3</v>
      </c>
      <c r="V237" s="123">
        <f>MIN($U$206:U237)</f>
        <v>-9.2765806795100936E-3</v>
      </c>
      <c r="W237" s="123">
        <f t="shared" si="6"/>
        <v>-6.5208881000000237E-3</v>
      </c>
      <c r="X237" s="120">
        <f>(W237+1)/(MAX($W$206:W237)+1)-1</f>
        <v>-6.4801602444490847E-3</v>
      </c>
      <c r="Y237" s="123">
        <f>MIN($X$206:X237)</f>
        <v>-6.4801602444490847E-3</v>
      </c>
      <c r="Z237" s="124">
        <f t="shared" si="7"/>
        <v>0.14000000000000001</v>
      </c>
      <c r="AA237" s="125" t="str">
        <f t="shared" si="8"/>
        <v>-</v>
      </c>
      <c r="AB237" s="124">
        <f t="shared" si="9"/>
        <v>0.12</v>
      </c>
    </row>
    <row r="238" spans="1:28">
      <c r="A238" s="115">
        <v>44432</v>
      </c>
      <c r="B238" s="202">
        <v>0.99099999999999999</v>
      </c>
      <c r="C238" s="202">
        <v>0.99099999999999999</v>
      </c>
      <c r="D238" s="203">
        <v>99062278.540000007</v>
      </c>
      <c r="F238" s="201">
        <f>出入金!D238</f>
        <v>100000000</v>
      </c>
      <c r="G238" s="201">
        <f>出入金!E238</f>
        <v>13983050.847457627</v>
      </c>
      <c r="H238" s="34">
        <f>出入金!C238</f>
        <v>4.3076923076923151E-2</v>
      </c>
      <c r="I238" s="167">
        <f t="shared" si="4"/>
        <v>-6002.0699999928474</v>
      </c>
      <c r="J238" s="167">
        <f t="shared" ref="J238:J269" si="10">D238-F238</f>
        <v>-937721.45999999344</v>
      </c>
      <c r="K238" s="167">
        <f t="shared" ref="K238:K269" si="11">IF(P238&gt;0.08,(P238-0.08)*0.2,0)</f>
        <v>0</v>
      </c>
      <c r="L238" s="167">
        <f t="shared" si="5"/>
        <v>-6002.0699999928474</v>
      </c>
      <c r="M238" s="167">
        <f t="shared" ref="M238:M269" si="12">J238-K238</f>
        <v>-937721.45999999344</v>
      </c>
      <c r="N238" s="123">
        <f t="shared" ref="N238:N269" si="13">J238/G238</f>
        <v>-6.7061292290908625E-2</v>
      </c>
      <c r="O238" s="123">
        <f>I238/AVERAGE($F$206:F238)</f>
        <v>-6.0020699999928476E-5</v>
      </c>
      <c r="P238" s="123">
        <f>J238/AVERAGE($F$206:F238)</f>
        <v>-9.3772145999999352E-3</v>
      </c>
      <c r="Q238" s="123">
        <f>L238/AVERAGE($F$206:F238)</f>
        <v>-6.0020699999928476E-5</v>
      </c>
      <c r="R238" s="123">
        <f>M238/AVERAGE($F$206:F238)</f>
        <v>-9.3772145999999352E-3</v>
      </c>
      <c r="S238" s="123">
        <f>R238/COUNT($R$206:R238)*365</f>
        <v>-0.10371767663636292</v>
      </c>
      <c r="T238">
        <f>(S238-H238)/(STDEV($Q$206:Q238)*SQRT(365))</f>
        <v>-10.052959809914576</v>
      </c>
      <c r="U238" s="123">
        <f>(P238+1)/(MAX($P$206:P238)+1)-1</f>
        <v>-9.3366038400695128E-3</v>
      </c>
      <c r="V238" s="123">
        <f>MIN($U$206:U238)</f>
        <v>-9.3366038400695128E-3</v>
      </c>
      <c r="W238" s="123">
        <f t="shared" si="6"/>
        <v>-6.5208881000000237E-3</v>
      </c>
      <c r="X238" s="120">
        <f>(W238+1)/(MAX($W$206:W238)+1)-1</f>
        <v>-6.4801602444490847E-3</v>
      </c>
      <c r="Y238" s="123">
        <f>MIN($X$206:X238)</f>
        <v>-6.4801602444490847E-3</v>
      </c>
      <c r="Z238" s="124">
        <f t="shared" si="7"/>
        <v>0.14000000000000001</v>
      </c>
      <c r="AA238" s="125" t="str">
        <f t="shared" si="8"/>
        <v>-</v>
      </c>
      <c r="AB238" s="124">
        <f t="shared" si="9"/>
        <v>0.12</v>
      </c>
    </row>
    <row r="239" spans="1:28">
      <c r="A239" s="115">
        <v>44433</v>
      </c>
      <c r="B239" s="202">
        <v>0.99399999999999999</v>
      </c>
      <c r="C239" s="202">
        <v>0.99399999999999999</v>
      </c>
      <c r="D239" s="203">
        <v>99374160.980000004</v>
      </c>
      <c r="F239" s="201">
        <f>出入金!D239</f>
        <v>100000000</v>
      </c>
      <c r="G239" s="201">
        <f>出入金!E239</f>
        <v>14345991.561181435</v>
      </c>
      <c r="H239" s="34">
        <f>出入金!C239</f>
        <v>4.3074641148325432E-2</v>
      </c>
      <c r="I239" s="167">
        <f t="shared" ref="I239:I270" si="14">D239-D238</f>
        <v>311882.43999999762</v>
      </c>
      <c r="J239" s="167">
        <f t="shared" si="10"/>
        <v>-625839.01999999583</v>
      </c>
      <c r="K239" s="167">
        <f t="shared" si="11"/>
        <v>0</v>
      </c>
      <c r="L239" s="167">
        <f t="shared" ref="L239:L270" si="15">M239-M238</f>
        <v>311882.43999999762</v>
      </c>
      <c r="M239" s="167">
        <f t="shared" si="12"/>
        <v>-625839.01999999583</v>
      </c>
      <c r="N239" s="123">
        <f t="shared" si="13"/>
        <v>-4.3624661099999705E-2</v>
      </c>
      <c r="O239" s="123">
        <f>I239/AVERAGE($F$206:F239)</f>
        <v>3.1188243999999764E-3</v>
      </c>
      <c r="P239" s="123">
        <f>J239/AVERAGE($F$206:F239)</f>
        <v>-6.2583901999999584E-3</v>
      </c>
      <c r="Q239" s="123">
        <f>L239/AVERAGE($F$206:F239)</f>
        <v>3.1188243999999764E-3</v>
      </c>
      <c r="R239" s="123">
        <f>M239/AVERAGE($F$206:F239)</f>
        <v>-6.2583901999999584E-3</v>
      </c>
      <c r="S239" s="123">
        <f>R239/COUNT($R$206:R239)*365</f>
        <v>-6.718565949999955E-2</v>
      </c>
      <c r="T239">
        <f>(S239-H239)/(STDEV($Q$206:Q239)*SQRT(365))</f>
        <v>-6.0597342448483804</v>
      </c>
      <c r="U239" s="123">
        <f>(P239+1)/(MAX($P$206:P239)+1)-1</f>
        <v>-6.2176515833001211E-3</v>
      </c>
      <c r="V239" s="123">
        <f>MIN($U$206:U239)</f>
        <v>-9.3366038400695128E-3</v>
      </c>
      <c r="W239" s="123">
        <f t="shared" ref="W239:W270" si="16">IF(WEEKDAY(A:A)=6,P:P,W238)</f>
        <v>-6.5208881000000237E-3</v>
      </c>
      <c r="X239" s="120">
        <f>(W239+1)/(MAX($W$206:W239)+1)-1</f>
        <v>-6.4801602444490847E-3</v>
      </c>
      <c r="Y239" s="123">
        <f>MIN($X$206:X239)</f>
        <v>-6.4801602444490847E-3</v>
      </c>
      <c r="Z239" s="124">
        <f t="shared" ref="Z239:Z270" si="17">Z238</f>
        <v>0.14000000000000001</v>
      </c>
      <c r="AA239" s="125" t="str">
        <f t="shared" ref="AA239:AA270" si="18">AA238</f>
        <v>-</v>
      </c>
      <c r="AB239" s="124">
        <f t="shared" ref="AB239:AB270" si="19">AB238</f>
        <v>0.12</v>
      </c>
    </row>
    <row r="240" spans="1:28">
      <c r="A240" s="115">
        <v>44434</v>
      </c>
      <c r="B240" s="202">
        <v>0.99299999999999999</v>
      </c>
      <c r="C240" s="202">
        <v>0.99299999999999999</v>
      </c>
      <c r="D240" s="203">
        <v>99279311.189999998</v>
      </c>
      <c r="F240" s="201">
        <f>出入金!D240</f>
        <v>100000000</v>
      </c>
      <c r="G240" s="201">
        <f>出入金!E240</f>
        <v>14705882.352941176</v>
      </c>
      <c r="H240" s="34">
        <f>出入金!C240</f>
        <v>4.3072380952381029E-2</v>
      </c>
      <c r="I240" s="167">
        <f t="shared" si="14"/>
        <v>-94849.790000006557</v>
      </c>
      <c r="J240" s="167">
        <f t="shared" si="10"/>
        <v>-720688.81000000238</v>
      </c>
      <c r="K240" s="167">
        <f t="shared" si="11"/>
        <v>0</v>
      </c>
      <c r="L240" s="167">
        <f t="shared" si="15"/>
        <v>-94849.790000006557</v>
      </c>
      <c r="M240" s="167">
        <f t="shared" si="12"/>
        <v>-720688.81000000238</v>
      </c>
      <c r="N240" s="123">
        <f t="shared" si="13"/>
        <v>-4.9006839080000163E-2</v>
      </c>
      <c r="O240" s="123">
        <f>I240/AVERAGE($F$206:F240)</f>
        <v>-9.4849790000006554E-4</v>
      </c>
      <c r="P240" s="123">
        <f>J240/AVERAGE($F$206:F240)</f>
        <v>-7.2068881000000237E-3</v>
      </c>
      <c r="Q240" s="123">
        <f>L240/AVERAGE($F$206:F240)</f>
        <v>-9.4849790000006554E-4</v>
      </c>
      <c r="R240" s="123">
        <f>M240/AVERAGE($F$206:F240)</f>
        <v>-7.2068881000000237E-3</v>
      </c>
      <c r="S240" s="123">
        <f>R240/COUNT($R$206:R240)*365</f>
        <v>-7.5157547328571675E-2</v>
      </c>
      <c r="T240">
        <f>(S240-H240)/(STDEV($Q$206:Q240)*SQRT(365))</f>
        <v>-6.5337857203878844</v>
      </c>
      <c r="U240" s="123">
        <f>(P240+1)/(MAX($P$206:P240)+1)-1</f>
        <v>-7.1661883671428894E-3</v>
      </c>
      <c r="V240" s="123">
        <f>MIN($U$206:U240)</f>
        <v>-9.3366038400695128E-3</v>
      </c>
      <c r="W240" s="123">
        <f t="shared" si="16"/>
        <v>-6.5208881000000237E-3</v>
      </c>
      <c r="X240" s="120">
        <f>(W240+1)/(MAX($W$206:W240)+1)-1</f>
        <v>-6.4801602444490847E-3</v>
      </c>
      <c r="Y240" s="123">
        <f>MIN($X$206:X240)</f>
        <v>-6.4801602444490847E-3</v>
      </c>
      <c r="Z240" s="124">
        <f t="shared" si="17"/>
        <v>0.14000000000000001</v>
      </c>
      <c r="AA240" s="125" t="str">
        <f t="shared" si="18"/>
        <v>-</v>
      </c>
      <c r="AB240" s="124">
        <f t="shared" si="19"/>
        <v>0.12</v>
      </c>
    </row>
    <row r="241" spans="1:28">
      <c r="A241" s="115">
        <v>44435</v>
      </c>
      <c r="B241" s="202">
        <v>0.996</v>
      </c>
      <c r="C241" s="202">
        <v>0.996</v>
      </c>
      <c r="D241" s="203">
        <v>99616479.900000006</v>
      </c>
      <c r="F241" s="201">
        <f>出入金!D241</f>
        <v>100000000</v>
      </c>
      <c r="G241" s="201">
        <f>出入金!E241</f>
        <v>15062761.506276151</v>
      </c>
      <c r="H241" s="34">
        <f>出入金!C241</f>
        <v>4.3070142180094861E-2</v>
      </c>
      <c r="I241" s="167">
        <f t="shared" si="14"/>
        <v>337168.71000000834</v>
      </c>
      <c r="J241" s="167">
        <f t="shared" si="10"/>
        <v>-383520.09999999404</v>
      </c>
      <c r="K241" s="167">
        <f t="shared" si="11"/>
        <v>0</v>
      </c>
      <c r="L241" s="167">
        <f t="shared" si="15"/>
        <v>337168.71000000834</v>
      </c>
      <c r="M241" s="167">
        <f t="shared" si="12"/>
        <v>-383520.09999999404</v>
      </c>
      <c r="N241" s="123">
        <f t="shared" si="13"/>
        <v>-2.5461473305555159E-2</v>
      </c>
      <c r="O241" s="123">
        <f>I241/AVERAGE($F$206:F241)</f>
        <v>3.3716871000000832E-3</v>
      </c>
      <c r="P241" s="123">
        <f>J241/AVERAGE($F$206:F241)</f>
        <v>-3.8352009999999405E-3</v>
      </c>
      <c r="Q241" s="123">
        <f>L241/AVERAGE($F$206:F241)</f>
        <v>3.3716871000000832E-3</v>
      </c>
      <c r="R241" s="123">
        <f>M241/AVERAGE($F$206:F241)</f>
        <v>-3.8352009999999405E-3</v>
      </c>
      <c r="S241" s="123">
        <f>R241/COUNT($R$206:R241)*365</f>
        <v>-3.8884676805554949E-2</v>
      </c>
      <c r="T241">
        <f>(S241-H241)/(STDEV($Q$206:Q241)*SQRT(365))</f>
        <v>-3.872651985327062</v>
      </c>
      <c r="U241" s="123">
        <f>(P241+1)/(MAX($P$206:P241)+1)-1</f>
        <v>-3.7943630442214271E-3</v>
      </c>
      <c r="V241" s="123">
        <f>MIN($U$206:U241)</f>
        <v>-9.3366038400695128E-3</v>
      </c>
      <c r="W241" s="123">
        <f t="shared" si="16"/>
        <v>-3.8352009999999405E-3</v>
      </c>
      <c r="X241" s="120">
        <f>(W241+1)/(MAX($W$206:W241)+1)-1</f>
        <v>-3.7943630442214271E-3</v>
      </c>
      <c r="Y241" s="123">
        <f>MIN($X$206:X241)</f>
        <v>-6.4801602444490847E-3</v>
      </c>
      <c r="Z241" s="124">
        <f t="shared" si="17"/>
        <v>0.14000000000000001</v>
      </c>
      <c r="AA241" s="125" t="str">
        <f t="shared" si="18"/>
        <v>-</v>
      </c>
      <c r="AB241" s="124">
        <f t="shared" si="19"/>
        <v>0.12</v>
      </c>
    </row>
    <row r="242" spans="1:28">
      <c r="A242" s="115">
        <v>44436</v>
      </c>
      <c r="B242" s="202">
        <v>0.996</v>
      </c>
      <c r="C242" s="202">
        <v>0.996</v>
      </c>
      <c r="D242" s="203">
        <v>99616479.900000006</v>
      </c>
      <c r="F242" s="201">
        <f>出入金!D242</f>
        <v>100000000</v>
      </c>
      <c r="G242" s="201">
        <f>出入金!E242</f>
        <v>15416666.666666666</v>
      </c>
      <c r="H242" s="34">
        <f>出入金!C242</f>
        <v>4.3067924528301958E-2</v>
      </c>
      <c r="I242" s="167">
        <f t="shared" si="14"/>
        <v>0</v>
      </c>
      <c r="J242" s="167">
        <f t="shared" si="10"/>
        <v>-383520.09999999404</v>
      </c>
      <c r="K242" s="167">
        <f t="shared" si="11"/>
        <v>0</v>
      </c>
      <c r="L242" s="167">
        <f t="shared" si="15"/>
        <v>0</v>
      </c>
      <c r="M242" s="167">
        <f t="shared" si="12"/>
        <v>-383520.09999999404</v>
      </c>
      <c r="N242" s="123">
        <f t="shared" si="13"/>
        <v>-2.4876979459459075E-2</v>
      </c>
      <c r="O242" s="123">
        <f>I242/AVERAGE($F$206:F242)</f>
        <v>0</v>
      </c>
      <c r="P242" s="123">
        <f>J242/AVERAGE($F$206:F242)</f>
        <v>-3.8352009999999405E-3</v>
      </c>
      <c r="Q242" s="123">
        <f>L242/AVERAGE($F$206:F242)</f>
        <v>0</v>
      </c>
      <c r="R242" s="123">
        <f>M242/AVERAGE($F$206:F242)</f>
        <v>-3.8352009999999405E-3</v>
      </c>
      <c r="S242" s="123">
        <f>R242/COUNT($R$206:R242)*365</f>
        <v>-3.7833739594594004E-2</v>
      </c>
      <c r="T242">
        <f>(S242-H242)/(STDEV($Q$206:Q242)*SQRT(365))</f>
        <v>-3.8766164060042683</v>
      </c>
      <c r="U242" s="123">
        <f>(P242+1)/(MAX($P$206:P242)+1)-1</f>
        <v>-3.7943630442214271E-3</v>
      </c>
      <c r="V242" s="123">
        <f>MIN($U$206:U242)</f>
        <v>-9.3366038400695128E-3</v>
      </c>
      <c r="W242" s="123">
        <f t="shared" si="16"/>
        <v>-3.8352009999999405E-3</v>
      </c>
      <c r="X242" s="120">
        <f>(W242+1)/(MAX($W$206:W242)+1)-1</f>
        <v>-3.7943630442214271E-3</v>
      </c>
      <c r="Y242" s="123">
        <f>MIN($X$206:X242)</f>
        <v>-6.4801602444490847E-3</v>
      </c>
      <c r="Z242" s="124">
        <f t="shared" si="17"/>
        <v>0.14000000000000001</v>
      </c>
      <c r="AA242" s="125" t="str">
        <f t="shared" si="18"/>
        <v>-</v>
      </c>
      <c r="AB242" s="124">
        <f t="shared" si="19"/>
        <v>0.12</v>
      </c>
    </row>
    <row r="243" spans="1:28">
      <c r="A243" s="115">
        <v>44437</v>
      </c>
      <c r="B243" s="202">
        <v>0.996</v>
      </c>
      <c r="C243" s="202">
        <v>0.996</v>
      </c>
      <c r="D243" s="203">
        <v>99616479.900000006</v>
      </c>
      <c r="F243" s="201">
        <f>出入金!D243</f>
        <v>100000000</v>
      </c>
      <c r="G243" s="201">
        <f>出入金!E243</f>
        <v>15767634.854771784</v>
      </c>
      <c r="H243" s="34">
        <f>出入金!C243</f>
        <v>4.3065727699530591E-2</v>
      </c>
      <c r="I243" s="167">
        <f t="shared" si="14"/>
        <v>0</v>
      </c>
      <c r="J243" s="167">
        <f t="shared" si="10"/>
        <v>-383520.09999999404</v>
      </c>
      <c r="K243" s="167">
        <f t="shared" si="11"/>
        <v>0</v>
      </c>
      <c r="L243" s="167">
        <f t="shared" si="15"/>
        <v>0</v>
      </c>
      <c r="M243" s="167">
        <f t="shared" si="12"/>
        <v>-383520.09999999404</v>
      </c>
      <c r="N243" s="123">
        <f t="shared" si="13"/>
        <v>-2.4323248447368044E-2</v>
      </c>
      <c r="O243" s="123">
        <f>I243/AVERAGE($F$206:F243)</f>
        <v>0</v>
      </c>
      <c r="P243" s="123">
        <f>J243/AVERAGE($F$206:F243)</f>
        <v>-3.8352009999999405E-3</v>
      </c>
      <c r="Q243" s="123">
        <f>L243/AVERAGE($F$206:F243)</f>
        <v>0</v>
      </c>
      <c r="R243" s="123">
        <f>M243/AVERAGE($F$206:F243)</f>
        <v>-3.8352009999999405E-3</v>
      </c>
      <c r="S243" s="123">
        <f>R243/COUNT($R$206:R243)*365</f>
        <v>-3.683811486842048E-2</v>
      </c>
      <c r="T243">
        <f>(S243-H243)/(STDEV($Q$206:Q243)*SQRT(365))</f>
        <v>-3.8811441498427777</v>
      </c>
      <c r="U243" s="123">
        <f>(P243+1)/(MAX($P$206:P243)+1)-1</f>
        <v>-3.7943630442214271E-3</v>
      </c>
      <c r="V243" s="123">
        <f>MIN($U$206:U243)</f>
        <v>-9.3366038400695128E-3</v>
      </c>
      <c r="W243" s="123">
        <f t="shared" si="16"/>
        <v>-3.8352009999999405E-3</v>
      </c>
      <c r="X243" s="120">
        <f>(W243+1)/(MAX($W$206:W243)+1)-1</f>
        <v>-3.7943630442214271E-3</v>
      </c>
      <c r="Y243" s="123">
        <f>MIN($X$206:X243)</f>
        <v>-6.4801602444490847E-3</v>
      </c>
      <c r="Z243" s="124">
        <f t="shared" si="17"/>
        <v>0.14000000000000001</v>
      </c>
      <c r="AA243" s="125" t="str">
        <f t="shared" si="18"/>
        <v>-</v>
      </c>
      <c r="AB243" s="124">
        <f t="shared" si="19"/>
        <v>0.12</v>
      </c>
    </row>
    <row r="244" spans="1:28">
      <c r="A244" s="115">
        <v>44438</v>
      </c>
      <c r="B244" s="202">
        <v>0.998</v>
      </c>
      <c r="C244" s="202">
        <v>0.998</v>
      </c>
      <c r="D244" s="203">
        <v>99844257.890000001</v>
      </c>
      <c r="F244" s="201">
        <f>出入金!D244</f>
        <v>100000000</v>
      </c>
      <c r="G244" s="201">
        <f>出入金!E244</f>
        <v>16115702.479338843</v>
      </c>
      <c r="H244" s="34">
        <f>出入金!C244</f>
        <v>4.3063551401869238E-2</v>
      </c>
      <c r="I244" s="167">
        <f t="shared" si="14"/>
        <v>227777.98999999464</v>
      </c>
      <c r="J244" s="167">
        <f t="shared" si="10"/>
        <v>-155742.1099999994</v>
      </c>
      <c r="K244" s="167">
        <f t="shared" si="11"/>
        <v>0</v>
      </c>
      <c r="L244" s="167">
        <f t="shared" si="15"/>
        <v>227777.98999999464</v>
      </c>
      <c r="M244" s="167">
        <f t="shared" si="12"/>
        <v>-155742.1099999994</v>
      </c>
      <c r="N244" s="123">
        <f t="shared" si="13"/>
        <v>-9.6639975948717583E-3</v>
      </c>
      <c r="O244" s="123">
        <f>I244/AVERAGE($F$206:F244)</f>
        <v>2.2777798999999463E-3</v>
      </c>
      <c r="P244" s="123">
        <f>J244/AVERAGE($F$206:F244)</f>
        <v>-1.557421099999994E-3</v>
      </c>
      <c r="Q244" s="123">
        <f>L244/AVERAGE($F$206:F244)</f>
        <v>2.2777798999999463E-3</v>
      </c>
      <c r="R244" s="123">
        <f>M244/AVERAGE($F$206:F244)</f>
        <v>-1.557421099999994E-3</v>
      </c>
      <c r="S244" s="123">
        <f>R244/COUNT($R$206:R244)*365</f>
        <v>-1.4575864141025584E-2</v>
      </c>
      <c r="T244">
        <f>(S244-H244)/(STDEV($Q$206:Q244)*SQRT(365))</f>
        <v>-2.6710838096522704</v>
      </c>
      <c r="U244" s="123">
        <f>(P244+1)/(MAX($P$206:P244)+1)-1</f>
        <v>-1.5164897662233168E-3</v>
      </c>
      <c r="V244" s="123">
        <f>MIN($U$206:U244)</f>
        <v>-9.3366038400695128E-3</v>
      </c>
      <c r="W244" s="123">
        <f t="shared" si="16"/>
        <v>-3.8352009999999405E-3</v>
      </c>
      <c r="X244" s="120">
        <f>(W244+1)/(MAX($W$206:W244)+1)-1</f>
        <v>-3.7943630442214271E-3</v>
      </c>
      <c r="Y244" s="123">
        <f>MIN($X$206:X244)</f>
        <v>-6.4801602444490847E-3</v>
      </c>
      <c r="Z244" s="124">
        <f t="shared" si="17"/>
        <v>0.14000000000000001</v>
      </c>
      <c r="AA244" s="125" t="str">
        <f t="shared" si="18"/>
        <v>-</v>
      </c>
      <c r="AB244" s="124">
        <f t="shared" si="19"/>
        <v>0.12</v>
      </c>
    </row>
    <row r="245" spans="1:28">
      <c r="A245" s="115">
        <v>44439</v>
      </c>
      <c r="B245" s="202">
        <v>0.995</v>
      </c>
      <c r="C245" s="202">
        <v>0.995</v>
      </c>
      <c r="D245" s="203">
        <v>99498581.349999994</v>
      </c>
      <c r="F245" s="201">
        <f>出入金!D245</f>
        <v>100000000</v>
      </c>
      <c r="G245" s="201">
        <f>出入金!E245</f>
        <v>16460905.349794239</v>
      </c>
      <c r="H245" s="34">
        <f>出入金!C245</f>
        <v>4.3061395348837288E-2</v>
      </c>
      <c r="I245" s="167">
        <f t="shared" si="14"/>
        <v>-345676.54000000656</v>
      </c>
      <c r="J245" s="167">
        <f t="shared" si="10"/>
        <v>-501418.65000000596</v>
      </c>
      <c r="K245" s="167">
        <f t="shared" si="11"/>
        <v>0</v>
      </c>
      <c r="L245" s="167">
        <f t="shared" si="15"/>
        <v>-345676.54000000656</v>
      </c>
      <c r="M245" s="167">
        <f t="shared" si="12"/>
        <v>-501418.65000000596</v>
      </c>
      <c r="N245" s="123">
        <f t="shared" si="13"/>
        <v>-3.0461182987500363E-2</v>
      </c>
      <c r="O245" s="123">
        <f>I245/AVERAGE($F$206:F245)</f>
        <v>-3.4567654000000657E-3</v>
      </c>
      <c r="P245" s="123">
        <f>J245/AVERAGE($F$206:F245)</f>
        <v>-5.0141865000000599E-3</v>
      </c>
      <c r="Q245" s="123">
        <f>L245/AVERAGE($F$206:F245)</f>
        <v>-3.4567654000000657E-3</v>
      </c>
      <c r="R245" s="123">
        <f>M245/AVERAGE($F$206:F245)</f>
        <v>-5.0141865000000599E-3</v>
      </c>
      <c r="S245" s="123">
        <f>R245/COUNT($R$206:R245)*365</f>
        <v>-4.5754451812500548E-2</v>
      </c>
      <c r="T245">
        <f>(S245-H245)/(STDEV($Q$206:Q245)*SQRT(365))</f>
        <v>-3.752327330323892</v>
      </c>
      <c r="U245" s="123">
        <f>(P245+1)/(MAX($P$206:P245)+1)-1</f>
        <v>-4.9733968769449799E-3</v>
      </c>
      <c r="V245" s="123">
        <f>MIN($U$206:U245)</f>
        <v>-9.3366038400695128E-3</v>
      </c>
      <c r="W245" s="123">
        <f t="shared" si="16"/>
        <v>-3.8352009999999405E-3</v>
      </c>
      <c r="X245" s="120">
        <f>(W245+1)/(MAX($W$206:W245)+1)-1</f>
        <v>-3.7943630442214271E-3</v>
      </c>
      <c r="Y245" s="123">
        <f>MIN($X$206:X245)</f>
        <v>-6.4801602444490847E-3</v>
      </c>
      <c r="Z245" s="124">
        <f t="shared" si="17"/>
        <v>0.14000000000000001</v>
      </c>
      <c r="AA245" s="125" t="str">
        <f t="shared" si="18"/>
        <v>-</v>
      </c>
      <c r="AB245" s="124">
        <f t="shared" si="19"/>
        <v>0.12</v>
      </c>
    </row>
    <row r="246" spans="1:28">
      <c r="A246" s="115">
        <v>44440</v>
      </c>
      <c r="B246" s="202">
        <v>0.995</v>
      </c>
      <c r="C246" s="202">
        <v>0.995</v>
      </c>
      <c r="D246" s="203">
        <v>99476436.819999993</v>
      </c>
      <c r="F246" s="201">
        <f>出入金!D246</f>
        <v>100000000</v>
      </c>
      <c r="G246" s="201">
        <f>出入金!E246</f>
        <v>16803278.688524589</v>
      </c>
      <c r="H246" s="34">
        <f>出入金!C246</f>
        <v>4.3059259259259339E-2</v>
      </c>
      <c r="I246" s="167">
        <f t="shared" si="14"/>
        <v>-22144.530000001192</v>
      </c>
      <c r="J246" s="167">
        <f t="shared" si="10"/>
        <v>-523563.18000000715</v>
      </c>
      <c r="K246" s="167">
        <f t="shared" si="11"/>
        <v>0</v>
      </c>
      <c r="L246" s="167">
        <f t="shared" si="15"/>
        <v>-22144.530000001192</v>
      </c>
      <c r="M246" s="167">
        <f t="shared" si="12"/>
        <v>-523563.18000000715</v>
      </c>
      <c r="N246" s="123">
        <f t="shared" si="13"/>
        <v>-3.1158394126829695E-2</v>
      </c>
      <c r="O246" s="123">
        <f>I246/AVERAGE($F$206:F246)</f>
        <v>-2.2144530000001191E-4</v>
      </c>
      <c r="P246" s="123">
        <f>J246/AVERAGE($F$206:F246)</f>
        <v>-5.2356318000000715E-3</v>
      </c>
      <c r="Q246" s="123">
        <f>L246/AVERAGE($F$206:F246)</f>
        <v>-2.2144530000001191E-4</v>
      </c>
      <c r="R246" s="123">
        <f>M246/AVERAGE($F$206:F246)</f>
        <v>-5.2356318000000715E-3</v>
      </c>
      <c r="S246" s="123">
        <f>R246/COUNT($R$206:R246)*365</f>
        <v>-4.6609892853659178E-2</v>
      </c>
      <c r="T246">
        <f>(S246-H246)/(STDEV($Q$206:Q246)*SQRT(365))</f>
        <v>-3.8363509957733726</v>
      </c>
      <c r="U246" s="123">
        <f>(P246+1)/(MAX($P$206:P246)+1)-1</f>
        <v>-5.1948512551350801E-3</v>
      </c>
      <c r="V246" s="123">
        <f>MIN($U$206:U246)</f>
        <v>-9.3366038400695128E-3</v>
      </c>
      <c r="W246" s="123">
        <f t="shared" si="16"/>
        <v>-3.8352009999999405E-3</v>
      </c>
      <c r="X246" s="120">
        <f>(W246+1)/(MAX($W$206:W246)+1)-1</f>
        <v>-3.7943630442214271E-3</v>
      </c>
      <c r="Y246" s="123">
        <f>MIN($X$206:X246)</f>
        <v>-6.4801602444490847E-3</v>
      </c>
      <c r="Z246" s="124">
        <f t="shared" si="17"/>
        <v>0.14000000000000001</v>
      </c>
      <c r="AA246" s="125" t="str">
        <f t="shared" si="18"/>
        <v>-</v>
      </c>
      <c r="AB246" s="124">
        <f t="shared" si="19"/>
        <v>0.12</v>
      </c>
    </row>
    <row r="247" spans="1:28">
      <c r="A247" s="115">
        <v>44441</v>
      </c>
      <c r="B247" s="202">
        <v>0.99399999999999999</v>
      </c>
      <c r="C247" s="202">
        <v>0.99399999999999999</v>
      </c>
      <c r="D247" s="203">
        <v>99376686.780000001</v>
      </c>
      <c r="F247" s="201">
        <f>出入金!D247</f>
        <v>100000000</v>
      </c>
      <c r="G247" s="201">
        <f>出入金!E247</f>
        <v>17142857.142857142</v>
      </c>
      <c r="H247" s="34">
        <f>出入金!C247</f>
        <v>4.3057142857142933E-2</v>
      </c>
      <c r="I247" s="167">
        <f t="shared" si="14"/>
        <v>-99750.039999991655</v>
      </c>
      <c r="J247" s="167">
        <f t="shared" si="10"/>
        <v>-623313.21999999881</v>
      </c>
      <c r="K247" s="167">
        <f t="shared" si="11"/>
        <v>0</v>
      </c>
      <c r="L247" s="167">
        <f t="shared" si="15"/>
        <v>-99750.039999991655</v>
      </c>
      <c r="M247" s="167">
        <f t="shared" si="12"/>
        <v>-623313.21999999881</v>
      </c>
      <c r="N247" s="123">
        <f t="shared" si="13"/>
        <v>-3.6359937833333265E-2</v>
      </c>
      <c r="O247" s="123">
        <f>I247/AVERAGE($F$206:F247)</f>
        <v>-9.9750039999991656E-4</v>
      </c>
      <c r="P247" s="123">
        <f>J247/AVERAGE($F$206:F247)</f>
        <v>-6.2331321999999877E-3</v>
      </c>
      <c r="Q247" s="123">
        <f>L247/AVERAGE($F$206:F247)</f>
        <v>-9.9750039999991656E-4</v>
      </c>
      <c r="R247" s="123">
        <f>M247/AVERAGE($F$206:F247)</f>
        <v>-6.2331321999999877E-3</v>
      </c>
      <c r="S247" s="123">
        <f>R247/COUNT($R$206:R247)*365</f>
        <v>-5.4168886976190364E-2</v>
      </c>
      <c r="T247">
        <f>(S247-H247)/(STDEV($Q$206:Q247)*SQRT(365))</f>
        <v>-4.1855979555112848</v>
      </c>
      <c r="U247" s="123">
        <f>(P247+1)/(MAX($P$206:P247)+1)-1</f>
        <v>-6.1923925478438724E-3</v>
      </c>
      <c r="V247" s="123">
        <f>MIN($U$206:U247)</f>
        <v>-9.3366038400695128E-3</v>
      </c>
      <c r="W247" s="123">
        <f t="shared" si="16"/>
        <v>-3.8352009999999405E-3</v>
      </c>
      <c r="X247" s="120">
        <f>(W247+1)/(MAX($W$206:W247)+1)-1</f>
        <v>-3.7943630442214271E-3</v>
      </c>
      <c r="Y247" s="123">
        <f>MIN($X$206:X247)</f>
        <v>-6.4801602444490847E-3</v>
      </c>
      <c r="Z247" s="124">
        <f t="shared" si="17"/>
        <v>0.14000000000000001</v>
      </c>
      <c r="AA247" s="125" t="str">
        <f t="shared" si="18"/>
        <v>-</v>
      </c>
      <c r="AB247" s="124">
        <f t="shared" si="19"/>
        <v>0.12</v>
      </c>
    </row>
    <row r="248" spans="1:28">
      <c r="A248" s="115">
        <v>44442</v>
      </c>
      <c r="B248" s="202">
        <v>0.996</v>
      </c>
      <c r="C248" s="202">
        <v>0.996</v>
      </c>
      <c r="D248" s="203">
        <v>99585767.620000005</v>
      </c>
      <c r="F248" s="201">
        <f>出入金!D248</f>
        <v>100000000</v>
      </c>
      <c r="G248" s="201">
        <f>出入金!E248</f>
        <v>17479674.796747968</v>
      </c>
      <c r="H248" s="34">
        <f>出入金!C248</f>
        <v>4.3055045871559713E-2</v>
      </c>
      <c r="I248" s="167">
        <f t="shared" si="14"/>
        <v>209080.84000000358</v>
      </c>
      <c r="J248" s="167">
        <f t="shared" si="10"/>
        <v>-414232.37999999523</v>
      </c>
      <c r="K248" s="167">
        <f t="shared" si="11"/>
        <v>0</v>
      </c>
      <c r="L248" s="167">
        <f t="shared" si="15"/>
        <v>209080.84000000358</v>
      </c>
      <c r="M248" s="167">
        <f t="shared" si="12"/>
        <v>-414232.37999999523</v>
      </c>
      <c r="N248" s="123">
        <f t="shared" si="13"/>
        <v>-2.3697945460464845E-2</v>
      </c>
      <c r="O248" s="123">
        <f>I248/AVERAGE($F$206:F248)</f>
        <v>2.0908084000000357E-3</v>
      </c>
      <c r="P248" s="123">
        <f>J248/AVERAGE($F$206:F248)</f>
        <v>-4.1423237999999524E-3</v>
      </c>
      <c r="Q248" s="123">
        <f>L248/AVERAGE($F$206:F248)</f>
        <v>2.0908084000000357E-3</v>
      </c>
      <c r="R248" s="123">
        <f>M248/AVERAGE($F$206:F248)</f>
        <v>-4.1423237999999524E-3</v>
      </c>
      <c r="S248" s="123">
        <f>R248/COUNT($R$206:R248)*365</f>
        <v>-3.5161585744185639E-2</v>
      </c>
      <c r="T248">
        <f>(S248-H248)/(STDEV($Q$206:Q248)*SQRT(365))</f>
        <v>-3.278184179987</v>
      </c>
      <c r="U248" s="123">
        <f>(P248+1)/(MAX($P$206:P248)+1)-1</f>
        <v>-4.1014984347760297E-3</v>
      </c>
      <c r="V248" s="123">
        <f>MIN($U$206:U248)</f>
        <v>-9.3366038400695128E-3</v>
      </c>
      <c r="W248" s="123">
        <f t="shared" si="16"/>
        <v>-4.1423237999999524E-3</v>
      </c>
      <c r="X248" s="120">
        <f>(W248+1)/(MAX($W$206:W248)+1)-1</f>
        <v>-4.1014984347760297E-3</v>
      </c>
      <c r="Y248" s="123">
        <f>MIN($X$206:X248)</f>
        <v>-6.4801602444490847E-3</v>
      </c>
      <c r="Z248" s="124">
        <f t="shared" si="17"/>
        <v>0.14000000000000001</v>
      </c>
      <c r="AA248" s="125" t="str">
        <f t="shared" si="18"/>
        <v>-</v>
      </c>
      <c r="AB248" s="124">
        <f t="shared" si="19"/>
        <v>0.12</v>
      </c>
    </row>
    <row r="249" spans="1:28">
      <c r="A249" s="115">
        <v>44443</v>
      </c>
      <c r="B249" s="202">
        <v>0.996</v>
      </c>
      <c r="C249" s="202">
        <v>0.996</v>
      </c>
      <c r="D249" s="203">
        <v>99585767.620000005</v>
      </c>
      <c r="F249" s="201">
        <f>出入金!D249</f>
        <v>100000000</v>
      </c>
      <c r="G249" s="201">
        <f>出入金!E249</f>
        <v>17813765.182186235</v>
      </c>
      <c r="H249" s="34">
        <f>出入金!C249</f>
        <v>4.3052968036529755E-2</v>
      </c>
      <c r="I249" s="167">
        <f t="shared" si="14"/>
        <v>0</v>
      </c>
      <c r="J249" s="167">
        <f t="shared" si="10"/>
        <v>-414232.37999999523</v>
      </c>
      <c r="K249" s="167">
        <f t="shared" si="11"/>
        <v>0</v>
      </c>
      <c r="L249" s="167">
        <f t="shared" si="15"/>
        <v>0</v>
      </c>
      <c r="M249" s="167">
        <f t="shared" si="12"/>
        <v>-414232.37999999523</v>
      </c>
      <c r="N249" s="123">
        <f t="shared" si="13"/>
        <v>-2.3253499513636096E-2</v>
      </c>
      <c r="O249" s="123">
        <f>I249/AVERAGE($F$206:F249)</f>
        <v>0</v>
      </c>
      <c r="P249" s="123">
        <f>J249/AVERAGE($F$206:F249)</f>
        <v>-4.1423237999999524E-3</v>
      </c>
      <c r="Q249" s="123">
        <f>L249/AVERAGE($F$206:F249)</f>
        <v>0</v>
      </c>
      <c r="R249" s="123">
        <f>M249/AVERAGE($F$206:F249)</f>
        <v>-4.1423237999999524E-3</v>
      </c>
      <c r="S249" s="123">
        <f>R249/COUNT($R$206:R249)*365</f>
        <v>-3.4362458795454152E-2</v>
      </c>
      <c r="T249">
        <f>(S249-H249)/(STDEV($Q$206:Q249)*SQRT(365))</f>
        <v>-3.2827761923957577</v>
      </c>
      <c r="U249" s="123">
        <f>(P249+1)/(MAX($P$206:P249)+1)-1</f>
        <v>-4.1014984347760297E-3</v>
      </c>
      <c r="V249" s="123">
        <f>MIN($U$206:U249)</f>
        <v>-9.3366038400695128E-3</v>
      </c>
      <c r="W249" s="123">
        <f t="shared" si="16"/>
        <v>-4.1423237999999524E-3</v>
      </c>
      <c r="X249" s="120">
        <f>(W249+1)/(MAX($W$206:W249)+1)-1</f>
        <v>-4.1014984347760297E-3</v>
      </c>
      <c r="Y249" s="123">
        <f>MIN($X$206:X249)</f>
        <v>-6.4801602444490847E-3</v>
      </c>
      <c r="Z249" s="124">
        <f t="shared" si="17"/>
        <v>0.14000000000000001</v>
      </c>
      <c r="AA249" s="125" t="str">
        <f t="shared" si="18"/>
        <v>-</v>
      </c>
      <c r="AB249" s="124">
        <f t="shared" si="19"/>
        <v>0.12</v>
      </c>
    </row>
    <row r="250" spans="1:28">
      <c r="A250" s="115">
        <v>44444</v>
      </c>
      <c r="B250" s="202">
        <v>0.996</v>
      </c>
      <c r="C250" s="202">
        <v>0.996</v>
      </c>
      <c r="D250" s="203">
        <v>99585767.620000005</v>
      </c>
      <c r="F250" s="201">
        <f>出入金!D250</f>
        <v>100000000</v>
      </c>
      <c r="G250" s="201">
        <f>出入金!E250</f>
        <v>18145161.290322579</v>
      </c>
      <c r="H250" s="34">
        <f>出入金!C250</f>
        <v>4.3050909090909167E-2</v>
      </c>
      <c r="I250" s="167">
        <f t="shared" si="14"/>
        <v>0</v>
      </c>
      <c r="J250" s="167">
        <f t="shared" si="10"/>
        <v>-414232.37999999523</v>
      </c>
      <c r="K250" s="167">
        <f t="shared" si="11"/>
        <v>0</v>
      </c>
      <c r="L250" s="167">
        <f t="shared" si="15"/>
        <v>0</v>
      </c>
      <c r="M250" s="167">
        <f t="shared" si="12"/>
        <v>-414232.37999999523</v>
      </c>
      <c r="N250" s="123">
        <f t="shared" si="13"/>
        <v>-2.2828806719999737E-2</v>
      </c>
      <c r="O250" s="123">
        <f>I250/AVERAGE($F$206:F250)</f>
        <v>0</v>
      </c>
      <c r="P250" s="123">
        <f>J250/AVERAGE($F$206:F250)</f>
        <v>-4.1423237999999524E-3</v>
      </c>
      <c r="Q250" s="123">
        <f>L250/AVERAGE($F$206:F250)</f>
        <v>0</v>
      </c>
      <c r="R250" s="123">
        <f>M250/AVERAGE($F$206:F250)</f>
        <v>-4.1423237999999524E-3</v>
      </c>
      <c r="S250" s="123">
        <f>R250/COUNT($R$206:R250)*365</f>
        <v>-3.3598848599999613E-2</v>
      </c>
      <c r="T250">
        <f>(S250-H250)/(STDEV($Q$206:Q250)*SQRT(365))</f>
        <v>-3.287667876245334</v>
      </c>
      <c r="U250" s="123">
        <f>(P250+1)/(MAX($P$206:P250)+1)-1</f>
        <v>-4.1014984347760297E-3</v>
      </c>
      <c r="V250" s="123">
        <f>MIN($U$206:U250)</f>
        <v>-9.3366038400695128E-3</v>
      </c>
      <c r="W250" s="123">
        <f t="shared" si="16"/>
        <v>-4.1423237999999524E-3</v>
      </c>
      <c r="X250" s="120">
        <f>(W250+1)/(MAX($W$206:W250)+1)-1</f>
        <v>-4.1014984347760297E-3</v>
      </c>
      <c r="Y250" s="123">
        <f>MIN($X$206:X250)</f>
        <v>-6.4801602444490847E-3</v>
      </c>
      <c r="Z250" s="124">
        <f t="shared" si="17"/>
        <v>0.14000000000000001</v>
      </c>
      <c r="AA250" s="125" t="str">
        <f t="shared" si="18"/>
        <v>-</v>
      </c>
      <c r="AB250" s="124">
        <f t="shared" si="19"/>
        <v>0.12</v>
      </c>
    </row>
    <row r="251" spans="1:28">
      <c r="A251" s="115">
        <v>44445</v>
      </c>
      <c r="B251" s="202">
        <v>0.996</v>
      </c>
      <c r="C251" s="202">
        <v>0.996</v>
      </c>
      <c r="D251" s="203">
        <v>99571965.450000003</v>
      </c>
      <c r="F251" s="201">
        <f>出入金!D251</f>
        <v>100000000</v>
      </c>
      <c r="G251" s="201">
        <f>出入金!E251</f>
        <v>18473895.582329318</v>
      </c>
      <c r="H251" s="34">
        <f>出入金!C251</f>
        <v>4.3048868778280625E-2</v>
      </c>
      <c r="I251" s="167">
        <f t="shared" si="14"/>
        <v>-13802.170000001788</v>
      </c>
      <c r="J251" s="167">
        <f t="shared" si="10"/>
        <v>-428034.54999999702</v>
      </c>
      <c r="K251" s="167">
        <f t="shared" si="11"/>
        <v>0</v>
      </c>
      <c r="L251" s="167">
        <f t="shared" si="15"/>
        <v>-13802.170000001788</v>
      </c>
      <c r="M251" s="167">
        <f t="shared" si="12"/>
        <v>-428034.54999999702</v>
      </c>
      <c r="N251" s="123">
        <f t="shared" si="13"/>
        <v>-2.31696962934781E-2</v>
      </c>
      <c r="O251" s="123">
        <f>I251/AVERAGE($F$206:F251)</f>
        <v>-1.3802170000001788E-4</v>
      </c>
      <c r="P251" s="123">
        <f>J251/AVERAGE($F$206:F251)</f>
        <v>-4.2803454999999699E-3</v>
      </c>
      <c r="Q251" s="123">
        <f>L251/AVERAGE($F$206:F251)</f>
        <v>-1.3802170000001788E-4</v>
      </c>
      <c r="R251" s="123">
        <f>M251/AVERAGE($F$206:F251)</f>
        <v>-4.2803454999999699E-3</v>
      </c>
      <c r="S251" s="123">
        <f>R251/COUNT($R$206:R251)*365</f>
        <v>-3.3963611032608455E-2</v>
      </c>
      <c r="T251">
        <f>(S251-H251)/(STDEV($Q$206:Q251)*SQRT(365))</f>
        <v>-3.3404988579690063</v>
      </c>
      <c r="U251" s="123">
        <f>(P251+1)/(MAX($P$206:P251)+1)-1</f>
        <v>-4.2395257930005759E-3</v>
      </c>
      <c r="V251" s="123">
        <f>MIN($U$206:U251)</f>
        <v>-9.3366038400695128E-3</v>
      </c>
      <c r="W251" s="123">
        <f t="shared" si="16"/>
        <v>-4.1423237999999524E-3</v>
      </c>
      <c r="X251" s="120">
        <f>(W251+1)/(MAX($W$206:W251)+1)-1</f>
        <v>-4.1014984347760297E-3</v>
      </c>
      <c r="Y251" s="123">
        <f>MIN($X$206:X251)</f>
        <v>-6.4801602444490847E-3</v>
      </c>
      <c r="Z251" s="124">
        <f t="shared" si="17"/>
        <v>0.14000000000000001</v>
      </c>
      <c r="AA251" s="125" t="str">
        <f t="shared" si="18"/>
        <v>-</v>
      </c>
      <c r="AB251" s="124">
        <f t="shared" si="19"/>
        <v>0.12</v>
      </c>
    </row>
    <row r="252" spans="1:28">
      <c r="A252" s="115">
        <v>44446</v>
      </c>
      <c r="B252" s="202">
        <v>0.995</v>
      </c>
      <c r="C252" s="202">
        <v>0.995</v>
      </c>
      <c r="D252" s="203">
        <v>99498981.640000001</v>
      </c>
      <c r="F252" s="201">
        <f>出入金!D252</f>
        <v>100000000</v>
      </c>
      <c r="G252" s="201">
        <f>出入金!E252</f>
        <v>18800000</v>
      </c>
      <c r="H252" s="34">
        <f>出入金!C252</f>
        <v>4.3046846846846926E-2</v>
      </c>
      <c r="I252" s="167">
        <f t="shared" si="14"/>
        <v>-72983.810000002384</v>
      </c>
      <c r="J252" s="167">
        <f t="shared" si="10"/>
        <v>-501018.3599999994</v>
      </c>
      <c r="K252" s="167">
        <f t="shared" si="11"/>
        <v>0</v>
      </c>
      <c r="L252" s="167">
        <f t="shared" si="15"/>
        <v>-72983.810000002384</v>
      </c>
      <c r="M252" s="167">
        <f t="shared" si="12"/>
        <v>-501018.3599999994</v>
      </c>
      <c r="N252" s="123">
        <f t="shared" si="13"/>
        <v>-2.6649912765957413E-2</v>
      </c>
      <c r="O252" s="123">
        <f>I252/AVERAGE($F$206:F252)</f>
        <v>-7.2983810000002379E-4</v>
      </c>
      <c r="P252" s="123">
        <f>J252/AVERAGE($F$206:F252)</f>
        <v>-5.0101835999999938E-3</v>
      </c>
      <c r="Q252" s="123">
        <f>L252/AVERAGE($F$206:F252)</f>
        <v>-7.2983810000002379E-4</v>
      </c>
      <c r="R252" s="123">
        <f>M252/AVERAGE($F$206:F252)</f>
        <v>-5.0101835999999938E-3</v>
      </c>
      <c r="S252" s="123">
        <f>R252/COUNT($R$206:R252)*365</f>
        <v>-3.8908872638297821E-2</v>
      </c>
      <c r="T252">
        <f>(S252-H252)/(STDEV($Q$206:Q252)*SQRT(365))</f>
        <v>-3.5833640923392585</v>
      </c>
      <c r="U252" s="123">
        <f>(P252+1)/(MAX($P$206:P252)+1)-1</f>
        <v>-4.9693938128452242E-3</v>
      </c>
      <c r="V252" s="123">
        <f>MIN($U$206:U252)</f>
        <v>-9.3366038400695128E-3</v>
      </c>
      <c r="W252" s="123">
        <f t="shared" si="16"/>
        <v>-4.1423237999999524E-3</v>
      </c>
      <c r="X252" s="120">
        <f>(W252+1)/(MAX($W$206:W252)+1)-1</f>
        <v>-4.1014984347760297E-3</v>
      </c>
      <c r="Y252" s="123">
        <f>MIN($X$206:X252)</f>
        <v>-6.4801602444490847E-3</v>
      </c>
      <c r="Z252" s="124">
        <f t="shared" si="17"/>
        <v>0.14000000000000001</v>
      </c>
      <c r="AA252" s="125" t="str">
        <f t="shared" si="18"/>
        <v>-</v>
      </c>
      <c r="AB252" s="124">
        <f t="shared" si="19"/>
        <v>0.12</v>
      </c>
    </row>
    <row r="253" spans="1:28">
      <c r="A253" s="115">
        <v>44447</v>
      </c>
      <c r="B253" s="202">
        <v>0.997</v>
      </c>
      <c r="C253" s="202">
        <v>0.997</v>
      </c>
      <c r="D253" s="203">
        <v>99723180.670000002</v>
      </c>
      <c r="F253" s="201">
        <f>出入金!D253</f>
        <v>100000000</v>
      </c>
      <c r="G253" s="201">
        <f>出入金!E253</f>
        <v>19123505.976095617</v>
      </c>
      <c r="H253" s="34">
        <f>出入金!C253</f>
        <v>4.3044843049327437E-2</v>
      </c>
      <c r="I253" s="167">
        <f t="shared" si="14"/>
        <v>224199.03000000119</v>
      </c>
      <c r="J253" s="167">
        <f t="shared" si="10"/>
        <v>-276819.32999999821</v>
      </c>
      <c r="K253" s="167">
        <f t="shared" si="11"/>
        <v>0</v>
      </c>
      <c r="L253" s="167">
        <f t="shared" si="15"/>
        <v>224199.03000000119</v>
      </c>
      <c r="M253" s="167">
        <f t="shared" si="12"/>
        <v>-276819.32999999821</v>
      </c>
      <c r="N253" s="123">
        <f t="shared" si="13"/>
        <v>-1.4475344131249908E-2</v>
      </c>
      <c r="O253" s="123">
        <f>I253/AVERAGE($F$206:F253)</f>
        <v>2.2419903000000119E-3</v>
      </c>
      <c r="P253" s="123">
        <f>J253/AVERAGE($F$206:F253)</f>
        <v>-2.7681932999999823E-3</v>
      </c>
      <c r="Q253" s="123">
        <f>L253/AVERAGE($F$206:F253)</f>
        <v>2.2419903000000119E-3</v>
      </c>
      <c r="R253" s="123">
        <f>M253/AVERAGE($F$206:F253)</f>
        <v>-2.7681932999999823E-3</v>
      </c>
      <c r="S253" s="123">
        <f>R253/COUNT($R$206:R253)*365</f>
        <v>-2.1049803218749864E-2</v>
      </c>
      <c r="T253">
        <f>(S253-H253)/(STDEV($Q$206:Q253)*SQRT(365))</f>
        <v>-2.7233557106358219</v>
      </c>
      <c r="U253" s="123">
        <f>(P253+1)/(MAX($P$206:P253)+1)-1</f>
        <v>-2.7273116020481991E-3</v>
      </c>
      <c r="V253" s="123">
        <f>MIN($U$206:U253)</f>
        <v>-9.3366038400695128E-3</v>
      </c>
      <c r="W253" s="123">
        <f t="shared" si="16"/>
        <v>-4.1423237999999524E-3</v>
      </c>
      <c r="X253" s="120">
        <f>(W253+1)/(MAX($W$206:W253)+1)-1</f>
        <v>-4.1014984347760297E-3</v>
      </c>
      <c r="Y253" s="123">
        <f>MIN($X$206:X253)</f>
        <v>-6.4801602444490847E-3</v>
      </c>
      <c r="Z253" s="124">
        <f t="shared" si="17"/>
        <v>0.14000000000000001</v>
      </c>
      <c r="AA253" s="125" t="str">
        <f t="shared" si="18"/>
        <v>-</v>
      </c>
      <c r="AB253" s="124">
        <f t="shared" si="19"/>
        <v>0.12</v>
      </c>
    </row>
    <row r="254" spans="1:28">
      <c r="A254" s="115">
        <v>44448</v>
      </c>
      <c r="B254" s="202">
        <v>0.997</v>
      </c>
      <c r="C254" s="202">
        <v>0.997</v>
      </c>
      <c r="D254" s="203">
        <v>99723180.670000002</v>
      </c>
      <c r="F254" s="201">
        <f>出入金!D254</f>
        <v>100000000</v>
      </c>
      <c r="G254" s="201">
        <f>出入金!E254</f>
        <v>19444444.444444444</v>
      </c>
      <c r="H254" s="34">
        <f>出入金!C254</f>
        <v>4.3042857142857223E-2</v>
      </c>
      <c r="I254" s="167">
        <f t="shared" si="14"/>
        <v>0</v>
      </c>
      <c r="J254" s="167">
        <f t="shared" si="10"/>
        <v>-276819.32999999821</v>
      </c>
      <c r="K254" s="167">
        <f t="shared" si="11"/>
        <v>0</v>
      </c>
      <c r="L254" s="167">
        <f t="shared" si="15"/>
        <v>0</v>
      </c>
      <c r="M254" s="167">
        <f t="shared" si="12"/>
        <v>-276819.32999999821</v>
      </c>
      <c r="N254" s="123">
        <f t="shared" si="13"/>
        <v>-1.4236422685714194E-2</v>
      </c>
      <c r="O254" s="123">
        <f>I254/AVERAGE($F$206:F254)</f>
        <v>0</v>
      </c>
      <c r="P254" s="123">
        <f>J254/AVERAGE($F$206:F254)</f>
        <v>-2.7681932999999823E-3</v>
      </c>
      <c r="Q254" s="123">
        <f>L254/AVERAGE($F$206:F254)</f>
        <v>0</v>
      </c>
      <c r="R254" s="123">
        <f>M254/AVERAGE($F$206:F254)</f>
        <v>-2.7681932999999823E-3</v>
      </c>
      <c r="S254" s="123">
        <f>R254/COUNT($R$206:R254)*365</f>
        <v>-2.0620215397959052E-2</v>
      </c>
      <c r="T254">
        <f>(S254-H254)/(STDEV($Q$206:Q254)*SQRT(365))</f>
        <v>-2.7335812135695234</v>
      </c>
      <c r="U254" s="123">
        <f>(P254+1)/(MAX($P$206:P254)+1)-1</f>
        <v>-2.7273116020481991E-3</v>
      </c>
      <c r="V254" s="123">
        <f>MIN($U$206:U254)</f>
        <v>-9.3366038400695128E-3</v>
      </c>
      <c r="W254" s="123">
        <f t="shared" si="16"/>
        <v>-4.1423237999999524E-3</v>
      </c>
      <c r="X254" s="120">
        <f>(W254+1)/(MAX($W$206:W254)+1)-1</f>
        <v>-4.1014984347760297E-3</v>
      </c>
      <c r="Y254" s="123">
        <f>MIN($X$206:X254)</f>
        <v>-6.4801602444490847E-3</v>
      </c>
      <c r="Z254" s="124">
        <f t="shared" si="17"/>
        <v>0.14000000000000001</v>
      </c>
      <c r="AA254" s="125" t="str">
        <f t="shared" si="18"/>
        <v>-</v>
      </c>
      <c r="AB254" s="124">
        <f t="shared" si="19"/>
        <v>0.12</v>
      </c>
    </row>
    <row r="255" spans="1:28">
      <c r="A255" s="115">
        <v>44449</v>
      </c>
      <c r="B255" s="202">
        <v>0.997</v>
      </c>
      <c r="C255" s="202">
        <v>0.997</v>
      </c>
      <c r="D255" s="203">
        <v>99730779.930000007</v>
      </c>
      <c r="F255" s="201">
        <f>出入金!D255</f>
        <v>100000000</v>
      </c>
      <c r="G255" s="201">
        <f>出入金!E255</f>
        <v>19762845.849802371</v>
      </c>
      <c r="H255" s="34">
        <f>出入金!C255</f>
        <v>4.3040888888888969E-2</v>
      </c>
      <c r="I255" s="167">
        <f t="shared" si="14"/>
        <v>7599.2600000053644</v>
      </c>
      <c r="J255" s="167">
        <f t="shared" si="10"/>
        <v>-269220.06999999285</v>
      </c>
      <c r="K255" s="167">
        <f t="shared" si="11"/>
        <v>0</v>
      </c>
      <c r="L255" s="167">
        <f t="shared" si="15"/>
        <v>7599.2600000053644</v>
      </c>
      <c r="M255" s="167">
        <f t="shared" si="12"/>
        <v>-269220.06999999285</v>
      </c>
      <c r="N255" s="123">
        <f t="shared" si="13"/>
        <v>-1.3622535541999638E-2</v>
      </c>
      <c r="O255" s="123">
        <f>I255/AVERAGE($F$206:F255)</f>
        <v>7.5992600000053642E-5</v>
      </c>
      <c r="P255" s="123">
        <f>J255/AVERAGE($F$206:F255)</f>
        <v>-2.6922006999999283E-3</v>
      </c>
      <c r="Q255" s="123">
        <f>L255/AVERAGE($F$206:F255)</f>
        <v>7.5992600000053642E-5</v>
      </c>
      <c r="R255" s="123">
        <f>M255/AVERAGE($F$206:F255)</f>
        <v>-2.6922006999999283E-3</v>
      </c>
      <c r="S255" s="123">
        <f>R255/COUNT($R$206:R255)*365</f>
        <v>-1.9653065109999476E-2</v>
      </c>
      <c r="T255">
        <f>(S255-H255)/(STDEV($Q$206:Q255)*SQRT(365))</f>
        <v>-2.7195378466893327</v>
      </c>
      <c r="U255" s="123">
        <f>(P255+1)/(MAX($P$206:P255)+1)-1</f>
        <v>-2.6513158867178532E-3</v>
      </c>
      <c r="V255" s="123">
        <f>MIN($U$206:U255)</f>
        <v>-9.3366038400695128E-3</v>
      </c>
      <c r="W255" s="123">
        <f t="shared" si="16"/>
        <v>-2.6922006999999283E-3</v>
      </c>
      <c r="X255" s="120">
        <f>(W255+1)/(MAX($W$206:W255)+1)-1</f>
        <v>-2.6513158867178532E-3</v>
      </c>
      <c r="Y255" s="123">
        <f>MIN($X$206:X255)</f>
        <v>-6.4801602444490847E-3</v>
      </c>
      <c r="Z255" s="124">
        <f t="shared" si="17"/>
        <v>0.14000000000000001</v>
      </c>
      <c r="AA255" s="125" t="str">
        <f t="shared" si="18"/>
        <v>-</v>
      </c>
      <c r="AB255" s="124">
        <f t="shared" si="19"/>
        <v>0.12</v>
      </c>
    </row>
    <row r="256" spans="1:28">
      <c r="A256" s="115">
        <v>44450</v>
      </c>
      <c r="B256" s="202">
        <v>0.997</v>
      </c>
      <c r="C256" s="202">
        <v>0.997</v>
      </c>
      <c r="D256" s="203">
        <v>99730779.930000007</v>
      </c>
      <c r="F256" s="201">
        <f>出入金!D256</f>
        <v>100000000</v>
      </c>
      <c r="G256" s="201">
        <f>出入金!E256</f>
        <v>20078740.157480314</v>
      </c>
      <c r="H256" s="34">
        <f>出入金!C256</f>
        <v>4.3038938053097428E-2</v>
      </c>
      <c r="I256" s="167">
        <f t="shared" si="14"/>
        <v>0</v>
      </c>
      <c r="J256" s="167">
        <f t="shared" si="10"/>
        <v>-269220.06999999285</v>
      </c>
      <c r="K256" s="167">
        <f t="shared" si="11"/>
        <v>0</v>
      </c>
      <c r="L256" s="167">
        <f t="shared" si="15"/>
        <v>0</v>
      </c>
      <c r="M256" s="167">
        <f t="shared" si="12"/>
        <v>-269220.06999999285</v>
      </c>
      <c r="N256" s="123">
        <f t="shared" si="13"/>
        <v>-1.3408215250980036E-2</v>
      </c>
      <c r="O256" s="123">
        <f>I256/AVERAGE($F$206:F256)</f>
        <v>0</v>
      </c>
      <c r="P256" s="123">
        <f>J256/AVERAGE($F$206:F256)</f>
        <v>-2.6922006999999283E-3</v>
      </c>
      <c r="Q256" s="123">
        <f>L256/AVERAGE($F$206:F256)</f>
        <v>0</v>
      </c>
      <c r="R256" s="123">
        <f>M256/AVERAGE($F$206:F256)</f>
        <v>-2.6922006999999283E-3</v>
      </c>
      <c r="S256" s="123">
        <f>R256/COUNT($R$206:R256)*365</f>
        <v>-1.9267710892156349E-2</v>
      </c>
      <c r="T256">
        <f>(S256-H256)/(STDEV($Q$206:Q256)*SQRT(365))</f>
        <v>-2.7301226098881788</v>
      </c>
      <c r="U256" s="123">
        <f>(P256+1)/(MAX($P$206:P256)+1)-1</f>
        <v>-2.6513158867178532E-3</v>
      </c>
      <c r="V256" s="123">
        <f>MIN($U$206:U256)</f>
        <v>-9.3366038400695128E-3</v>
      </c>
      <c r="W256" s="123">
        <f t="shared" si="16"/>
        <v>-2.6922006999999283E-3</v>
      </c>
      <c r="X256" s="120">
        <f>(W256+1)/(MAX($W$206:W256)+1)-1</f>
        <v>-2.6513158867178532E-3</v>
      </c>
      <c r="Y256" s="123">
        <f>MIN($X$206:X256)</f>
        <v>-6.4801602444490847E-3</v>
      </c>
      <c r="Z256" s="124">
        <f t="shared" si="17"/>
        <v>0.14000000000000001</v>
      </c>
      <c r="AA256" s="125" t="str">
        <f t="shared" si="18"/>
        <v>-</v>
      </c>
      <c r="AB256" s="124">
        <f t="shared" si="19"/>
        <v>0.12</v>
      </c>
    </row>
    <row r="257" spans="1:28">
      <c r="A257" s="115">
        <v>44451</v>
      </c>
      <c r="B257" s="202">
        <v>0.997</v>
      </c>
      <c r="C257" s="202">
        <v>0.997</v>
      </c>
      <c r="D257" s="203">
        <v>99730779.930000007</v>
      </c>
      <c r="F257" s="201">
        <f>出入金!D257</f>
        <v>100000000</v>
      </c>
      <c r="G257" s="201">
        <f>出入金!E257</f>
        <v>20392156.862745099</v>
      </c>
      <c r="H257" s="34">
        <f>出入金!C257</f>
        <v>4.3037004405286426E-2</v>
      </c>
      <c r="I257" s="167">
        <f t="shared" si="14"/>
        <v>0</v>
      </c>
      <c r="J257" s="167">
        <f t="shared" si="10"/>
        <v>-269220.06999999285</v>
      </c>
      <c r="K257" s="167">
        <f t="shared" si="11"/>
        <v>0</v>
      </c>
      <c r="L257" s="167">
        <f t="shared" si="15"/>
        <v>0</v>
      </c>
      <c r="M257" s="167">
        <f t="shared" si="12"/>
        <v>-269220.06999999285</v>
      </c>
      <c r="N257" s="123">
        <f t="shared" si="13"/>
        <v>-1.3202138048076573E-2</v>
      </c>
      <c r="O257" s="123">
        <f>I257/AVERAGE($F$206:F257)</f>
        <v>0</v>
      </c>
      <c r="P257" s="123">
        <f>J257/AVERAGE($F$206:F257)</f>
        <v>-2.6922006999999283E-3</v>
      </c>
      <c r="Q257" s="123">
        <f>L257/AVERAGE($F$206:F257)</f>
        <v>0</v>
      </c>
      <c r="R257" s="123">
        <f>M257/AVERAGE($F$206:F257)</f>
        <v>-2.6922006999999283E-3</v>
      </c>
      <c r="S257" s="123">
        <f>R257/COUNT($R$206:R257)*365</f>
        <v>-1.8897177990384113E-2</v>
      </c>
      <c r="T257">
        <f>(S257-H257)/(STDEV($Q$206:Q257)*SQRT(365))</f>
        <v>-2.7407532290468768</v>
      </c>
      <c r="U257" s="123">
        <f>(P257+1)/(MAX($P$206:P257)+1)-1</f>
        <v>-2.6513158867178532E-3</v>
      </c>
      <c r="V257" s="123">
        <f>MIN($U$206:U257)</f>
        <v>-9.3366038400695128E-3</v>
      </c>
      <c r="W257" s="123">
        <f t="shared" si="16"/>
        <v>-2.6922006999999283E-3</v>
      </c>
      <c r="X257" s="120">
        <f>(W257+1)/(MAX($W$206:W257)+1)-1</f>
        <v>-2.6513158867178532E-3</v>
      </c>
      <c r="Y257" s="123">
        <f>MIN($X$206:X257)</f>
        <v>-6.4801602444490847E-3</v>
      </c>
      <c r="Z257" s="124">
        <f t="shared" si="17"/>
        <v>0.14000000000000001</v>
      </c>
      <c r="AA257" s="125" t="str">
        <f t="shared" si="18"/>
        <v>-</v>
      </c>
      <c r="AB257" s="124">
        <f t="shared" si="19"/>
        <v>0.12</v>
      </c>
    </row>
    <row r="258" spans="1:28">
      <c r="A258" s="115">
        <v>44452</v>
      </c>
      <c r="B258" s="202">
        <v>1.006</v>
      </c>
      <c r="C258" s="202">
        <v>1.006</v>
      </c>
      <c r="D258" s="203">
        <v>100634314.20999999</v>
      </c>
      <c r="F258" s="201">
        <f>出入金!D258</f>
        <v>100000000</v>
      </c>
      <c r="G258" s="201">
        <f>出入金!E258</f>
        <v>20703125</v>
      </c>
      <c r="H258" s="34">
        <f>出入金!C258</f>
        <v>4.3035087719298329E-2</v>
      </c>
      <c r="I258" s="167">
        <f t="shared" si="14"/>
        <v>903534.27999998629</v>
      </c>
      <c r="J258" s="167">
        <f t="shared" si="10"/>
        <v>634314.20999999344</v>
      </c>
      <c r="K258" s="167">
        <f t="shared" si="11"/>
        <v>0</v>
      </c>
      <c r="L258" s="167">
        <f t="shared" si="15"/>
        <v>903534.27999998629</v>
      </c>
      <c r="M258" s="167">
        <f t="shared" si="12"/>
        <v>634314.20999999344</v>
      </c>
      <c r="N258" s="123">
        <f t="shared" si="13"/>
        <v>3.0638573162263833E-2</v>
      </c>
      <c r="O258" s="123">
        <f>I258/AVERAGE($F$206:F258)</f>
        <v>9.0353427999998633E-3</v>
      </c>
      <c r="P258" s="123">
        <f>J258/AVERAGE($F$206:F258)</f>
        <v>6.3431420999999341E-3</v>
      </c>
      <c r="Q258" s="123">
        <f>L258/AVERAGE($F$206:F258)</f>
        <v>9.0353427999998633E-3</v>
      </c>
      <c r="R258" s="123">
        <f>M258/AVERAGE($F$206:F258)</f>
        <v>6.3431420999999341E-3</v>
      </c>
      <c r="S258" s="123">
        <f>R258/COUNT($R$206:R258)*365</f>
        <v>4.3683903141508981E-2</v>
      </c>
      <c r="T258">
        <f>(S258-H258)/(STDEV($Q$206:Q258)*SQRT(365))</f>
        <v>1.9839422473364361E-2</v>
      </c>
      <c r="U258" s="123">
        <f>(P258+1)/(MAX($P$206:P258)+1)-1</f>
        <v>0</v>
      </c>
      <c r="V258" s="123">
        <f>MIN($U$206:U258)</f>
        <v>-9.3366038400695128E-3</v>
      </c>
      <c r="W258" s="123">
        <f t="shared" si="16"/>
        <v>-2.6922006999999283E-3</v>
      </c>
      <c r="X258" s="120">
        <f>(W258+1)/(MAX($W$206:W258)+1)-1</f>
        <v>-2.6513158867178532E-3</v>
      </c>
      <c r="Y258" s="123">
        <f>MIN($X$206:X258)</f>
        <v>-6.4801602444490847E-3</v>
      </c>
      <c r="Z258" s="124">
        <f t="shared" si="17"/>
        <v>0.14000000000000001</v>
      </c>
      <c r="AA258" s="125" t="str">
        <f t="shared" si="18"/>
        <v>-</v>
      </c>
      <c r="AB258" s="124">
        <f t="shared" si="19"/>
        <v>0.12</v>
      </c>
    </row>
    <row r="259" spans="1:28">
      <c r="A259" s="115">
        <v>44453</v>
      </c>
      <c r="B259" s="202">
        <v>1.0049999999999999</v>
      </c>
      <c r="C259" s="202">
        <v>1.0049999999999999</v>
      </c>
      <c r="D259" s="203">
        <v>100466143.78</v>
      </c>
      <c r="F259" s="201">
        <f>出入金!D259</f>
        <v>100000000</v>
      </c>
      <c r="G259" s="201">
        <f>出入金!E259</f>
        <v>21011673.151750974</v>
      </c>
      <c r="H259" s="34">
        <f>出入金!C259</f>
        <v>4.3033187772925849E-2</v>
      </c>
      <c r="I259" s="167">
        <f t="shared" si="14"/>
        <v>-168170.42999999225</v>
      </c>
      <c r="J259" s="167">
        <f t="shared" si="10"/>
        <v>466143.78000000119</v>
      </c>
      <c r="K259" s="167">
        <f t="shared" si="11"/>
        <v>0</v>
      </c>
      <c r="L259" s="167">
        <f t="shared" si="15"/>
        <v>-168170.42999999225</v>
      </c>
      <c r="M259" s="167">
        <f t="shared" si="12"/>
        <v>466143.78000000119</v>
      </c>
      <c r="N259" s="123">
        <f t="shared" si="13"/>
        <v>2.2184991011111165E-2</v>
      </c>
      <c r="O259" s="123">
        <f>I259/AVERAGE($F$206:F259)</f>
        <v>-1.6817042999999225E-3</v>
      </c>
      <c r="P259" s="123">
        <f>J259/AVERAGE($F$206:F259)</f>
        <v>4.6614378000000116E-3</v>
      </c>
      <c r="Q259" s="123">
        <f>L259/AVERAGE($F$206:F259)</f>
        <v>-1.6817042999999225E-3</v>
      </c>
      <c r="R259" s="123">
        <f>M259/AVERAGE($F$206:F259)</f>
        <v>4.6614378000000116E-3</v>
      </c>
      <c r="S259" s="123">
        <f>R259/COUNT($R$206:R259)*365</f>
        <v>3.1507866611111192E-2</v>
      </c>
      <c r="T259">
        <f>(S259-H259)/(STDEV($Q$206:Q259)*SQRT(365))</f>
        <v>-0.35213159843454583</v>
      </c>
      <c r="U259" s="123">
        <f>(P259+1)/(MAX($P$206:P259)+1)-1</f>
        <v>-1.6711042482890903E-3</v>
      </c>
      <c r="V259" s="123">
        <f>MIN($U$206:U259)</f>
        <v>-9.3366038400695128E-3</v>
      </c>
      <c r="W259" s="123">
        <f t="shared" si="16"/>
        <v>-2.6922006999999283E-3</v>
      </c>
      <c r="X259" s="120">
        <f>(W259+1)/(MAX($W$206:W259)+1)-1</f>
        <v>-2.6513158867178532E-3</v>
      </c>
      <c r="Y259" s="123">
        <f>MIN($X$206:X259)</f>
        <v>-6.4801602444490847E-3</v>
      </c>
      <c r="Z259" s="124">
        <f t="shared" si="17"/>
        <v>0.14000000000000001</v>
      </c>
      <c r="AA259" s="125" t="str">
        <f t="shared" si="18"/>
        <v>-</v>
      </c>
      <c r="AB259" s="124">
        <f t="shared" si="19"/>
        <v>0.12</v>
      </c>
    </row>
    <row r="260" spans="1:28">
      <c r="A260" s="115">
        <v>44454</v>
      </c>
      <c r="B260" s="202">
        <v>1.006</v>
      </c>
      <c r="C260" s="202">
        <v>1.006</v>
      </c>
      <c r="D260" s="203">
        <v>100550531.23999999</v>
      </c>
      <c r="F260" s="201">
        <f>出入金!D260</f>
        <v>100000000</v>
      </c>
      <c r="G260" s="201">
        <f>出入金!E260</f>
        <v>21317829.457364339</v>
      </c>
      <c r="H260" s="34">
        <f>出入金!C260</f>
        <v>4.303130434782617E-2</v>
      </c>
      <c r="I260" s="167">
        <f t="shared" si="14"/>
        <v>84387.459999993443</v>
      </c>
      <c r="J260" s="167">
        <f t="shared" si="10"/>
        <v>550531.23999999464</v>
      </c>
      <c r="K260" s="167">
        <f t="shared" si="11"/>
        <v>0</v>
      </c>
      <c r="L260" s="167">
        <f t="shared" si="15"/>
        <v>84387.459999993443</v>
      </c>
      <c r="M260" s="167">
        <f t="shared" si="12"/>
        <v>550531.23999999464</v>
      </c>
      <c r="N260" s="123">
        <f t="shared" si="13"/>
        <v>2.5824919985454296E-2</v>
      </c>
      <c r="O260" s="123">
        <f>I260/AVERAGE($F$206:F260)</f>
        <v>8.4387459999993438E-4</v>
      </c>
      <c r="P260" s="123">
        <f>J260/AVERAGE($F$206:F260)</f>
        <v>5.5053123999999464E-3</v>
      </c>
      <c r="Q260" s="123">
        <f>L260/AVERAGE($F$206:F260)</f>
        <v>8.4387459999993438E-4</v>
      </c>
      <c r="R260" s="123">
        <f>M260/AVERAGE($F$206:F260)</f>
        <v>5.5053123999999464E-3</v>
      </c>
      <c r="S260" s="123">
        <f>R260/COUNT($R$206:R260)*365</f>
        <v>3.6535255018181466E-2</v>
      </c>
      <c r="T260">
        <f>(S260-H260)/(STDEV($Q$206:Q260)*SQRT(365))</f>
        <v>-0.19997471394066096</v>
      </c>
      <c r="U260" s="123">
        <f>(P260+1)/(MAX($P$206:P260)+1)-1</f>
        <v>-8.3254872513138789E-4</v>
      </c>
      <c r="V260" s="123">
        <f>MIN($U$206:U260)</f>
        <v>-9.3366038400695128E-3</v>
      </c>
      <c r="W260" s="123">
        <f t="shared" si="16"/>
        <v>-2.6922006999999283E-3</v>
      </c>
      <c r="X260" s="120">
        <f>(W260+1)/(MAX($W$206:W260)+1)-1</f>
        <v>-2.6513158867178532E-3</v>
      </c>
      <c r="Y260" s="123">
        <f>MIN($X$206:X260)</f>
        <v>-6.4801602444490847E-3</v>
      </c>
      <c r="Z260" s="124">
        <f t="shared" si="17"/>
        <v>0.14000000000000001</v>
      </c>
      <c r="AA260" s="125" t="str">
        <f t="shared" si="18"/>
        <v>-</v>
      </c>
      <c r="AB260" s="124">
        <f t="shared" si="19"/>
        <v>0.12</v>
      </c>
    </row>
    <row r="261" spans="1:28">
      <c r="A261" s="115">
        <v>44455</v>
      </c>
      <c r="B261" s="202">
        <v>1.006</v>
      </c>
      <c r="C261" s="202">
        <v>1.006</v>
      </c>
      <c r="D261" s="203">
        <v>100611868.25</v>
      </c>
      <c r="F261" s="201">
        <f>出入金!D261</f>
        <v>100000000</v>
      </c>
      <c r="G261" s="201">
        <f>出入金!E261</f>
        <v>21621621.62162162</v>
      </c>
      <c r="H261" s="34">
        <f>出入金!C261</f>
        <v>4.3029437229437313E-2</v>
      </c>
      <c r="I261" s="167">
        <f t="shared" si="14"/>
        <v>61337.010000005364</v>
      </c>
      <c r="J261" s="167">
        <f t="shared" si="10"/>
        <v>611868.25</v>
      </c>
      <c r="K261" s="167">
        <f t="shared" si="11"/>
        <v>0</v>
      </c>
      <c r="L261" s="167">
        <f t="shared" si="15"/>
        <v>61337.010000005364</v>
      </c>
      <c r="M261" s="167">
        <f t="shared" si="12"/>
        <v>611868.25</v>
      </c>
      <c r="N261" s="123">
        <f t="shared" si="13"/>
        <v>2.8298906562500004E-2</v>
      </c>
      <c r="O261" s="123">
        <f>I261/AVERAGE($F$206:F261)</f>
        <v>6.1337010000005361E-4</v>
      </c>
      <c r="P261" s="123">
        <f>J261/AVERAGE($F$206:F261)</f>
        <v>6.1186825E-3</v>
      </c>
      <c r="Q261" s="123">
        <f>L261/AVERAGE($F$206:F261)</f>
        <v>6.1337010000005361E-4</v>
      </c>
      <c r="R261" s="123">
        <f>M261/AVERAGE($F$206:F261)</f>
        <v>6.1186825E-3</v>
      </c>
      <c r="S261" s="123">
        <f>R261/COUNT($R$206:R261)*365</f>
        <v>3.9880698437500001E-2</v>
      </c>
      <c r="T261">
        <f>(S261-H261)/(STDEV($Q$206:Q261)*SQRT(365))</f>
        <v>-9.7743361575300447E-2</v>
      </c>
      <c r="U261" s="123">
        <f>(P261+1)/(MAX($P$206:P261)+1)-1</f>
        <v>-2.2304479516965792E-4</v>
      </c>
      <c r="V261" s="123">
        <f>MIN($U$206:U261)</f>
        <v>-9.3366038400695128E-3</v>
      </c>
      <c r="W261" s="123">
        <f t="shared" si="16"/>
        <v>-2.6922006999999283E-3</v>
      </c>
      <c r="X261" s="120">
        <f>(W261+1)/(MAX($W$206:W261)+1)-1</f>
        <v>-2.6513158867178532E-3</v>
      </c>
      <c r="Y261" s="123">
        <f>MIN($X$206:X261)</f>
        <v>-6.4801602444490847E-3</v>
      </c>
      <c r="Z261" s="124">
        <f t="shared" si="17"/>
        <v>0.14000000000000001</v>
      </c>
      <c r="AA261" s="125" t="str">
        <f t="shared" si="18"/>
        <v>-</v>
      </c>
      <c r="AB261" s="124">
        <f t="shared" si="19"/>
        <v>0.12</v>
      </c>
    </row>
    <row r="262" spans="1:28">
      <c r="A262" s="115">
        <v>44456</v>
      </c>
      <c r="B262" s="202">
        <v>1.004</v>
      </c>
      <c r="C262" s="202">
        <v>1.004</v>
      </c>
      <c r="D262" s="203">
        <v>100356350.12</v>
      </c>
      <c r="F262" s="201">
        <f>出入金!D262</f>
        <v>100000000</v>
      </c>
      <c r="G262" s="201">
        <f>出入金!E262</f>
        <v>21923076.923076924</v>
      </c>
      <c r="H262" s="34">
        <f>出入金!C262</f>
        <v>4.3027586206896638E-2</v>
      </c>
      <c r="I262" s="167">
        <f t="shared" si="14"/>
        <v>-255518.12999999523</v>
      </c>
      <c r="J262" s="167">
        <f t="shared" si="10"/>
        <v>356350.12000000477</v>
      </c>
      <c r="K262" s="167">
        <f t="shared" si="11"/>
        <v>0</v>
      </c>
      <c r="L262" s="167">
        <f t="shared" si="15"/>
        <v>-255518.12999999523</v>
      </c>
      <c r="M262" s="167">
        <f t="shared" si="12"/>
        <v>356350.12000000477</v>
      </c>
      <c r="N262" s="123">
        <f t="shared" si="13"/>
        <v>1.6254566877193198E-2</v>
      </c>
      <c r="O262" s="123">
        <f>I262/AVERAGE($F$206:F262)</f>
        <v>-2.5551812999999525E-3</v>
      </c>
      <c r="P262" s="123">
        <f>J262/AVERAGE($F$206:F262)</f>
        <v>3.5635012000000475E-3</v>
      </c>
      <c r="Q262" s="123">
        <f>L262/AVERAGE($F$206:F262)</f>
        <v>-2.5551812999999525E-3</v>
      </c>
      <c r="R262" s="123">
        <f>M262/AVERAGE($F$206:F262)</f>
        <v>3.5635012000000475E-3</v>
      </c>
      <c r="S262" s="123">
        <f>R262/COUNT($R$206:R262)*365</f>
        <v>2.2818911192982759E-2</v>
      </c>
      <c r="T262">
        <f>(S262-H262)/(STDEV($Q$206:Q262)*SQRT(365))</f>
        <v>-0.61933503456805195</v>
      </c>
      <c r="U262" s="123">
        <f>(P262+1)/(MAX($P$206:P262)+1)-1</f>
        <v>-2.7621203779452097E-3</v>
      </c>
      <c r="V262" s="123">
        <f>MIN($U$206:U262)</f>
        <v>-9.3366038400695128E-3</v>
      </c>
      <c r="W262" s="123">
        <f t="shared" si="16"/>
        <v>3.5635012000000475E-3</v>
      </c>
      <c r="X262" s="120">
        <f>(W262+1)/(MAX($W$206:W262)+1)-1</f>
        <v>0</v>
      </c>
      <c r="Y262" s="123">
        <f>MIN($X$206:X262)</f>
        <v>-6.4801602444490847E-3</v>
      </c>
      <c r="Z262" s="124">
        <f t="shared" si="17"/>
        <v>0.14000000000000001</v>
      </c>
      <c r="AA262" s="125" t="str">
        <f t="shared" si="18"/>
        <v>-</v>
      </c>
      <c r="AB262" s="124">
        <f t="shared" si="19"/>
        <v>0.12</v>
      </c>
    </row>
    <row r="263" spans="1:28">
      <c r="A263" s="115">
        <v>44457</v>
      </c>
      <c r="B263" s="202">
        <v>1.004</v>
      </c>
      <c r="C263" s="202">
        <v>1.004</v>
      </c>
      <c r="D263" s="203">
        <v>100356350.12</v>
      </c>
      <c r="F263" s="201">
        <f>出入金!D263</f>
        <v>100000000</v>
      </c>
      <c r="G263" s="201">
        <f>出入金!E263</f>
        <v>22222222.222222224</v>
      </c>
      <c r="H263" s="34">
        <f>出入金!C263</f>
        <v>4.3025751072961457E-2</v>
      </c>
      <c r="I263" s="167">
        <f t="shared" si="14"/>
        <v>0</v>
      </c>
      <c r="J263" s="167">
        <f t="shared" si="10"/>
        <v>356350.12000000477</v>
      </c>
      <c r="K263" s="167">
        <f t="shared" si="11"/>
        <v>0</v>
      </c>
      <c r="L263" s="167">
        <f t="shared" si="15"/>
        <v>0</v>
      </c>
      <c r="M263" s="167">
        <f t="shared" si="12"/>
        <v>356350.12000000477</v>
      </c>
      <c r="N263" s="123">
        <f t="shared" si="13"/>
        <v>1.6035755400000212E-2</v>
      </c>
      <c r="O263" s="123">
        <f>I263/AVERAGE($F$206:F263)</f>
        <v>0</v>
      </c>
      <c r="P263" s="123">
        <f>J263/AVERAGE($F$206:F263)</f>
        <v>3.5635012000000475E-3</v>
      </c>
      <c r="Q263" s="123">
        <f>L263/AVERAGE($F$206:F263)</f>
        <v>0</v>
      </c>
      <c r="R263" s="123">
        <f>M263/AVERAGE($F$206:F263)</f>
        <v>3.5635012000000475E-3</v>
      </c>
      <c r="S263" s="123">
        <f>R263/COUNT($R$206:R263)*365</f>
        <v>2.2425481689655469E-2</v>
      </c>
      <c r="T263">
        <f>(S263-H263)/(STDEV($Q$206:Q263)*SQRT(365))</f>
        <v>-0.63694072212626818</v>
      </c>
      <c r="U263" s="123">
        <f>(P263+1)/(MAX($P$206:P263)+1)-1</f>
        <v>-2.7621203779452097E-3</v>
      </c>
      <c r="V263" s="123">
        <f>MIN($U$206:U263)</f>
        <v>-9.3366038400695128E-3</v>
      </c>
      <c r="W263" s="123">
        <f t="shared" si="16"/>
        <v>3.5635012000000475E-3</v>
      </c>
      <c r="X263" s="120">
        <f>(W263+1)/(MAX($W$206:W263)+1)-1</f>
        <v>0</v>
      </c>
      <c r="Y263" s="123">
        <f>MIN($X$206:X263)</f>
        <v>-6.4801602444490847E-3</v>
      </c>
      <c r="Z263" s="124">
        <f t="shared" si="17"/>
        <v>0.14000000000000001</v>
      </c>
      <c r="AA263" s="125" t="str">
        <f t="shared" si="18"/>
        <v>-</v>
      </c>
      <c r="AB263" s="124">
        <f t="shared" si="19"/>
        <v>0.12</v>
      </c>
    </row>
    <row r="264" spans="1:28">
      <c r="A264" s="115">
        <v>44458</v>
      </c>
      <c r="B264" s="202">
        <v>1.004</v>
      </c>
      <c r="C264" s="202">
        <v>1.004</v>
      </c>
      <c r="D264" s="203">
        <v>100356350.12</v>
      </c>
      <c r="F264" s="201">
        <f>出入金!D264</f>
        <v>100000000</v>
      </c>
      <c r="G264" s="201">
        <f>出入金!E264</f>
        <v>22519083.969465651</v>
      </c>
      <c r="H264" s="34">
        <f>出入金!C264</f>
        <v>4.3023931623931713E-2</v>
      </c>
      <c r="I264" s="167">
        <f t="shared" si="14"/>
        <v>0</v>
      </c>
      <c r="J264" s="167">
        <f t="shared" si="10"/>
        <v>356350.12000000477</v>
      </c>
      <c r="K264" s="167">
        <f t="shared" si="11"/>
        <v>0</v>
      </c>
      <c r="L264" s="167">
        <f t="shared" si="15"/>
        <v>0</v>
      </c>
      <c r="M264" s="167">
        <f t="shared" si="12"/>
        <v>356350.12000000477</v>
      </c>
      <c r="N264" s="123">
        <f t="shared" si="13"/>
        <v>1.5824361261017161E-2</v>
      </c>
      <c r="O264" s="123">
        <f>I264/AVERAGE($F$206:F264)</f>
        <v>0</v>
      </c>
      <c r="P264" s="123">
        <f>J264/AVERAGE($F$206:F264)</f>
        <v>3.5635012000000475E-3</v>
      </c>
      <c r="Q264" s="123">
        <f>L264/AVERAGE($F$206:F264)</f>
        <v>0</v>
      </c>
      <c r="R264" s="123">
        <f>M264/AVERAGE($F$206:F264)</f>
        <v>3.5635012000000475E-3</v>
      </c>
      <c r="S264" s="123">
        <f>R264/COUNT($R$206:R264)*365</f>
        <v>2.204538877966131E-2</v>
      </c>
      <c r="T264">
        <f>(S264-H264)/(STDEV($Q$206:Q264)*SQRT(365))</f>
        <v>-0.65429420169568731</v>
      </c>
      <c r="U264" s="123">
        <f>(P264+1)/(MAX($P$206:P264)+1)-1</f>
        <v>-2.7621203779452097E-3</v>
      </c>
      <c r="V264" s="123">
        <f>MIN($U$206:U264)</f>
        <v>-9.3366038400695128E-3</v>
      </c>
      <c r="W264" s="123">
        <f t="shared" si="16"/>
        <v>3.5635012000000475E-3</v>
      </c>
      <c r="X264" s="120">
        <f>(W264+1)/(MAX($W$206:W264)+1)-1</f>
        <v>0</v>
      </c>
      <c r="Y264" s="123">
        <f>MIN($X$206:X264)</f>
        <v>-6.4801602444490847E-3</v>
      </c>
      <c r="Z264" s="124">
        <f t="shared" si="17"/>
        <v>0.14000000000000001</v>
      </c>
      <c r="AA264" s="125" t="str">
        <f t="shared" si="18"/>
        <v>-</v>
      </c>
      <c r="AB264" s="124">
        <f t="shared" si="19"/>
        <v>0.12</v>
      </c>
    </row>
    <row r="265" spans="1:28">
      <c r="A265" s="115">
        <v>44459</v>
      </c>
      <c r="B265" s="202">
        <v>1.004</v>
      </c>
      <c r="C265" s="202">
        <v>1.004</v>
      </c>
      <c r="D265" s="203">
        <v>100356350.12</v>
      </c>
      <c r="F265" s="201">
        <f>出入金!D265</f>
        <v>100000000</v>
      </c>
      <c r="G265" s="201">
        <f>出入金!E265</f>
        <v>22813688.212927755</v>
      </c>
      <c r="H265" s="34">
        <f>出入金!C265</f>
        <v>4.3022127659574555E-2</v>
      </c>
      <c r="I265" s="167">
        <f t="shared" si="14"/>
        <v>0</v>
      </c>
      <c r="J265" s="167">
        <f t="shared" si="10"/>
        <v>356350.12000000477</v>
      </c>
      <c r="K265" s="167">
        <f t="shared" si="11"/>
        <v>0</v>
      </c>
      <c r="L265" s="167">
        <f t="shared" si="15"/>
        <v>0</v>
      </c>
      <c r="M265" s="167">
        <f t="shared" si="12"/>
        <v>356350.12000000477</v>
      </c>
      <c r="N265" s="123">
        <f t="shared" si="13"/>
        <v>1.5620013593333544E-2</v>
      </c>
      <c r="O265" s="123">
        <f>I265/AVERAGE($F$206:F265)</f>
        <v>0</v>
      </c>
      <c r="P265" s="123">
        <f>J265/AVERAGE($F$206:F265)</f>
        <v>3.5635012000000475E-3</v>
      </c>
      <c r="Q265" s="123">
        <f>L265/AVERAGE($F$206:F265)</f>
        <v>0</v>
      </c>
      <c r="R265" s="123">
        <f>M265/AVERAGE($F$206:F265)</f>
        <v>3.5635012000000475E-3</v>
      </c>
      <c r="S265" s="123">
        <f>R265/COUNT($R$206:R265)*365</f>
        <v>2.1677965633333622E-2</v>
      </c>
      <c r="T265">
        <f>(S265-H265)/(STDEV($Q$206:Q265)*SQRT(365))</f>
        <v>-0.67140427524451474</v>
      </c>
      <c r="U265" s="123">
        <f>(P265+1)/(MAX($P$206:P265)+1)-1</f>
        <v>-2.7621203779452097E-3</v>
      </c>
      <c r="V265" s="123">
        <f>MIN($U$206:U265)</f>
        <v>-9.3366038400695128E-3</v>
      </c>
      <c r="W265" s="123">
        <f t="shared" si="16"/>
        <v>3.5635012000000475E-3</v>
      </c>
      <c r="X265" s="120">
        <f>(W265+1)/(MAX($W$206:W265)+1)-1</f>
        <v>0</v>
      </c>
      <c r="Y265" s="123">
        <f>MIN($X$206:X265)</f>
        <v>-6.4801602444490847E-3</v>
      </c>
      <c r="Z265" s="124">
        <f t="shared" si="17"/>
        <v>0.14000000000000001</v>
      </c>
      <c r="AA265" s="125" t="str">
        <f t="shared" si="18"/>
        <v>-</v>
      </c>
      <c r="AB265" s="124">
        <f t="shared" si="19"/>
        <v>0.12</v>
      </c>
    </row>
    <row r="266" spans="1:28">
      <c r="A266" s="115">
        <v>44460</v>
      </c>
      <c r="B266" s="202">
        <v>1.004</v>
      </c>
      <c r="C266" s="202">
        <v>1.004</v>
      </c>
      <c r="D266" s="203">
        <v>100356350.12</v>
      </c>
      <c r="F266" s="201">
        <f>出入金!D266</f>
        <v>100000000</v>
      </c>
      <c r="G266" s="201">
        <f>出入金!E266</f>
        <v>23106060.606060605</v>
      </c>
      <c r="H266" s="34">
        <f>出入金!C266</f>
        <v>4.3020338983050938E-2</v>
      </c>
      <c r="I266" s="167">
        <f t="shared" si="14"/>
        <v>0</v>
      </c>
      <c r="J266" s="167">
        <f t="shared" si="10"/>
        <v>356350.12000000477</v>
      </c>
      <c r="K266" s="167">
        <f t="shared" si="11"/>
        <v>0</v>
      </c>
      <c r="L266" s="167">
        <f t="shared" si="15"/>
        <v>0</v>
      </c>
      <c r="M266" s="167">
        <f t="shared" si="12"/>
        <v>356350.12000000477</v>
      </c>
      <c r="N266" s="123">
        <f t="shared" si="13"/>
        <v>1.5422365849180535E-2</v>
      </c>
      <c r="O266" s="123">
        <f>I266/AVERAGE($F$206:F266)</f>
        <v>0</v>
      </c>
      <c r="P266" s="123">
        <f>J266/AVERAGE($F$206:F266)</f>
        <v>3.5635012000000475E-3</v>
      </c>
      <c r="Q266" s="123">
        <f>L266/AVERAGE($F$206:F266)</f>
        <v>0</v>
      </c>
      <c r="R266" s="123">
        <f>M266/AVERAGE($F$206:F266)</f>
        <v>3.5635012000000475E-3</v>
      </c>
      <c r="S266" s="123">
        <f>R266/COUNT($R$206:R266)*365</f>
        <v>2.1322589147541267E-2</v>
      </c>
      <c r="T266">
        <f>(S266-H266)/(STDEV($Q$206:Q266)*SQRT(365))</f>
        <v>-0.68827928445720699</v>
      </c>
      <c r="U266" s="123">
        <f>(P266+1)/(MAX($P$206:P266)+1)-1</f>
        <v>-2.7621203779452097E-3</v>
      </c>
      <c r="V266" s="123">
        <f>MIN($U$206:U266)</f>
        <v>-9.3366038400695128E-3</v>
      </c>
      <c r="W266" s="123">
        <f t="shared" si="16"/>
        <v>3.5635012000000475E-3</v>
      </c>
      <c r="X266" s="120">
        <f>(W266+1)/(MAX($W$206:W266)+1)-1</f>
        <v>0</v>
      </c>
      <c r="Y266" s="123">
        <f>MIN($X$206:X266)</f>
        <v>-6.4801602444490847E-3</v>
      </c>
      <c r="Z266" s="124">
        <f t="shared" si="17"/>
        <v>0.14000000000000001</v>
      </c>
      <c r="AA266" s="125" t="str">
        <f t="shared" si="18"/>
        <v>-</v>
      </c>
      <c r="AB266" s="124">
        <f t="shared" si="19"/>
        <v>0.12</v>
      </c>
    </row>
    <row r="267" spans="1:28">
      <c r="A267" s="115">
        <v>44461</v>
      </c>
      <c r="B267" s="202">
        <v>1.0029999999999999</v>
      </c>
      <c r="C267" s="202">
        <v>1.0029999999999999</v>
      </c>
      <c r="D267" s="203">
        <v>100293324.7</v>
      </c>
      <c r="F267" s="201">
        <f>出入金!D267</f>
        <v>100000000</v>
      </c>
      <c r="G267" s="201">
        <f>出入金!E267</f>
        <v>23396226.415094338</v>
      </c>
      <c r="H267" s="34">
        <f>出入金!C267</f>
        <v>4.3018565400843971E-2</v>
      </c>
      <c r="I267" s="167">
        <f t="shared" si="14"/>
        <v>-63025.420000001788</v>
      </c>
      <c r="J267" s="167">
        <f t="shared" si="10"/>
        <v>293324.70000000298</v>
      </c>
      <c r="K267" s="167">
        <f t="shared" si="11"/>
        <v>0</v>
      </c>
      <c r="L267" s="167">
        <f t="shared" si="15"/>
        <v>-63025.420000001788</v>
      </c>
      <c r="M267" s="167">
        <f t="shared" si="12"/>
        <v>293324.70000000298</v>
      </c>
      <c r="N267" s="123">
        <f t="shared" si="13"/>
        <v>1.2537265403225934E-2</v>
      </c>
      <c r="O267" s="123">
        <f>I267/AVERAGE($F$206:F267)</f>
        <v>-6.3025420000001786E-4</v>
      </c>
      <c r="P267" s="123">
        <f>J267/AVERAGE($F$206:F267)</f>
        <v>2.9332470000000299E-3</v>
      </c>
      <c r="Q267" s="123">
        <f>L267/AVERAGE($F$206:F267)</f>
        <v>-6.3025420000001786E-4</v>
      </c>
      <c r="R267" s="123">
        <f>M267/AVERAGE($F$206:F267)</f>
        <v>2.9332470000000299E-3</v>
      </c>
      <c r="S267" s="123">
        <f>R267/COUNT($R$206:R267)*365</f>
        <v>1.726830895161308E-2</v>
      </c>
      <c r="T267">
        <f>(S267-H267)/(STDEV($Q$206:Q267)*SQRT(365))</f>
        <v>-0.8224348342639054</v>
      </c>
      <c r="U267" s="123">
        <f>(P267+1)/(MAX($P$206:P267)+1)-1</f>
        <v>-3.3884019847189029E-3</v>
      </c>
      <c r="V267" s="123">
        <f>MIN($U$206:U267)</f>
        <v>-9.3366038400695128E-3</v>
      </c>
      <c r="W267" s="123">
        <f t="shared" si="16"/>
        <v>3.5635012000000475E-3</v>
      </c>
      <c r="X267" s="120">
        <f>(W267+1)/(MAX($W$206:W267)+1)-1</f>
        <v>0</v>
      </c>
      <c r="Y267" s="123">
        <f>MIN($X$206:X267)</f>
        <v>-6.4801602444490847E-3</v>
      </c>
      <c r="Z267" s="124">
        <f t="shared" si="17"/>
        <v>0.14000000000000001</v>
      </c>
      <c r="AA267" s="125" t="str">
        <f t="shared" si="18"/>
        <v>-</v>
      </c>
      <c r="AB267" s="124">
        <f t="shared" si="19"/>
        <v>0.12</v>
      </c>
    </row>
    <row r="268" spans="1:28">
      <c r="A268" s="115">
        <v>44462</v>
      </c>
      <c r="B268" s="202">
        <v>1.0029999999999999</v>
      </c>
      <c r="C268" s="202">
        <v>1.0029999999999999</v>
      </c>
      <c r="D268" s="203">
        <v>100343125.31</v>
      </c>
      <c r="F268" s="201">
        <f>出入金!D268</f>
        <v>100000000</v>
      </c>
      <c r="G268" s="201">
        <f>出入金!E268</f>
        <v>23684210.52631579</v>
      </c>
      <c r="H268" s="34">
        <f>出入金!C268</f>
        <v>4.3016806722689163E-2</v>
      </c>
      <c r="I268" s="167">
        <f t="shared" si="14"/>
        <v>49800.609999999404</v>
      </c>
      <c r="J268" s="167">
        <f t="shared" si="10"/>
        <v>343125.31000000238</v>
      </c>
      <c r="K268" s="167">
        <f t="shared" si="11"/>
        <v>0</v>
      </c>
      <c r="L268" s="167">
        <f t="shared" si="15"/>
        <v>49800.609999999404</v>
      </c>
      <c r="M268" s="167">
        <f t="shared" si="12"/>
        <v>343125.31000000238</v>
      </c>
      <c r="N268" s="123">
        <f t="shared" si="13"/>
        <v>1.4487513088888989E-2</v>
      </c>
      <c r="O268" s="123">
        <f>I268/AVERAGE($F$206:F268)</f>
        <v>4.9800609999999402E-4</v>
      </c>
      <c r="P268" s="123">
        <f>J268/AVERAGE($F$206:F268)</f>
        <v>3.4312531000000239E-3</v>
      </c>
      <c r="Q268" s="123">
        <f>L268/AVERAGE($F$206:F268)</f>
        <v>4.9800609999999402E-4</v>
      </c>
      <c r="R268" s="123">
        <f>M268/AVERAGE($F$206:F268)</f>
        <v>3.4312531000000239E-3</v>
      </c>
      <c r="S268" s="123">
        <f>R268/COUNT($R$206:R268)*365</f>
        <v>1.9879482246031883E-2</v>
      </c>
      <c r="T268">
        <f>(S268-H268)/(STDEV($Q$206:Q268)*SQRT(365))</f>
        <v>-0.74455915341417478</v>
      </c>
      <c r="U268" s="123">
        <f>(P268+1)/(MAX($P$206:P268)+1)-1</f>
        <v>-2.8935348969770791E-3</v>
      </c>
      <c r="V268" s="123">
        <f>MIN($U$206:U268)</f>
        <v>-9.3366038400695128E-3</v>
      </c>
      <c r="W268" s="123">
        <f t="shared" si="16"/>
        <v>3.5635012000000475E-3</v>
      </c>
      <c r="X268" s="120">
        <f>(W268+1)/(MAX($W$206:W268)+1)-1</f>
        <v>0</v>
      </c>
      <c r="Y268" s="123">
        <f>MIN($X$206:X268)</f>
        <v>-6.4801602444490847E-3</v>
      </c>
      <c r="Z268" s="124">
        <f t="shared" si="17"/>
        <v>0.14000000000000001</v>
      </c>
      <c r="AA268" s="125" t="str">
        <f t="shared" si="18"/>
        <v>-</v>
      </c>
      <c r="AB268" s="124">
        <f t="shared" si="19"/>
        <v>0.12</v>
      </c>
    </row>
    <row r="269" spans="1:28">
      <c r="A269" s="115">
        <v>44463</v>
      </c>
      <c r="B269" s="202">
        <v>0.998</v>
      </c>
      <c r="C269" s="202">
        <v>0.998</v>
      </c>
      <c r="D269" s="203">
        <v>99807142.079999998</v>
      </c>
      <c r="F269" s="201">
        <f>出入金!D269</f>
        <v>100000000</v>
      </c>
      <c r="G269" s="201">
        <f>出入金!E269</f>
        <v>23970037.453183521</v>
      </c>
      <c r="H269" s="34">
        <f>出入金!C269</f>
        <v>4.3015062761506365E-2</v>
      </c>
      <c r="I269" s="167">
        <f t="shared" si="14"/>
        <v>-535983.23000000417</v>
      </c>
      <c r="J269" s="167">
        <f t="shared" si="10"/>
        <v>-192857.92000000179</v>
      </c>
      <c r="K269" s="167">
        <f t="shared" si="11"/>
        <v>0</v>
      </c>
      <c r="L269" s="167">
        <f t="shared" si="15"/>
        <v>-535983.23000000417</v>
      </c>
      <c r="M269" s="167">
        <f t="shared" si="12"/>
        <v>-192857.92000000179</v>
      </c>
      <c r="N269" s="123">
        <f t="shared" si="13"/>
        <v>-8.0457913500000741E-3</v>
      </c>
      <c r="O269" s="123">
        <f>I269/AVERAGE($F$206:F269)</f>
        <v>-5.3598323000000414E-3</v>
      </c>
      <c r="P269" s="123">
        <f>J269/AVERAGE($F$206:F269)</f>
        <v>-1.9285792000000178E-3</v>
      </c>
      <c r="Q269" s="123">
        <f>L269/AVERAGE($F$206:F269)</f>
        <v>-5.3598323000000414E-3</v>
      </c>
      <c r="R269" s="123">
        <f>M269/AVERAGE($F$206:F269)</f>
        <v>-1.9285792000000178E-3</v>
      </c>
      <c r="S269" s="123">
        <f>R269/COUNT($R$206:R269)*365</f>
        <v>-1.0998928250000102E-2</v>
      </c>
      <c r="T269">
        <f>(S269-H269)/(STDEV($Q$206:Q269)*SQRT(365))</f>
        <v>-1.6157630505707155</v>
      </c>
      <c r="U269" s="123">
        <f>(P269+1)/(MAX($P$206:P269)+1)-1</f>
        <v>-8.2195833150299213E-3</v>
      </c>
      <c r="V269" s="123">
        <f>MIN($U$206:U269)</f>
        <v>-9.3366038400695128E-3</v>
      </c>
      <c r="W269" s="123">
        <f t="shared" si="16"/>
        <v>-1.9285792000000178E-3</v>
      </c>
      <c r="X269" s="120">
        <f>(W269+1)/(MAX($W$206:W269)+1)-1</f>
        <v>-5.4725788586701407E-3</v>
      </c>
      <c r="Y269" s="123">
        <f>MIN($X$206:X269)</f>
        <v>-6.4801602444490847E-3</v>
      </c>
      <c r="Z269" s="124">
        <f t="shared" si="17"/>
        <v>0.14000000000000001</v>
      </c>
      <c r="AA269" s="125" t="str">
        <f t="shared" si="18"/>
        <v>-</v>
      </c>
      <c r="AB269" s="124">
        <f t="shared" si="19"/>
        <v>0.12</v>
      </c>
    </row>
    <row r="270" spans="1:28">
      <c r="A270" s="115">
        <v>44464</v>
      </c>
      <c r="B270" s="202">
        <v>0.998</v>
      </c>
      <c r="C270" s="202">
        <v>0.998</v>
      </c>
      <c r="D270" s="203">
        <v>99807142.079999998</v>
      </c>
      <c r="F270" s="201">
        <f>出入金!D270</f>
        <v>100000000</v>
      </c>
      <c r="G270" s="201">
        <f>出入金!E270</f>
        <v>24253731.343283582</v>
      </c>
      <c r="H270" s="34">
        <f>出入金!C270</f>
        <v>4.3013333333333424E-2</v>
      </c>
      <c r="I270" s="167">
        <f t="shared" si="14"/>
        <v>0</v>
      </c>
      <c r="J270" s="167">
        <f t="shared" ref="J270:J301" si="20">D270-F270</f>
        <v>-192857.92000000179</v>
      </c>
      <c r="K270" s="167">
        <f t="shared" ref="K270:K301" si="21">IF(P270&gt;0.08,(P270-0.08)*0.2,0)</f>
        <v>0</v>
      </c>
      <c r="L270" s="167">
        <f t="shared" si="15"/>
        <v>0</v>
      </c>
      <c r="M270" s="167">
        <f t="shared" ref="M270:M301" si="22">J270-K270</f>
        <v>-192857.92000000179</v>
      </c>
      <c r="N270" s="123">
        <f t="shared" ref="N270:N301" si="23">J270/G270</f>
        <v>-7.9516803938462274E-3</v>
      </c>
      <c r="O270" s="123">
        <f>I270/AVERAGE($F$206:F270)</f>
        <v>0</v>
      </c>
      <c r="P270" s="123">
        <f>J270/AVERAGE($F$206:F270)</f>
        <v>-1.9285792000000178E-3</v>
      </c>
      <c r="Q270" s="123">
        <f>L270/AVERAGE($F$206:F270)</f>
        <v>0</v>
      </c>
      <c r="R270" s="123">
        <f>M270/AVERAGE($F$206:F270)</f>
        <v>-1.9285792000000178E-3</v>
      </c>
      <c r="S270" s="123">
        <f>R270/COUNT($R$206:R270)*365</f>
        <v>-1.0829713969230869E-2</v>
      </c>
      <c r="T270">
        <f>(S270-H270)/(STDEV($Q$206:Q270)*SQRT(365))</f>
        <v>-1.6233783194435374</v>
      </c>
      <c r="U270" s="123">
        <f>(P270+1)/(MAX($P$206:P270)+1)-1</f>
        <v>-8.2195833150299213E-3</v>
      </c>
      <c r="V270" s="123">
        <f>MIN($U$206:U270)</f>
        <v>-9.3366038400695128E-3</v>
      </c>
      <c r="W270" s="123">
        <f t="shared" si="16"/>
        <v>-1.9285792000000178E-3</v>
      </c>
      <c r="X270" s="120">
        <f>(W270+1)/(MAX($W$206:W270)+1)-1</f>
        <v>-5.4725788586701407E-3</v>
      </c>
      <c r="Y270" s="123">
        <f>MIN($X$206:X270)</f>
        <v>-6.4801602444490847E-3</v>
      </c>
      <c r="Z270" s="124">
        <f t="shared" si="17"/>
        <v>0.14000000000000001</v>
      </c>
      <c r="AA270" s="125" t="str">
        <f t="shared" si="18"/>
        <v>-</v>
      </c>
      <c r="AB270" s="124">
        <f t="shared" si="19"/>
        <v>0.12</v>
      </c>
    </row>
    <row r="271" spans="1:28">
      <c r="A271" s="115">
        <v>44465</v>
      </c>
      <c r="B271" s="202">
        <v>0.998</v>
      </c>
      <c r="C271" s="202">
        <v>0.998</v>
      </c>
      <c r="D271" s="203">
        <v>99807142.079999998</v>
      </c>
      <c r="F271" s="201">
        <f>出入金!D271</f>
        <v>100000000</v>
      </c>
      <c r="G271" s="201">
        <f>出入金!E271</f>
        <v>24535315.985130113</v>
      </c>
      <c r="H271" s="34">
        <f>出入金!C271</f>
        <v>4.3011618257261498E-2</v>
      </c>
      <c r="I271" s="167">
        <f t="shared" ref="I271:I302" si="24">D271-D270</f>
        <v>0</v>
      </c>
      <c r="J271" s="167">
        <f t="shared" si="20"/>
        <v>-192857.92000000179</v>
      </c>
      <c r="K271" s="167">
        <f t="shared" si="21"/>
        <v>0</v>
      </c>
      <c r="L271" s="167">
        <f t="shared" ref="L271:L302" si="25">M271-M270</f>
        <v>0</v>
      </c>
      <c r="M271" s="167">
        <f t="shared" si="22"/>
        <v>-192857.92000000179</v>
      </c>
      <c r="N271" s="123">
        <f t="shared" si="23"/>
        <v>-7.8604212848485573E-3</v>
      </c>
      <c r="O271" s="123">
        <f>I271/AVERAGE($F$206:F271)</f>
        <v>0</v>
      </c>
      <c r="P271" s="123">
        <f>J271/AVERAGE($F$206:F271)</f>
        <v>-1.9285792000000178E-3</v>
      </c>
      <c r="Q271" s="123">
        <f>L271/AVERAGE($F$206:F271)</f>
        <v>0</v>
      </c>
      <c r="R271" s="123">
        <f>M271/AVERAGE($F$206:F271)</f>
        <v>-1.9285792000000178E-3</v>
      </c>
      <c r="S271" s="123">
        <f>R271/COUNT($R$206:R271)*365</f>
        <v>-1.0665627393939493E-2</v>
      </c>
      <c r="T271">
        <f>(S271-H271)/(STDEV($Q$206:Q271)*SQRT(365))</f>
        <v>-1.6309702839686737</v>
      </c>
      <c r="U271" s="123">
        <f>(P271+1)/(MAX($P$206:P271)+1)-1</f>
        <v>-8.2195833150299213E-3</v>
      </c>
      <c r="V271" s="123">
        <f>MIN($U$206:U271)</f>
        <v>-9.3366038400695128E-3</v>
      </c>
      <c r="W271" s="123">
        <f t="shared" ref="W271:W302" si="26">IF(WEEKDAY(A:A)=6,P:P,W270)</f>
        <v>-1.9285792000000178E-3</v>
      </c>
      <c r="X271" s="120">
        <f>(W271+1)/(MAX($W$206:W271)+1)-1</f>
        <v>-5.4725788586701407E-3</v>
      </c>
      <c r="Y271" s="123">
        <f>MIN($X$206:X271)</f>
        <v>-6.4801602444490847E-3</v>
      </c>
      <c r="Z271" s="124">
        <f t="shared" ref="Z271:Z302" si="27">Z270</f>
        <v>0.14000000000000001</v>
      </c>
      <c r="AA271" s="125" t="str">
        <f t="shared" ref="AA271:AA302" si="28">AA270</f>
        <v>-</v>
      </c>
      <c r="AB271" s="124">
        <f t="shared" ref="AB271:AB302" si="29">AB270</f>
        <v>0.12</v>
      </c>
    </row>
    <row r="272" spans="1:28">
      <c r="A272" s="115">
        <v>44466</v>
      </c>
      <c r="B272" s="202">
        <v>0.999</v>
      </c>
      <c r="C272" s="202">
        <v>0.999</v>
      </c>
      <c r="D272" s="203">
        <v>101401744.64</v>
      </c>
      <c r="F272" s="201">
        <f>出入金!D272</f>
        <v>100000000</v>
      </c>
      <c r="G272" s="201">
        <f>出入金!E272</f>
        <v>24814814.814814813</v>
      </c>
      <c r="H272" s="34">
        <f>出入金!C272</f>
        <v>4.300991735537199E-2</v>
      </c>
      <c r="I272" s="167">
        <f t="shared" si="24"/>
        <v>1594602.5600000024</v>
      </c>
      <c r="J272" s="167">
        <f t="shared" si="20"/>
        <v>1401744.6400000006</v>
      </c>
      <c r="K272" s="167">
        <f t="shared" si="21"/>
        <v>0</v>
      </c>
      <c r="L272" s="167">
        <f t="shared" si="25"/>
        <v>1594602.5600000024</v>
      </c>
      <c r="M272" s="167">
        <f t="shared" si="22"/>
        <v>1401744.6400000006</v>
      </c>
      <c r="N272" s="123">
        <f t="shared" si="23"/>
        <v>5.648821683582092E-2</v>
      </c>
      <c r="O272" s="123">
        <f>I272/AVERAGE($F$206:F272)</f>
        <v>1.5946025600000024E-2</v>
      </c>
      <c r="P272" s="123">
        <f>J272/AVERAGE($F$206:F272)</f>
        <v>1.4017446400000006E-2</v>
      </c>
      <c r="Q272" s="123">
        <f>L272/AVERAGE($F$206:F272)</f>
        <v>1.5946025600000024E-2</v>
      </c>
      <c r="R272" s="123">
        <f>M272/AVERAGE($F$206:F272)</f>
        <v>1.4017446400000006E-2</v>
      </c>
      <c r="S272" s="123">
        <f>R272/COUNT($R$206:R272)*365</f>
        <v>7.6363700537313464E-2</v>
      </c>
      <c r="T272">
        <f>(S272-H272)/(STDEV($Q$206:Q272)*SQRT(365))</f>
        <v>0.67288034271864072</v>
      </c>
      <c r="U272" s="123">
        <f>(P272+1)/(MAX($P$206:P272)+1)-1</f>
        <v>0</v>
      </c>
      <c r="V272" s="123">
        <f>MIN($U$206:U272)</f>
        <v>-9.3366038400695128E-3</v>
      </c>
      <c r="W272" s="123">
        <f t="shared" si="26"/>
        <v>-1.9285792000000178E-3</v>
      </c>
      <c r="X272" s="120">
        <f>(W272+1)/(MAX($W$206:W272)+1)-1</f>
        <v>-5.4725788586701407E-3</v>
      </c>
      <c r="Y272" s="123">
        <f>MIN($X$206:X272)</f>
        <v>-6.4801602444490847E-3</v>
      </c>
      <c r="Z272" s="124">
        <f t="shared" si="27"/>
        <v>0.14000000000000001</v>
      </c>
      <c r="AA272" s="125" t="str">
        <f t="shared" si="28"/>
        <v>-</v>
      </c>
      <c r="AB272" s="124">
        <f t="shared" si="29"/>
        <v>0.12</v>
      </c>
    </row>
    <row r="273" spans="1:28">
      <c r="A273" s="115">
        <v>44467</v>
      </c>
      <c r="B273" s="202">
        <v>1.0069999999999999</v>
      </c>
      <c r="C273" s="202">
        <v>1.0069999999999999</v>
      </c>
      <c r="D273" s="203">
        <v>100687329.17</v>
      </c>
      <c r="F273" s="201">
        <f>出入金!D273</f>
        <v>100000000</v>
      </c>
      <c r="G273" s="201">
        <f>出入金!E273</f>
        <v>25092250.922509227</v>
      </c>
      <c r="H273" s="34">
        <f>出入金!C273</f>
        <v>4.3008230452674989E-2</v>
      </c>
      <c r="I273" s="167">
        <f t="shared" si="24"/>
        <v>-714415.46999999881</v>
      </c>
      <c r="J273" s="167">
        <f t="shared" si="20"/>
        <v>687329.17000000179</v>
      </c>
      <c r="K273" s="167">
        <f t="shared" si="21"/>
        <v>0</v>
      </c>
      <c r="L273" s="167">
        <f t="shared" si="25"/>
        <v>-714415.46999999881</v>
      </c>
      <c r="M273" s="167">
        <f t="shared" si="22"/>
        <v>687329.17000000179</v>
      </c>
      <c r="N273" s="123">
        <f t="shared" si="23"/>
        <v>2.7392088980882422E-2</v>
      </c>
      <c r="O273" s="123">
        <f>I273/AVERAGE($F$206:F273)</f>
        <v>-7.1441546999999883E-3</v>
      </c>
      <c r="P273" s="123">
        <f>J273/AVERAGE($F$206:F273)</f>
        <v>6.8732917000000181E-3</v>
      </c>
      <c r="Q273" s="123">
        <f>L273/AVERAGE($F$206:F273)</f>
        <v>-7.1441546999999883E-3</v>
      </c>
      <c r="R273" s="123">
        <f>M273/AVERAGE($F$206:F273)</f>
        <v>6.8732917000000181E-3</v>
      </c>
      <c r="S273" s="123">
        <f>R273/COUNT($R$206:R273)*365</f>
        <v>3.6893403977941275E-2</v>
      </c>
      <c r="T273">
        <f>(S273-H273)/(STDEV($Q$206:Q273)*SQRT(365))</f>
        <v>-0.11744912834641212</v>
      </c>
      <c r="U273" s="123">
        <f>(P273+1)/(MAX($P$206:P273)+1)-1</f>
        <v>-7.0453962358965061E-3</v>
      </c>
      <c r="V273" s="123">
        <f>MIN($U$206:U273)</f>
        <v>-9.3366038400695128E-3</v>
      </c>
      <c r="W273" s="123">
        <f t="shared" si="26"/>
        <v>-1.9285792000000178E-3</v>
      </c>
      <c r="X273" s="120">
        <f>(W273+1)/(MAX($W$206:W273)+1)-1</f>
        <v>-5.4725788586701407E-3</v>
      </c>
      <c r="Y273" s="123">
        <f>MIN($X$206:X273)</f>
        <v>-6.4801602444490847E-3</v>
      </c>
      <c r="Z273" s="124">
        <f t="shared" si="27"/>
        <v>0.14000000000000001</v>
      </c>
      <c r="AA273" s="125" t="str">
        <f t="shared" si="28"/>
        <v>-</v>
      </c>
      <c r="AB273" s="124">
        <f t="shared" si="29"/>
        <v>0.12</v>
      </c>
    </row>
    <row r="274" spans="1:28">
      <c r="A274" s="115">
        <v>44468</v>
      </c>
      <c r="B274" s="202">
        <v>1.008</v>
      </c>
      <c r="C274" s="202">
        <v>1.008</v>
      </c>
      <c r="D274" s="203">
        <v>100774842.94</v>
      </c>
      <c r="F274" s="201">
        <f>出入金!D274</f>
        <v>100000000</v>
      </c>
      <c r="G274" s="201">
        <f>出入金!E274</f>
        <v>25367647.05882353</v>
      </c>
      <c r="H274" s="34">
        <f>出入金!C274</f>
        <v>4.3006557377049268E-2</v>
      </c>
      <c r="I274" s="167">
        <f t="shared" si="24"/>
        <v>87513.769999995828</v>
      </c>
      <c r="J274" s="167">
        <f t="shared" si="20"/>
        <v>774842.93999999762</v>
      </c>
      <c r="K274" s="167">
        <f t="shared" si="21"/>
        <v>0</v>
      </c>
      <c r="L274" s="167">
        <f t="shared" si="25"/>
        <v>87513.769999995828</v>
      </c>
      <c r="M274" s="167">
        <f t="shared" si="22"/>
        <v>774842.93999999762</v>
      </c>
      <c r="N274" s="123">
        <f t="shared" si="23"/>
        <v>3.0544533286956426E-2</v>
      </c>
      <c r="O274" s="123">
        <f>I274/AVERAGE($F$206:F274)</f>
        <v>8.7513769999995829E-4</v>
      </c>
      <c r="P274" s="123">
        <f>J274/AVERAGE($F$206:F274)</f>
        <v>7.7484293999999761E-3</v>
      </c>
      <c r="Q274" s="123">
        <f>L274/AVERAGE($F$206:F274)</f>
        <v>8.7513769999995829E-4</v>
      </c>
      <c r="R274" s="123">
        <f>M274/AVERAGE($F$206:F274)</f>
        <v>7.7484293999999761E-3</v>
      </c>
      <c r="S274" s="123">
        <f>R274/COUNT($R$206:R274)*365</f>
        <v>4.0988068565217264E-2</v>
      </c>
      <c r="T274">
        <f>(S274-H274)/(STDEV($Q$206:Q274)*SQRT(365))</f>
        <v>-3.9034760236465064E-2</v>
      </c>
      <c r="U274" s="123">
        <f>(P274+1)/(MAX($P$206:P274)+1)-1</f>
        <v>-6.1823561539859906E-3</v>
      </c>
      <c r="V274" s="123">
        <f>MIN($U$206:U274)</f>
        <v>-9.3366038400695128E-3</v>
      </c>
      <c r="W274" s="123">
        <f t="shared" si="26"/>
        <v>-1.9285792000000178E-3</v>
      </c>
      <c r="X274" s="120">
        <f>(W274+1)/(MAX($W$206:W274)+1)-1</f>
        <v>-5.4725788586701407E-3</v>
      </c>
      <c r="Y274" s="123">
        <f>MIN($X$206:X274)</f>
        <v>-6.4801602444490847E-3</v>
      </c>
      <c r="Z274" s="124">
        <f t="shared" si="27"/>
        <v>0.14000000000000001</v>
      </c>
      <c r="AA274" s="125" t="str">
        <f t="shared" si="28"/>
        <v>-</v>
      </c>
      <c r="AB274" s="124">
        <f t="shared" si="29"/>
        <v>0.12</v>
      </c>
    </row>
    <row r="275" spans="1:28">
      <c r="A275" s="115">
        <v>44469</v>
      </c>
      <c r="B275" s="202">
        <v>1.0069999999999999</v>
      </c>
      <c r="C275" s="202">
        <v>1.0069999999999999</v>
      </c>
      <c r="D275" s="203">
        <v>100668581.64</v>
      </c>
      <c r="F275" s="201">
        <f>出入金!D275</f>
        <v>100000000</v>
      </c>
      <c r="G275" s="201">
        <f>出入金!E275</f>
        <v>25641025.64102564</v>
      </c>
      <c r="H275" s="34">
        <f>出入金!C275</f>
        <v>4.3004897959183767E-2</v>
      </c>
      <c r="I275" s="167">
        <f t="shared" si="24"/>
        <v>-106261.29999999702</v>
      </c>
      <c r="J275" s="167">
        <f t="shared" si="20"/>
        <v>668581.6400000006</v>
      </c>
      <c r="K275" s="167">
        <f t="shared" si="21"/>
        <v>0</v>
      </c>
      <c r="L275" s="167">
        <f t="shared" si="25"/>
        <v>-106261.29999999702</v>
      </c>
      <c r="M275" s="167">
        <f t="shared" si="22"/>
        <v>668581.6400000006</v>
      </c>
      <c r="N275" s="123">
        <f t="shared" si="23"/>
        <v>2.6074683960000025E-2</v>
      </c>
      <c r="O275" s="123">
        <f>I275/AVERAGE($F$206:F275)</f>
        <v>-1.0626129999999703E-3</v>
      </c>
      <c r="P275" s="123">
        <f>J275/AVERAGE($F$206:F275)</f>
        <v>6.685816400000006E-3</v>
      </c>
      <c r="Q275" s="123">
        <f>L275/AVERAGE($F$206:F275)</f>
        <v>-1.0626129999999703E-3</v>
      </c>
      <c r="R275" s="123">
        <f>M275/AVERAGE($F$206:F275)</f>
        <v>6.685816400000006E-3</v>
      </c>
      <c r="S275" s="123">
        <f>R275/COUNT($R$206:R275)*365</f>
        <v>3.4861756942857175E-2</v>
      </c>
      <c r="T275">
        <f>(S275-H275)/(STDEV($Q$206:Q275)*SQRT(365))</f>
        <v>-0.15841448695574697</v>
      </c>
      <c r="U275" s="123">
        <f>(P275+1)/(MAX($P$206:P275)+1)-1</f>
        <v>-7.230279938504891E-3</v>
      </c>
      <c r="V275" s="123">
        <f>MIN($U$206:U275)</f>
        <v>-9.3366038400695128E-3</v>
      </c>
      <c r="W275" s="123">
        <f t="shared" si="26"/>
        <v>-1.9285792000000178E-3</v>
      </c>
      <c r="X275" s="120">
        <f>(W275+1)/(MAX($W$206:W275)+1)-1</f>
        <v>-5.4725788586701407E-3</v>
      </c>
      <c r="Y275" s="123">
        <f>MIN($X$206:X275)</f>
        <v>-6.4801602444490847E-3</v>
      </c>
      <c r="Z275" s="124">
        <f t="shared" si="27"/>
        <v>0.14000000000000001</v>
      </c>
      <c r="AA275" s="125" t="str">
        <f t="shared" si="28"/>
        <v>-</v>
      </c>
      <c r="AB275" s="124">
        <f t="shared" si="29"/>
        <v>0.12</v>
      </c>
    </row>
    <row r="276" spans="1:28">
      <c r="A276" s="115">
        <v>44470</v>
      </c>
      <c r="B276" s="202">
        <v>1.0069999999999999</v>
      </c>
      <c r="C276" s="202">
        <v>1.0069999999999999</v>
      </c>
      <c r="D276" s="203">
        <v>100668581.64</v>
      </c>
      <c r="F276" s="201">
        <f>出入金!D276</f>
        <v>100000000</v>
      </c>
      <c r="G276" s="201">
        <f>出入金!E276</f>
        <v>25912408.759124089</v>
      </c>
      <c r="H276" s="34">
        <f>出入金!C276</f>
        <v>4.3003252032520416E-2</v>
      </c>
      <c r="I276" s="167">
        <f t="shared" si="24"/>
        <v>0</v>
      </c>
      <c r="J276" s="167">
        <f t="shared" si="20"/>
        <v>668581.6400000006</v>
      </c>
      <c r="K276" s="167">
        <f t="shared" si="21"/>
        <v>0</v>
      </c>
      <c r="L276" s="167">
        <f t="shared" si="25"/>
        <v>0</v>
      </c>
      <c r="M276" s="167">
        <f t="shared" si="22"/>
        <v>668581.6400000006</v>
      </c>
      <c r="N276" s="123">
        <f t="shared" si="23"/>
        <v>2.5801601318309882E-2</v>
      </c>
      <c r="O276" s="123">
        <f>I276/AVERAGE($F$206:F276)</f>
        <v>0</v>
      </c>
      <c r="P276" s="123">
        <f>J276/AVERAGE($F$206:F276)</f>
        <v>6.685816400000006E-3</v>
      </c>
      <c r="Q276" s="123">
        <f>L276/AVERAGE($F$206:F276)</f>
        <v>0</v>
      </c>
      <c r="R276" s="123">
        <f>M276/AVERAGE($F$206:F276)</f>
        <v>6.685816400000006E-3</v>
      </c>
      <c r="S276" s="123">
        <f>R276/COUNT($R$206:R276)*365</f>
        <v>3.4370746281690172E-2</v>
      </c>
      <c r="T276">
        <f>(S276-H276)/(STDEV($Q$206:Q276)*SQRT(365))</f>
        <v>-0.16914547373936425</v>
      </c>
      <c r="U276" s="123">
        <f>(P276+1)/(MAX($P$206:P276)+1)-1</f>
        <v>-7.230279938504891E-3</v>
      </c>
      <c r="V276" s="123">
        <f>MIN($U$206:U276)</f>
        <v>-9.3366038400695128E-3</v>
      </c>
      <c r="W276" s="123">
        <f t="shared" si="26"/>
        <v>6.685816400000006E-3</v>
      </c>
      <c r="X276" s="120">
        <f>(W276+1)/(MAX($W$206:W276)+1)-1</f>
        <v>0</v>
      </c>
      <c r="Y276" s="123">
        <f>MIN($X$206:X276)</f>
        <v>-6.4801602444490847E-3</v>
      </c>
      <c r="Z276" s="124">
        <f t="shared" si="27"/>
        <v>0.14000000000000001</v>
      </c>
      <c r="AA276" s="125" t="str">
        <f t="shared" si="28"/>
        <v>-</v>
      </c>
      <c r="AB276" s="124">
        <f t="shared" si="29"/>
        <v>0.12</v>
      </c>
    </row>
    <row r="277" spans="1:28">
      <c r="A277" s="115">
        <v>44471</v>
      </c>
      <c r="B277" s="202">
        <v>1.0069999999999999</v>
      </c>
      <c r="C277" s="202">
        <v>1.0069999999999999</v>
      </c>
      <c r="D277" s="203">
        <v>100668581.64</v>
      </c>
      <c r="F277" s="201">
        <f>出入金!D277</f>
        <v>100000000</v>
      </c>
      <c r="G277" s="201">
        <f>出入金!E277</f>
        <v>26181818.181818184</v>
      </c>
      <c r="H277" s="34">
        <f>出入金!C277</f>
        <v>4.3001619433198475E-2</v>
      </c>
      <c r="I277" s="167">
        <f t="shared" si="24"/>
        <v>0</v>
      </c>
      <c r="J277" s="167">
        <f t="shared" si="20"/>
        <v>668581.6400000006</v>
      </c>
      <c r="K277" s="167">
        <f t="shared" si="21"/>
        <v>0</v>
      </c>
      <c r="L277" s="167">
        <f t="shared" si="25"/>
        <v>0</v>
      </c>
      <c r="M277" s="167">
        <f t="shared" si="22"/>
        <v>668581.6400000006</v>
      </c>
      <c r="N277" s="123">
        <f t="shared" si="23"/>
        <v>2.5536104305555578E-2</v>
      </c>
      <c r="O277" s="123">
        <f>I277/AVERAGE($F$206:F277)</f>
        <v>0</v>
      </c>
      <c r="P277" s="123">
        <f>J277/AVERAGE($F$206:F277)</f>
        <v>6.685816400000006E-3</v>
      </c>
      <c r="Q277" s="123">
        <f>L277/AVERAGE($F$206:F277)</f>
        <v>0</v>
      </c>
      <c r="R277" s="123">
        <f>M277/AVERAGE($F$206:F277)</f>
        <v>6.685816400000006E-3</v>
      </c>
      <c r="S277" s="123">
        <f>R277/COUNT($R$206:R277)*365</f>
        <v>3.3893374805555584E-2</v>
      </c>
      <c r="T277">
        <f>(S277-H277)/(STDEV($Q$206:Q277)*SQRT(365))</f>
        <v>-0.17973578133984358</v>
      </c>
      <c r="U277" s="123">
        <f>(P277+1)/(MAX($P$206:P277)+1)-1</f>
        <v>-7.230279938504891E-3</v>
      </c>
      <c r="V277" s="123">
        <f>MIN($U$206:U277)</f>
        <v>-9.3366038400695128E-3</v>
      </c>
      <c r="W277" s="123">
        <f t="shared" si="26"/>
        <v>6.685816400000006E-3</v>
      </c>
      <c r="X277" s="120">
        <f>(W277+1)/(MAX($W$206:W277)+1)-1</f>
        <v>0</v>
      </c>
      <c r="Y277" s="123">
        <f>MIN($X$206:X277)</f>
        <v>-6.4801602444490847E-3</v>
      </c>
      <c r="Z277" s="124">
        <f t="shared" si="27"/>
        <v>0.14000000000000001</v>
      </c>
      <c r="AA277" s="125" t="str">
        <f t="shared" si="28"/>
        <v>-</v>
      </c>
      <c r="AB277" s="124">
        <f t="shared" si="29"/>
        <v>0.12</v>
      </c>
    </row>
    <row r="278" spans="1:28">
      <c r="A278" s="115">
        <v>44472</v>
      </c>
      <c r="B278" s="202">
        <v>1.0069999999999999</v>
      </c>
      <c r="C278" s="202">
        <v>1.0069999999999999</v>
      </c>
      <c r="D278" s="203">
        <v>100668581.64</v>
      </c>
      <c r="F278" s="201">
        <f>出入金!D278</f>
        <v>100000000</v>
      </c>
      <c r="G278" s="201">
        <f>出入金!E278</f>
        <v>26449275.36231884</v>
      </c>
      <c r="H278" s="34">
        <f>出入金!C278</f>
        <v>4.3000000000000094E-2</v>
      </c>
      <c r="I278" s="167">
        <f t="shared" si="24"/>
        <v>0</v>
      </c>
      <c r="J278" s="167">
        <f t="shared" si="20"/>
        <v>668581.6400000006</v>
      </c>
      <c r="K278" s="167">
        <f t="shared" si="21"/>
        <v>0</v>
      </c>
      <c r="L278" s="167">
        <f t="shared" si="25"/>
        <v>0</v>
      </c>
      <c r="M278" s="167">
        <f t="shared" si="22"/>
        <v>668581.6400000006</v>
      </c>
      <c r="N278" s="123">
        <f t="shared" si="23"/>
        <v>2.5277881183561668E-2</v>
      </c>
      <c r="O278" s="123">
        <f>I278/AVERAGE($F$206:F278)</f>
        <v>0</v>
      </c>
      <c r="P278" s="123">
        <f>J278/AVERAGE($F$206:F278)</f>
        <v>6.685816400000006E-3</v>
      </c>
      <c r="Q278" s="123">
        <f>L278/AVERAGE($F$206:F278)</f>
        <v>0</v>
      </c>
      <c r="R278" s="123">
        <f>M278/AVERAGE($F$206:F278)</f>
        <v>6.685816400000006E-3</v>
      </c>
      <c r="S278" s="123">
        <f>R278/COUNT($R$206:R278)*365</f>
        <v>3.3429082000000027E-2</v>
      </c>
      <c r="T278">
        <f>(S278-H278)/(STDEV($Q$206:Q278)*SQRT(365))</f>
        <v>-0.19018962843508097</v>
      </c>
      <c r="U278" s="123">
        <f>(P278+1)/(MAX($P$206:P278)+1)-1</f>
        <v>-7.230279938504891E-3</v>
      </c>
      <c r="V278" s="123">
        <f>MIN($U$206:U278)</f>
        <v>-9.3366038400695128E-3</v>
      </c>
      <c r="W278" s="123">
        <f t="shared" si="26"/>
        <v>6.685816400000006E-3</v>
      </c>
      <c r="X278" s="120">
        <f>(W278+1)/(MAX($W$206:W278)+1)-1</f>
        <v>0</v>
      </c>
      <c r="Y278" s="123">
        <f>MIN($X$206:X278)</f>
        <v>-6.4801602444490847E-3</v>
      </c>
      <c r="Z278" s="124">
        <f t="shared" si="27"/>
        <v>0.14000000000000001</v>
      </c>
      <c r="AA278" s="125" t="str">
        <f t="shared" si="28"/>
        <v>-</v>
      </c>
      <c r="AB278" s="124">
        <f t="shared" si="29"/>
        <v>0.12</v>
      </c>
    </row>
    <row r="279" spans="1:28">
      <c r="A279" s="115">
        <v>44473</v>
      </c>
      <c r="B279" s="202">
        <v>1.0069999999999999</v>
      </c>
      <c r="C279" s="202">
        <v>1.0069999999999999</v>
      </c>
      <c r="D279" s="203">
        <v>100668581.64</v>
      </c>
      <c r="F279" s="201">
        <f>出入金!D279</f>
        <v>100000000</v>
      </c>
      <c r="G279" s="201">
        <f>出入金!E279</f>
        <v>26714801.44404332</v>
      </c>
      <c r="H279" s="34">
        <f>出入金!C279</f>
        <v>4.2998393574297279E-2</v>
      </c>
      <c r="I279" s="167">
        <f t="shared" si="24"/>
        <v>0</v>
      </c>
      <c r="J279" s="167">
        <f t="shared" si="20"/>
        <v>668581.6400000006</v>
      </c>
      <c r="K279" s="167">
        <f t="shared" si="21"/>
        <v>0</v>
      </c>
      <c r="L279" s="167">
        <f t="shared" si="25"/>
        <v>0</v>
      </c>
      <c r="M279" s="167">
        <f t="shared" si="22"/>
        <v>668581.6400000006</v>
      </c>
      <c r="N279" s="123">
        <f t="shared" si="23"/>
        <v>2.5026637064864889E-2</v>
      </c>
      <c r="O279" s="123">
        <f>I279/AVERAGE($F$206:F279)</f>
        <v>0</v>
      </c>
      <c r="P279" s="123">
        <f>J279/AVERAGE($F$206:F279)</f>
        <v>6.685816400000006E-3</v>
      </c>
      <c r="Q279" s="123">
        <f>L279/AVERAGE($F$206:F279)</f>
        <v>0</v>
      </c>
      <c r="R279" s="123">
        <f>M279/AVERAGE($F$206:F279)</f>
        <v>6.685816400000006E-3</v>
      </c>
      <c r="S279" s="123">
        <f>R279/COUNT($R$206:R279)*365</f>
        <v>3.2977337648648679E-2</v>
      </c>
      <c r="T279">
        <f>(S279-H279)/(STDEV($Q$206:Q279)*SQRT(365))</f>
        <v>-0.20051104729319405</v>
      </c>
      <c r="U279" s="123">
        <f>(P279+1)/(MAX($P$206:P279)+1)-1</f>
        <v>-7.230279938504891E-3</v>
      </c>
      <c r="V279" s="123">
        <f>MIN($U$206:U279)</f>
        <v>-9.3366038400695128E-3</v>
      </c>
      <c r="W279" s="123">
        <f t="shared" si="26"/>
        <v>6.685816400000006E-3</v>
      </c>
      <c r="X279" s="120">
        <f>(W279+1)/(MAX($W$206:W279)+1)-1</f>
        <v>0</v>
      </c>
      <c r="Y279" s="123">
        <f>MIN($X$206:X279)</f>
        <v>-6.4801602444490847E-3</v>
      </c>
      <c r="Z279" s="124">
        <f t="shared" si="27"/>
        <v>0.14000000000000001</v>
      </c>
      <c r="AA279" s="125" t="str">
        <f t="shared" si="28"/>
        <v>-</v>
      </c>
      <c r="AB279" s="124">
        <f t="shared" si="29"/>
        <v>0.12</v>
      </c>
    </row>
    <row r="280" spans="1:28">
      <c r="A280" s="115">
        <v>44474</v>
      </c>
      <c r="B280" s="202">
        <v>1.0069999999999999</v>
      </c>
      <c r="C280" s="202">
        <v>1.0069999999999999</v>
      </c>
      <c r="D280" s="203">
        <v>100668581.64</v>
      </c>
      <c r="F280" s="201">
        <f>出入金!D280</f>
        <v>100000000</v>
      </c>
      <c r="G280" s="201">
        <f>出入金!E280</f>
        <v>26978417.266187049</v>
      </c>
      <c r="H280" s="34">
        <f>出入金!C280</f>
        <v>4.2996800000000092E-2</v>
      </c>
      <c r="I280" s="167">
        <f t="shared" si="24"/>
        <v>0</v>
      </c>
      <c r="J280" s="167">
        <f t="shared" si="20"/>
        <v>668581.6400000006</v>
      </c>
      <c r="K280" s="167">
        <f t="shared" si="21"/>
        <v>0</v>
      </c>
      <c r="L280" s="167">
        <f t="shared" si="25"/>
        <v>0</v>
      </c>
      <c r="M280" s="167">
        <f t="shared" si="22"/>
        <v>668581.6400000006</v>
      </c>
      <c r="N280" s="123">
        <f t="shared" si="23"/>
        <v>2.4782092789333358E-2</v>
      </c>
      <c r="O280" s="123">
        <f>I280/AVERAGE($F$206:F280)</f>
        <v>0</v>
      </c>
      <c r="P280" s="123">
        <f>J280/AVERAGE($F$206:F280)</f>
        <v>6.685816400000006E-3</v>
      </c>
      <c r="Q280" s="123">
        <f>L280/AVERAGE($F$206:F280)</f>
        <v>0</v>
      </c>
      <c r="R280" s="123">
        <f>M280/AVERAGE($F$206:F280)</f>
        <v>6.685816400000006E-3</v>
      </c>
      <c r="S280" s="123">
        <f>R280/COUNT($R$206:R280)*365</f>
        <v>3.2537639813333366E-2</v>
      </c>
      <c r="T280">
        <f>(S280-H280)/(STDEV($Q$206:Q280)*SQRT(365))</f>
        <v>-0.21070389447743573</v>
      </c>
      <c r="U280" s="123">
        <f>(P280+1)/(MAX($P$206:P280)+1)-1</f>
        <v>-7.230279938504891E-3</v>
      </c>
      <c r="V280" s="123">
        <f>MIN($U$206:U280)</f>
        <v>-9.3366038400695128E-3</v>
      </c>
      <c r="W280" s="123">
        <f t="shared" si="26"/>
        <v>6.685816400000006E-3</v>
      </c>
      <c r="X280" s="120">
        <f>(W280+1)/(MAX($W$206:W280)+1)-1</f>
        <v>0</v>
      </c>
      <c r="Y280" s="123">
        <f>MIN($X$206:X280)</f>
        <v>-6.4801602444490847E-3</v>
      </c>
      <c r="Z280" s="124">
        <f t="shared" si="27"/>
        <v>0.14000000000000001</v>
      </c>
      <c r="AA280" s="125" t="str">
        <f t="shared" si="28"/>
        <v>-</v>
      </c>
      <c r="AB280" s="124">
        <f t="shared" si="29"/>
        <v>0.12</v>
      </c>
    </row>
    <row r="281" spans="1:28">
      <c r="A281" s="115">
        <v>44475</v>
      </c>
      <c r="B281" s="202">
        <v>1.0069999999999999</v>
      </c>
      <c r="C281" s="202">
        <v>1.0069999999999999</v>
      </c>
      <c r="D281" s="203">
        <v>100668581.64</v>
      </c>
      <c r="F281" s="201">
        <f>出入金!D281</f>
        <v>100000000</v>
      </c>
      <c r="G281" s="201">
        <f>出入金!E281</f>
        <v>27240143.369175628</v>
      </c>
      <c r="H281" s="34">
        <f>出入金!C281</f>
        <v>4.2995219123506068E-2</v>
      </c>
      <c r="I281" s="167">
        <f t="shared" si="24"/>
        <v>0</v>
      </c>
      <c r="J281" s="167">
        <f t="shared" si="20"/>
        <v>668581.6400000006</v>
      </c>
      <c r="K281" s="167">
        <f t="shared" si="21"/>
        <v>0</v>
      </c>
      <c r="L281" s="167">
        <f t="shared" si="25"/>
        <v>0</v>
      </c>
      <c r="M281" s="167">
        <f t="shared" si="22"/>
        <v>668581.6400000006</v>
      </c>
      <c r="N281" s="123">
        <f t="shared" si="23"/>
        <v>2.4543983889473705E-2</v>
      </c>
      <c r="O281" s="123">
        <f>I281/AVERAGE($F$206:F281)</f>
        <v>0</v>
      </c>
      <c r="P281" s="123">
        <f>J281/AVERAGE($F$206:F281)</f>
        <v>6.685816400000006E-3</v>
      </c>
      <c r="Q281" s="123">
        <f>L281/AVERAGE($F$206:F281)</f>
        <v>0</v>
      </c>
      <c r="R281" s="123">
        <f>M281/AVERAGE($F$206:F281)</f>
        <v>6.685816400000006E-3</v>
      </c>
      <c r="S281" s="123">
        <f>R281/COUNT($R$206:R281)*365</f>
        <v>3.2109512973684237E-2</v>
      </c>
      <c r="T281">
        <f>(S281-H281)/(STDEV($Q$206:Q281)*SQRT(365))</f>
        <v>-0.22077186080093322</v>
      </c>
      <c r="U281" s="123">
        <f>(P281+1)/(MAX($P$206:P281)+1)-1</f>
        <v>-7.230279938504891E-3</v>
      </c>
      <c r="V281" s="123">
        <f>MIN($U$206:U281)</f>
        <v>-9.3366038400695128E-3</v>
      </c>
      <c r="W281" s="123">
        <f t="shared" si="26"/>
        <v>6.685816400000006E-3</v>
      </c>
      <c r="X281" s="120">
        <f>(W281+1)/(MAX($W$206:W281)+1)-1</f>
        <v>0</v>
      </c>
      <c r="Y281" s="123">
        <f>MIN($X$206:X281)</f>
        <v>-6.4801602444490847E-3</v>
      </c>
      <c r="Z281" s="124">
        <f t="shared" si="27"/>
        <v>0.14000000000000001</v>
      </c>
      <c r="AA281" s="125" t="str">
        <f t="shared" si="28"/>
        <v>-</v>
      </c>
      <c r="AB281" s="124">
        <f t="shared" si="29"/>
        <v>0.12</v>
      </c>
    </row>
    <row r="282" spans="1:28">
      <c r="A282" s="115">
        <v>44476</v>
      </c>
      <c r="B282" s="202">
        <v>1.0069999999999999</v>
      </c>
      <c r="C282" s="202">
        <v>1.0069999999999999</v>
      </c>
      <c r="D282" s="203">
        <v>100668581.64</v>
      </c>
      <c r="F282" s="201">
        <f>出入金!D282</f>
        <v>100000000</v>
      </c>
      <c r="G282" s="201">
        <f>出入金!E282</f>
        <v>27500000</v>
      </c>
      <c r="H282" s="34">
        <f>出入金!C282</f>
        <v>4.2993650793650889E-2</v>
      </c>
      <c r="I282" s="167">
        <f t="shared" si="24"/>
        <v>0</v>
      </c>
      <c r="J282" s="167">
        <f t="shared" si="20"/>
        <v>668581.6400000006</v>
      </c>
      <c r="K282" s="167">
        <f t="shared" si="21"/>
        <v>0</v>
      </c>
      <c r="L282" s="167">
        <f t="shared" si="25"/>
        <v>0</v>
      </c>
      <c r="M282" s="167">
        <f t="shared" si="22"/>
        <v>668581.6400000006</v>
      </c>
      <c r="N282" s="123">
        <f t="shared" si="23"/>
        <v>2.4312059636363657E-2</v>
      </c>
      <c r="O282" s="123">
        <f>I282/AVERAGE($F$206:F282)</f>
        <v>0</v>
      </c>
      <c r="P282" s="123">
        <f>J282/AVERAGE($F$206:F282)</f>
        <v>6.685816400000006E-3</v>
      </c>
      <c r="Q282" s="123">
        <f>L282/AVERAGE($F$206:F282)</f>
        <v>0</v>
      </c>
      <c r="R282" s="123">
        <f>M282/AVERAGE($F$206:F282)</f>
        <v>6.685816400000006E-3</v>
      </c>
      <c r="S282" s="123">
        <f>R282/COUNT($R$206:R282)*365</f>
        <v>3.1692506311688337E-2</v>
      </c>
      <c r="T282">
        <f>(S282-H282)/(STDEV($Q$206:Q282)*SQRT(365))</f>
        <v>-0.23071848059297423</v>
      </c>
      <c r="U282" s="123">
        <f>(P282+1)/(MAX($P$206:P282)+1)-1</f>
        <v>-7.230279938504891E-3</v>
      </c>
      <c r="V282" s="123">
        <f>MIN($U$206:U282)</f>
        <v>-9.3366038400695128E-3</v>
      </c>
      <c r="W282" s="123">
        <f t="shared" si="26"/>
        <v>6.685816400000006E-3</v>
      </c>
      <c r="X282" s="120">
        <f>(W282+1)/(MAX($W$206:W282)+1)-1</f>
        <v>0</v>
      </c>
      <c r="Y282" s="123">
        <f>MIN($X$206:X282)</f>
        <v>-6.4801602444490847E-3</v>
      </c>
      <c r="Z282" s="124">
        <f t="shared" si="27"/>
        <v>0.14000000000000001</v>
      </c>
      <c r="AA282" s="125" t="str">
        <f t="shared" si="28"/>
        <v>-</v>
      </c>
      <c r="AB282" s="124">
        <f t="shared" si="29"/>
        <v>0.12</v>
      </c>
    </row>
    <row r="283" spans="1:28">
      <c r="A283" s="115">
        <v>44477</v>
      </c>
      <c r="B283" s="202">
        <v>1.0129999999999999</v>
      </c>
      <c r="C283" s="202">
        <v>1.0129999999999999</v>
      </c>
      <c r="D283" s="203">
        <v>101345859.48</v>
      </c>
      <c r="F283" s="201">
        <f>出入金!D283</f>
        <v>100000000</v>
      </c>
      <c r="G283" s="201">
        <f>出入金!E283</f>
        <v>27758007.117437724</v>
      </c>
      <c r="H283" s="34">
        <f>出入金!C283</f>
        <v>4.2992094861660175E-2</v>
      </c>
      <c r="I283" s="167">
        <f t="shared" si="24"/>
        <v>677277.84000000358</v>
      </c>
      <c r="J283" s="167">
        <f t="shared" si="20"/>
        <v>1345859.4800000042</v>
      </c>
      <c r="K283" s="167">
        <f t="shared" si="21"/>
        <v>0</v>
      </c>
      <c r="L283" s="167">
        <f t="shared" si="25"/>
        <v>677277.84000000358</v>
      </c>
      <c r="M283" s="167">
        <f t="shared" si="22"/>
        <v>1345859.4800000042</v>
      </c>
      <c r="N283" s="123">
        <f t="shared" si="23"/>
        <v>4.8485450497436043E-2</v>
      </c>
      <c r="O283" s="123">
        <f>I283/AVERAGE($F$206:F283)</f>
        <v>6.7727784000000358E-3</v>
      </c>
      <c r="P283" s="123">
        <f>J283/AVERAGE($F$206:F283)</f>
        <v>1.3458594800000041E-2</v>
      </c>
      <c r="Q283" s="123">
        <f>L283/AVERAGE($F$206:F283)</f>
        <v>6.7727784000000358E-3</v>
      </c>
      <c r="R283" s="123">
        <f>M283/AVERAGE($F$206:F283)</f>
        <v>1.3458594800000041E-2</v>
      </c>
      <c r="S283" s="123">
        <f>R283/COUNT($R$206:R283)*365</f>
        <v>6.297932182051301E-2</v>
      </c>
      <c r="T283">
        <f>(S283-H283)/(STDEV($Q$206:Q283)*SQRT(365))</f>
        <v>0.39370436248399643</v>
      </c>
      <c r="U283" s="123">
        <f>(P283+1)/(MAX($P$206:P283)+1)-1</f>
        <v>-5.5112621778252713E-4</v>
      </c>
      <c r="V283" s="123">
        <f>MIN($U$206:U283)</f>
        <v>-9.3366038400695128E-3</v>
      </c>
      <c r="W283" s="123">
        <f t="shared" si="26"/>
        <v>1.3458594800000041E-2</v>
      </c>
      <c r="X283" s="120">
        <f>(W283+1)/(MAX($W$206:W283)+1)-1</f>
        <v>0</v>
      </c>
      <c r="Y283" s="123">
        <f>MIN($X$206:X283)</f>
        <v>-6.4801602444490847E-3</v>
      </c>
      <c r="Z283" s="124">
        <f t="shared" si="27"/>
        <v>0.14000000000000001</v>
      </c>
      <c r="AA283" s="125" t="str">
        <f t="shared" si="28"/>
        <v>-</v>
      </c>
      <c r="AB283" s="124">
        <f t="shared" si="29"/>
        <v>0.12</v>
      </c>
    </row>
    <row r="284" spans="1:28">
      <c r="A284" s="115">
        <v>44478</v>
      </c>
      <c r="B284" s="202">
        <v>1.0129999999999999</v>
      </c>
      <c r="C284" s="202">
        <v>1.0129999999999999</v>
      </c>
      <c r="D284" s="203">
        <v>101345859.48</v>
      </c>
      <c r="F284" s="201">
        <f>出入金!D284</f>
        <v>100000000</v>
      </c>
      <c r="G284" s="201">
        <f>出入金!E284</f>
        <v>28014184.397163119</v>
      </c>
      <c r="H284" s="34">
        <f>出入金!C284</f>
        <v>4.2990551181102454E-2</v>
      </c>
      <c r="I284" s="167">
        <f t="shared" si="24"/>
        <v>0</v>
      </c>
      <c r="J284" s="167">
        <f t="shared" si="20"/>
        <v>1345859.4800000042</v>
      </c>
      <c r="K284" s="167">
        <f t="shared" si="21"/>
        <v>0</v>
      </c>
      <c r="L284" s="167">
        <f t="shared" si="25"/>
        <v>0</v>
      </c>
      <c r="M284" s="167">
        <f t="shared" si="22"/>
        <v>1345859.4800000042</v>
      </c>
      <c r="N284" s="123">
        <f t="shared" si="23"/>
        <v>4.8042072577215343E-2</v>
      </c>
      <c r="O284" s="123">
        <f>I284/AVERAGE($F$206:F284)</f>
        <v>0</v>
      </c>
      <c r="P284" s="123">
        <f>J284/AVERAGE($F$206:F284)</f>
        <v>1.3458594800000041E-2</v>
      </c>
      <c r="Q284" s="123">
        <f>L284/AVERAGE($F$206:F284)</f>
        <v>0</v>
      </c>
      <c r="R284" s="123">
        <f>M284/AVERAGE($F$206:F284)</f>
        <v>1.3458594800000041E-2</v>
      </c>
      <c r="S284" s="123">
        <f>R284/COUNT($R$206:R284)*365</f>
        <v>6.2182115215190056E-2</v>
      </c>
      <c r="T284">
        <f>(S284-H284)/(STDEV($Q$206:Q284)*SQRT(365))</f>
        <v>0.3804681016673756</v>
      </c>
      <c r="U284" s="123">
        <f>(P284+1)/(MAX($P$206:P284)+1)-1</f>
        <v>-5.5112621778252713E-4</v>
      </c>
      <c r="V284" s="123">
        <f>MIN($U$206:U284)</f>
        <v>-9.3366038400695128E-3</v>
      </c>
      <c r="W284" s="123">
        <f t="shared" si="26"/>
        <v>1.3458594800000041E-2</v>
      </c>
      <c r="X284" s="120">
        <f>(W284+1)/(MAX($W$206:W284)+1)-1</f>
        <v>0</v>
      </c>
      <c r="Y284" s="123">
        <f>MIN($X$206:X284)</f>
        <v>-6.4801602444490847E-3</v>
      </c>
      <c r="Z284" s="124">
        <f t="shared" si="27"/>
        <v>0.14000000000000001</v>
      </c>
      <c r="AA284" s="125" t="str">
        <f t="shared" si="28"/>
        <v>-</v>
      </c>
      <c r="AB284" s="124">
        <f t="shared" si="29"/>
        <v>0.12</v>
      </c>
    </row>
    <row r="285" spans="1:28">
      <c r="A285" s="115">
        <v>44479</v>
      </c>
      <c r="B285" s="202">
        <v>1.0129999999999999</v>
      </c>
      <c r="C285" s="202">
        <v>1.0129999999999999</v>
      </c>
      <c r="D285" s="203">
        <v>101345859.48</v>
      </c>
      <c r="F285" s="201">
        <f>出入金!D285</f>
        <v>100000000</v>
      </c>
      <c r="G285" s="201">
        <f>出入金!E285</f>
        <v>28268551.236749116</v>
      </c>
      <c r="H285" s="34">
        <f>出入金!C285</f>
        <v>4.298901960784323E-2</v>
      </c>
      <c r="I285" s="167">
        <f t="shared" si="24"/>
        <v>0</v>
      </c>
      <c r="J285" s="167">
        <f t="shared" si="20"/>
        <v>1345859.4800000042</v>
      </c>
      <c r="K285" s="167">
        <f t="shared" si="21"/>
        <v>0</v>
      </c>
      <c r="L285" s="167">
        <f t="shared" si="25"/>
        <v>0</v>
      </c>
      <c r="M285" s="167">
        <f t="shared" si="22"/>
        <v>1345859.4800000042</v>
      </c>
      <c r="N285" s="123">
        <f t="shared" si="23"/>
        <v>4.7609779105000145E-2</v>
      </c>
      <c r="O285" s="123">
        <f>I285/AVERAGE($F$206:F285)</f>
        <v>0</v>
      </c>
      <c r="P285" s="123">
        <f>J285/AVERAGE($F$206:F285)</f>
        <v>1.3458594800000041E-2</v>
      </c>
      <c r="Q285" s="123">
        <f>L285/AVERAGE($F$206:F285)</f>
        <v>0</v>
      </c>
      <c r="R285" s="123">
        <f>M285/AVERAGE($F$206:F285)</f>
        <v>1.3458594800000041E-2</v>
      </c>
      <c r="S285" s="123">
        <f>R285/COUNT($R$206:R285)*365</f>
        <v>6.1404838775000192E-2</v>
      </c>
      <c r="T285">
        <f>(S285-H285)/(STDEV($Q$206:Q285)*SQRT(365))</f>
        <v>0.36741232649609679</v>
      </c>
      <c r="U285" s="123">
        <f>(P285+1)/(MAX($P$206:P285)+1)-1</f>
        <v>-5.5112621778252713E-4</v>
      </c>
      <c r="V285" s="123">
        <f>MIN($U$206:U285)</f>
        <v>-9.3366038400695128E-3</v>
      </c>
      <c r="W285" s="123">
        <f t="shared" si="26"/>
        <v>1.3458594800000041E-2</v>
      </c>
      <c r="X285" s="120">
        <f>(W285+1)/(MAX($W$206:W285)+1)-1</f>
        <v>0</v>
      </c>
      <c r="Y285" s="123">
        <f>MIN($X$206:X285)</f>
        <v>-6.4801602444490847E-3</v>
      </c>
      <c r="Z285" s="124">
        <f t="shared" si="27"/>
        <v>0.14000000000000001</v>
      </c>
      <c r="AA285" s="125" t="str">
        <f t="shared" si="28"/>
        <v>-</v>
      </c>
      <c r="AB285" s="124">
        <f t="shared" si="29"/>
        <v>0.12</v>
      </c>
    </row>
    <row r="286" spans="1:28">
      <c r="A286" s="115">
        <v>44480</v>
      </c>
      <c r="B286" s="202">
        <v>1.014</v>
      </c>
      <c r="C286" s="202">
        <v>1.014</v>
      </c>
      <c r="D286" s="203">
        <v>101410751.63</v>
      </c>
      <c r="F286" s="201">
        <f>出入金!D286</f>
        <v>100000000</v>
      </c>
      <c r="G286" s="201">
        <f>出入金!E286</f>
        <v>28521126.760563381</v>
      </c>
      <c r="H286" s="34">
        <f>出入金!C286</f>
        <v>4.2987500000000095E-2</v>
      </c>
      <c r="I286" s="167">
        <f t="shared" si="24"/>
        <v>64892.149999991059</v>
      </c>
      <c r="J286" s="167">
        <f t="shared" si="20"/>
        <v>1410751.6299999952</v>
      </c>
      <c r="K286" s="167">
        <f t="shared" si="21"/>
        <v>0</v>
      </c>
      <c r="L286" s="167">
        <f t="shared" si="25"/>
        <v>64892.149999991059</v>
      </c>
      <c r="M286" s="167">
        <f t="shared" si="22"/>
        <v>1410751.6299999952</v>
      </c>
      <c r="N286" s="123">
        <f t="shared" si="23"/>
        <v>4.9463390483950452E-2</v>
      </c>
      <c r="O286" s="123">
        <f>I286/AVERAGE($F$206:F286)</f>
        <v>6.4892149999991062E-4</v>
      </c>
      <c r="P286" s="123">
        <f>J286/AVERAGE($F$206:F286)</f>
        <v>1.4107516299999952E-2</v>
      </c>
      <c r="Q286" s="123">
        <f>L286/AVERAGE($F$206:F286)</f>
        <v>6.4892149999991062E-4</v>
      </c>
      <c r="R286" s="123">
        <f>M286/AVERAGE($F$206:F286)</f>
        <v>1.4107516299999952E-2</v>
      </c>
      <c r="S286" s="123">
        <f>R286/COUNT($R$206:R286)*365</f>
        <v>6.3570906783950401E-2</v>
      </c>
      <c r="T286">
        <f>(S286-H286)/(STDEV($Q$206:Q286)*SQRT(365))</f>
        <v>0.41316190486032778</v>
      </c>
      <c r="U286" s="123">
        <f>(P286+1)/(MAX($P$206:P286)+1)-1</f>
        <v>0</v>
      </c>
      <c r="V286" s="123">
        <f>MIN($U$206:U286)</f>
        <v>-9.3366038400695128E-3</v>
      </c>
      <c r="W286" s="123">
        <f t="shared" si="26"/>
        <v>1.3458594800000041E-2</v>
      </c>
      <c r="X286" s="120">
        <f>(W286+1)/(MAX($W$206:W286)+1)-1</f>
        <v>0</v>
      </c>
      <c r="Y286" s="123">
        <f>MIN($X$206:X286)</f>
        <v>-6.4801602444490847E-3</v>
      </c>
      <c r="Z286" s="124">
        <f t="shared" si="27"/>
        <v>0.14000000000000001</v>
      </c>
      <c r="AA286" s="125" t="str">
        <f t="shared" si="28"/>
        <v>-</v>
      </c>
      <c r="AB286" s="124">
        <f t="shared" si="29"/>
        <v>0.12</v>
      </c>
    </row>
    <row r="287" spans="1:28">
      <c r="A287" s="115">
        <v>44481</v>
      </c>
      <c r="B287" s="202">
        <v>1.0229999999999999</v>
      </c>
      <c r="C287" s="202">
        <v>1.0229999999999999</v>
      </c>
      <c r="D287" s="203">
        <v>102343386.23</v>
      </c>
      <c r="F287" s="201">
        <f>出入金!D287</f>
        <v>100000000</v>
      </c>
      <c r="G287" s="201">
        <f>出入金!E287</f>
        <v>28771929.824561402</v>
      </c>
      <c r="H287" s="34">
        <f>出入金!C287</f>
        <v>4.2985992217898929E-2</v>
      </c>
      <c r="I287" s="167">
        <f t="shared" si="24"/>
        <v>932634.60000000894</v>
      </c>
      <c r="J287" s="167">
        <f t="shared" si="20"/>
        <v>2343386.2300000042</v>
      </c>
      <c r="K287" s="167">
        <f t="shared" si="21"/>
        <v>0</v>
      </c>
      <c r="L287" s="167">
        <f t="shared" si="25"/>
        <v>932634.60000000894</v>
      </c>
      <c r="M287" s="167">
        <f t="shared" si="22"/>
        <v>2343386.2300000042</v>
      </c>
      <c r="N287" s="123">
        <f t="shared" si="23"/>
        <v>8.1446960432926985E-2</v>
      </c>
      <c r="O287" s="123">
        <f>I287/AVERAGE($F$206:F287)</f>
        <v>9.3263460000000895E-3</v>
      </c>
      <c r="P287" s="123">
        <f>J287/AVERAGE($F$206:F287)</f>
        <v>2.3433862300000042E-2</v>
      </c>
      <c r="Q287" s="123">
        <f>L287/AVERAGE($F$206:F287)</f>
        <v>9.3263460000000895E-3</v>
      </c>
      <c r="R287" s="123">
        <f>M287/AVERAGE($F$206:F287)</f>
        <v>2.3433862300000042E-2</v>
      </c>
      <c r="S287" s="123">
        <f>R287/COUNT($R$206:R287)*365</f>
        <v>0.10430926511585384</v>
      </c>
      <c r="T287">
        <f>(S287-H287)/(STDEV($Q$206:Q287)*SQRT(365))</f>
        <v>1.1539334828659307</v>
      </c>
      <c r="U287" s="123">
        <f>(P287+1)/(MAX($P$206:P287)+1)-1</f>
        <v>0</v>
      </c>
      <c r="V287" s="123">
        <f>MIN($U$206:U287)</f>
        <v>-9.3366038400695128E-3</v>
      </c>
      <c r="W287" s="123">
        <f t="shared" si="26"/>
        <v>1.3458594800000041E-2</v>
      </c>
      <c r="X287" s="120">
        <f>(W287+1)/(MAX($W$206:W287)+1)-1</f>
        <v>0</v>
      </c>
      <c r="Y287" s="123">
        <f>MIN($X$206:X287)</f>
        <v>-6.4801602444490847E-3</v>
      </c>
      <c r="Z287" s="124">
        <f t="shared" si="27"/>
        <v>0.14000000000000001</v>
      </c>
      <c r="AA287" s="125" t="str">
        <f t="shared" si="28"/>
        <v>-</v>
      </c>
      <c r="AB287" s="124">
        <f t="shared" si="29"/>
        <v>0.12</v>
      </c>
    </row>
    <row r="288" spans="1:28">
      <c r="A288" s="115">
        <v>44482</v>
      </c>
      <c r="B288" s="202">
        <v>1.014</v>
      </c>
      <c r="C288" s="202">
        <v>1.014</v>
      </c>
      <c r="D288" s="203">
        <v>101375564.23999999</v>
      </c>
      <c r="F288" s="201">
        <f>出入金!D288</f>
        <v>100000000</v>
      </c>
      <c r="G288" s="201">
        <f>出入金!E288</f>
        <v>29020979.020979021</v>
      </c>
      <c r="H288" s="34">
        <f>出入金!C288</f>
        <v>4.2984496124031102E-2</v>
      </c>
      <c r="I288" s="167">
        <f t="shared" si="24"/>
        <v>-967821.99000000954</v>
      </c>
      <c r="J288" s="167">
        <f t="shared" si="20"/>
        <v>1375564.2399999946</v>
      </c>
      <c r="K288" s="167">
        <f t="shared" si="21"/>
        <v>0</v>
      </c>
      <c r="L288" s="167">
        <f t="shared" si="25"/>
        <v>-967821.99000000954</v>
      </c>
      <c r="M288" s="167">
        <f t="shared" si="22"/>
        <v>1375564.2399999946</v>
      </c>
      <c r="N288" s="123">
        <f t="shared" si="23"/>
        <v>4.739896055903596E-2</v>
      </c>
      <c r="O288" s="123">
        <f>I288/AVERAGE($F$206:F288)</f>
        <v>-9.6782199000000953E-3</v>
      </c>
      <c r="P288" s="123">
        <f>J288/AVERAGE($F$206:F288)</f>
        <v>1.3755642399999947E-2</v>
      </c>
      <c r="Q288" s="123">
        <f>L288/AVERAGE($F$206:F288)</f>
        <v>-9.6782199000000953E-3</v>
      </c>
      <c r="R288" s="123">
        <f>M288/AVERAGE($F$206:F288)</f>
        <v>1.3755642399999947E-2</v>
      </c>
      <c r="S288" s="123">
        <f>R288/COUNT($R$206:R288)*365</f>
        <v>6.04916804337347E-2</v>
      </c>
      <c r="T288">
        <f>(S288-H288)/(STDEV($Q$206:Q288)*SQRT(365))</f>
        <v>0.30822143987909256</v>
      </c>
      <c r="U288" s="123">
        <f>(P288+1)/(MAX($P$206:P288)+1)-1</f>
        <v>-9.456614888870174E-3</v>
      </c>
      <c r="V288" s="123">
        <f>MIN($U$206:U288)</f>
        <v>-9.456614888870174E-3</v>
      </c>
      <c r="W288" s="123">
        <f t="shared" si="26"/>
        <v>1.3458594800000041E-2</v>
      </c>
      <c r="X288" s="120">
        <f>(W288+1)/(MAX($W$206:W288)+1)-1</f>
        <v>0</v>
      </c>
      <c r="Y288" s="123">
        <f>MIN($X$206:X288)</f>
        <v>-6.4801602444490847E-3</v>
      </c>
      <c r="Z288" s="124">
        <f t="shared" si="27"/>
        <v>0.14000000000000001</v>
      </c>
      <c r="AA288" s="125" t="str">
        <f t="shared" si="28"/>
        <v>-</v>
      </c>
      <c r="AB288" s="124">
        <f t="shared" si="29"/>
        <v>0.12</v>
      </c>
    </row>
    <row r="289" spans="1:28">
      <c r="A289" s="115">
        <v>44483</v>
      </c>
      <c r="B289" s="202">
        <v>1.02</v>
      </c>
      <c r="C289" s="202">
        <v>1.02</v>
      </c>
      <c r="D289" s="203">
        <v>102015273.86</v>
      </c>
      <c r="F289" s="201">
        <f>出入金!D289</f>
        <v>100000000</v>
      </c>
      <c r="G289" s="201">
        <f>出入金!E289</f>
        <v>29268292.68292683</v>
      </c>
      <c r="H289" s="34">
        <f>出入金!C289</f>
        <v>4.2983011583011682E-2</v>
      </c>
      <c r="I289" s="167">
        <f t="shared" si="24"/>
        <v>639709.62000000477</v>
      </c>
      <c r="J289" s="167">
        <f t="shared" si="20"/>
        <v>2015273.8599999994</v>
      </c>
      <c r="K289" s="167">
        <f t="shared" si="21"/>
        <v>0</v>
      </c>
      <c r="L289" s="167">
        <f t="shared" si="25"/>
        <v>639709.62000000477</v>
      </c>
      <c r="M289" s="167">
        <f t="shared" si="22"/>
        <v>2015273.8599999994</v>
      </c>
      <c r="N289" s="123">
        <f t="shared" si="23"/>
        <v>6.885519021666664E-2</v>
      </c>
      <c r="O289" s="123">
        <f>I289/AVERAGE($F$206:F289)</f>
        <v>6.3970962000000475E-3</v>
      </c>
      <c r="P289" s="123">
        <f>J289/AVERAGE($F$206:F289)</f>
        <v>2.0152738599999994E-2</v>
      </c>
      <c r="Q289" s="123">
        <f>L289/AVERAGE($F$206:F289)</f>
        <v>6.3970962000000475E-3</v>
      </c>
      <c r="R289" s="123">
        <f>M289/AVERAGE($F$206:F289)</f>
        <v>2.0152738599999994E-2</v>
      </c>
      <c r="S289" s="123">
        <f>R289/COUNT($R$206:R289)*365</f>
        <v>8.7568447488095211E-2</v>
      </c>
      <c r="T289">
        <f>(S289-H289)/(STDEV($Q$206:Q289)*SQRT(365))</f>
        <v>0.76961059299623891</v>
      </c>
      <c r="U289" s="123">
        <f>(P289+1)/(MAX($P$206:P289)+1)-1</f>
        <v>-3.2059948579640229E-3</v>
      </c>
      <c r="V289" s="123">
        <f>MIN($U$206:U289)</f>
        <v>-9.456614888870174E-3</v>
      </c>
      <c r="W289" s="123">
        <f t="shared" si="26"/>
        <v>1.3458594800000041E-2</v>
      </c>
      <c r="X289" s="120">
        <f>(W289+1)/(MAX($W$206:W289)+1)-1</f>
        <v>0</v>
      </c>
      <c r="Y289" s="123">
        <f>MIN($X$206:X289)</f>
        <v>-6.4801602444490847E-3</v>
      </c>
      <c r="Z289" s="124">
        <f t="shared" si="27"/>
        <v>0.14000000000000001</v>
      </c>
      <c r="AA289" s="125" t="str">
        <f t="shared" si="28"/>
        <v>-</v>
      </c>
      <c r="AB289" s="124">
        <f t="shared" si="29"/>
        <v>0.12</v>
      </c>
    </row>
    <row r="290" spans="1:28">
      <c r="A290" s="115">
        <v>44484</v>
      </c>
      <c r="B290" s="202">
        <v>1.02</v>
      </c>
      <c r="C290" s="202">
        <v>1.02</v>
      </c>
      <c r="D290" s="203">
        <v>101952138.78</v>
      </c>
      <c r="F290" s="201">
        <f>出入金!D290</f>
        <v>100000000</v>
      </c>
      <c r="G290" s="201">
        <f>出入金!E290</f>
        <v>29513888.888888888</v>
      </c>
      <c r="H290" s="34">
        <f>出入金!C290</f>
        <v>4.2981538461538557E-2</v>
      </c>
      <c r="I290" s="167">
        <f t="shared" si="24"/>
        <v>-63135.079999998212</v>
      </c>
      <c r="J290" s="167">
        <f t="shared" si="20"/>
        <v>1952138.7800000012</v>
      </c>
      <c r="K290" s="167">
        <f t="shared" si="21"/>
        <v>0</v>
      </c>
      <c r="L290" s="167">
        <f t="shared" si="25"/>
        <v>-63135.079999998212</v>
      </c>
      <c r="M290" s="167">
        <f t="shared" si="22"/>
        <v>1952138.7800000012</v>
      </c>
      <c r="N290" s="123">
        <f t="shared" si="23"/>
        <v>6.6143055134117695E-2</v>
      </c>
      <c r="O290" s="123">
        <f>I290/AVERAGE($F$206:F290)</f>
        <v>-6.3135079999998209E-4</v>
      </c>
      <c r="P290" s="123">
        <f>J290/AVERAGE($F$206:F290)</f>
        <v>1.9521387800000012E-2</v>
      </c>
      <c r="Q290" s="123">
        <f>L290/AVERAGE($F$206:F290)</f>
        <v>-6.3135079999998209E-4</v>
      </c>
      <c r="R290" s="123">
        <f>M290/AVERAGE($F$206:F290)</f>
        <v>1.9521387800000012E-2</v>
      </c>
      <c r="S290" s="123">
        <f>R290/COUNT($R$206:R290)*365</f>
        <v>8.3827135847058878E-2</v>
      </c>
      <c r="T290">
        <f>(S290-H290)/(STDEV($Q$206:Q290)*SQRT(365))</f>
        <v>0.70894171069134759</v>
      </c>
      <c r="U290" s="123">
        <f>(P290+1)/(MAX($P$206:P290)+1)-1</f>
        <v>-3.8228894353832255E-3</v>
      </c>
      <c r="V290" s="123">
        <f>MIN($U$206:U290)</f>
        <v>-9.456614888870174E-3</v>
      </c>
      <c r="W290" s="123">
        <f t="shared" si="26"/>
        <v>1.9521387800000012E-2</v>
      </c>
      <c r="X290" s="120">
        <f>(W290+1)/(MAX($W$206:W290)+1)-1</f>
        <v>0</v>
      </c>
      <c r="Y290" s="123">
        <f>MIN($X$206:X290)</f>
        <v>-6.4801602444490847E-3</v>
      </c>
      <c r="Z290" s="124">
        <f t="shared" si="27"/>
        <v>0.14000000000000001</v>
      </c>
      <c r="AA290" s="125" t="str">
        <f t="shared" si="28"/>
        <v>-</v>
      </c>
      <c r="AB290" s="124">
        <f t="shared" si="29"/>
        <v>0.12</v>
      </c>
    </row>
    <row r="291" spans="1:28">
      <c r="A291" s="115">
        <v>44485</v>
      </c>
      <c r="B291" s="202">
        <v>1.02</v>
      </c>
      <c r="C291" s="202">
        <v>1.02</v>
      </c>
      <c r="D291" s="203">
        <v>101952138.78</v>
      </c>
      <c r="F291" s="201">
        <f>出入金!D291</f>
        <v>100000000</v>
      </c>
      <c r="G291" s="201">
        <f>出入金!E291</f>
        <v>29757785.467128027</v>
      </c>
      <c r="H291" s="34">
        <f>出入金!C291</f>
        <v>4.2980076628352584E-2</v>
      </c>
      <c r="I291" s="167">
        <f t="shared" si="24"/>
        <v>0</v>
      </c>
      <c r="J291" s="167">
        <f t="shared" si="20"/>
        <v>1952138.7800000012</v>
      </c>
      <c r="K291" s="167">
        <f t="shared" si="21"/>
        <v>0</v>
      </c>
      <c r="L291" s="167">
        <f t="shared" si="25"/>
        <v>0</v>
      </c>
      <c r="M291" s="167">
        <f t="shared" si="22"/>
        <v>1952138.7800000012</v>
      </c>
      <c r="N291" s="123">
        <f t="shared" si="23"/>
        <v>6.5600942723255853E-2</v>
      </c>
      <c r="O291" s="123">
        <f>I291/AVERAGE($F$206:F291)</f>
        <v>0</v>
      </c>
      <c r="P291" s="123">
        <f>J291/AVERAGE($F$206:F291)</f>
        <v>1.9521387800000012E-2</v>
      </c>
      <c r="Q291" s="123">
        <f>L291/AVERAGE($F$206:F291)</f>
        <v>0</v>
      </c>
      <c r="R291" s="123">
        <f>M291/AVERAGE($F$206:F291)</f>
        <v>1.9521387800000012E-2</v>
      </c>
      <c r="S291" s="123">
        <f>R291/COUNT($R$206:R291)*365</f>
        <v>8.2852401709302373E-2</v>
      </c>
      <c r="T291">
        <f>(S291-H291)/(STDEV($Q$206:Q291)*SQRT(365))</f>
        <v>0.69613238800734212</v>
      </c>
      <c r="U291" s="123">
        <f>(P291+1)/(MAX($P$206:P291)+1)-1</f>
        <v>-3.8228894353832255E-3</v>
      </c>
      <c r="V291" s="123">
        <f>MIN($U$206:U291)</f>
        <v>-9.456614888870174E-3</v>
      </c>
      <c r="W291" s="123">
        <f t="shared" si="26"/>
        <v>1.9521387800000012E-2</v>
      </c>
      <c r="X291" s="120">
        <f>(W291+1)/(MAX($W$206:W291)+1)-1</f>
        <v>0</v>
      </c>
      <c r="Y291" s="123">
        <f>MIN($X$206:X291)</f>
        <v>-6.4801602444490847E-3</v>
      </c>
      <c r="Z291" s="124">
        <f t="shared" si="27"/>
        <v>0.14000000000000001</v>
      </c>
      <c r="AA291" s="125" t="str">
        <f t="shared" si="28"/>
        <v>-</v>
      </c>
      <c r="AB291" s="124">
        <f t="shared" si="29"/>
        <v>0.12</v>
      </c>
    </row>
    <row r="292" spans="1:28">
      <c r="A292" s="115">
        <v>44486</v>
      </c>
      <c r="B292" s="202">
        <v>1.02</v>
      </c>
      <c r="C292" s="202">
        <v>1.02</v>
      </c>
      <c r="D292" s="203">
        <v>101952138.78</v>
      </c>
      <c r="F292" s="201">
        <f>出入金!D292</f>
        <v>100000000</v>
      </c>
      <c r="G292" s="201">
        <f>出入金!E292</f>
        <v>30000000</v>
      </c>
      <c r="H292" s="34">
        <f>出入金!C292</f>
        <v>4.2978625954198574E-2</v>
      </c>
      <c r="I292" s="167">
        <f t="shared" si="24"/>
        <v>0</v>
      </c>
      <c r="J292" s="167">
        <f t="shared" si="20"/>
        <v>1952138.7800000012</v>
      </c>
      <c r="K292" s="167">
        <f t="shared" si="21"/>
        <v>0</v>
      </c>
      <c r="L292" s="167">
        <f t="shared" si="25"/>
        <v>0</v>
      </c>
      <c r="M292" s="167">
        <f t="shared" si="22"/>
        <v>1952138.7800000012</v>
      </c>
      <c r="N292" s="123">
        <f t="shared" si="23"/>
        <v>6.5071292666666711E-2</v>
      </c>
      <c r="O292" s="123">
        <f>I292/AVERAGE($F$206:F292)</f>
        <v>0</v>
      </c>
      <c r="P292" s="123">
        <f>J292/AVERAGE($F$206:F292)</f>
        <v>1.9521387800000012E-2</v>
      </c>
      <c r="Q292" s="123">
        <f>L292/AVERAGE($F$206:F292)</f>
        <v>0</v>
      </c>
      <c r="R292" s="123">
        <f>M292/AVERAGE($F$206:F292)</f>
        <v>1.9521387800000012E-2</v>
      </c>
      <c r="S292" s="123">
        <f>R292/COUNT($R$206:R292)*365</f>
        <v>8.1900075252873614E-2</v>
      </c>
      <c r="T292">
        <f>(S292-H292)/(STDEV($Q$206:Q292)*SQRT(365))</f>
        <v>0.68349378287201989</v>
      </c>
      <c r="U292" s="123">
        <f>(P292+1)/(MAX($P$206:P292)+1)-1</f>
        <v>-3.8228894353832255E-3</v>
      </c>
      <c r="V292" s="123">
        <f>MIN($U$206:U292)</f>
        <v>-9.456614888870174E-3</v>
      </c>
      <c r="W292" s="123">
        <f t="shared" si="26"/>
        <v>1.9521387800000012E-2</v>
      </c>
      <c r="X292" s="120">
        <f>(W292+1)/(MAX($W$206:W292)+1)-1</f>
        <v>0</v>
      </c>
      <c r="Y292" s="123">
        <f>MIN($X$206:X292)</f>
        <v>-6.4801602444490847E-3</v>
      </c>
      <c r="Z292" s="124">
        <f t="shared" si="27"/>
        <v>0.14000000000000001</v>
      </c>
      <c r="AA292" s="125" t="str">
        <f t="shared" si="28"/>
        <v>-</v>
      </c>
      <c r="AB292" s="124">
        <f t="shared" si="29"/>
        <v>0.12</v>
      </c>
    </row>
    <row r="293" spans="1:28">
      <c r="A293" s="115">
        <v>44487</v>
      </c>
      <c r="B293" s="202">
        <v>1.026</v>
      </c>
      <c r="C293" s="202">
        <v>1.026</v>
      </c>
      <c r="D293" s="203">
        <v>102583928.20999999</v>
      </c>
      <c r="F293" s="201">
        <f>出入金!D293</f>
        <v>100000000</v>
      </c>
      <c r="G293" s="201">
        <f>出入金!E293</f>
        <v>30240549.828178693</v>
      </c>
      <c r="H293" s="34">
        <f>出入金!C293</f>
        <v>4.2977186311787173E-2</v>
      </c>
      <c r="I293" s="167">
        <f t="shared" si="24"/>
        <v>631789.42999999225</v>
      </c>
      <c r="J293" s="167">
        <f t="shared" si="20"/>
        <v>2583928.2099999934</v>
      </c>
      <c r="K293" s="167">
        <f t="shared" si="21"/>
        <v>0</v>
      </c>
      <c r="L293" s="167">
        <f t="shared" si="25"/>
        <v>631789.42999999225</v>
      </c>
      <c r="M293" s="167">
        <f t="shared" si="22"/>
        <v>2583928.2099999934</v>
      </c>
      <c r="N293" s="123">
        <f t="shared" si="23"/>
        <v>8.5445807853408884E-2</v>
      </c>
      <c r="O293" s="123">
        <f>I293/AVERAGE($F$206:F293)</f>
        <v>6.3178942999999226E-3</v>
      </c>
      <c r="P293" s="123">
        <f>J293/AVERAGE($F$206:F293)</f>
        <v>2.5839282099999934E-2</v>
      </c>
      <c r="Q293" s="123">
        <f>L293/AVERAGE($F$206:F293)</f>
        <v>6.3178942999999226E-3</v>
      </c>
      <c r="R293" s="123">
        <f>M293/AVERAGE($F$206:F293)</f>
        <v>2.5839282099999934E-2</v>
      </c>
      <c r="S293" s="123">
        <f>R293/COUNT($R$206:R293)*365</f>
        <v>0.10717429507386336</v>
      </c>
      <c r="T293">
        <f>(S293-H293)/(STDEV($Q$206:Q293)*SQRT(365))</f>
        <v>1.1075957028318124</v>
      </c>
      <c r="U293" s="123">
        <f>(P293+1)/(MAX($P$206:P293)+1)-1</f>
        <v>0</v>
      </c>
      <c r="V293" s="123">
        <f>MIN($U$206:U293)</f>
        <v>-9.456614888870174E-3</v>
      </c>
      <c r="W293" s="123">
        <f t="shared" si="26"/>
        <v>1.9521387800000012E-2</v>
      </c>
      <c r="X293" s="120">
        <f>(W293+1)/(MAX($W$206:W293)+1)-1</f>
        <v>0</v>
      </c>
      <c r="Y293" s="123">
        <f>MIN($X$206:X293)</f>
        <v>-6.4801602444490847E-3</v>
      </c>
      <c r="Z293" s="124">
        <f t="shared" si="27"/>
        <v>0.14000000000000001</v>
      </c>
      <c r="AA293" s="125" t="str">
        <f t="shared" si="28"/>
        <v>-</v>
      </c>
      <c r="AB293" s="124">
        <f t="shared" si="29"/>
        <v>0.12</v>
      </c>
    </row>
    <row r="294" spans="1:28">
      <c r="A294" s="115">
        <v>44488</v>
      </c>
      <c r="B294" s="202">
        <v>1.0229999999999999</v>
      </c>
      <c r="C294" s="202">
        <v>1.0229999999999999</v>
      </c>
      <c r="D294" s="203">
        <v>102283499.12</v>
      </c>
      <c r="F294" s="201">
        <f>出入金!D294</f>
        <v>100000000</v>
      </c>
      <c r="G294" s="201">
        <f>出入金!E294</f>
        <v>30479452.05479452</v>
      </c>
      <c r="H294" s="34">
        <f>出入金!C294</f>
        <v>4.2975757575757674E-2</v>
      </c>
      <c r="I294" s="167">
        <f t="shared" si="24"/>
        <v>-300429.08999998868</v>
      </c>
      <c r="J294" s="167">
        <f t="shared" si="20"/>
        <v>2283499.1200000048</v>
      </c>
      <c r="K294" s="167">
        <f t="shared" si="21"/>
        <v>0</v>
      </c>
      <c r="L294" s="167">
        <f t="shared" si="25"/>
        <v>-300429.08999998868</v>
      </c>
      <c r="M294" s="167">
        <f t="shared" si="22"/>
        <v>2283499.1200000048</v>
      </c>
      <c r="N294" s="123">
        <f t="shared" si="23"/>
        <v>7.491929697078667E-2</v>
      </c>
      <c r="O294" s="123">
        <f>I294/AVERAGE($F$206:F294)</f>
        <v>-3.0042908999998869E-3</v>
      </c>
      <c r="P294" s="123">
        <f>J294/AVERAGE($F$206:F294)</f>
        <v>2.2834991200000047E-2</v>
      </c>
      <c r="Q294" s="123">
        <f>L294/AVERAGE($F$206:F294)</f>
        <v>-3.0042908999998869E-3</v>
      </c>
      <c r="R294" s="123">
        <f>M294/AVERAGE($F$206:F294)</f>
        <v>2.2834991200000047E-2</v>
      </c>
      <c r="S294" s="123">
        <f>R294/COUNT($R$206:R294)*365</f>
        <v>9.3649121213483344E-2</v>
      </c>
      <c r="T294">
        <f>(S294-H294)/(STDEV($Q$206:Q294)*SQRT(365))</f>
        <v>0.87343450649587662</v>
      </c>
      <c r="U294" s="123">
        <f>(P294+1)/(MAX($P$206:P294)+1)-1</f>
        <v>-2.9286175255930358E-3</v>
      </c>
      <c r="V294" s="123">
        <f>MIN($U$206:U294)</f>
        <v>-9.456614888870174E-3</v>
      </c>
      <c r="W294" s="123">
        <f t="shared" si="26"/>
        <v>1.9521387800000012E-2</v>
      </c>
      <c r="X294" s="120">
        <f>(W294+1)/(MAX($W$206:W294)+1)-1</f>
        <v>0</v>
      </c>
      <c r="Y294" s="123">
        <f>MIN($X$206:X294)</f>
        <v>-6.4801602444490847E-3</v>
      </c>
      <c r="Z294" s="124">
        <f t="shared" si="27"/>
        <v>0.14000000000000001</v>
      </c>
      <c r="AA294" s="125" t="str">
        <f t="shared" si="28"/>
        <v>-</v>
      </c>
      <c r="AB294" s="124">
        <f t="shared" si="29"/>
        <v>0.12</v>
      </c>
    </row>
    <row r="295" spans="1:28">
      <c r="A295" s="115">
        <v>44489</v>
      </c>
      <c r="B295" s="202">
        <v>1.03</v>
      </c>
      <c r="C295" s="202">
        <v>1.03</v>
      </c>
      <c r="D295" s="203">
        <v>103008008.34999999</v>
      </c>
      <c r="F295" s="201">
        <f>出入金!D295</f>
        <v>100000000</v>
      </c>
      <c r="G295" s="201">
        <f>出入金!E295</f>
        <v>30716723.549488056</v>
      </c>
      <c r="H295" s="34">
        <f>出入金!C295</f>
        <v>4.2974339622641605E-2</v>
      </c>
      <c r="I295" s="167">
        <f t="shared" si="24"/>
        <v>724509.22999998927</v>
      </c>
      <c r="J295" s="167">
        <f t="shared" si="20"/>
        <v>3008008.349999994</v>
      </c>
      <c r="K295" s="167">
        <f t="shared" si="21"/>
        <v>0</v>
      </c>
      <c r="L295" s="167">
        <f t="shared" si="25"/>
        <v>724509.22999998927</v>
      </c>
      <c r="M295" s="167">
        <f t="shared" si="22"/>
        <v>3008008.349999994</v>
      </c>
      <c r="N295" s="123">
        <f t="shared" si="23"/>
        <v>9.7927382949999794E-2</v>
      </c>
      <c r="O295" s="123">
        <f>I295/AVERAGE($F$206:F295)</f>
        <v>7.2450922999998928E-3</v>
      </c>
      <c r="P295" s="123">
        <f>J295/AVERAGE($F$206:F295)</f>
        <v>3.0080083499999941E-2</v>
      </c>
      <c r="Q295" s="123">
        <f>L295/AVERAGE($F$206:F295)</f>
        <v>7.2450922999998928E-3</v>
      </c>
      <c r="R295" s="123">
        <f>M295/AVERAGE($F$206:F295)</f>
        <v>3.0080083499999941E-2</v>
      </c>
      <c r="S295" s="123">
        <f>R295/COUNT($R$206:R295)*365</f>
        <v>0.12199144974999976</v>
      </c>
      <c r="T295">
        <f>(S295-H295)/(STDEV($Q$206:Q295)*SQRT(365))</f>
        <v>1.3306743568178965</v>
      </c>
      <c r="U295" s="123">
        <f>(P295+1)/(MAX($P$206:P295)+1)-1</f>
        <v>0</v>
      </c>
      <c r="V295" s="123">
        <f>MIN($U$206:U295)</f>
        <v>-9.456614888870174E-3</v>
      </c>
      <c r="W295" s="123">
        <f t="shared" si="26"/>
        <v>1.9521387800000012E-2</v>
      </c>
      <c r="X295" s="120">
        <f>(W295+1)/(MAX($W$206:W295)+1)-1</f>
        <v>0</v>
      </c>
      <c r="Y295" s="123">
        <f>MIN($X$206:X295)</f>
        <v>-6.4801602444490847E-3</v>
      </c>
      <c r="Z295" s="124">
        <f t="shared" si="27"/>
        <v>0.14000000000000001</v>
      </c>
      <c r="AA295" s="125" t="str">
        <f t="shared" si="28"/>
        <v>-</v>
      </c>
      <c r="AB295" s="124">
        <f t="shared" si="29"/>
        <v>0.12</v>
      </c>
    </row>
    <row r="296" spans="1:28">
      <c r="A296" s="115">
        <v>44490</v>
      </c>
      <c r="B296" s="202">
        <v>1.032</v>
      </c>
      <c r="C296" s="202">
        <v>1.032</v>
      </c>
      <c r="D296" s="203">
        <v>103237986.72</v>
      </c>
      <c r="F296" s="201">
        <f>出入金!D296</f>
        <v>100000000</v>
      </c>
      <c r="G296" s="201">
        <f>出入金!E296</f>
        <v>30952380.952380951</v>
      </c>
      <c r="H296" s="34">
        <f>出入金!C296</f>
        <v>4.297293233082717E-2</v>
      </c>
      <c r="I296" s="167">
        <f t="shared" si="24"/>
        <v>229978.37000000477</v>
      </c>
      <c r="J296" s="167">
        <f t="shared" si="20"/>
        <v>3237986.7199999988</v>
      </c>
      <c r="K296" s="167">
        <f t="shared" si="21"/>
        <v>0</v>
      </c>
      <c r="L296" s="167">
        <f t="shared" si="25"/>
        <v>229978.37000000477</v>
      </c>
      <c r="M296" s="167">
        <f t="shared" si="22"/>
        <v>3237986.7199999988</v>
      </c>
      <c r="N296" s="123">
        <f t="shared" si="23"/>
        <v>0.10461187864615382</v>
      </c>
      <c r="O296" s="123">
        <f>I296/AVERAGE($F$206:F296)</f>
        <v>2.2997837000000476E-3</v>
      </c>
      <c r="P296" s="123">
        <f>J296/AVERAGE($F$206:F296)</f>
        <v>3.2379867199999988E-2</v>
      </c>
      <c r="Q296" s="123">
        <f>L296/AVERAGE($F$206:F296)</f>
        <v>2.2997837000000476E-3</v>
      </c>
      <c r="R296" s="123">
        <f>M296/AVERAGE($F$206:F296)</f>
        <v>3.2379867199999988E-2</v>
      </c>
      <c r="S296" s="123">
        <f>R296/COUNT($R$206:R296)*365</f>
        <v>0.12987529151648347</v>
      </c>
      <c r="T296">
        <f>(S296-H296)/(STDEV($Q$206:Q296)*SQRT(365))</f>
        <v>1.4684041054288444</v>
      </c>
      <c r="U296" s="123">
        <f>(P296+1)/(MAX($P$206:P296)+1)-1</f>
        <v>0</v>
      </c>
      <c r="V296" s="123">
        <f>MIN($U$206:U296)</f>
        <v>-9.456614888870174E-3</v>
      </c>
      <c r="W296" s="123">
        <f t="shared" si="26"/>
        <v>1.9521387800000012E-2</v>
      </c>
      <c r="X296" s="120">
        <f>(W296+1)/(MAX($W$206:W296)+1)-1</f>
        <v>0</v>
      </c>
      <c r="Y296" s="123">
        <f>MIN($X$206:X296)</f>
        <v>-6.4801602444490847E-3</v>
      </c>
      <c r="Z296" s="124">
        <f t="shared" si="27"/>
        <v>0.14000000000000001</v>
      </c>
      <c r="AA296" s="125" t="str">
        <f t="shared" si="28"/>
        <v>-</v>
      </c>
      <c r="AB296" s="124">
        <f t="shared" si="29"/>
        <v>0.12</v>
      </c>
    </row>
    <row r="297" spans="1:28">
      <c r="A297" s="115">
        <v>44491</v>
      </c>
      <c r="B297" s="202">
        <v>1.0269999999999999</v>
      </c>
      <c r="C297" s="202">
        <v>1.0269999999999999</v>
      </c>
      <c r="D297" s="203">
        <v>102746431.45999999</v>
      </c>
      <c r="F297" s="201">
        <f>出入金!D297</f>
        <v>100000000</v>
      </c>
      <c r="G297" s="201">
        <f>出入金!E297</f>
        <v>31186440.677966103</v>
      </c>
      <c r="H297" s="34">
        <f>出入金!C297</f>
        <v>4.2971535580524446E-2</v>
      </c>
      <c r="I297" s="167">
        <f t="shared" si="24"/>
        <v>-491555.26000000536</v>
      </c>
      <c r="J297" s="167">
        <f t="shared" si="20"/>
        <v>2746431.4599999934</v>
      </c>
      <c r="K297" s="167">
        <f t="shared" si="21"/>
        <v>0</v>
      </c>
      <c r="L297" s="167">
        <f t="shared" si="25"/>
        <v>-491555.26000000536</v>
      </c>
      <c r="M297" s="167">
        <f t="shared" si="22"/>
        <v>2746431.4599999934</v>
      </c>
      <c r="N297" s="123">
        <f t="shared" si="23"/>
        <v>8.8064921815217176E-2</v>
      </c>
      <c r="O297" s="123">
        <f>I297/AVERAGE($F$206:F297)</f>
        <v>-4.9155526000000532E-3</v>
      </c>
      <c r="P297" s="123">
        <f>J297/AVERAGE($F$206:F297)</f>
        <v>2.7464314599999935E-2</v>
      </c>
      <c r="Q297" s="123">
        <f>L297/AVERAGE($F$206:F297)</f>
        <v>-4.9155526000000532E-3</v>
      </c>
      <c r="R297" s="123">
        <f>M297/AVERAGE($F$206:F297)</f>
        <v>2.7464314599999935E-2</v>
      </c>
      <c r="S297" s="123">
        <f>R297/COUNT($R$206:R297)*365</f>
        <v>0.10896168292391278</v>
      </c>
      <c r="T297">
        <f>(S297-H297)/(STDEV($Q$206:Q297)*SQRT(365))</f>
        <v>1.1037973918536761</v>
      </c>
      <c r="U297" s="123">
        <f>(P297+1)/(MAX($P$206:P297)+1)-1</f>
        <v>-4.7613797558178073E-3</v>
      </c>
      <c r="V297" s="123">
        <f>MIN($U$206:U297)</f>
        <v>-9.456614888870174E-3</v>
      </c>
      <c r="W297" s="123">
        <f t="shared" si="26"/>
        <v>2.7464314599999935E-2</v>
      </c>
      <c r="X297" s="120">
        <f>(W297+1)/(MAX($W$206:W297)+1)-1</f>
        <v>0</v>
      </c>
      <c r="Y297" s="123">
        <f>MIN($X$206:X297)</f>
        <v>-6.4801602444490847E-3</v>
      </c>
      <c r="Z297" s="124">
        <f t="shared" si="27"/>
        <v>0.14000000000000001</v>
      </c>
      <c r="AA297" s="125" t="str">
        <f t="shared" si="28"/>
        <v>-</v>
      </c>
      <c r="AB297" s="124">
        <f t="shared" si="29"/>
        <v>0.12</v>
      </c>
    </row>
    <row r="298" spans="1:28">
      <c r="A298" s="115">
        <v>44492</v>
      </c>
      <c r="B298" s="202">
        <v>1.0269999999999999</v>
      </c>
      <c r="C298" s="202">
        <v>1.0269999999999999</v>
      </c>
      <c r="D298" s="203">
        <v>102746431.45999999</v>
      </c>
      <c r="F298" s="201">
        <f>出入金!D298</f>
        <v>100000000</v>
      </c>
      <c r="G298" s="201">
        <f>出入金!E298</f>
        <v>31418918.918918919</v>
      </c>
      <c r="H298" s="34">
        <f>出入金!C298</f>
        <v>4.2970149253731445E-2</v>
      </c>
      <c r="I298" s="167">
        <f t="shared" si="24"/>
        <v>0</v>
      </c>
      <c r="J298" s="167">
        <f t="shared" si="20"/>
        <v>2746431.4599999934</v>
      </c>
      <c r="K298" s="167">
        <f t="shared" si="21"/>
        <v>0</v>
      </c>
      <c r="L298" s="167">
        <f t="shared" si="25"/>
        <v>0</v>
      </c>
      <c r="M298" s="167">
        <f t="shared" si="22"/>
        <v>2746431.4599999934</v>
      </c>
      <c r="N298" s="123">
        <f t="shared" si="23"/>
        <v>8.7413302382795488E-2</v>
      </c>
      <c r="O298" s="123">
        <f>I298/AVERAGE($F$206:F298)</f>
        <v>0</v>
      </c>
      <c r="P298" s="123">
        <f>J298/AVERAGE($F$206:F298)</f>
        <v>2.7464314599999935E-2</v>
      </c>
      <c r="Q298" s="123">
        <f>L298/AVERAGE($F$206:F298)</f>
        <v>0</v>
      </c>
      <c r="R298" s="123">
        <f>M298/AVERAGE($F$206:F298)</f>
        <v>2.7464314599999935E-2</v>
      </c>
      <c r="S298" s="123">
        <f>R298/COUNT($R$206:R298)*365</f>
        <v>0.10779005192473093</v>
      </c>
      <c r="T298">
        <f>(S298-H298)/(STDEV($Q$206:Q298)*SQRT(365))</f>
        <v>1.0901101308431169</v>
      </c>
      <c r="U298" s="123">
        <f>(P298+1)/(MAX($P$206:P298)+1)-1</f>
        <v>-4.7613797558178073E-3</v>
      </c>
      <c r="V298" s="123">
        <f>MIN($U$206:U298)</f>
        <v>-9.456614888870174E-3</v>
      </c>
      <c r="W298" s="123">
        <f t="shared" si="26"/>
        <v>2.7464314599999935E-2</v>
      </c>
      <c r="X298" s="120">
        <f>(W298+1)/(MAX($W$206:W298)+1)-1</f>
        <v>0</v>
      </c>
      <c r="Y298" s="123">
        <f>MIN($X$206:X298)</f>
        <v>-6.4801602444490847E-3</v>
      </c>
      <c r="Z298" s="124">
        <f t="shared" si="27"/>
        <v>0.14000000000000001</v>
      </c>
      <c r="AA298" s="125" t="str">
        <f t="shared" si="28"/>
        <v>-</v>
      </c>
      <c r="AB298" s="124">
        <f t="shared" si="29"/>
        <v>0.12</v>
      </c>
    </row>
    <row r="299" spans="1:28">
      <c r="A299" s="115">
        <v>44493</v>
      </c>
      <c r="B299" s="202">
        <v>1.0269999999999999</v>
      </c>
      <c r="C299" s="202">
        <v>1.0269999999999999</v>
      </c>
      <c r="D299" s="203">
        <v>102746431.45999999</v>
      </c>
      <c r="F299" s="201">
        <f>出入金!D299</f>
        <v>100000000</v>
      </c>
      <c r="G299" s="201">
        <f>出入金!E299</f>
        <v>31649831.649831649</v>
      </c>
      <c r="H299" s="34">
        <f>出入金!C299</f>
        <v>4.2968773234200841E-2</v>
      </c>
      <c r="I299" s="167">
        <f t="shared" si="24"/>
        <v>0</v>
      </c>
      <c r="J299" s="167">
        <f t="shared" si="20"/>
        <v>2746431.4599999934</v>
      </c>
      <c r="K299" s="167">
        <f t="shared" si="21"/>
        <v>0</v>
      </c>
      <c r="L299" s="167">
        <f t="shared" si="25"/>
        <v>0</v>
      </c>
      <c r="M299" s="167">
        <f t="shared" si="22"/>
        <v>2746431.4599999934</v>
      </c>
      <c r="N299" s="123">
        <f t="shared" si="23"/>
        <v>8.6775547193616812E-2</v>
      </c>
      <c r="O299" s="123">
        <f>I299/AVERAGE($F$206:F299)</f>
        <v>0</v>
      </c>
      <c r="P299" s="123">
        <f>J299/AVERAGE($F$206:F299)</f>
        <v>2.7464314599999935E-2</v>
      </c>
      <c r="Q299" s="123">
        <f>L299/AVERAGE($F$206:F299)</f>
        <v>0</v>
      </c>
      <c r="R299" s="123">
        <f>M299/AVERAGE($F$206:F299)</f>
        <v>2.7464314599999935E-2</v>
      </c>
      <c r="S299" s="123">
        <f>R299/COUNT($R$206:R299)*365</f>
        <v>0.10664334924468059</v>
      </c>
      <c r="T299">
        <f>(S299-H299)/(STDEV($Q$206:Q299)*SQRT(365))</f>
        <v>1.0766005586533005</v>
      </c>
      <c r="U299" s="123">
        <f>(P299+1)/(MAX($P$206:P299)+1)-1</f>
        <v>-4.7613797558178073E-3</v>
      </c>
      <c r="V299" s="123">
        <f>MIN($U$206:U299)</f>
        <v>-9.456614888870174E-3</v>
      </c>
      <c r="W299" s="123">
        <f t="shared" si="26"/>
        <v>2.7464314599999935E-2</v>
      </c>
      <c r="X299" s="120">
        <f>(W299+1)/(MAX($W$206:W299)+1)-1</f>
        <v>0</v>
      </c>
      <c r="Y299" s="123">
        <f>MIN($X$206:X299)</f>
        <v>-6.4801602444490847E-3</v>
      </c>
      <c r="Z299" s="124">
        <f t="shared" si="27"/>
        <v>0.14000000000000001</v>
      </c>
      <c r="AA299" s="125" t="str">
        <f t="shared" si="28"/>
        <v>-</v>
      </c>
      <c r="AB299" s="124">
        <f t="shared" si="29"/>
        <v>0.12</v>
      </c>
    </row>
    <row r="300" spans="1:28">
      <c r="A300" s="115">
        <v>44494</v>
      </c>
      <c r="B300" s="202">
        <v>1.024</v>
      </c>
      <c r="C300" s="202">
        <v>1.024</v>
      </c>
      <c r="D300" s="203">
        <v>102448859.65000001</v>
      </c>
      <c r="F300" s="201">
        <f>出入金!D300</f>
        <v>100000000</v>
      </c>
      <c r="G300" s="201">
        <f>出入金!E300</f>
        <v>31879194.630872484</v>
      </c>
      <c r="H300" s="34">
        <f>出入金!C300</f>
        <v>4.296740740740751E-2</v>
      </c>
      <c r="I300" s="167">
        <f t="shared" si="24"/>
        <v>-297571.80999998748</v>
      </c>
      <c r="J300" s="167">
        <f t="shared" si="20"/>
        <v>2448859.650000006</v>
      </c>
      <c r="K300" s="167">
        <f t="shared" si="21"/>
        <v>0</v>
      </c>
      <c r="L300" s="167">
        <f t="shared" si="25"/>
        <v>-297571.80999998748</v>
      </c>
      <c r="M300" s="167">
        <f t="shared" si="22"/>
        <v>2448859.650000006</v>
      </c>
      <c r="N300" s="123">
        <f t="shared" si="23"/>
        <v>7.6816860600000189E-2</v>
      </c>
      <c r="O300" s="123">
        <f>I300/AVERAGE($F$206:F300)</f>
        <v>-2.9757180999998747E-3</v>
      </c>
      <c r="P300" s="123">
        <f>J300/AVERAGE($F$206:F300)</f>
        <v>2.448859650000006E-2</v>
      </c>
      <c r="Q300" s="123">
        <f>L300/AVERAGE($F$206:F300)</f>
        <v>-2.9757180999998747E-3</v>
      </c>
      <c r="R300" s="123">
        <f>M300/AVERAGE($F$206:F300)</f>
        <v>2.448859650000006E-2</v>
      </c>
      <c r="S300" s="123">
        <f>R300/COUNT($R$206:R300)*365</f>
        <v>9.4087765500000226E-2</v>
      </c>
      <c r="T300">
        <f>(S300-H300)/(STDEV($Q$206:Q300)*SQRT(365))</f>
        <v>0.86386442880856762</v>
      </c>
      <c r="U300" s="123">
        <f>(P300+1)/(MAX($P$206:P300)+1)-1</f>
        <v>-7.6437665540711741E-3</v>
      </c>
      <c r="V300" s="123">
        <f>MIN($U$206:U300)</f>
        <v>-9.456614888870174E-3</v>
      </c>
      <c r="W300" s="123">
        <f t="shared" si="26"/>
        <v>2.7464314599999935E-2</v>
      </c>
      <c r="X300" s="120">
        <f>(W300+1)/(MAX($W$206:W300)+1)-1</f>
        <v>0</v>
      </c>
      <c r="Y300" s="123">
        <f>MIN($X$206:X300)</f>
        <v>-6.4801602444490847E-3</v>
      </c>
      <c r="Z300" s="124">
        <f t="shared" si="27"/>
        <v>0.14000000000000001</v>
      </c>
      <c r="AA300" s="125" t="str">
        <f t="shared" si="28"/>
        <v>-</v>
      </c>
      <c r="AB300" s="124">
        <f t="shared" si="29"/>
        <v>0.12</v>
      </c>
    </row>
    <row r="301" spans="1:28">
      <c r="A301" s="115">
        <v>44495</v>
      </c>
      <c r="B301" s="202">
        <v>1.026</v>
      </c>
      <c r="C301" s="202">
        <v>1.026</v>
      </c>
      <c r="D301" s="203">
        <v>102638602.92</v>
      </c>
      <c r="F301" s="201">
        <f>出入金!D301</f>
        <v>100000000</v>
      </c>
      <c r="G301" s="201">
        <f>出入金!E301</f>
        <v>32107023.411371239</v>
      </c>
      <c r="H301" s="34">
        <f>出入金!C301</f>
        <v>4.2966051660516709E-2</v>
      </c>
      <c r="I301" s="167">
        <f t="shared" si="24"/>
        <v>189743.26999999583</v>
      </c>
      <c r="J301" s="167">
        <f t="shared" si="20"/>
        <v>2638602.9200000018</v>
      </c>
      <c r="K301" s="167">
        <f t="shared" si="21"/>
        <v>0</v>
      </c>
      <c r="L301" s="167">
        <f t="shared" si="25"/>
        <v>189743.26999999583</v>
      </c>
      <c r="M301" s="167">
        <f t="shared" si="22"/>
        <v>2638602.9200000018</v>
      </c>
      <c r="N301" s="123">
        <f t="shared" si="23"/>
        <v>8.2181486779166715E-2</v>
      </c>
      <c r="O301" s="123">
        <f>I301/AVERAGE($F$206:F301)</f>
        <v>1.8974326999999583E-3</v>
      </c>
      <c r="P301" s="123">
        <f>J301/AVERAGE($F$206:F301)</f>
        <v>2.6386029200000018E-2</v>
      </c>
      <c r="Q301" s="123">
        <f>L301/AVERAGE($F$206:F301)</f>
        <v>1.8974326999999583E-3</v>
      </c>
      <c r="R301" s="123">
        <f>M301/AVERAGE($F$206:F301)</f>
        <v>2.6386029200000018E-2</v>
      </c>
      <c r="S301" s="123">
        <f>R301/COUNT($R$206:R301)*365</f>
        <v>0.10032188185416674</v>
      </c>
      <c r="T301">
        <f>(S301-H301)/(STDEV($Q$206:Q301)*SQRT(365))</f>
        <v>0.97294323148916595</v>
      </c>
      <c r="U301" s="123">
        <f>(P301+1)/(MAX($P$206:P301)+1)-1</f>
        <v>-5.8058454939230453E-3</v>
      </c>
      <c r="V301" s="123">
        <f>MIN($U$206:U301)</f>
        <v>-9.456614888870174E-3</v>
      </c>
      <c r="W301" s="123">
        <f t="shared" si="26"/>
        <v>2.7464314599999935E-2</v>
      </c>
      <c r="X301" s="120">
        <f>(W301+1)/(MAX($W$206:W301)+1)-1</f>
        <v>0</v>
      </c>
      <c r="Y301" s="123">
        <f>MIN($X$206:X301)</f>
        <v>-6.4801602444490847E-3</v>
      </c>
      <c r="Z301" s="124">
        <f t="shared" si="27"/>
        <v>0.14000000000000001</v>
      </c>
      <c r="AA301" s="125" t="str">
        <f t="shared" si="28"/>
        <v>-</v>
      </c>
      <c r="AB301" s="124">
        <f t="shared" si="29"/>
        <v>0.12</v>
      </c>
    </row>
    <row r="302" spans="1:28">
      <c r="A302" s="115">
        <v>44496</v>
      </c>
      <c r="B302" s="202">
        <v>1.024</v>
      </c>
      <c r="C302" s="202">
        <v>1.024</v>
      </c>
      <c r="D302" s="203">
        <v>102435901.56999999</v>
      </c>
      <c r="F302" s="201">
        <f>出入金!D302</f>
        <v>100000000</v>
      </c>
      <c r="G302" s="201">
        <f>出入金!E302</f>
        <v>32333333.333333332</v>
      </c>
      <c r="H302" s="34">
        <f>出入金!C302</f>
        <v>4.2964705882353044E-2</v>
      </c>
      <c r="I302" s="167">
        <f t="shared" si="24"/>
        <v>-202701.35000000894</v>
      </c>
      <c r="J302" s="167">
        <f t="shared" ref="J302:J333" si="30">D302-F302</f>
        <v>2435901.5699999928</v>
      </c>
      <c r="K302" s="167">
        <f t="shared" ref="K302:K333" si="31">IF(P302&gt;0.08,(P302-0.08)*0.2,0)</f>
        <v>0</v>
      </c>
      <c r="L302" s="167">
        <f t="shared" si="25"/>
        <v>-202701.35000000894</v>
      </c>
      <c r="M302" s="167">
        <f t="shared" ref="M302:M333" si="32">J302-K302</f>
        <v>2435901.5699999928</v>
      </c>
      <c r="N302" s="123">
        <f t="shared" ref="N302:N333" si="33">J302/G302</f>
        <v>7.5337161958762666E-2</v>
      </c>
      <c r="O302" s="123">
        <f>I302/AVERAGE($F$206:F302)</f>
        <v>-2.0270135000000893E-3</v>
      </c>
      <c r="P302" s="123">
        <f>J302/AVERAGE($F$206:F302)</f>
        <v>2.4359015699999927E-2</v>
      </c>
      <c r="Q302" s="123">
        <f>L302/AVERAGE($F$206:F302)</f>
        <v>-2.0270135000000893E-3</v>
      </c>
      <c r="R302" s="123">
        <f>M302/AVERAGE($F$206:F302)</f>
        <v>2.4359015699999927E-2</v>
      </c>
      <c r="S302" s="123">
        <f>R302/COUNT($R$206:R302)*365</f>
        <v>9.1660213716494576E-2</v>
      </c>
      <c r="T302">
        <f>(S302-H302)/(STDEV($Q$206:Q302)*SQRT(365))</f>
        <v>0.82797522743204921</v>
      </c>
      <c r="U302" s="123">
        <f>(P302+1)/(MAX($P$206:P302)+1)-1</f>
        <v>-7.7692831435719478E-3</v>
      </c>
      <c r="V302" s="123">
        <f>MIN($U$206:U302)</f>
        <v>-9.456614888870174E-3</v>
      </c>
      <c r="W302" s="123">
        <f t="shared" si="26"/>
        <v>2.7464314599999935E-2</v>
      </c>
      <c r="X302" s="120">
        <f>(W302+1)/(MAX($W$206:W302)+1)-1</f>
        <v>0</v>
      </c>
      <c r="Y302" s="123">
        <f>MIN($X$206:X302)</f>
        <v>-6.4801602444490847E-3</v>
      </c>
      <c r="Z302" s="124">
        <f t="shared" si="27"/>
        <v>0.14000000000000001</v>
      </c>
      <c r="AA302" s="125" t="str">
        <f t="shared" si="28"/>
        <v>-</v>
      </c>
      <c r="AB302" s="124">
        <f t="shared" si="29"/>
        <v>0.12</v>
      </c>
    </row>
    <row r="303" spans="1:28">
      <c r="A303" s="115">
        <v>44497</v>
      </c>
      <c r="B303" s="202">
        <v>1.02</v>
      </c>
      <c r="C303" s="202">
        <v>1.02</v>
      </c>
      <c r="D303" s="203">
        <v>102045593.25</v>
      </c>
      <c r="F303" s="201">
        <f>出入金!D303</f>
        <v>100000000</v>
      </c>
      <c r="G303" s="201">
        <f>出入金!E303</f>
        <v>32558139.534883723</v>
      </c>
      <c r="H303" s="34">
        <f>出入金!C303</f>
        <v>4.2963369963370066E-2</v>
      </c>
      <c r="I303" s="167">
        <f t="shared" ref="I303:I334" si="34">D303-D302</f>
        <v>-390308.31999999285</v>
      </c>
      <c r="J303" s="167">
        <f t="shared" si="30"/>
        <v>2045593.25</v>
      </c>
      <c r="K303" s="167">
        <f t="shared" si="31"/>
        <v>0</v>
      </c>
      <c r="L303" s="167">
        <f t="shared" ref="L303:L334" si="35">M303-M302</f>
        <v>-390308.31999999285</v>
      </c>
      <c r="M303" s="167">
        <f t="shared" si="32"/>
        <v>2045593.25</v>
      </c>
      <c r="N303" s="123">
        <f t="shared" si="33"/>
        <v>6.2828935535714281E-2</v>
      </c>
      <c r="O303" s="123">
        <f>I303/AVERAGE($F$206:F303)</f>
        <v>-3.9030831999999284E-3</v>
      </c>
      <c r="P303" s="123">
        <f>J303/AVERAGE($F$206:F303)</f>
        <v>2.0455932499999999E-2</v>
      </c>
      <c r="Q303" s="123">
        <f>L303/AVERAGE($F$206:F303)</f>
        <v>-3.9030831999999284E-3</v>
      </c>
      <c r="R303" s="123">
        <f>M303/AVERAGE($F$206:F303)</f>
        <v>2.0455932499999999E-2</v>
      </c>
      <c r="S303" s="123">
        <f>R303/COUNT($R$206:R303)*365</f>
        <v>7.6187911862244898E-2</v>
      </c>
      <c r="T303">
        <f>(S303-H303)/(STDEV($Q$206:Q303)*SQRT(365))</f>
        <v>0.56259823762430683</v>
      </c>
      <c r="U303" s="123">
        <f>(P303+1)/(MAX($P$206:P303)+1)-1</f>
        <v>-1.1549948888813444E-2</v>
      </c>
      <c r="V303" s="123">
        <f>MIN($U$206:U303)</f>
        <v>-1.1549948888813444E-2</v>
      </c>
      <c r="W303" s="123">
        <f t="shared" ref="W303:W334" si="36">IF(WEEKDAY(A:A)=6,P:P,W302)</f>
        <v>2.7464314599999935E-2</v>
      </c>
      <c r="X303" s="120">
        <f>(W303+1)/(MAX($W$206:W303)+1)-1</f>
        <v>0</v>
      </c>
      <c r="Y303" s="123">
        <f>MIN($X$206:X303)</f>
        <v>-6.4801602444490847E-3</v>
      </c>
      <c r="Z303" s="124">
        <f t="shared" ref="Z303:Z334" si="37">Z302</f>
        <v>0.14000000000000001</v>
      </c>
      <c r="AA303" s="125" t="str">
        <f t="shared" ref="AA303:AA334" si="38">AA302</f>
        <v>-</v>
      </c>
      <c r="AB303" s="124">
        <f t="shared" ref="AB303:AB334" si="39">AB302</f>
        <v>0.12</v>
      </c>
    </row>
    <row r="304" spans="1:28">
      <c r="A304" s="115">
        <v>44498</v>
      </c>
      <c r="B304" s="202">
        <v>1.0209999999999999</v>
      </c>
      <c r="C304" s="202">
        <v>1.0209999999999999</v>
      </c>
      <c r="D304" s="203">
        <v>102124430.8</v>
      </c>
      <c r="F304" s="201">
        <f>出入金!D304</f>
        <v>100000000</v>
      </c>
      <c r="G304" s="201">
        <f>出入金!E304</f>
        <v>32781456.953642383</v>
      </c>
      <c r="H304" s="34">
        <f>出入金!C304</f>
        <v>4.296204379562054E-2</v>
      </c>
      <c r="I304" s="167">
        <f t="shared" si="34"/>
        <v>78837.54999999702</v>
      </c>
      <c r="J304" s="167">
        <f t="shared" si="30"/>
        <v>2124430.799999997</v>
      </c>
      <c r="K304" s="167">
        <f t="shared" si="31"/>
        <v>0</v>
      </c>
      <c r="L304" s="167">
        <f t="shared" si="35"/>
        <v>78837.54999999702</v>
      </c>
      <c r="M304" s="167">
        <f t="shared" si="32"/>
        <v>2124430.799999997</v>
      </c>
      <c r="N304" s="123">
        <f t="shared" si="33"/>
        <v>6.4805868848484757E-2</v>
      </c>
      <c r="O304" s="123">
        <f>I304/AVERAGE($F$206:F304)</f>
        <v>7.8837549999997015E-4</v>
      </c>
      <c r="P304" s="123">
        <f>J304/AVERAGE($F$206:F304)</f>
        <v>2.1244307999999969E-2</v>
      </c>
      <c r="Q304" s="123">
        <f>L304/AVERAGE($F$206:F304)</f>
        <v>7.8837549999997015E-4</v>
      </c>
      <c r="R304" s="123">
        <f>M304/AVERAGE($F$206:F304)</f>
        <v>2.1244307999999969E-2</v>
      </c>
      <c r="S304" s="123">
        <f>R304/COUNT($R$206:R304)*365</f>
        <v>7.8324973939393819E-2</v>
      </c>
      <c r="T304">
        <f>(S304-H304)/(STDEV($Q$206:Q304)*SQRT(365))</f>
        <v>0.60177878190094791</v>
      </c>
      <c r="U304" s="123">
        <f>(P304+1)/(MAX($P$206:P304)+1)-1</f>
        <v>-1.0786300230942736E-2</v>
      </c>
      <c r="V304" s="123">
        <f>MIN($U$206:U304)</f>
        <v>-1.1549948888813444E-2</v>
      </c>
      <c r="W304" s="123">
        <f t="shared" si="36"/>
        <v>2.1244307999999969E-2</v>
      </c>
      <c r="X304" s="120">
        <f>(W304+1)/(MAX($W$206:W304)+1)-1</f>
        <v>-6.0537446523595273E-3</v>
      </c>
      <c r="Y304" s="123">
        <f>MIN($X$206:X304)</f>
        <v>-6.4801602444490847E-3</v>
      </c>
      <c r="Z304" s="124">
        <f t="shared" si="37"/>
        <v>0.14000000000000001</v>
      </c>
      <c r="AA304" s="125" t="str">
        <f t="shared" si="38"/>
        <v>-</v>
      </c>
      <c r="AB304" s="124">
        <f t="shared" si="39"/>
        <v>0.12</v>
      </c>
    </row>
    <row r="305" spans="1:28">
      <c r="A305" s="115">
        <v>44499</v>
      </c>
      <c r="B305" s="202">
        <v>1.0209999999999999</v>
      </c>
      <c r="C305" s="202">
        <v>1.0209999999999999</v>
      </c>
      <c r="D305" s="203">
        <v>102124430.8</v>
      </c>
      <c r="F305" s="201">
        <f>出入金!D305</f>
        <v>100000000</v>
      </c>
      <c r="G305" s="201">
        <f>出入金!E305</f>
        <v>33003300.330033004</v>
      </c>
      <c r="H305" s="34">
        <f>出入金!C305</f>
        <v>4.2960727272727373E-2</v>
      </c>
      <c r="I305" s="167">
        <f t="shared" si="34"/>
        <v>0</v>
      </c>
      <c r="J305" s="167">
        <f t="shared" si="30"/>
        <v>2124430.799999997</v>
      </c>
      <c r="K305" s="167">
        <f t="shared" si="31"/>
        <v>0</v>
      </c>
      <c r="L305" s="167">
        <f t="shared" si="35"/>
        <v>0</v>
      </c>
      <c r="M305" s="167">
        <f t="shared" si="32"/>
        <v>2124430.799999997</v>
      </c>
      <c r="N305" s="123">
        <f t="shared" si="33"/>
        <v>6.4370253239999911E-2</v>
      </c>
      <c r="O305" s="123">
        <f>I305/AVERAGE($F$206:F305)</f>
        <v>0</v>
      </c>
      <c r="P305" s="123">
        <f>J305/AVERAGE($F$206:F305)</f>
        <v>2.1244307999999969E-2</v>
      </c>
      <c r="Q305" s="123">
        <f>L305/AVERAGE($F$206:F305)</f>
        <v>0</v>
      </c>
      <c r="R305" s="123">
        <f>M305/AVERAGE($F$206:F305)</f>
        <v>2.1244307999999969E-2</v>
      </c>
      <c r="S305" s="123">
        <f>R305/COUNT($R$206:R305)*365</f>
        <v>7.7541724199999884E-2</v>
      </c>
      <c r="T305">
        <f>(S305-H305)/(STDEV($Q$206:Q305)*SQRT(365))</f>
        <v>0.59145270150224161</v>
      </c>
      <c r="U305" s="123">
        <f>(P305+1)/(MAX($P$206:P305)+1)-1</f>
        <v>-1.0786300230942736E-2</v>
      </c>
      <c r="V305" s="123">
        <f>MIN($U$206:U305)</f>
        <v>-1.1549948888813444E-2</v>
      </c>
      <c r="W305" s="123">
        <f t="shared" si="36"/>
        <v>2.1244307999999969E-2</v>
      </c>
      <c r="X305" s="120">
        <f>(W305+1)/(MAX($W$206:W305)+1)-1</f>
        <v>-6.0537446523595273E-3</v>
      </c>
      <c r="Y305" s="123">
        <f>MIN($X$206:X305)</f>
        <v>-6.4801602444490847E-3</v>
      </c>
      <c r="Z305" s="124">
        <f t="shared" si="37"/>
        <v>0.14000000000000001</v>
      </c>
      <c r="AA305" s="125" t="str">
        <f t="shared" si="38"/>
        <v>-</v>
      </c>
      <c r="AB305" s="124">
        <f t="shared" si="39"/>
        <v>0.12</v>
      </c>
    </row>
    <row r="306" spans="1:28">
      <c r="A306" s="115">
        <v>44500</v>
      </c>
      <c r="B306" s="202">
        <v>1.0209999999999999</v>
      </c>
      <c r="C306" s="202">
        <v>1.0209999999999999</v>
      </c>
      <c r="D306" s="203">
        <v>102124430.8</v>
      </c>
      <c r="F306" s="201">
        <f>出入金!D306</f>
        <v>100000000</v>
      </c>
      <c r="G306" s="201">
        <f>出入金!E306</f>
        <v>33223684.210526317</v>
      </c>
      <c r="H306" s="34">
        <f>出入金!C306</f>
        <v>4.2959420289855173E-2</v>
      </c>
      <c r="I306" s="167">
        <f t="shared" si="34"/>
        <v>0</v>
      </c>
      <c r="J306" s="167">
        <f t="shared" si="30"/>
        <v>2124430.799999997</v>
      </c>
      <c r="K306" s="167">
        <f t="shared" si="31"/>
        <v>0</v>
      </c>
      <c r="L306" s="167">
        <f t="shared" si="35"/>
        <v>0</v>
      </c>
      <c r="M306" s="167">
        <f t="shared" si="32"/>
        <v>2124430.799999997</v>
      </c>
      <c r="N306" s="123">
        <f t="shared" si="33"/>
        <v>6.3943263683168231E-2</v>
      </c>
      <c r="O306" s="123">
        <f>I306/AVERAGE($F$206:F306)</f>
        <v>0</v>
      </c>
      <c r="P306" s="123">
        <f>J306/AVERAGE($F$206:F306)</f>
        <v>2.1244307999999969E-2</v>
      </c>
      <c r="Q306" s="123">
        <f>L306/AVERAGE($F$206:F306)</f>
        <v>0</v>
      </c>
      <c r="R306" s="123">
        <f>M306/AVERAGE($F$206:F306)</f>
        <v>2.1244307999999969E-2</v>
      </c>
      <c r="S306" s="123">
        <f>R306/COUNT($R$206:R306)*365</f>
        <v>7.6773984356435523E-2</v>
      </c>
      <c r="T306">
        <f>(S306-H306)/(STDEV($Q$206:Q306)*SQRT(365))</f>
        <v>0.58124367680976197</v>
      </c>
      <c r="U306" s="123">
        <f>(P306+1)/(MAX($P$206:P306)+1)-1</f>
        <v>-1.0786300230942736E-2</v>
      </c>
      <c r="V306" s="123">
        <f>MIN($U$206:U306)</f>
        <v>-1.1549948888813444E-2</v>
      </c>
      <c r="W306" s="123">
        <f t="shared" si="36"/>
        <v>2.1244307999999969E-2</v>
      </c>
      <c r="X306" s="120">
        <f>(W306+1)/(MAX($W$206:W306)+1)-1</f>
        <v>-6.0537446523595273E-3</v>
      </c>
      <c r="Y306" s="123">
        <f>MIN($X$206:X306)</f>
        <v>-6.4801602444490847E-3</v>
      </c>
      <c r="Z306" s="124">
        <f t="shared" si="37"/>
        <v>0.14000000000000001</v>
      </c>
      <c r="AA306" s="125" t="str">
        <f t="shared" si="38"/>
        <v>-</v>
      </c>
      <c r="AB306" s="124">
        <f t="shared" si="39"/>
        <v>0.12</v>
      </c>
    </row>
    <row r="307" spans="1:28">
      <c r="A307" s="115">
        <v>44501</v>
      </c>
      <c r="B307" s="202">
        <v>1.028</v>
      </c>
      <c r="C307" s="202">
        <v>1.028</v>
      </c>
      <c r="D307" s="203">
        <v>102765711.84999999</v>
      </c>
      <c r="F307" s="201">
        <f>出入金!D307</f>
        <v>100000000</v>
      </c>
      <c r="G307" s="201">
        <f>出入金!E307</f>
        <v>33442622.950819671</v>
      </c>
      <c r="H307" s="34">
        <f>出入金!C307</f>
        <v>4.2958122743682416E-2</v>
      </c>
      <c r="I307" s="167">
        <f t="shared" si="34"/>
        <v>641281.04999999702</v>
      </c>
      <c r="J307" s="167">
        <f t="shared" si="30"/>
        <v>2765711.849999994</v>
      </c>
      <c r="K307" s="167">
        <f t="shared" si="31"/>
        <v>0</v>
      </c>
      <c r="L307" s="167">
        <f t="shared" si="35"/>
        <v>641281.04999999702</v>
      </c>
      <c r="M307" s="167">
        <f t="shared" si="32"/>
        <v>2765711.849999994</v>
      </c>
      <c r="N307" s="123">
        <f t="shared" si="33"/>
        <v>8.2700207279411589E-2</v>
      </c>
      <c r="O307" s="123">
        <f>I307/AVERAGE($F$206:F307)</f>
        <v>6.4128104999999699E-3</v>
      </c>
      <c r="P307" s="123">
        <f>J307/AVERAGE($F$206:F307)</f>
        <v>2.7657118499999942E-2</v>
      </c>
      <c r="Q307" s="123">
        <f>L307/AVERAGE($F$206:F307)</f>
        <v>6.4128104999999699E-3</v>
      </c>
      <c r="R307" s="123">
        <f>M307/AVERAGE($F$206:F307)</f>
        <v>2.7657118499999942E-2</v>
      </c>
      <c r="S307" s="123">
        <f>R307/COUNT($R$206:R307)*365</f>
        <v>9.8969100514705671E-2</v>
      </c>
      <c r="T307">
        <f>(S307-H307)/(STDEV($Q$206:Q307)*SQRT(365))</f>
        <v>0.94830011651782109</v>
      </c>
      <c r="U307" s="123">
        <f>(P307+1)/(MAX($P$206:P307)+1)-1</f>
        <v>-4.5746230143067779E-3</v>
      </c>
      <c r="V307" s="123">
        <f>MIN($U$206:U307)</f>
        <v>-1.1549948888813444E-2</v>
      </c>
      <c r="W307" s="123">
        <f t="shared" si="36"/>
        <v>2.1244307999999969E-2</v>
      </c>
      <c r="X307" s="120">
        <f>(W307+1)/(MAX($W$206:W307)+1)-1</f>
        <v>-6.0537446523595273E-3</v>
      </c>
      <c r="Y307" s="123">
        <f>MIN($X$206:X307)</f>
        <v>-6.4801602444490847E-3</v>
      </c>
      <c r="Z307" s="124">
        <f t="shared" si="37"/>
        <v>0.14000000000000001</v>
      </c>
      <c r="AA307" s="125" t="str">
        <f t="shared" si="38"/>
        <v>-</v>
      </c>
      <c r="AB307" s="124">
        <f t="shared" si="39"/>
        <v>0.12</v>
      </c>
    </row>
    <row r="308" spans="1:28">
      <c r="A308" s="115">
        <v>44502</v>
      </c>
      <c r="B308" s="202">
        <v>1.0329999999999999</v>
      </c>
      <c r="C308" s="202">
        <v>1.0329999999999999</v>
      </c>
      <c r="D308" s="203">
        <v>103280353.26000001</v>
      </c>
      <c r="F308" s="201">
        <f>出入金!D308</f>
        <v>100000000</v>
      </c>
      <c r="G308" s="201">
        <f>出入金!E308</f>
        <v>33660130.71895425</v>
      </c>
      <c r="H308" s="34">
        <f>出入金!C308</f>
        <v>4.2956834532374207E-2</v>
      </c>
      <c r="I308" s="167">
        <f t="shared" si="34"/>
        <v>514641.41000001132</v>
      </c>
      <c r="J308" s="167">
        <f t="shared" si="30"/>
        <v>3280353.2600000054</v>
      </c>
      <c r="K308" s="167">
        <f t="shared" si="31"/>
        <v>0</v>
      </c>
      <c r="L308" s="167">
        <f t="shared" si="35"/>
        <v>514641.41000001132</v>
      </c>
      <c r="M308" s="167">
        <f t="shared" si="32"/>
        <v>3280353.2600000054</v>
      </c>
      <c r="N308" s="123">
        <f t="shared" si="33"/>
        <v>9.7455155102912777E-2</v>
      </c>
      <c r="O308" s="123">
        <f>I308/AVERAGE($F$206:F308)</f>
        <v>5.1464141000001134E-3</v>
      </c>
      <c r="P308" s="123">
        <f>J308/AVERAGE($F$206:F308)</f>
        <v>3.2803532600000053E-2</v>
      </c>
      <c r="Q308" s="123">
        <f>L308/AVERAGE($F$206:F308)</f>
        <v>5.1464141000001134E-3</v>
      </c>
      <c r="R308" s="123">
        <f>M308/AVERAGE($F$206:F308)</f>
        <v>3.2803532600000053E-2</v>
      </c>
      <c r="S308" s="123">
        <f>R308/COUNT($R$206:R308)*365</f>
        <v>0.11624552814563126</v>
      </c>
      <c r="T308">
        <f>(S308-H308)/(STDEV($Q$206:Q308)*SQRT(365))</f>
        <v>1.2320206192297096</v>
      </c>
      <c r="U308" s="123">
        <f>(P308+1)/(MAX($P$206:P308)+1)-1</f>
        <v>0</v>
      </c>
      <c r="V308" s="123">
        <f>MIN($U$206:U308)</f>
        <v>-1.1549948888813444E-2</v>
      </c>
      <c r="W308" s="123">
        <f t="shared" si="36"/>
        <v>2.1244307999999969E-2</v>
      </c>
      <c r="X308" s="120">
        <f>(W308+1)/(MAX($W$206:W308)+1)-1</f>
        <v>-6.0537446523595273E-3</v>
      </c>
      <c r="Y308" s="123">
        <f>MIN($X$206:X308)</f>
        <v>-6.4801602444490847E-3</v>
      </c>
      <c r="Z308" s="124">
        <f t="shared" si="37"/>
        <v>0.14000000000000001</v>
      </c>
      <c r="AA308" s="125" t="str">
        <f t="shared" si="38"/>
        <v>-</v>
      </c>
      <c r="AB308" s="124">
        <f t="shared" si="39"/>
        <v>0.12</v>
      </c>
    </row>
    <row r="309" spans="1:28">
      <c r="A309" s="115">
        <v>44503</v>
      </c>
      <c r="B309" s="202">
        <v>1.032</v>
      </c>
      <c r="C309" s="202">
        <v>1.032</v>
      </c>
      <c r="D309" s="203">
        <v>103186649.08</v>
      </c>
      <c r="F309" s="201">
        <f>出入金!D309</f>
        <v>100000000</v>
      </c>
      <c r="G309" s="201">
        <f>出入金!E309</f>
        <v>33876221.498371333</v>
      </c>
      <c r="H309" s="34">
        <f>出入金!C309</f>
        <v>4.2955555555555656E-2</v>
      </c>
      <c r="I309" s="167">
        <f t="shared" si="34"/>
        <v>-93704.180000007153</v>
      </c>
      <c r="J309" s="167">
        <f t="shared" si="30"/>
        <v>3186649.0799999982</v>
      </c>
      <c r="K309" s="167">
        <f t="shared" si="31"/>
        <v>0</v>
      </c>
      <c r="L309" s="167">
        <f t="shared" si="35"/>
        <v>-93704.180000007153</v>
      </c>
      <c r="M309" s="167">
        <f t="shared" si="32"/>
        <v>3186649.0799999982</v>
      </c>
      <c r="N309" s="123">
        <f t="shared" si="33"/>
        <v>9.4067429573076872E-2</v>
      </c>
      <c r="O309" s="123">
        <f>I309/AVERAGE($F$206:F309)</f>
        <v>-9.3704180000007151E-4</v>
      </c>
      <c r="P309" s="123">
        <f>J309/AVERAGE($F$206:F309)</f>
        <v>3.186649079999998E-2</v>
      </c>
      <c r="Q309" s="123">
        <f>L309/AVERAGE($F$206:F309)</f>
        <v>-9.3704180000007151E-4</v>
      </c>
      <c r="R309" s="123">
        <f>M309/AVERAGE($F$206:F309)</f>
        <v>3.186649079999998E-2</v>
      </c>
      <c r="S309" s="123">
        <f>R309/COUNT($R$206:R309)*365</f>
        <v>0.11183912636538454</v>
      </c>
      <c r="T309">
        <f>(S309-H309)/(STDEV($Q$206:Q309)*SQRT(365))</f>
        <v>1.1627132673905471</v>
      </c>
      <c r="U309" s="123">
        <f>(P309+1)/(MAX($P$206:P309)+1)-1</f>
        <v>-9.0727981694749271E-4</v>
      </c>
      <c r="V309" s="123">
        <f>MIN($U$206:U309)</f>
        <v>-1.1549948888813444E-2</v>
      </c>
      <c r="W309" s="123">
        <f t="shared" si="36"/>
        <v>2.1244307999999969E-2</v>
      </c>
      <c r="X309" s="120">
        <f>(W309+1)/(MAX($W$206:W309)+1)-1</f>
        <v>-6.0537446523595273E-3</v>
      </c>
      <c r="Y309" s="123">
        <f>MIN($X$206:X309)</f>
        <v>-6.4801602444490847E-3</v>
      </c>
      <c r="Z309" s="124">
        <f t="shared" si="37"/>
        <v>0.14000000000000001</v>
      </c>
      <c r="AA309" s="125" t="str">
        <f t="shared" si="38"/>
        <v>-</v>
      </c>
      <c r="AB309" s="124">
        <f t="shared" si="39"/>
        <v>0.12</v>
      </c>
    </row>
    <row r="310" spans="1:28">
      <c r="A310" s="115">
        <v>44504</v>
      </c>
      <c r="B310" s="202">
        <v>1.03</v>
      </c>
      <c r="C310" s="202">
        <v>1.03</v>
      </c>
      <c r="D310" s="203">
        <v>103010176.48999999</v>
      </c>
      <c r="F310" s="201">
        <f>出入金!D310</f>
        <v>100000000</v>
      </c>
      <c r="G310" s="201">
        <f>出入金!E310</f>
        <v>34090909.090909094</v>
      </c>
      <c r="H310" s="34">
        <f>出入金!C310</f>
        <v>4.295428571428582E-2</v>
      </c>
      <c r="I310" s="167">
        <f t="shared" si="34"/>
        <v>-176472.59000000358</v>
      </c>
      <c r="J310" s="167">
        <f t="shared" si="30"/>
        <v>3010176.4899999946</v>
      </c>
      <c r="K310" s="167">
        <f t="shared" si="31"/>
        <v>0</v>
      </c>
      <c r="L310" s="167">
        <f t="shared" si="35"/>
        <v>-176472.59000000358</v>
      </c>
      <c r="M310" s="167">
        <f t="shared" si="32"/>
        <v>3010176.4899999946</v>
      </c>
      <c r="N310" s="123">
        <f t="shared" si="33"/>
        <v>8.8298510373333167E-2</v>
      </c>
      <c r="O310" s="123">
        <f>I310/AVERAGE($F$206:F310)</f>
        <v>-1.7647259000000358E-3</v>
      </c>
      <c r="P310" s="123">
        <f>J310/AVERAGE($F$206:F310)</f>
        <v>3.0101764899999946E-2</v>
      </c>
      <c r="Q310" s="123">
        <f>L310/AVERAGE($F$206:F310)</f>
        <v>-1.7647259000000358E-3</v>
      </c>
      <c r="R310" s="123">
        <f>M310/AVERAGE($F$206:F310)</f>
        <v>3.0101764899999946E-2</v>
      </c>
      <c r="S310" s="123">
        <f>R310/COUNT($R$206:R310)*365</f>
        <v>0.10463946846190458</v>
      </c>
      <c r="T310">
        <f>(S310-H310)/(STDEV($Q$206:Q310)*SQRT(365))</f>
        <v>1.0440141325227694</v>
      </c>
      <c r="U310" s="123">
        <f>(P310+1)/(MAX($P$206:P310)+1)-1</f>
        <v>-2.6159551305935391E-3</v>
      </c>
      <c r="V310" s="123">
        <f>MIN($U$206:U310)</f>
        <v>-1.1549948888813444E-2</v>
      </c>
      <c r="W310" s="123">
        <f t="shared" si="36"/>
        <v>2.1244307999999969E-2</v>
      </c>
      <c r="X310" s="120">
        <f>(W310+1)/(MAX($W$206:W310)+1)-1</f>
        <v>-6.0537446523595273E-3</v>
      </c>
      <c r="Y310" s="123">
        <f>MIN($X$206:X310)</f>
        <v>-6.4801602444490847E-3</v>
      </c>
      <c r="Z310" s="124">
        <f t="shared" si="37"/>
        <v>0.14000000000000001</v>
      </c>
      <c r="AA310" s="125" t="str">
        <f t="shared" si="38"/>
        <v>-</v>
      </c>
      <c r="AB310" s="124">
        <f t="shared" si="39"/>
        <v>0.12</v>
      </c>
    </row>
    <row r="311" spans="1:28">
      <c r="A311" s="115">
        <v>44505</v>
      </c>
      <c r="B311" s="202">
        <v>1.0309999999999999</v>
      </c>
      <c r="C311" s="202">
        <v>1.0309999999999999</v>
      </c>
      <c r="D311" s="203">
        <v>103137403.78</v>
      </c>
      <c r="F311" s="201">
        <f>出入金!D311</f>
        <v>100000000</v>
      </c>
      <c r="G311" s="201">
        <f>出入金!E311</f>
        <v>34304207.119741097</v>
      </c>
      <c r="H311" s="34">
        <f>出入金!C311</f>
        <v>4.2953024911032131E-2</v>
      </c>
      <c r="I311" s="167">
        <f t="shared" si="34"/>
        <v>127227.29000000656</v>
      </c>
      <c r="J311" s="167">
        <f t="shared" si="30"/>
        <v>3137403.7800000012</v>
      </c>
      <c r="K311" s="167">
        <f t="shared" si="31"/>
        <v>0</v>
      </c>
      <c r="L311" s="167">
        <f t="shared" si="35"/>
        <v>127227.29000000656</v>
      </c>
      <c r="M311" s="167">
        <f t="shared" si="32"/>
        <v>3137403.7800000012</v>
      </c>
      <c r="N311" s="123">
        <f t="shared" si="33"/>
        <v>9.1458280001886841E-2</v>
      </c>
      <c r="O311" s="123">
        <f>I311/AVERAGE($F$206:F311)</f>
        <v>1.2722729000000656E-3</v>
      </c>
      <c r="P311" s="123">
        <f>J311/AVERAGE($F$206:F311)</f>
        <v>3.1374037800000011E-2</v>
      </c>
      <c r="Q311" s="123">
        <f>L311/AVERAGE($F$206:F311)</f>
        <v>1.2722729000000656E-3</v>
      </c>
      <c r="R311" s="123">
        <f>M311/AVERAGE($F$206:F311)</f>
        <v>3.1374037800000011E-2</v>
      </c>
      <c r="S311" s="123">
        <f>R311/COUNT($R$206:R311)*365</f>
        <v>0.10803324336792458</v>
      </c>
      <c r="T311">
        <f>(S311-H311)/(STDEV($Q$206:Q311)*SQRT(365))</f>
        <v>1.1062226510632311</v>
      </c>
      <c r="U311" s="123">
        <f>(P311+1)/(MAX($P$206:P311)+1)-1</f>
        <v>-1.3840917027088118E-3</v>
      </c>
      <c r="V311" s="123">
        <f>MIN($U$206:U311)</f>
        <v>-1.1549948888813444E-2</v>
      </c>
      <c r="W311" s="123">
        <f t="shared" si="36"/>
        <v>3.1374037800000011E-2</v>
      </c>
      <c r="X311" s="120">
        <f>(W311+1)/(MAX($W$206:W311)+1)-1</f>
        <v>0</v>
      </c>
      <c r="Y311" s="123">
        <f>MIN($X$206:X311)</f>
        <v>-6.4801602444490847E-3</v>
      </c>
      <c r="Z311" s="124">
        <f t="shared" si="37"/>
        <v>0.14000000000000001</v>
      </c>
      <c r="AA311" s="125" t="str">
        <f t="shared" si="38"/>
        <v>-</v>
      </c>
      <c r="AB311" s="124">
        <f t="shared" si="39"/>
        <v>0.12</v>
      </c>
    </row>
    <row r="312" spans="1:28">
      <c r="A312" s="115">
        <v>44506</v>
      </c>
      <c r="B312" s="202">
        <v>1.0309999999999999</v>
      </c>
      <c r="C312" s="202">
        <v>1.0309999999999999</v>
      </c>
      <c r="D312" s="203">
        <v>103137403.78</v>
      </c>
      <c r="F312" s="201">
        <f>出入金!D312</f>
        <v>100000000</v>
      </c>
      <c r="G312" s="201">
        <f>出入金!E312</f>
        <v>34516129.032258064</v>
      </c>
      <c r="H312" s="34">
        <f>出入金!C312</f>
        <v>4.2951773049645495E-2</v>
      </c>
      <c r="I312" s="167">
        <f t="shared" si="34"/>
        <v>0</v>
      </c>
      <c r="J312" s="167">
        <f t="shared" si="30"/>
        <v>3137403.7800000012</v>
      </c>
      <c r="K312" s="167">
        <f t="shared" si="31"/>
        <v>0</v>
      </c>
      <c r="L312" s="167">
        <f t="shared" si="35"/>
        <v>0</v>
      </c>
      <c r="M312" s="167">
        <f t="shared" si="32"/>
        <v>3137403.7800000012</v>
      </c>
      <c r="N312" s="123">
        <f t="shared" si="33"/>
        <v>9.0896745028037421E-2</v>
      </c>
      <c r="O312" s="123">
        <f>I312/AVERAGE($F$206:F312)</f>
        <v>0</v>
      </c>
      <c r="P312" s="123">
        <f>J312/AVERAGE($F$206:F312)</f>
        <v>3.1374037800000011E-2</v>
      </c>
      <c r="Q312" s="123">
        <f>L312/AVERAGE($F$206:F312)</f>
        <v>0</v>
      </c>
      <c r="R312" s="123">
        <f>M312/AVERAGE($F$206:F312)</f>
        <v>3.1374037800000011E-2</v>
      </c>
      <c r="S312" s="123">
        <f>R312/COUNT($R$206:R312)*365</f>
        <v>0.10702358688785051</v>
      </c>
      <c r="T312">
        <f>(S312-H312)/(STDEV($Q$206:Q312)*SQRT(365))</f>
        <v>1.0942080861773509</v>
      </c>
      <c r="U312" s="123">
        <f>(P312+1)/(MAX($P$206:P312)+1)-1</f>
        <v>-1.3840917027088118E-3</v>
      </c>
      <c r="V312" s="123">
        <f>MIN($U$206:U312)</f>
        <v>-1.1549948888813444E-2</v>
      </c>
      <c r="W312" s="123">
        <f t="shared" si="36"/>
        <v>3.1374037800000011E-2</v>
      </c>
      <c r="X312" s="120">
        <f>(W312+1)/(MAX($W$206:W312)+1)-1</f>
        <v>0</v>
      </c>
      <c r="Y312" s="123">
        <f>MIN($X$206:X312)</f>
        <v>-6.4801602444490847E-3</v>
      </c>
      <c r="Z312" s="124">
        <f t="shared" si="37"/>
        <v>0.14000000000000001</v>
      </c>
      <c r="AA312" s="125" t="str">
        <f t="shared" si="38"/>
        <v>-</v>
      </c>
      <c r="AB312" s="124">
        <f t="shared" si="39"/>
        <v>0.12</v>
      </c>
    </row>
    <row r="313" spans="1:28">
      <c r="A313" s="115">
        <v>44507</v>
      </c>
      <c r="B313" s="202">
        <v>1.0309999999999999</v>
      </c>
      <c r="C313" s="202">
        <v>1.0309999999999999</v>
      </c>
      <c r="D313" s="203">
        <v>103137403.78</v>
      </c>
      <c r="F313" s="201">
        <f>出入金!D313</f>
        <v>100000000</v>
      </c>
      <c r="G313" s="201">
        <f>出入金!E313</f>
        <v>34726688.102893889</v>
      </c>
      <c r="H313" s="34">
        <f>出入金!C313</f>
        <v>4.2950530035335791E-2</v>
      </c>
      <c r="I313" s="167">
        <f t="shared" si="34"/>
        <v>0</v>
      </c>
      <c r="J313" s="167">
        <f t="shared" si="30"/>
        <v>3137403.7800000012</v>
      </c>
      <c r="K313" s="167">
        <f t="shared" si="31"/>
        <v>0</v>
      </c>
      <c r="L313" s="167">
        <f t="shared" si="35"/>
        <v>0</v>
      </c>
      <c r="M313" s="167">
        <f t="shared" si="32"/>
        <v>3137403.7800000012</v>
      </c>
      <c r="N313" s="123">
        <f t="shared" si="33"/>
        <v>9.0345608850000036E-2</v>
      </c>
      <c r="O313" s="123">
        <f>I313/AVERAGE($F$206:F313)</f>
        <v>0</v>
      </c>
      <c r="P313" s="123">
        <f>J313/AVERAGE($F$206:F313)</f>
        <v>3.1374037800000011E-2</v>
      </c>
      <c r="Q313" s="123">
        <f>L313/AVERAGE($F$206:F313)</f>
        <v>0</v>
      </c>
      <c r="R313" s="123">
        <f>M313/AVERAGE($F$206:F313)</f>
        <v>3.1374037800000011E-2</v>
      </c>
      <c r="S313" s="123">
        <f>R313/COUNT($R$206:R313)*365</f>
        <v>0.10603262775000002</v>
      </c>
      <c r="T313">
        <f>(S313-H313)/(STDEV($Q$206:Q313)*SQRT(365))</f>
        <v>1.0823292847778501</v>
      </c>
      <c r="U313" s="123">
        <f>(P313+1)/(MAX($P$206:P313)+1)-1</f>
        <v>-1.3840917027088118E-3</v>
      </c>
      <c r="V313" s="123">
        <f>MIN($U$206:U313)</f>
        <v>-1.1549948888813444E-2</v>
      </c>
      <c r="W313" s="123">
        <f t="shared" si="36"/>
        <v>3.1374037800000011E-2</v>
      </c>
      <c r="X313" s="120">
        <f>(W313+1)/(MAX($W$206:W313)+1)-1</f>
        <v>0</v>
      </c>
      <c r="Y313" s="123">
        <f>MIN($X$206:X313)</f>
        <v>-6.4801602444490847E-3</v>
      </c>
      <c r="Z313" s="124">
        <f t="shared" si="37"/>
        <v>0.14000000000000001</v>
      </c>
      <c r="AA313" s="125" t="str">
        <f t="shared" si="38"/>
        <v>-</v>
      </c>
      <c r="AB313" s="124">
        <f t="shared" si="39"/>
        <v>0.12</v>
      </c>
    </row>
    <row r="314" spans="1:28">
      <c r="A314" s="115">
        <v>44508</v>
      </c>
      <c r="B314" s="202">
        <v>1.0349999999999999</v>
      </c>
      <c r="C314" s="202">
        <v>1.0349999999999999</v>
      </c>
      <c r="D314" s="203">
        <v>103511538.40000001</v>
      </c>
      <c r="F314" s="201">
        <f>出入金!D314</f>
        <v>100000000</v>
      </c>
      <c r="G314" s="201">
        <f>出入金!E314</f>
        <v>34935897.435897432</v>
      </c>
      <c r="H314" s="34">
        <f>出入金!C314</f>
        <v>4.294929577464799E-2</v>
      </c>
      <c r="I314" s="167">
        <f t="shared" si="34"/>
        <v>374134.62000000477</v>
      </c>
      <c r="J314" s="167">
        <f t="shared" si="30"/>
        <v>3511538.400000006</v>
      </c>
      <c r="K314" s="167">
        <f t="shared" si="31"/>
        <v>0</v>
      </c>
      <c r="L314" s="167">
        <f t="shared" si="35"/>
        <v>374134.62000000477</v>
      </c>
      <c r="M314" s="167">
        <f t="shared" si="32"/>
        <v>3511538.400000006</v>
      </c>
      <c r="N314" s="123">
        <f t="shared" si="33"/>
        <v>0.10051375970642219</v>
      </c>
      <c r="O314" s="123">
        <f>I314/AVERAGE($F$206:F314)</f>
        <v>3.7413462000000478E-3</v>
      </c>
      <c r="P314" s="123">
        <f>J314/AVERAGE($F$206:F314)</f>
        <v>3.5115384000000062E-2</v>
      </c>
      <c r="Q314" s="123">
        <f>L314/AVERAGE($F$206:F314)</f>
        <v>3.7413462000000478E-3</v>
      </c>
      <c r="R314" s="123">
        <f>M314/AVERAGE($F$206:F314)</f>
        <v>3.5115384000000062E-2</v>
      </c>
      <c r="S314" s="123">
        <f>R314/COUNT($R$206:R314)*365</f>
        <v>0.11758821247706444</v>
      </c>
      <c r="T314">
        <f>(S314-H314)/(STDEV($Q$206:Q314)*SQRT(365))</f>
        <v>1.2790303473636917</v>
      </c>
      <c r="U314" s="123">
        <f>(P314+1)/(MAX($P$206:P314)+1)-1</f>
        <v>0</v>
      </c>
      <c r="V314" s="123">
        <f>MIN($U$206:U314)</f>
        <v>-1.1549948888813444E-2</v>
      </c>
      <c r="W314" s="123">
        <f t="shared" si="36"/>
        <v>3.1374037800000011E-2</v>
      </c>
      <c r="X314" s="120">
        <f>(W314+1)/(MAX($W$206:W314)+1)-1</f>
        <v>0</v>
      </c>
      <c r="Y314" s="123">
        <f>MIN($X$206:X314)</f>
        <v>-6.4801602444490847E-3</v>
      </c>
      <c r="Z314" s="124">
        <f t="shared" si="37"/>
        <v>0.14000000000000001</v>
      </c>
      <c r="AA314" s="125" t="str">
        <f t="shared" si="38"/>
        <v>-</v>
      </c>
      <c r="AB314" s="124">
        <f t="shared" si="39"/>
        <v>0.12</v>
      </c>
    </row>
    <row r="315" spans="1:28">
      <c r="A315" s="115">
        <v>44509</v>
      </c>
      <c r="B315" s="202">
        <v>1.0389999999999999</v>
      </c>
      <c r="C315" s="202">
        <v>1.0389999999999999</v>
      </c>
      <c r="D315" s="203">
        <v>103881838.73</v>
      </c>
      <c r="F315" s="201">
        <f>出入金!D315</f>
        <v>100000000</v>
      </c>
      <c r="G315" s="201">
        <f>出入金!E315</f>
        <v>35143769.968051121</v>
      </c>
      <c r="H315" s="34">
        <f>出入金!C315</f>
        <v>4.2948070175438703E-2</v>
      </c>
      <c r="I315" s="167">
        <f t="shared" si="34"/>
        <v>370300.32999999821</v>
      </c>
      <c r="J315" s="167">
        <f t="shared" si="30"/>
        <v>3881838.7300000042</v>
      </c>
      <c r="K315" s="167">
        <f t="shared" si="31"/>
        <v>0</v>
      </c>
      <c r="L315" s="167">
        <f t="shared" si="35"/>
        <v>370300.32999999821</v>
      </c>
      <c r="M315" s="167">
        <f t="shared" si="32"/>
        <v>3881838.7300000042</v>
      </c>
      <c r="N315" s="123">
        <f t="shared" si="33"/>
        <v>0.11045595659000011</v>
      </c>
      <c r="O315" s="123">
        <f>I315/AVERAGE($F$206:F315)</f>
        <v>3.7030032999999822E-3</v>
      </c>
      <c r="P315" s="123">
        <f>J315/AVERAGE($F$206:F315)</f>
        <v>3.8818387300000042E-2</v>
      </c>
      <c r="Q315" s="123">
        <f>L315/AVERAGE($F$206:F315)</f>
        <v>3.7030032999999822E-3</v>
      </c>
      <c r="R315" s="123">
        <f>M315/AVERAGE($F$206:F315)</f>
        <v>3.8818387300000042E-2</v>
      </c>
      <c r="S315" s="123">
        <f>R315/COUNT($R$206:R315)*365</f>
        <v>0.12880646695000014</v>
      </c>
      <c r="T315">
        <f>(S315-H315)/(STDEV($Q$206:Q315)*SQRT(365))</f>
        <v>1.4698480756923791</v>
      </c>
      <c r="U315" s="123">
        <f>(P315+1)/(MAX($P$206:P315)+1)-1</f>
        <v>0</v>
      </c>
      <c r="V315" s="123">
        <f>MIN($U$206:U315)</f>
        <v>-1.1549948888813444E-2</v>
      </c>
      <c r="W315" s="123">
        <f t="shared" si="36"/>
        <v>3.1374037800000011E-2</v>
      </c>
      <c r="X315" s="120">
        <f>(W315+1)/(MAX($W$206:W315)+1)-1</f>
        <v>0</v>
      </c>
      <c r="Y315" s="123">
        <f>MIN($X$206:X315)</f>
        <v>-6.4801602444490847E-3</v>
      </c>
      <c r="Z315" s="124">
        <f t="shared" si="37"/>
        <v>0.14000000000000001</v>
      </c>
      <c r="AA315" s="125" t="str">
        <f t="shared" si="38"/>
        <v>-</v>
      </c>
      <c r="AB315" s="124">
        <f t="shared" si="39"/>
        <v>0.12</v>
      </c>
    </row>
    <row r="316" spans="1:28">
      <c r="A316" s="115">
        <v>44510</v>
      </c>
      <c r="B316" s="202">
        <v>1.046</v>
      </c>
      <c r="C316" s="202">
        <v>1.046</v>
      </c>
      <c r="D316" s="203">
        <v>104577504.89</v>
      </c>
      <c r="F316" s="201">
        <f>出入金!D316</f>
        <v>100000000</v>
      </c>
      <c r="G316" s="201">
        <f>出入金!E316</f>
        <v>35350318.471337579</v>
      </c>
      <c r="H316" s="34">
        <f>出入金!C316</f>
        <v>4.2946853146853252E-2</v>
      </c>
      <c r="I316" s="167">
        <f t="shared" si="34"/>
        <v>695666.15999999642</v>
      </c>
      <c r="J316" s="167">
        <f t="shared" si="30"/>
        <v>4577504.8900000006</v>
      </c>
      <c r="K316" s="167">
        <f t="shared" si="31"/>
        <v>0</v>
      </c>
      <c r="L316" s="167">
        <f t="shared" si="35"/>
        <v>695666.15999999642</v>
      </c>
      <c r="M316" s="167">
        <f t="shared" si="32"/>
        <v>4577504.8900000006</v>
      </c>
      <c r="N316" s="123">
        <f t="shared" si="33"/>
        <v>0.12948977796936939</v>
      </c>
      <c r="O316" s="123">
        <f>I316/AVERAGE($F$206:F316)</f>
        <v>6.956661599999964E-3</v>
      </c>
      <c r="P316" s="123">
        <f>J316/AVERAGE($F$206:F316)</f>
        <v>4.5775048900000004E-2</v>
      </c>
      <c r="Q316" s="123">
        <f>L316/AVERAGE($F$206:F316)</f>
        <v>6.956661599999964E-3</v>
      </c>
      <c r="R316" s="123">
        <f>M316/AVERAGE($F$206:F316)</f>
        <v>4.5775048900000004E-2</v>
      </c>
      <c r="S316" s="123">
        <f>R316/COUNT($R$206:R316)*365</f>
        <v>0.1505215571936937</v>
      </c>
      <c r="T316">
        <f>(S316-H316)/(STDEV($Q$206:Q316)*SQRT(365))</f>
        <v>1.8120201339871325</v>
      </c>
      <c r="U316" s="123">
        <f>(P316+1)/(MAX($P$206:P316)+1)-1</f>
        <v>0</v>
      </c>
      <c r="V316" s="123">
        <f>MIN($U$206:U316)</f>
        <v>-1.1549948888813444E-2</v>
      </c>
      <c r="W316" s="123">
        <f t="shared" si="36"/>
        <v>3.1374037800000011E-2</v>
      </c>
      <c r="X316" s="120">
        <f>(W316+1)/(MAX($W$206:W316)+1)-1</f>
        <v>0</v>
      </c>
      <c r="Y316" s="123">
        <f>MIN($X$206:X316)</f>
        <v>-6.4801602444490847E-3</v>
      </c>
      <c r="Z316" s="124">
        <f t="shared" si="37"/>
        <v>0.14000000000000001</v>
      </c>
      <c r="AA316" s="125" t="str">
        <f t="shared" si="38"/>
        <v>-</v>
      </c>
      <c r="AB316" s="124">
        <f t="shared" si="39"/>
        <v>0.12</v>
      </c>
    </row>
    <row r="317" spans="1:28">
      <c r="A317" s="115">
        <v>44511</v>
      </c>
      <c r="B317" s="202">
        <v>1.0449999999999999</v>
      </c>
      <c r="C317" s="202">
        <v>1.0449999999999999</v>
      </c>
      <c r="D317" s="203">
        <v>104493554.94</v>
      </c>
      <c r="F317" s="201">
        <f>出入金!D317</f>
        <v>100000000</v>
      </c>
      <c r="G317" s="201">
        <f>出入金!E317</f>
        <v>35555555.555555552</v>
      </c>
      <c r="H317" s="34">
        <f>出入金!C317</f>
        <v>4.2945644599303244E-2</v>
      </c>
      <c r="I317" s="167">
        <f t="shared" si="34"/>
        <v>-83949.95000000298</v>
      </c>
      <c r="J317" s="167">
        <f t="shared" si="30"/>
        <v>4493554.9399999976</v>
      </c>
      <c r="K317" s="167">
        <f t="shared" si="31"/>
        <v>0</v>
      </c>
      <c r="L317" s="167">
        <f t="shared" si="35"/>
        <v>-83949.95000000298</v>
      </c>
      <c r="M317" s="167">
        <f t="shared" si="32"/>
        <v>4493554.9399999976</v>
      </c>
      <c r="N317" s="123">
        <f t="shared" si="33"/>
        <v>0.12638123268749996</v>
      </c>
      <c r="O317" s="123">
        <f>I317/AVERAGE($F$206:F317)</f>
        <v>-8.3949950000002983E-4</v>
      </c>
      <c r="P317" s="123">
        <f>J317/AVERAGE($F$206:F317)</f>
        <v>4.4935549399999976E-2</v>
      </c>
      <c r="Q317" s="123">
        <f>L317/AVERAGE($F$206:F317)</f>
        <v>-8.3949950000002983E-4</v>
      </c>
      <c r="R317" s="123">
        <f>M317/AVERAGE($F$206:F317)</f>
        <v>4.4935549399999976E-2</v>
      </c>
      <c r="S317" s="123">
        <f>R317/COUNT($R$206:R317)*365</f>
        <v>0.14644174581249994</v>
      </c>
      <c r="T317">
        <f>(S317-H317)/(STDEV($Q$206:Q317)*SQRT(365))</f>
        <v>1.7499461703299861</v>
      </c>
      <c r="U317" s="123">
        <f>(P317+1)/(MAX($P$206:P317)+1)-1</f>
        <v>-8.0275342281599382E-4</v>
      </c>
      <c r="V317" s="123">
        <f>MIN($U$206:U317)</f>
        <v>-1.1549948888813444E-2</v>
      </c>
      <c r="W317" s="123">
        <f t="shared" si="36"/>
        <v>3.1374037800000011E-2</v>
      </c>
      <c r="X317" s="120">
        <f>(W317+1)/(MAX($W$206:W317)+1)-1</f>
        <v>0</v>
      </c>
      <c r="Y317" s="123">
        <f>MIN($X$206:X317)</f>
        <v>-6.4801602444490847E-3</v>
      </c>
      <c r="Z317" s="124">
        <f t="shared" si="37"/>
        <v>0.14000000000000001</v>
      </c>
      <c r="AA317" s="125" t="str">
        <f t="shared" si="38"/>
        <v>-</v>
      </c>
      <c r="AB317" s="124">
        <f t="shared" si="39"/>
        <v>0.12</v>
      </c>
    </row>
    <row r="318" spans="1:28">
      <c r="A318" s="115">
        <v>44512</v>
      </c>
      <c r="B318" s="202">
        <v>1.048</v>
      </c>
      <c r="C318" s="202">
        <v>1.048</v>
      </c>
      <c r="D318" s="203">
        <v>104773497.64</v>
      </c>
      <c r="F318" s="201">
        <f>出入金!D318</f>
        <v>100000000</v>
      </c>
      <c r="G318" s="201">
        <f>出入金!E318</f>
        <v>35759493.670886077</v>
      </c>
      <c r="H318" s="34">
        <f>出入金!C318</f>
        <v>4.2944444444444549E-2</v>
      </c>
      <c r="I318" s="167">
        <f t="shared" si="34"/>
        <v>279942.70000000298</v>
      </c>
      <c r="J318" s="167">
        <f t="shared" si="30"/>
        <v>4773497.6400000006</v>
      </c>
      <c r="K318" s="167">
        <f t="shared" si="31"/>
        <v>0</v>
      </c>
      <c r="L318" s="167">
        <f t="shared" si="35"/>
        <v>279942.70000000298</v>
      </c>
      <c r="M318" s="167">
        <f t="shared" si="32"/>
        <v>4773497.6400000006</v>
      </c>
      <c r="N318" s="123">
        <f t="shared" si="33"/>
        <v>0.1334889605522124</v>
      </c>
      <c r="O318" s="123">
        <f>I318/AVERAGE($F$206:F318)</f>
        <v>2.7994270000000297E-3</v>
      </c>
      <c r="P318" s="123">
        <f>J318/AVERAGE($F$206:F318)</f>
        <v>4.7734976400000004E-2</v>
      </c>
      <c r="Q318" s="123">
        <f>L318/AVERAGE($F$206:F318)</f>
        <v>2.7994270000000297E-3</v>
      </c>
      <c r="R318" s="123">
        <f>M318/AVERAGE($F$206:F318)</f>
        <v>4.7734976400000004E-2</v>
      </c>
      <c r="S318" s="123">
        <f>R318/COUNT($R$206:R318)*365</f>
        <v>0.15418819810619469</v>
      </c>
      <c r="T318">
        <f>(S318-H318)/(STDEV($Q$206:Q318)*SQRT(365))</f>
        <v>1.884357327638907</v>
      </c>
      <c r="U318" s="123">
        <f>(P318+1)/(MAX($P$206:P318)+1)-1</f>
        <v>0</v>
      </c>
      <c r="V318" s="123">
        <f>MIN($U$206:U318)</f>
        <v>-1.1549948888813444E-2</v>
      </c>
      <c r="W318" s="123">
        <f t="shared" si="36"/>
        <v>4.7734976400000004E-2</v>
      </c>
      <c r="X318" s="120">
        <f>(W318+1)/(MAX($W$206:W318)+1)-1</f>
        <v>0</v>
      </c>
      <c r="Y318" s="123">
        <f>MIN($X$206:X319)</f>
        <v>-6.4801602444490847E-3</v>
      </c>
      <c r="Z318" s="124">
        <f t="shared" si="37"/>
        <v>0.14000000000000001</v>
      </c>
      <c r="AA318" s="125" t="str">
        <f t="shared" si="38"/>
        <v>-</v>
      </c>
      <c r="AB318" s="124">
        <f t="shared" si="39"/>
        <v>0.12</v>
      </c>
    </row>
    <row r="319" spans="1:28">
      <c r="A319" s="115">
        <v>44513</v>
      </c>
      <c r="B319" s="202">
        <v>1.048</v>
      </c>
      <c r="C319" s="202">
        <v>1.048</v>
      </c>
      <c r="D319" s="203">
        <v>104773497.64</v>
      </c>
      <c r="F319" s="201">
        <f>出入金!D319</f>
        <v>100000000</v>
      </c>
      <c r="G319" s="201">
        <f>出入金!E319</f>
        <v>35962145.110410094</v>
      </c>
      <c r="H319" s="34">
        <f>出入金!C319</f>
        <v>4.2943252595155815E-2</v>
      </c>
      <c r="I319" s="167">
        <f t="shared" si="34"/>
        <v>0</v>
      </c>
      <c r="J319" s="167">
        <f t="shared" si="30"/>
        <v>4773497.6400000006</v>
      </c>
      <c r="K319" s="167">
        <f t="shared" si="31"/>
        <v>0</v>
      </c>
      <c r="L319" s="167">
        <f t="shared" si="35"/>
        <v>0</v>
      </c>
      <c r="M319" s="167">
        <f t="shared" si="32"/>
        <v>4773497.6400000006</v>
      </c>
      <c r="N319" s="123">
        <f t="shared" si="33"/>
        <v>0.13273673262105265</v>
      </c>
      <c r="O319" s="123">
        <f>I319/AVERAGE($F$206:F319)</f>
        <v>0</v>
      </c>
      <c r="P319" s="123">
        <f>J319/AVERAGE($F$206:F319)</f>
        <v>4.7734976400000004E-2</v>
      </c>
      <c r="Q319" s="123">
        <f>L319/AVERAGE($F$206:F319)</f>
        <v>0</v>
      </c>
      <c r="R319" s="123">
        <f>M319/AVERAGE($F$206:F319)</f>
        <v>4.7734976400000004E-2</v>
      </c>
      <c r="S319" s="123">
        <f>R319/COUNT($R$206:R319)*365</f>
        <v>0.15283567005263157</v>
      </c>
      <c r="T319">
        <f>(S319-H319)/(STDEV($Q$206:Q319)*SQRT(365))</f>
        <v>1.8696040933456615</v>
      </c>
      <c r="U319" s="123">
        <f>(P319+1)/(MAX($P$206:P319)+1)-1</f>
        <v>0</v>
      </c>
      <c r="V319" s="123">
        <f>MIN($U$206:U319)</f>
        <v>-1.1549948888813444E-2</v>
      </c>
      <c r="W319" s="123">
        <f t="shared" si="36"/>
        <v>4.7734976400000004E-2</v>
      </c>
      <c r="X319" s="120">
        <f>(W319+1)/(MAX($W$206:W319)+1)-1</f>
        <v>0</v>
      </c>
      <c r="Y319" s="123">
        <f>MIN($X$206:X320)</f>
        <v>-6.4801602444490847E-3</v>
      </c>
      <c r="Z319" s="124">
        <f t="shared" si="37"/>
        <v>0.14000000000000001</v>
      </c>
      <c r="AA319" s="125" t="str">
        <f t="shared" si="38"/>
        <v>-</v>
      </c>
      <c r="AB319" s="124">
        <f t="shared" si="39"/>
        <v>0.12</v>
      </c>
    </row>
    <row r="320" spans="1:28">
      <c r="A320" s="115">
        <v>44514</v>
      </c>
      <c r="B320" s="202">
        <v>1.048</v>
      </c>
      <c r="C320" s="202">
        <v>1.048</v>
      </c>
      <c r="D320" s="203">
        <v>104773497.64</v>
      </c>
      <c r="F320" s="201">
        <f>出入金!D320</f>
        <v>100000000</v>
      </c>
      <c r="G320" s="201">
        <f>出入金!E320</f>
        <v>36163522.012578614</v>
      </c>
      <c r="H320" s="34">
        <f>出入金!C320</f>
        <v>4.2942068965517347E-2</v>
      </c>
      <c r="I320" s="167">
        <f t="shared" si="34"/>
        <v>0</v>
      </c>
      <c r="J320" s="167">
        <f t="shared" si="30"/>
        <v>4773497.6400000006</v>
      </c>
      <c r="K320" s="167">
        <f t="shared" si="31"/>
        <v>0</v>
      </c>
      <c r="L320" s="167">
        <f t="shared" si="35"/>
        <v>0</v>
      </c>
      <c r="M320" s="167">
        <f t="shared" si="32"/>
        <v>4773497.6400000006</v>
      </c>
      <c r="N320" s="123">
        <f t="shared" si="33"/>
        <v>0.13199758691478264</v>
      </c>
      <c r="O320" s="123">
        <f>I320/AVERAGE($F$206:F320)</f>
        <v>0</v>
      </c>
      <c r="P320" s="123">
        <f>J320/AVERAGE($F$206:F320)</f>
        <v>4.7734976400000004E-2</v>
      </c>
      <c r="Q320" s="123">
        <f>L320/AVERAGE($F$206:F320)</f>
        <v>0</v>
      </c>
      <c r="R320" s="123">
        <f>M320/AVERAGE($F$206:F320)</f>
        <v>4.7734976400000004E-2</v>
      </c>
      <c r="S320" s="123">
        <f>R320/COUNT($R$206:R320)*365</f>
        <v>0.15150666422608697</v>
      </c>
      <c r="T320">
        <f>(S320-H320)/(STDEV($Q$206:Q320)*SQRT(365))</f>
        <v>1.8550177146212847</v>
      </c>
      <c r="U320" s="123">
        <f>(P320+1)/(MAX($P$206:P320)+1)-1</f>
        <v>0</v>
      </c>
      <c r="V320" s="123">
        <f>MIN($U$206:U320)</f>
        <v>-1.1549948888813444E-2</v>
      </c>
      <c r="W320" s="123">
        <f t="shared" si="36"/>
        <v>4.7734976400000004E-2</v>
      </c>
      <c r="X320" s="120">
        <f>(W320+1)/(MAX($W$206:W320)+1)-1</f>
        <v>0</v>
      </c>
      <c r="Y320" s="123">
        <f>MIN($X$206:X321)</f>
        <v>-6.4801602444490847E-3</v>
      </c>
      <c r="Z320" s="124">
        <f t="shared" si="37"/>
        <v>0.14000000000000001</v>
      </c>
      <c r="AA320" s="125" t="str">
        <f t="shared" si="38"/>
        <v>-</v>
      </c>
      <c r="AB320" s="124">
        <f t="shared" si="39"/>
        <v>0.12</v>
      </c>
    </row>
    <row r="321" spans="1:28">
      <c r="A321" s="115">
        <v>44515</v>
      </c>
      <c r="B321" s="202">
        <v>1.05</v>
      </c>
      <c r="C321" s="202">
        <v>1.05</v>
      </c>
      <c r="D321" s="203">
        <v>104966287.44</v>
      </c>
      <c r="F321" s="201">
        <f>出入金!D321</f>
        <v>100000000</v>
      </c>
      <c r="G321" s="201">
        <f>出入金!E321</f>
        <v>36363636.363636367</v>
      </c>
      <c r="H321" s="34">
        <f>出入金!C321</f>
        <v>4.2940893470790484E-2</v>
      </c>
      <c r="I321" s="167">
        <f t="shared" si="34"/>
        <v>192789.79999999702</v>
      </c>
      <c r="J321" s="167">
        <f t="shared" si="30"/>
        <v>4966287.4399999976</v>
      </c>
      <c r="K321" s="167">
        <f t="shared" si="31"/>
        <v>0</v>
      </c>
      <c r="L321" s="167">
        <f t="shared" si="35"/>
        <v>192789.79999999702</v>
      </c>
      <c r="M321" s="167">
        <f t="shared" si="32"/>
        <v>4966287.4399999976</v>
      </c>
      <c r="N321" s="123">
        <f t="shared" si="33"/>
        <v>0.13657290459999993</v>
      </c>
      <c r="O321" s="123">
        <f>I321/AVERAGE($F$206:F321)</f>
        <v>1.9278979999999702E-3</v>
      </c>
      <c r="P321" s="123">
        <f>J321/AVERAGE($F$206:F321)</f>
        <v>4.9662874399999973E-2</v>
      </c>
      <c r="Q321" s="123">
        <f>L321/AVERAGE($F$206:F321)</f>
        <v>1.9278979999999702E-3</v>
      </c>
      <c r="R321" s="123">
        <f>M321/AVERAGE($F$206:F321)</f>
        <v>4.9662874399999973E-2</v>
      </c>
      <c r="S321" s="123">
        <f>R321/COUNT($R$206:R321)*365</f>
        <v>0.15626680306896543</v>
      </c>
      <c r="T321">
        <f>(S321-H321)/(STDEV($Q$206:Q321)*SQRT(365))</f>
        <v>1.9427883708395235</v>
      </c>
      <c r="U321" s="123">
        <f>(P321+1)/(MAX($P$206:P321)+1)-1</f>
        <v>0</v>
      </c>
      <c r="V321" s="123">
        <f>MIN($U$206:U321)</f>
        <v>-1.1549948888813444E-2</v>
      </c>
      <c r="W321" s="123">
        <f t="shared" si="36"/>
        <v>4.7734976400000004E-2</v>
      </c>
      <c r="X321" s="120">
        <f>(W321+1)/(MAX($W$206:W321)+1)-1</f>
        <v>0</v>
      </c>
      <c r="Y321" s="123">
        <f>MIN($X$206:X322)</f>
        <v>-6.4801602444490847E-3</v>
      </c>
      <c r="Z321" s="124">
        <f t="shared" si="37"/>
        <v>0.14000000000000001</v>
      </c>
      <c r="AA321" s="125" t="str">
        <f t="shared" si="38"/>
        <v>-</v>
      </c>
      <c r="AB321" s="124">
        <f t="shared" si="39"/>
        <v>0.12</v>
      </c>
    </row>
    <row r="322" spans="1:28">
      <c r="A322" s="115">
        <v>44516</v>
      </c>
      <c r="B322" s="202">
        <v>1.0509999999999999</v>
      </c>
      <c r="C322" s="202">
        <v>1.0509999999999999</v>
      </c>
      <c r="D322" s="204">
        <v>105127711.72</v>
      </c>
      <c r="F322" s="201">
        <f>出入金!D322</f>
        <v>100000000</v>
      </c>
      <c r="G322" s="201">
        <f>出入金!E322</f>
        <v>36562500</v>
      </c>
      <c r="H322" s="34">
        <f>出入金!C322</f>
        <v>4.2939726027397367E-2</v>
      </c>
      <c r="I322" s="167">
        <f t="shared" si="34"/>
        <v>161424.28000000119</v>
      </c>
      <c r="J322" s="167">
        <f t="shared" si="30"/>
        <v>5127711.7199999988</v>
      </c>
      <c r="K322" s="167">
        <f t="shared" si="31"/>
        <v>0</v>
      </c>
      <c r="L322" s="167">
        <f t="shared" si="35"/>
        <v>161424.28000000119</v>
      </c>
      <c r="M322" s="167">
        <f t="shared" si="32"/>
        <v>5127711.7199999988</v>
      </c>
      <c r="N322" s="123">
        <f t="shared" si="33"/>
        <v>0.14024510687179484</v>
      </c>
      <c r="O322" s="123">
        <f>I322/AVERAGE($F$206:F322)</f>
        <v>1.6142428000000119E-3</v>
      </c>
      <c r="P322" s="123">
        <f>J322/AVERAGE($F$206:F322)</f>
        <v>5.1277117199999986E-2</v>
      </c>
      <c r="Q322" s="123">
        <f>L322/AVERAGE($F$206:F322)</f>
        <v>1.6142428000000119E-3</v>
      </c>
      <c r="R322" s="123">
        <f>M322/AVERAGE($F$206:F322)</f>
        <v>5.1277117199999986E-2</v>
      </c>
      <c r="S322" s="123">
        <f>R322/COUNT($R$206:R322)*365</f>
        <v>0.15996707502564098</v>
      </c>
      <c r="T322">
        <f>(S322-H322)/(STDEV($Q$206:Q322)*SQRT(365))</f>
        <v>2.0136378921995095</v>
      </c>
      <c r="U322" s="123">
        <f>(P322+1)/(MAX($P$206:P322)+1)-1</f>
        <v>0</v>
      </c>
      <c r="V322" s="123">
        <f>MIN($U$206:U322)</f>
        <v>-1.1549948888813444E-2</v>
      </c>
      <c r="W322" s="123">
        <f t="shared" si="36"/>
        <v>4.7734976400000004E-2</v>
      </c>
      <c r="X322" s="120">
        <f>(W322+1)/(MAX($W$206:W322)+1)-1</f>
        <v>0</v>
      </c>
      <c r="Y322" s="123">
        <f>MIN($X$206:X323)</f>
        <v>-6.4801602444490847E-3</v>
      </c>
      <c r="Z322" s="124">
        <f t="shared" si="37"/>
        <v>0.14000000000000001</v>
      </c>
      <c r="AA322" s="125" t="str">
        <f t="shared" si="38"/>
        <v>-</v>
      </c>
      <c r="AB322" s="124">
        <f t="shared" si="39"/>
        <v>0.12</v>
      </c>
    </row>
    <row r="323" spans="1:28">
      <c r="A323" s="115">
        <v>44517</v>
      </c>
      <c r="B323" s="202">
        <v>1.0529999999999999</v>
      </c>
      <c r="C323" s="202">
        <v>1.0529999999999999</v>
      </c>
      <c r="D323" s="204">
        <v>105266013.3</v>
      </c>
      <c r="F323" s="201">
        <f>出入金!D323</f>
        <v>100000000</v>
      </c>
      <c r="G323" s="201">
        <f>出入金!E323</f>
        <v>36760124.610591903</v>
      </c>
      <c r="H323" s="34">
        <f>出入金!C323</f>
        <v>4.2938566552901132E-2</v>
      </c>
      <c r="I323" s="167">
        <f t="shared" si="34"/>
        <v>138301.57999999821</v>
      </c>
      <c r="J323" s="167">
        <f t="shared" si="30"/>
        <v>5266013.299999997</v>
      </c>
      <c r="K323" s="167">
        <f t="shared" si="31"/>
        <v>0</v>
      </c>
      <c r="L323" s="167">
        <f t="shared" si="35"/>
        <v>138301.57999999821</v>
      </c>
      <c r="M323" s="167">
        <f t="shared" si="32"/>
        <v>5266013.299999997</v>
      </c>
      <c r="N323" s="123">
        <f t="shared" si="33"/>
        <v>0.14325341265254227</v>
      </c>
      <c r="O323" s="123">
        <f>I323/AVERAGE($F$206:F323)</f>
        <v>1.3830157999999821E-3</v>
      </c>
      <c r="P323" s="123">
        <f>J323/AVERAGE($F$206:F323)</f>
        <v>5.266013299999997E-2</v>
      </c>
      <c r="Q323" s="123">
        <f>L323/AVERAGE($F$206:F323)</f>
        <v>1.3830157999999821E-3</v>
      </c>
      <c r="R323" s="123">
        <f>M323/AVERAGE($F$206:F323)</f>
        <v>5.266013299999997E-2</v>
      </c>
      <c r="S323" s="123">
        <f>R323/COUNT($R$206:R323)*365</f>
        <v>0.16288939444915246</v>
      </c>
      <c r="T323">
        <f>(S323-H323)/(STDEV($Q$206:Q323)*SQRT(365))</f>
        <v>2.0719641764071222</v>
      </c>
      <c r="U323" s="123">
        <f>(P323+1)/(MAX($P$206:P323)+1)-1</f>
        <v>0</v>
      </c>
      <c r="V323" s="123">
        <f>MIN($U$206:U323)</f>
        <v>-1.1549948888813444E-2</v>
      </c>
      <c r="W323" s="123">
        <f t="shared" si="36"/>
        <v>4.7734976400000004E-2</v>
      </c>
      <c r="X323" s="120">
        <f>(W323+1)/(MAX($W$206:W323)+1)-1</f>
        <v>0</v>
      </c>
      <c r="Y323" s="123">
        <f>MIN($X$206:X324)</f>
        <v>-6.4801602444490847E-3</v>
      </c>
      <c r="Z323" s="124">
        <f t="shared" si="37"/>
        <v>0.14000000000000001</v>
      </c>
      <c r="AA323" s="125" t="str">
        <f t="shared" si="38"/>
        <v>-</v>
      </c>
      <c r="AB323" s="124">
        <f t="shared" si="39"/>
        <v>0.12</v>
      </c>
    </row>
    <row r="324" spans="1:28">
      <c r="A324" s="115">
        <v>44518</v>
      </c>
      <c r="B324" s="202">
        <v>1.0549999999999999</v>
      </c>
      <c r="C324" s="202">
        <v>1.0549999999999999</v>
      </c>
      <c r="D324" s="204">
        <v>105540870.81999999</v>
      </c>
      <c r="F324" s="201">
        <f>出入金!D324</f>
        <v>100000000</v>
      </c>
      <c r="G324" s="201">
        <f>出入金!E324</f>
        <v>36956521.739130437</v>
      </c>
      <c r="H324" s="34">
        <f>出入金!C324</f>
        <v>4.2937414965986499E-2</v>
      </c>
      <c r="I324" s="167">
        <f t="shared" si="34"/>
        <v>274857.51999999583</v>
      </c>
      <c r="J324" s="167">
        <f t="shared" si="30"/>
        <v>5540870.8199999928</v>
      </c>
      <c r="K324" s="167">
        <f t="shared" si="31"/>
        <v>0</v>
      </c>
      <c r="L324" s="167">
        <f t="shared" si="35"/>
        <v>274857.51999999583</v>
      </c>
      <c r="M324" s="167">
        <f t="shared" si="32"/>
        <v>5540870.8199999928</v>
      </c>
      <c r="N324" s="123">
        <f t="shared" si="33"/>
        <v>0.14992944571764685</v>
      </c>
      <c r="O324" s="123">
        <f>I324/AVERAGE($F$206:F324)</f>
        <v>2.7485751999999581E-3</v>
      </c>
      <c r="P324" s="123">
        <f>J324/AVERAGE($F$206:F324)</f>
        <v>5.5408708199999927E-2</v>
      </c>
      <c r="Q324" s="123">
        <f>L324/AVERAGE($F$206:F324)</f>
        <v>2.7485751999999581E-3</v>
      </c>
      <c r="R324" s="123">
        <f>M324/AVERAGE($F$206:F324)</f>
        <v>5.5408708199999927E-2</v>
      </c>
      <c r="S324" s="123">
        <f>R324/COUNT($R$206:R324)*365</f>
        <v>0.169951079773109</v>
      </c>
      <c r="T324">
        <f>(S324-H324)/(STDEV($Q$206:Q324)*SQRT(365))</f>
        <v>2.1979495734085512</v>
      </c>
      <c r="U324" s="123">
        <f>(P324+1)/(MAX($P$206:P324)+1)-1</f>
        <v>0</v>
      </c>
      <c r="V324" s="123">
        <f>MIN($U$206:U324)</f>
        <v>-1.1549948888813444E-2</v>
      </c>
      <c r="W324" s="123">
        <f t="shared" si="36"/>
        <v>4.7734976400000004E-2</v>
      </c>
      <c r="X324" s="120">
        <f>(W324+1)/(MAX($W$206:W324)+1)-1</f>
        <v>0</v>
      </c>
      <c r="Y324" s="123">
        <f>MIN($X$206:X325)</f>
        <v>-6.4801602444490847E-3</v>
      </c>
      <c r="Z324" s="124">
        <f t="shared" si="37"/>
        <v>0.14000000000000001</v>
      </c>
      <c r="AA324" s="125" t="str">
        <f t="shared" si="38"/>
        <v>-</v>
      </c>
      <c r="AB324" s="124">
        <f t="shared" si="39"/>
        <v>0.12</v>
      </c>
    </row>
    <row r="325" spans="1:28">
      <c r="A325" s="115">
        <v>44519</v>
      </c>
      <c r="B325" s="202">
        <v>1.0509999999999999</v>
      </c>
      <c r="C325" s="202">
        <v>1.0509999999999999</v>
      </c>
      <c r="D325" s="204">
        <v>105061148.45999999</v>
      </c>
      <c r="F325" s="201">
        <f>出入金!D325</f>
        <v>100000000</v>
      </c>
      <c r="G325" s="201">
        <f>出入金!E325</f>
        <v>37151702.786377706</v>
      </c>
      <c r="H325" s="34">
        <f>出入金!C325</f>
        <v>4.2936271186440784E-2</v>
      </c>
      <c r="I325" s="167">
        <f t="shared" si="34"/>
        <v>-479722.3599999994</v>
      </c>
      <c r="J325" s="167">
        <f t="shared" si="30"/>
        <v>5061148.4599999934</v>
      </c>
      <c r="K325" s="167">
        <f t="shared" si="31"/>
        <v>0</v>
      </c>
      <c r="L325" s="167">
        <f t="shared" si="35"/>
        <v>-479722.3599999994</v>
      </c>
      <c r="M325" s="167">
        <f t="shared" si="32"/>
        <v>5061148.4599999934</v>
      </c>
      <c r="N325" s="123">
        <f t="shared" si="33"/>
        <v>0.13622924604833317</v>
      </c>
      <c r="O325" s="123">
        <f>I325/AVERAGE($F$206:F325)</f>
        <v>-4.7972235999999939E-3</v>
      </c>
      <c r="P325" s="123">
        <f>J325/AVERAGE($F$206:F325)</f>
        <v>5.0611484599999937E-2</v>
      </c>
      <c r="Q325" s="123">
        <f>L325/AVERAGE($F$206:F325)</f>
        <v>-4.7972235999999939E-3</v>
      </c>
      <c r="R325" s="123">
        <f>M325/AVERAGE($F$206:F325)</f>
        <v>5.0611484599999937E-2</v>
      </c>
      <c r="S325" s="123">
        <f>R325/COUNT($R$206:R325)*365</f>
        <v>0.15394326565833313</v>
      </c>
      <c r="T325">
        <f>(S325-H325)/(STDEV($Q$206:Q325)*SQRT(365))</f>
        <v>1.9049980657961343</v>
      </c>
      <c r="U325" s="123">
        <f>(P325+1)/(MAX($P$206:P325)+1)-1</f>
        <v>-4.5453704927086447E-3</v>
      </c>
      <c r="V325" s="123">
        <f>MIN($U$206:U325)</f>
        <v>-1.1549948888813444E-2</v>
      </c>
      <c r="W325" s="123">
        <f t="shared" si="36"/>
        <v>5.0611484599999937E-2</v>
      </c>
      <c r="X325" s="120">
        <f>(W325+1)/(MAX($W$206:W325)+1)-1</f>
        <v>0</v>
      </c>
      <c r="Y325" s="123">
        <f>MIN($X$206:X326)</f>
        <v>-6.4801602444490847E-3</v>
      </c>
      <c r="Z325" s="124">
        <f t="shared" si="37"/>
        <v>0.14000000000000001</v>
      </c>
      <c r="AA325" s="125" t="str">
        <f t="shared" si="38"/>
        <v>-</v>
      </c>
      <c r="AB325" s="124">
        <f t="shared" si="39"/>
        <v>0.12</v>
      </c>
    </row>
    <row r="326" spans="1:28">
      <c r="A326" s="115">
        <v>44520</v>
      </c>
      <c r="B326" s="202">
        <v>1.0509999999999999</v>
      </c>
      <c r="C326" s="202">
        <v>1.0509999999999999</v>
      </c>
      <c r="D326" s="204">
        <v>105061148.45999999</v>
      </c>
      <c r="F326" s="201">
        <f>出入金!D326</f>
        <v>100000000</v>
      </c>
      <c r="G326" s="201">
        <f>出入金!E326</f>
        <v>37345679.012345679</v>
      </c>
      <c r="H326" s="34">
        <f>出入金!C326</f>
        <v>4.2935135135135243E-2</v>
      </c>
      <c r="I326" s="167">
        <f t="shared" si="34"/>
        <v>0</v>
      </c>
      <c r="J326" s="167">
        <f t="shared" si="30"/>
        <v>5061148.4599999934</v>
      </c>
      <c r="K326" s="167">
        <f t="shared" si="31"/>
        <v>0</v>
      </c>
      <c r="L326" s="167">
        <f t="shared" si="35"/>
        <v>0</v>
      </c>
      <c r="M326" s="167">
        <f t="shared" si="32"/>
        <v>5061148.4599999934</v>
      </c>
      <c r="N326" s="123">
        <f t="shared" si="33"/>
        <v>0.13552166124297504</v>
      </c>
      <c r="O326" s="123">
        <f>I326/AVERAGE($F$206:F326)</f>
        <v>0</v>
      </c>
      <c r="P326" s="123">
        <f>J326/AVERAGE($F$206:F326)</f>
        <v>5.0611484599999937E-2</v>
      </c>
      <c r="Q326" s="123">
        <f>L326/AVERAGE($F$206:F326)</f>
        <v>0</v>
      </c>
      <c r="R326" s="123">
        <f>M326/AVERAGE($F$206:F326)</f>
        <v>5.0611484599999937E-2</v>
      </c>
      <c r="S326" s="123">
        <f>R326/COUNT($R$206:R326)*365</f>
        <v>0.15267100726446262</v>
      </c>
      <c r="T326">
        <f>(S326-H326)/(STDEV($Q$206:Q326)*SQRT(365))</f>
        <v>1.8909295815316025</v>
      </c>
      <c r="U326" s="123">
        <f>(P326+1)/(MAX($P$206:P326)+1)-1</f>
        <v>-4.5453704927086447E-3</v>
      </c>
      <c r="V326" s="123">
        <f>MIN($U$206:U326)</f>
        <v>-1.1549948888813444E-2</v>
      </c>
      <c r="W326" s="123">
        <f t="shared" si="36"/>
        <v>5.0611484599999937E-2</v>
      </c>
      <c r="X326" s="120">
        <f>(W326+1)/(MAX($W$206:W326)+1)-1</f>
        <v>0</v>
      </c>
      <c r="Y326" s="123">
        <f>MIN($X$206:X327)</f>
        <v>-6.4801602444490847E-3</v>
      </c>
      <c r="Z326" s="124">
        <f t="shared" si="37"/>
        <v>0.14000000000000001</v>
      </c>
      <c r="AA326" s="125" t="str">
        <f t="shared" si="38"/>
        <v>-</v>
      </c>
      <c r="AB326" s="124">
        <f t="shared" si="39"/>
        <v>0.12</v>
      </c>
    </row>
    <row r="327" spans="1:28">
      <c r="A327" s="115">
        <v>44521</v>
      </c>
      <c r="B327" s="202">
        <v>1.0509999999999999</v>
      </c>
      <c r="C327" s="202">
        <v>1.0509999999999999</v>
      </c>
      <c r="D327" s="204">
        <v>105061148.45999999</v>
      </c>
      <c r="F327" s="201">
        <f>出入金!D327</f>
        <v>100000000</v>
      </c>
      <c r="G327" s="201">
        <f>出入金!E327</f>
        <v>37538461.538461536</v>
      </c>
      <c r="H327" s="34">
        <f>出入金!C327</f>
        <v>4.2934006734006845E-2</v>
      </c>
      <c r="I327" s="167">
        <f t="shared" si="34"/>
        <v>0</v>
      </c>
      <c r="J327" s="167">
        <f t="shared" si="30"/>
        <v>5061148.4599999934</v>
      </c>
      <c r="K327" s="167">
        <f t="shared" si="31"/>
        <v>0</v>
      </c>
      <c r="L327" s="167">
        <f t="shared" si="35"/>
        <v>0</v>
      </c>
      <c r="M327" s="167">
        <f t="shared" si="32"/>
        <v>5061148.4599999934</v>
      </c>
      <c r="N327" s="123">
        <f t="shared" si="33"/>
        <v>0.13482567618852442</v>
      </c>
      <c r="O327" s="123">
        <f>I327/AVERAGE($F$206:F327)</f>
        <v>0</v>
      </c>
      <c r="P327" s="123">
        <f>J327/AVERAGE($F$206:F327)</f>
        <v>5.0611484599999937E-2</v>
      </c>
      <c r="Q327" s="123">
        <f>L327/AVERAGE($F$206:F327)</f>
        <v>0</v>
      </c>
      <c r="R327" s="123">
        <f>M327/AVERAGE($F$206:F327)</f>
        <v>5.0611484599999937E-2</v>
      </c>
      <c r="S327" s="123">
        <f>R327/COUNT($R$206:R327)*365</f>
        <v>0.15141960556557357</v>
      </c>
      <c r="T327">
        <f>(S327-H327)/(STDEV($Q$206:Q327)*SQRT(365))</f>
        <v>1.8770111868042303</v>
      </c>
      <c r="U327" s="123">
        <f>(P327+1)/(MAX($P$206:P327)+1)-1</f>
        <v>-4.5453704927086447E-3</v>
      </c>
      <c r="V327" s="123">
        <f>MIN($U$206:U327)</f>
        <v>-1.1549948888813444E-2</v>
      </c>
      <c r="W327" s="123">
        <f t="shared" si="36"/>
        <v>5.0611484599999937E-2</v>
      </c>
      <c r="X327" s="120">
        <f>(W327+1)/(MAX($W$206:W327)+1)-1</f>
        <v>0</v>
      </c>
      <c r="Y327" s="123">
        <f>MIN($X$206:X328)</f>
        <v>-6.4801602444490847E-3</v>
      </c>
      <c r="Z327" s="124">
        <f t="shared" si="37"/>
        <v>0.14000000000000001</v>
      </c>
      <c r="AA327" s="125" t="str">
        <f t="shared" si="38"/>
        <v>-</v>
      </c>
      <c r="AB327" s="124">
        <f t="shared" si="39"/>
        <v>0.12</v>
      </c>
    </row>
    <row r="328" spans="1:28">
      <c r="A328" s="115">
        <v>44522</v>
      </c>
      <c r="B328" s="202">
        <v>1.052</v>
      </c>
      <c r="C328" s="202">
        <v>1.052</v>
      </c>
      <c r="D328" s="204">
        <v>105182758.70999999</v>
      </c>
      <c r="F328" s="201">
        <f>出入金!D328</f>
        <v>100000000</v>
      </c>
      <c r="G328" s="201">
        <f>出入金!E328</f>
        <v>37730061.349693254</v>
      </c>
      <c r="H328" s="34">
        <f>出入金!C328</f>
        <v>4.2932885906040379E-2</v>
      </c>
      <c r="I328" s="167">
        <f t="shared" si="34"/>
        <v>121610.25</v>
      </c>
      <c r="J328" s="167">
        <f t="shared" si="30"/>
        <v>5182758.7099999934</v>
      </c>
      <c r="K328" s="167">
        <f t="shared" si="31"/>
        <v>0</v>
      </c>
      <c r="L328" s="167">
        <f t="shared" si="35"/>
        <v>121610.25</v>
      </c>
      <c r="M328" s="167">
        <f t="shared" si="32"/>
        <v>5182758.7099999934</v>
      </c>
      <c r="N328" s="123">
        <f t="shared" si="33"/>
        <v>0.13736417393983721</v>
      </c>
      <c r="O328" s="123">
        <f>I328/AVERAGE($F$206:F328)</f>
        <v>1.2161024999999999E-3</v>
      </c>
      <c r="P328" s="123">
        <f>J328/AVERAGE($F$206:F328)</f>
        <v>5.1827587099999933E-2</v>
      </c>
      <c r="Q328" s="123">
        <f>L328/AVERAGE($F$206:F328)</f>
        <v>1.2161024999999999E-3</v>
      </c>
      <c r="R328" s="123">
        <f>M328/AVERAGE($F$206:F328)</f>
        <v>5.1827587099999933E-2</v>
      </c>
      <c r="S328" s="123">
        <f>R328/COUNT($R$206:R328)*365</f>
        <v>0.15379731131300792</v>
      </c>
      <c r="T328">
        <f>(S328-H328)/(STDEV($Q$206:Q328)*SQRT(365))</f>
        <v>1.9255259688595852</v>
      </c>
      <c r="U328" s="123">
        <f>(P328+1)/(MAX($P$206:P328)+1)-1</f>
        <v>-3.3931130870689108E-3</v>
      </c>
      <c r="V328" s="123">
        <f>MIN($U$206:U328)</f>
        <v>-1.1549948888813444E-2</v>
      </c>
      <c r="W328" s="123">
        <f t="shared" si="36"/>
        <v>5.0611484599999937E-2</v>
      </c>
      <c r="X328" s="120">
        <f>(W328+1)/(MAX($W$206:W328)+1)-1</f>
        <v>0</v>
      </c>
      <c r="Y328" s="123">
        <f>MIN($X$206:X329)</f>
        <v>-6.4801602444490847E-3</v>
      </c>
      <c r="Z328" s="124">
        <f t="shared" si="37"/>
        <v>0.14000000000000001</v>
      </c>
      <c r="AA328" s="125" t="str">
        <f t="shared" si="38"/>
        <v>-</v>
      </c>
      <c r="AB328" s="124">
        <f t="shared" si="39"/>
        <v>0.12</v>
      </c>
    </row>
    <row r="329" spans="1:28">
      <c r="A329" s="115">
        <v>44523</v>
      </c>
      <c r="B329" s="202">
        <v>1.0549999999999999</v>
      </c>
      <c r="C329" s="202">
        <v>1.0549999999999999</v>
      </c>
      <c r="D329" s="204">
        <v>105484742.56999999</v>
      </c>
      <c r="F329" s="201">
        <f>出入金!D329</f>
        <v>100000000</v>
      </c>
      <c r="G329" s="201">
        <f>出入金!E329</f>
        <v>37920489.296636082</v>
      </c>
      <c r="H329" s="34">
        <f>出入金!C329</f>
        <v>4.2931772575250944E-2</v>
      </c>
      <c r="I329" s="167">
        <f t="shared" si="34"/>
        <v>301983.8599999994</v>
      </c>
      <c r="J329" s="167">
        <f t="shared" si="30"/>
        <v>5484742.5699999928</v>
      </c>
      <c r="K329" s="167">
        <f t="shared" si="31"/>
        <v>0</v>
      </c>
      <c r="L329" s="167">
        <f t="shared" si="35"/>
        <v>301983.8599999994</v>
      </c>
      <c r="M329" s="167">
        <f t="shared" si="32"/>
        <v>5484742.5699999928</v>
      </c>
      <c r="N329" s="123">
        <f t="shared" si="33"/>
        <v>0.14463796938629014</v>
      </c>
      <c r="O329" s="123">
        <f>I329/AVERAGE($F$206:F329)</f>
        <v>3.0198385999999941E-3</v>
      </c>
      <c r="P329" s="123">
        <f>J329/AVERAGE($F$206:F329)</f>
        <v>5.4847425699999931E-2</v>
      </c>
      <c r="Q329" s="123">
        <f>L329/AVERAGE($F$206:F329)</f>
        <v>3.0198385999999941E-3</v>
      </c>
      <c r="R329" s="123">
        <f>M329/AVERAGE($F$206:F329)</f>
        <v>5.4847425699999931E-2</v>
      </c>
      <c r="S329" s="123">
        <f>R329/COUNT($R$206:R329)*365</f>
        <v>0.16144605145564495</v>
      </c>
      <c r="T329">
        <f>(S329-H329)/(STDEV($Q$206:Q329)*SQRT(365))</f>
        <v>2.0605913348051645</v>
      </c>
      <c r="U329" s="123">
        <f>(P329+1)/(MAX($P$206:P329)+1)-1</f>
        <v>-5.318153011615312E-4</v>
      </c>
      <c r="V329" s="123">
        <f>MIN($U$206:U329)</f>
        <v>-1.1549948888813444E-2</v>
      </c>
      <c r="W329" s="123">
        <f t="shared" si="36"/>
        <v>5.0611484599999937E-2</v>
      </c>
      <c r="X329" s="120">
        <f>(W329+1)/(MAX($W$206:W329)+1)-1</f>
        <v>0</v>
      </c>
      <c r="Y329" s="123">
        <f>MIN($X$206:X330)</f>
        <v>-6.4801602444490847E-3</v>
      </c>
      <c r="Z329" s="124">
        <f t="shared" si="37"/>
        <v>0.14000000000000001</v>
      </c>
      <c r="AA329" s="125" t="str">
        <f t="shared" si="38"/>
        <v>-</v>
      </c>
      <c r="AB329" s="124">
        <f t="shared" si="39"/>
        <v>0.12</v>
      </c>
    </row>
    <row r="330" spans="1:28">
      <c r="A330" s="115">
        <v>44524</v>
      </c>
      <c r="B330" s="202">
        <v>1.06</v>
      </c>
      <c r="C330" s="202">
        <v>1.06</v>
      </c>
      <c r="D330" s="204">
        <v>106047616.63</v>
      </c>
      <c r="F330" s="201">
        <f>出入金!D330</f>
        <v>100000000</v>
      </c>
      <c r="G330" s="201">
        <f>出入金!E330</f>
        <v>38109756.097560972</v>
      </c>
      <c r="H330" s="34">
        <f>出入金!C330</f>
        <v>4.2930666666666777E-2</v>
      </c>
      <c r="I330" s="167">
        <f t="shared" si="34"/>
        <v>562874.06000000238</v>
      </c>
      <c r="J330" s="167">
        <f t="shared" si="30"/>
        <v>6047616.6299999952</v>
      </c>
      <c r="K330" s="167">
        <f t="shared" si="31"/>
        <v>0</v>
      </c>
      <c r="L330" s="167">
        <f t="shared" si="35"/>
        <v>562874.06000000238</v>
      </c>
      <c r="M330" s="167">
        <f t="shared" si="32"/>
        <v>6047616.6299999952</v>
      </c>
      <c r="N330" s="123">
        <f t="shared" si="33"/>
        <v>0.15868946037119988</v>
      </c>
      <c r="O330" s="123">
        <f>I330/AVERAGE($F$206:F330)</f>
        <v>5.6287406000000238E-3</v>
      </c>
      <c r="P330" s="123">
        <f>J330/AVERAGE($F$206:F330)</f>
        <v>6.0476166299999953E-2</v>
      </c>
      <c r="Q330" s="123">
        <f>L330/AVERAGE($F$206:F330)</f>
        <v>5.6287406000000238E-3</v>
      </c>
      <c r="R330" s="123">
        <f>M330/AVERAGE($F$206:F330)</f>
        <v>6.0476166299999953E-2</v>
      </c>
      <c r="S330" s="123">
        <f>R330/COUNT($R$206:R330)*365</f>
        <v>0.17659040559599987</v>
      </c>
      <c r="T330">
        <f>(S330-H330)/(STDEV($Q$206:Q330)*SQRT(365))</f>
        <v>2.305915431401993</v>
      </c>
      <c r="U330" s="123">
        <f>(P330+1)/(MAX($P$206:P330)+1)-1</f>
        <v>0</v>
      </c>
      <c r="V330" s="123">
        <f>MIN($U$206:U330)</f>
        <v>-1.1549948888813444E-2</v>
      </c>
      <c r="W330" s="123">
        <f t="shared" si="36"/>
        <v>5.0611484599999937E-2</v>
      </c>
      <c r="X330" s="120">
        <f>(W330+1)/(MAX($W$206:W330)+1)-1</f>
        <v>0</v>
      </c>
      <c r="Y330" s="123">
        <f>MIN($X$206:X331)</f>
        <v>-6.4801602444490847E-3</v>
      </c>
      <c r="Z330" s="124">
        <f t="shared" si="37"/>
        <v>0.14000000000000001</v>
      </c>
      <c r="AA330" s="125" t="str">
        <f t="shared" si="38"/>
        <v>-</v>
      </c>
      <c r="AB330" s="124">
        <f t="shared" si="39"/>
        <v>0.12</v>
      </c>
    </row>
    <row r="331" spans="1:28">
      <c r="A331" s="115">
        <v>44525</v>
      </c>
      <c r="B331" s="202">
        <v>1.0649999999999999</v>
      </c>
      <c r="C331" s="202">
        <v>1.0649999999999999</v>
      </c>
      <c r="D331" s="204">
        <v>106483971.72</v>
      </c>
      <c r="F331" s="201">
        <f>出入金!D331</f>
        <v>100000000</v>
      </c>
      <c r="G331" s="201">
        <f>出入金!E331</f>
        <v>38297872.340425529</v>
      </c>
      <c r="H331" s="34">
        <f>出入金!C331</f>
        <v>4.2929568106312405E-2</v>
      </c>
      <c r="I331" s="167">
        <f t="shared" si="34"/>
        <v>436355.09000000358</v>
      </c>
      <c r="J331" s="167">
        <f t="shared" si="30"/>
        <v>6483971.7199999988</v>
      </c>
      <c r="K331" s="167">
        <f t="shared" si="31"/>
        <v>0</v>
      </c>
      <c r="L331" s="167">
        <f t="shared" si="35"/>
        <v>436355.09000000358</v>
      </c>
      <c r="M331" s="167">
        <f t="shared" si="32"/>
        <v>6483971.7199999988</v>
      </c>
      <c r="N331" s="123">
        <f t="shared" si="33"/>
        <v>0.16930370602222219</v>
      </c>
      <c r="O331" s="123">
        <f>I331/AVERAGE($F$206:F331)</f>
        <v>4.3635509000000353E-3</v>
      </c>
      <c r="P331" s="123">
        <f>J331/AVERAGE($F$206:F331)</f>
        <v>6.4839717199999994E-2</v>
      </c>
      <c r="Q331" s="123">
        <f>L331/AVERAGE($F$206:F331)</f>
        <v>4.3635509000000353E-3</v>
      </c>
      <c r="R331" s="123">
        <f>M331/AVERAGE($F$206:F331)</f>
        <v>6.4839717199999994E-2</v>
      </c>
      <c r="S331" s="123">
        <f>R331/COUNT($R$206:R331)*365</f>
        <v>0.18782933950793651</v>
      </c>
      <c r="T331">
        <f>(S331-H331)/(STDEV($Q$206:Q331)*SQRT(365))</f>
        <v>2.4936307998082028</v>
      </c>
      <c r="U331" s="123">
        <f>(P331+1)/(MAX($P$206:P331)+1)-1</f>
        <v>0</v>
      </c>
      <c r="V331" s="123">
        <f>MIN($U$206:U331)</f>
        <v>-1.1549948888813444E-2</v>
      </c>
      <c r="W331" s="123">
        <f t="shared" si="36"/>
        <v>5.0611484599999937E-2</v>
      </c>
      <c r="X331" s="120">
        <f>(W331+1)/(MAX($W$206:W331)+1)-1</f>
        <v>0</v>
      </c>
      <c r="Y331" s="123">
        <f>MIN($X$206:X332)</f>
        <v>-6.4801602444490847E-3</v>
      </c>
      <c r="Z331" s="124">
        <f t="shared" si="37"/>
        <v>0.14000000000000001</v>
      </c>
      <c r="AA331" s="125" t="str">
        <f t="shared" si="38"/>
        <v>-</v>
      </c>
      <c r="AB331" s="124">
        <f t="shared" si="39"/>
        <v>0.12</v>
      </c>
    </row>
    <row r="332" spans="1:28">
      <c r="A332" s="115">
        <v>44526</v>
      </c>
      <c r="B332" s="202">
        <v>1.0620000000000001</v>
      </c>
      <c r="C332" s="202">
        <v>1.0620000000000001</v>
      </c>
      <c r="D332" s="204">
        <v>106241958.33</v>
      </c>
      <c r="F332" s="201">
        <f>出入金!D332</f>
        <v>100000000</v>
      </c>
      <c r="G332" s="201">
        <f>出入金!E332</f>
        <v>38484848.484848484</v>
      </c>
      <c r="H332" s="34">
        <f>出入金!C332</f>
        <v>4.2928476821192163E-2</v>
      </c>
      <c r="I332" s="167">
        <f t="shared" si="34"/>
        <v>-242013.3900000006</v>
      </c>
      <c r="J332" s="167">
        <f t="shared" si="30"/>
        <v>6241958.3299999982</v>
      </c>
      <c r="K332" s="167">
        <f t="shared" si="31"/>
        <v>0</v>
      </c>
      <c r="L332" s="167">
        <f t="shared" si="35"/>
        <v>-242013.3900000006</v>
      </c>
      <c r="M332" s="167">
        <f t="shared" si="32"/>
        <v>6241958.3299999982</v>
      </c>
      <c r="N332" s="123">
        <f t="shared" si="33"/>
        <v>0.162192618023622</v>
      </c>
      <c r="O332" s="123">
        <f>I332/AVERAGE($F$206:F332)</f>
        <v>-2.420133900000006E-3</v>
      </c>
      <c r="P332" s="123">
        <f>J332/AVERAGE($F$206:F332)</f>
        <v>6.2419583299999984E-2</v>
      </c>
      <c r="Q332" s="123">
        <f>L332/AVERAGE($F$206:F332)</f>
        <v>-2.420133900000006E-3</v>
      </c>
      <c r="R332" s="123">
        <f>M332/AVERAGE($F$206:F332)</f>
        <v>6.2419583299999984E-2</v>
      </c>
      <c r="S332" s="123">
        <f>R332/COUNT($R$206:R332)*365</f>
        <v>0.17939486538976371</v>
      </c>
      <c r="T332">
        <f>(S332-H332)/(STDEV($Q$206:Q332)*SQRT(365))</f>
        <v>2.3492092552955182</v>
      </c>
      <c r="U332" s="123">
        <f>(P332+1)/(MAX($P$206:P332)+1)-1</f>
        <v>-2.2727682494446677E-3</v>
      </c>
      <c r="V332" s="123">
        <f>MIN($U$206:U332)</f>
        <v>-1.1549948888813444E-2</v>
      </c>
      <c r="W332" s="123">
        <f t="shared" si="36"/>
        <v>6.2419583299999984E-2</v>
      </c>
      <c r="X332" s="120">
        <f>(W332+1)/(MAX($W$206:W332)+1)-1</f>
        <v>0</v>
      </c>
      <c r="Y332" s="123">
        <f>MIN($X$206:X333)</f>
        <v>-6.4801602444490847E-3</v>
      </c>
      <c r="Z332" s="124">
        <f t="shared" si="37"/>
        <v>0.14000000000000001</v>
      </c>
      <c r="AA332" s="125" t="str">
        <f t="shared" si="38"/>
        <v>-</v>
      </c>
      <c r="AB332" s="124">
        <f t="shared" si="39"/>
        <v>0.12</v>
      </c>
    </row>
    <row r="333" spans="1:28">
      <c r="A333" s="115">
        <v>44527</v>
      </c>
      <c r="B333" s="202">
        <v>1.0620000000000001</v>
      </c>
      <c r="C333" s="202">
        <v>1.0620000000000001</v>
      </c>
      <c r="D333" s="204">
        <v>106241958.33</v>
      </c>
      <c r="F333" s="201">
        <f>出入金!D333</f>
        <v>100000000</v>
      </c>
      <c r="G333" s="201">
        <f>出入金!E333</f>
        <v>38670694.864048339</v>
      </c>
      <c r="H333" s="34">
        <f>出入金!C333</f>
        <v>4.292739273927404E-2</v>
      </c>
      <c r="I333" s="167">
        <f t="shared" si="34"/>
        <v>0</v>
      </c>
      <c r="J333" s="167">
        <f t="shared" si="30"/>
        <v>6241958.3299999982</v>
      </c>
      <c r="K333" s="167">
        <f t="shared" si="31"/>
        <v>0</v>
      </c>
      <c r="L333" s="167">
        <f t="shared" si="35"/>
        <v>0</v>
      </c>
      <c r="M333" s="167">
        <f t="shared" si="32"/>
        <v>6241958.3299999982</v>
      </c>
      <c r="N333" s="123">
        <f t="shared" si="33"/>
        <v>0.16141314118984371</v>
      </c>
      <c r="O333" s="123">
        <f>I333/AVERAGE($F$206:F333)</f>
        <v>0</v>
      </c>
      <c r="P333" s="123">
        <f>J333/AVERAGE($F$206:F333)</f>
        <v>6.2419583299999984E-2</v>
      </c>
      <c r="Q333" s="123">
        <f>L333/AVERAGE($F$206:F333)</f>
        <v>0</v>
      </c>
      <c r="R333" s="123">
        <f>M333/AVERAGE($F$206:F333)</f>
        <v>6.2419583299999984E-2</v>
      </c>
      <c r="S333" s="123">
        <f>R333/COUNT($R$206:R333)*365</f>
        <v>0.17799334300390621</v>
      </c>
      <c r="T333">
        <f>(S333-H333)/(STDEV($Q$206:Q333)*SQRT(365))</f>
        <v>2.3340695734123886</v>
      </c>
      <c r="U333" s="123">
        <f>(P333+1)/(MAX($P$206:P333)+1)-1</f>
        <v>-2.2727682494446677E-3</v>
      </c>
      <c r="V333" s="123">
        <f>MIN($U$206:U333)</f>
        <v>-1.1549948888813444E-2</v>
      </c>
      <c r="W333" s="123">
        <f t="shared" si="36"/>
        <v>6.2419583299999984E-2</v>
      </c>
      <c r="X333" s="120">
        <f>(W333+1)/(MAX($W$206:W333)+1)-1</f>
        <v>0</v>
      </c>
      <c r="Y333" s="123">
        <f>MIN($X$206:X334)</f>
        <v>-6.4801602444490847E-3</v>
      </c>
      <c r="Z333" s="124">
        <f t="shared" si="37"/>
        <v>0.14000000000000001</v>
      </c>
      <c r="AA333" s="125" t="str">
        <f t="shared" si="38"/>
        <v>-</v>
      </c>
      <c r="AB333" s="124">
        <f t="shared" si="39"/>
        <v>0.12</v>
      </c>
    </row>
    <row r="334" spans="1:28">
      <c r="A334" s="115">
        <v>44528</v>
      </c>
      <c r="B334" s="202">
        <v>1.0620000000000001</v>
      </c>
      <c r="C334" s="202">
        <v>1.0620000000000001</v>
      </c>
      <c r="D334" s="204">
        <v>106241958.33</v>
      </c>
      <c r="F334" s="201">
        <f>出入金!D334</f>
        <v>100000000</v>
      </c>
      <c r="G334" s="201">
        <f>出入金!E334</f>
        <v>38855421.686746985</v>
      </c>
      <c r="H334" s="34">
        <f>出入金!C334</f>
        <v>4.2926315789473792E-2</v>
      </c>
      <c r="I334" s="167">
        <f t="shared" si="34"/>
        <v>0</v>
      </c>
      <c r="J334" s="167">
        <f t="shared" ref="J334:J367" si="40">D334-F334</f>
        <v>6241958.3299999982</v>
      </c>
      <c r="K334" s="167">
        <f t="shared" ref="K334:K365" si="41">IF(P334&gt;0.08,(P334-0.08)*0.2,0)</f>
        <v>0</v>
      </c>
      <c r="L334" s="167">
        <f t="shared" si="35"/>
        <v>0</v>
      </c>
      <c r="M334" s="167">
        <f t="shared" ref="M334:M367" si="42">J334-K334</f>
        <v>6241958.3299999982</v>
      </c>
      <c r="N334" s="123">
        <f t="shared" ref="N334:N365" si="43">J334/G334</f>
        <v>0.16064574926821701</v>
      </c>
      <c r="O334" s="123">
        <f>I334/AVERAGE($F$206:F334)</f>
        <v>0</v>
      </c>
      <c r="P334" s="123">
        <f>J334/AVERAGE($F$206:F334)</f>
        <v>6.2419583299999984E-2</v>
      </c>
      <c r="Q334" s="123">
        <f>L334/AVERAGE($F$206:F334)</f>
        <v>0</v>
      </c>
      <c r="R334" s="123">
        <f>M334/AVERAGE($F$206:F334)</f>
        <v>6.2419583299999984E-2</v>
      </c>
      <c r="S334" s="123">
        <f>R334/COUNT($R$206:R334)*365</f>
        <v>0.17661354964728679</v>
      </c>
      <c r="T334">
        <f>(S334-H334)/(STDEV($Q$206:Q334)*SQRT(365))</f>
        <v>2.3190868236602085</v>
      </c>
      <c r="U334" s="123">
        <f>(P334+1)/(MAX($P$206:P334)+1)-1</f>
        <v>-2.2727682494446677E-3</v>
      </c>
      <c r="V334" s="123">
        <f>MIN($U$206:U334)</f>
        <v>-1.1549948888813444E-2</v>
      </c>
      <c r="W334" s="123">
        <f t="shared" si="36"/>
        <v>6.2419583299999984E-2</v>
      </c>
      <c r="X334" s="120">
        <f>(W334+1)/(MAX($W$206:W334)+1)-1</f>
        <v>0</v>
      </c>
      <c r="Y334" s="123">
        <f>MIN($X$206:X335)</f>
        <v>-6.4801602444490847E-3</v>
      </c>
      <c r="Z334" s="124">
        <f t="shared" si="37"/>
        <v>0.14000000000000001</v>
      </c>
      <c r="AA334" s="125" t="str">
        <f t="shared" si="38"/>
        <v>-</v>
      </c>
      <c r="AB334" s="124">
        <f t="shared" si="39"/>
        <v>0.12</v>
      </c>
    </row>
    <row r="335" spans="1:28">
      <c r="A335" s="115">
        <v>44529</v>
      </c>
      <c r="B335" s="202">
        <v>1.069</v>
      </c>
      <c r="C335" s="202">
        <v>1.069</v>
      </c>
      <c r="D335" s="204">
        <v>106912698.18000001</v>
      </c>
      <c r="F335" s="201">
        <f>出入金!D335</f>
        <v>100000000</v>
      </c>
      <c r="G335" s="201">
        <f>出入金!E335</f>
        <v>39039039.039039038</v>
      </c>
      <c r="H335" s="34">
        <f>出入金!C335</f>
        <v>4.2925245901639458E-2</v>
      </c>
      <c r="I335" s="167">
        <f t="shared" ref="I335:I366" si="44">D335-D334</f>
        <v>670739.85000000894</v>
      </c>
      <c r="J335" s="167">
        <f t="shared" si="40"/>
        <v>6912698.1800000072</v>
      </c>
      <c r="K335" s="167">
        <f t="shared" si="41"/>
        <v>0</v>
      </c>
      <c r="L335" s="167">
        <f t="shared" ref="L335:L366" si="45">M335-M334</f>
        <v>670739.85000000894</v>
      </c>
      <c r="M335" s="167">
        <f t="shared" si="42"/>
        <v>6912698.1800000072</v>
      </c>
      <c r="N335" s="123">
        <f t="shared" si="43"/>
        <v>0.17707142261076941</v>
      </c>
      <c r="O335" s="123">
        <f>I335/AVERAGE($F$206:F335)</f>
        <v>6.7073985000000898E-3</v>
      </c>
      <c r="P335" s="123">
        <f>J335/AVERAGE($F$206:F335)</f>
        <v>6.912698180000007E-2</v>
      </c>
      <c r="Q335" s="123">
        <f>L335/AVERAGE($F$206:F335)</f>
        <v>6.7073985000000898E-3</v>
      </c>
      <c r="R335" s="123">
        <f>M335/AVERAGE($F$206:F335)</f>
        <v>6.912698180000007E-2</v>
      </c>
      <c r="S335" s="123">
        <f>R335/COUNT($R$206:R335)*365</f>
        <v>0.19408729505384636</v>
      </c>
      <c r="T335">
        <f>(S335-H335)/(STDEV($Q$206:Q335)*SQRT(365))</f>
        <v>2.5900828963095437</v>
      </c>
      <c r="U335" s="123">
        <f>(P335+1)/(MAX($P$206:P335)+1)-1</f>
        <v>0</v>
      </c>
      <c r="V335" s="123">
        <f>MIN($U$206:U335)</f>
        <v>-1.1549948888813444E-2</v>
      </c>
      <c r="W335" s="123">
        <f t="shared" ref="W335:W367" si="46">IF(WEEKDAY(A:A)=6,P:P,W334)</f>
        <v>6.2419583299999984E-2</v>
      </c>
      <c r="X335" s="120">
        <f>(W335+1)/(MAX($W$206:W335)+1)-1</f>
        <v>0</v>
      </c>
      <c r="Y335" s="123">
        <f>MIN($X$206:X336)</f>
        <v>-6.4801602444490847E-3</v>
      </c>
      <c r="Z335" s="124">
        <f t="shared" ref="Z335:Z366" si="47">Z334</f>
        <v>0.14000000000000001</v>
      </c>
      <c r="AA335" s="125" t="str">
        <f t="shared" ref="AA335:AA366" si="48">AA334</f>
        <v>-</v>
      </c>
      <c r="AB335" s="124">
        <f t="shared" ref="AB335:AB366" si="49">AB334</f>
        <v>0.12</v>
      </c>
    </row>
    <row r="336" spans="1:28">
      <c r="A336" s="115">
        <v>44530</v>
      </c>
      <c r="B336" s="202">
        <v>1.0820000000000001</v>
      </c>
      <c r="C336" s="202">
        <v>1.0820000000000001</v>
      </c>
      <c r="D336" s="204">
        <v>108188793.34</v>
      </c>
      <c r="F336" s="201">
        <f>出入金!D336</f>
        <v>100000000</v>
      </c>
      <c r="G336" s="201">
        <f>出入金!E336</f>
        <v>39221556.886227548</v>
      </c>
      <c r="H336" s="34">
        <f>出入金!C336</f>
        <v>4.2924183006536061E-2</v>
      </c>
      <c r="I336" s="167">
        <f t="shared" si="44"/>
        <v>1276095.1599999964</v>
      </c>
      <c r="J336" s="167">
        <f t="shared" si="40"/>
        <v>8188793.3400000036</v>
      </c>
      <c r="K336" s="167">
        <f t="shared" si="41"/>
        <v>3.7758668000000554E-4</v>
      </c>
      <c r="L336" s="167">
        <f t="shared" si="45"/>
        <v>1276095.1596224094</v>
      </c>
      <c r="M336" s="167">
        <f t="shared" si="42"/>
        <v>8188793.3396224165</v>
      </c>
      <c r="N336" s="123">
        <f t="shared" si="43"/>
        <v>0.20878297523358785</v>
      </c>
      <c r="O336" s="123">
        <f>I336/AVERAGE($F$206:F336)</f>
        <v>1.2760951599999964E-2</v>
      </c>
      <c r="P336" s="123">
        <f>J336/AVERAGE($F$206:F336)</f>
        <v>8.1887933400000029E-2</v>
      </c>
      <c r="Q336" s="123">
        <f>L336/AVERAGE($F$206:F336)</f>
        <v>1.2760951596224094E-2</v>
      </c>
      <c r="R336" s="123">
        <f>M336/AVERAGE($F$206:F336)</f>
        <v>8.1887933396224161E-2</v>
      </c>
      <c r="S336" s="123">
        <f>R336/COUNT($R$206:R336)*365</f>
        <v>0.22816103579863983</v>
      </c>
      <c r="T336">
        <f>(S336-H336)/(STDEV($Q$206:Q336)*SQRT(365))</f>
        <v>3.0062836160238904</v>
      </c>
      <c r="U336" s="123">
        <f>(P336+1)/(MAX($P$206:P336)+1)-1</f>
        <v>0</v>
      </c>
      <c r="V336" s="123">
        <f>MIN($U$206:U336)</f>
        <v>-1.1549948888813444E-2</v>
      </c>
      <c r="W336" s="123">
        <f t="shared" si="46"/>
        <v>6.2419583299999984E-2</v>
      </c>
      <c r="X336" s="120">
        <f>(W336+1)/(MAX($W$206:W336)+1)-1</f>
        <v>0</v>
      </c>
      <c r="Y336" s="123">
        <f>MIN($X$206:X337)</f>
        <v>-6.4801602444490847E-3</v>
      </c>
      <c r="Z336" s="124">
        <f t="shared" si="47"/>
        <v>0.14000000000000001</v>
      </c>
      <c r="AA336" s="125" t="str">
        <f t="shared" si="48"/>
        <v>-</v>
      </c>
      <c r="AB336" s="124">
        <f t="shared" si="49"/>
        <v>0.12</v>
      </c>
    </row>
    <row r="337" spans="1:28">
      <c r="A337" s="115">
        <v>44531</v>
      </c>
      <c r="B337" s="202">
        <v>1.0780000000000001</v>
      </c>
      <c r="C337" s="202">
        <v>1.0780000000000001</v>
      </c>
      <c r="D337" s="204">
        <v>107755769.65000001</v>
      </c>
      <c r="F337" s="201">
        <f>出入金!D337</f>
        <v>100000000</v>
      </c>
      <c r="G337" s="201">
        <f>出入金!E337</f>
        <v>39402985.074626863</v>
      </c>
      <c r="H337" s="34">
        <f>出入金!C337</f>
        <v>4.2923127035830733E-2</v>
      </c>
      <c r="I337" s="167">
        <f t="shared" si="44"/>
        <v>-433023.68999999762</v>
      </c>
      <c r="J337" s="167">
        <f t="shared" si="40"/>
        <v>7755769.650000006</v>
      </c>
      <c r="K337" s="167">
        <f t="shared" si="41"/>
        <v>0</v>
      </c>
      <c r="L337" s="167">
        <f t="shared" si="45"/>
        <v>-433023.68962241057</v>
      </c>
      <c r="M337" s="167">
        <f t="shared" si="42"/>
        <v>7755769.650000006</v>
      </c>
      <c r="N337" s="123">
        <f t="shared" si="43"/>
        <v>0.19683203278409106</v>
      </c>
      <c r="O337" s="123">
        <f>I337/AVERAGE($F$206:F337)</f>
        <v>-4.3302368999999759E-3</v>
      </c>
      <c r="P337" s="123">
        <f>J337/AVERAGE($F$206:F337)</f>
        <v>7.7557696500000065E-2</v>
      </c>
      <c r="Q337" s="123">
        <f>L337/AVERAGE($F$206:F337)</f>
        <v>-4.3302368962241057E-3</v>
      </c>
      <c r="R337" s="123">
        <f>M337/AVERAGE($F$206:F337)</f>
        <v>7.7557696500000065E-2</v>
      </c>
      <c r="S337" s="123">
        <f>R337/COUNT($R$206:R337)*365</f>
        <v>0.21445878198863652</v>
      </c>
      <c r="T337">
        <f>(S337-H337)/(STDEV($Q$206:Q337)*SQRT(365))</f>
        <v>2.7697616279055781</v>
      </c>
      <c r="U337" s="123">
        <f>(P337+1)/(MAX($P$206:P337)+1)-1</f>
        <v>-4.0024819265629397E-3</v>
      </c>
      <c r="V337" s="123">
        <f>MIN($U$206:U337)</f>
        <v>-1.1549948888813444E-2</v>
      </c>
      <c r="W337" s="123">
        <f t="shared" si="46"/>
        <v>6.2419583299999984E-2</v>
      </c>
      <c r="X337" s="120">
        <f>(W337+1)/(MAX($W$206:W337)+1)-1</f>
        <v>0</v>
      </c>
      <c r="Y337" s="123">
        <f>MIN($X$206:X338)</f>
        <v>-6.4801602444490847E-3</v>
      </c>
      <c r="Z337" s="124">
        <f t="shared" si="47"/>
        <v>0.14000000000000001</v>
      </c>
      <c r="AA337" s="125" t="str">
        <f t="shared" si="48"/>
        <v>-</v>
      </c>
      <c r="AB337" s="124">
        <f t="shared" si="49"/>
        <v>0.12</v>
      </c>
    </row>
    <row r="338" spans="1:28">
      <c r="A338" s="115">
        <v>44532</v>
      </c>
      <c r="B338" s="202">
        <v>1.0720000000000001</v>
      </c>
      <c r="C338" s="202">
        <v>1.0720000000000001</v>
      </c>
      <c r="D338" s="204">
        <v>107224000.28</v>
      </c>
      <c r="F338" s="201">
        <f>出入金!D338</f>
        <v>100000000</v>
      </c>
      <c r="G338" s="201">
        <f>出入金!E338</f>
        <v>39583333.333333336</v>
      </c>
      <c r="H338" s="34">
        <f>出入金!C338</f>
        <v>4.2922077922078035E-2</v>
      </c>
      <c r="I338" s="167">
        <f t="shared" si="44"/>
        <v>-531769.37000000477</v>
      </c>
      <c r="J338" s="167">
        <f t="shared" si="40"/>
        <v>7224000.2800000012</v>
      </c>
      <c r="K338" s="167">
        <f t="shared" si="41"/>
        <v>0</v>
      </c>
      <c r="L338" s="167">
        <f t="shared" si="45"/>
        <v>-531769.37000000477</v>
      </c>
      <c r="M338" s="167">
        <f t="shared" si="42"/>
        <v>7224000.2800000012</v>
      </c>
      <c r="N338" s="123">
        <f t="shared" si="43"/>
        <v>0.18250105970526317</v>
      </c>
      <c r="O338" s="123">
        <f>I338/AVERAGE($F$206:F338)</f>
        <v>-5.3176937000000476E-3</v>
      </c>
      <c r="P338" s="123">
        <f>J338/AVERAGE($F$206:F338)</f>
        <v>7.2240002800000008E-2</v>
      </c>
      <c r="Q338" s="123">
        <f>L338/AVERAGE($F$206:F338)</f>
        <v>-5.3176937000000476E-3</v>
      </c>
      <c r="R338" s="123">
        <f>M338/AVERAGE($F$206:F338)</f>
        <v>7.2240002800000008E-2</v>
      </c>
      <c r="S338" s="123">
        <f>R338/COUNT($R$206:R338)*365</f>
        <v>0.19825263926315792</v>
      </c>
      <c r="T338">
        <f>(S338-H338)/(STDEV($Q$206:Q338)*SQRT(365))</f>
        <v>2.486590347299888</v>
      </c>
      <c r="U338" s="123">
        <f>(P338+1)/(MAX($P$206:P338)+1)-1</f>
        <v>-8.9176801978738673E-3</v>
      </c>
      <c r="V338" s="123">
        <f>MIN($U$206:U338)</f>
        <v>-1.1549948888813444E-2</v>
      </c>
      <c r="W338" s="123">
        <f t="shared" si="46"/>
        <v>6.2419583299999984E-2</v>
      </c>
      <c r="X338" s="120">
        <f>(W338+1)/(MAX($W$206:W338)+1)-1</f>
        <v>0</v>
      </c>
      <c r="Y338" s="123">
        <f>MIN($X$206:X339)</f>
        <v>-6.4801602444490847E-3</v>
      </c>
      <c r="Z338" s="124">
        <f t="shared" si="47"/>
        <v>0.14000000000000001</v>
      </c>
      <c r="AA338" s="125" t="str">
        <f t="shared" si="48"/>
        <v>-</v>
      </c>
      <c r="AB338" s="124">
        <f t="shared" si="49"/>
        <v>0.12</v>
      </c>
    </row>
    <row r="339" spans="1:28">
      <c r="A339" s="115">
        <v>44533</v>
      </c>
      <c r="B339" s="202">
        <v>1.0720000000000001</v>
      </c>
      <c r="C339" s="202">
        <v>1.0720000000000001</v>
      </c>
      <c r="D339" s="204">
        <v>107169019.7</v>
      </c>
      <c r="F339" s="201">
        <f>出入金!D339</f>
        <v>100000000</v>
      </c>
      <c r="G339" s="201">
        <f>出入金!E339</f>
        <v>39762611.275964394</v>
      </c>
      <c r="H339" s="34">
        <f>出入金!C339</f>
        <v>4.2921035598705616E-2</v>
      </c>
      <c r="I339" s="167">
        <f t="shared" si="44"/>
        <v>-54980.579999998212</v>
      </c>
      <c r="J339" s="167">
        <f t="shared" si="40"/>
        <v>7169019.700000003</v>
      </c>
      <c r="K339" s="167">
        <f t="shared" si="41"/>
        <v>0</v>
      </c>
      <c r="L339" s="167">
        <f t="shared" si="45"/>
        <v>-54980.579999998212</v>
      </c>
      <c r="M339" s="167">
        <f t="shared" si="42"/>
        <v>7169019.700000003</v>
      </c>
      <c r="N339" s="123">
        <f t="shared" si="43"/>
        <v>0.18029549544029858</v>
      </c>
      <c r="O339" s="123">
        <f>I339/AVERAGE($F$206:F339)</f>
        <v>-5.4980579999998217E-4</v>
      </c>
      <c r="P339" s="123">
        <f>J339/AVERAGE($F$206:F339)</f>
        <v>7.1690197000000025E-2</v>
      </c>
      <c r="Q339" s="123">
        <f>L339/AVERAGE($F$206:F339)</f>
        <v>-5.4980579999998217E-4</v>
      </c>
      <c r="R339" s="123">
        <f>M339/AVERAGE($F$206:F339)</f>
        <v>7.1690197000000025E-2</v>
      </c>
      <c r="S339" s="123">
        <f>R339/COUNT($R$206:R339)*365</f>
        <v>0.19527553660447769</v>
      </c>
      <c r="T339">
        <f>(S339-H339)/(STDEV($Q$206:Q339)*SQRT(365))</f>
        <v>2.4471416554623264</v>
      </c>
      <c r="U339" s="123">
        <f>(P339+1)/(MAX($P$206:P339)+1)-1</f>
        <v>-9.42587128035699E-3</v>
      </c>
      <c r="V339" s="123">
        <f>MIN($U$206:U339)</f>
        <v>-1.1549948888813444E-2</v>
      </c>
      <c r="W339" s="123">
        <f t="shared" si="46"/>
        <v>7.1690197000000025E-2</v>
      </c>
      <c r="X339" s="120">
        <f>(W339+1)/(MAX($W$206:W339)+1)-1</f>
        <v>0</v>
      </c>
      <c r="Y339" s="123">
        <f>MIN($X$206:X340)</f>
        <v>-6.4801602444490847E-3</v>
      </c>
      <c r="Z339" s="124">
        <f t="shared" si="47"/>
        <v>0.14000000000000001</v>
      </c>
      <c r="AA339" s="125" t="str">
        <f t="shared" si="48"/>
        <v>-</v>
      </c>
      <c r="AB339" s="124">
        <f t="shared" si="49"/>
        <v>0.12</v>
      </c>
    </row>
    <row r="340" spans="1:28">
      <c r="A340" s="115">
        <v>44534</v>
      </c>
      <c r="B340" s="202">
        <v>1.0720000000000001</v>
      </c>
      <c r="C340" s="202">
        <v>1.0720000000000001</v>
      </c>
      <c r="D340" s="204">
        <v>107169019.7</v>
      </c>
      <c r="F340" s="201">
        <f>出入金!D340</f>
        <v>100000000</v>
      </c>
      <c r="G340" s="201">
        <f>出入金!E340</f>
        <v>39940828.402366862</v>
      </c>
      <c r="H340" s="34">
        <f>出入金!C340</f>
        <v>4.2920000000000111E-2</v>
      </c>
      <c r="I340" s="167">
        <f t="shared" si="44"/>
        <v>0</v>
      </c>
      <c r="J340" s="167">
        <f t="shared" si="40"/>
        <v>7169019.700000003</v>
      </c>
      <c r="K340" s="167">
        <f t="shared" si="41"/>
        <v>0</v>
      </c>
      <c r="L340" s="167">
        <f t="shared" si="45"/>
        <v>0</v>
      </c>
      <c r="M340" s="167">
        <f t="shared" si="42"/>
        <v>7169019.700000003</v>
      </c>
      <c r="N340" s="123">
        <f t="shared" si="43"/>
        <v>0.17949101174814824</v>
      </c>
      <c r="O340" s="123">
        <f>I340/AVERAGE($F$206:F340)</f>
        <v>0</v>
      </c>
      <c r="P340" s="123">
        <f>J340/AVERAGE($F$206:F340)</f>
        <v>7.1690197000000025E-2</v>
      </c>
      <c r="Q340" s="123">
        <f>L340/AVERAGE($F$206:F340)</f>
        <v>0</v>
      </c>
      <c r="R340" s="123">
        <f>M340/AVERAGE($F$206:F340)</f>
        <v>7.1690197000000025E-2</v>
      </c>
      <c r="S340" s="123">
        <f>R340/COUNT($R$206:R340)*365</f>
        <v>0.19382905114814819</v>
      </c>
      <c r="T340">
        <f>(S340-H340)/(STDEV($Q$206:Q340)*SQRT(365))</f>
        <v>2.4327753796578708</v>
      </c>
      <c r="U340" s="123">
        <f>(P340+1)/(MAX($P$206:P340)+1)-1</f>
        <v>-9.42587128035699E-3</v>
      </c>
      <c r="V340" s="123">
        <f>MIN($U$206:U340)</f>
        <v>-1.1549948888813444E-2</v>
      </c>
      <c r="W340" s="123">
        <f t="shared" si="46"/>
        <v>7.1690197000000025E-2</v>
      </c>
      <c r="X340" s="120">
        <f>(W340+1)/(MAX($W$206:W340)+1)-1</f>
        <v>0</v>
      </c>
      <c r="Y340" s="123">
        <f>MIN($X$206:X341)</f>
        <v>-6.4801602444490847E-3</v>
      </c>
      <c r="Z340" s="124">
        <f t="shared" si="47"/>
        <v>0.14000000000000001</v>
      </c>
      <c r="AA340" s="125" t="str">
        <f t="shared" si="48"/>
        <v>-</v>
      </c>
      <c r="AB340" s="124">
        <f t="shared" si="49"/>
        <v>0.12</v>
      </c>
    </row>
    <row r="341" spans="1:28">
      <c r="A341" s="115">
        <v>44535</v>
      </c>
      <c r="B341" s="202">
        <v>1.0720000000000001</v>
      </c>
      <c r="C341" s="202">
        <v>1.0720000000000001</v>
      </c>
      <c r="D341" s="204">
        <v>107169019.7</v>
      </c>
      <c r="F341" s="201">
        <f>出入金!D341</f>
        <v>100000000</v>
      </c>
      <c r="G341" s="201">
        <f>出入金!E341</f>
        <v>40117994.100294985</v>
      </c>
      <c r="H341" s="34">
        <f>出入金!C341</f>
        <v>4.291897106109336E-2</v>
      </c>
      <c r="I341" s="167">
        <f t="shared" si="44"/>
        <v>0</v>
      </c>
      <c r="J341" s="167">
        <f t="shared" si="40"/>
        <v>7169019.700000003</v>
      </c>
      <c r="K341" s="167">
        <f t="shared" si="41"/>
        <v>0</v>
      </c>
      <c r="L341" s="167">
        <f t="shared" si="45"/>
        <v>0</v>
      </c>
      <c r="M341" s="167">
        <f t="shared" si="42"/>
        <v>7169019.700000003</v>
      </c>
      <c r="N341" s="123">
        <f t="shared" si="43"/>
        <v>0.17869835869852949</v>
      </c>
      <c r="O341" s="123">
        <f>I341/AVERAGE($F$206:F341)</f>
        <v>0</v>
      </c>
      <c r="P341" s="123">
        <f>J341/AVERAGE($F$206:F341)</f>
        <v>7.1690197000000025E-2</v>
      </c>
      <c r="Q341" s="123">
        <f>L341/AVERAGE($F$206:F341)</f>
        <v>0</v>
      </c>
      <c r="R341" s="123">
        <f>M341/AVERAGE($F$206:F341)</f>
        <v>7.1690197000000025E-2</v>
      </c>
      <c r="S341" s="123">
        <f>R341/COUNT($R$206:R341)*365</f>
        <v>0.19240383753676477</v>
      </c>
      <c r="T341">
        <f>(S341-H341)/(STDEV($Q$206:Q341)*SQRT(365))</f>
        <v>2.418551900890531</v>
      </c>
      <c r="U341" s="123">
        <f>(P341+1)/(MAX($P$206:P341)+1)-1</f>
        <v>-9.42587128035699E-3</v>
      </c>
      <c r="V341" s="123">
        <f>MIN($U$206:U341)</f>
        <v>-1.1549948888813444E-2</v>
      </c>
      <c r="W341" s="123">
        <f t="shared" si="46"/>
        <v>7.1690197000000025E-2</v>
      </c>
      <c r="X341" s="120">
        <f>(W341+1)/(MAX($W$206:W341)+1)-1</f>
        <v>0</v>
      </c>
      <c r="Y341" s="123">
        <f>MIN($X$206:X342)</f>
        <v>-6.4801602444490847E-3</v>
      </c>
      <c r="Z341" s="124">
        <f t="shared" si="47"/>
        <v>0.14000000000000001</v>
      </c>
      <c r="AA341" s="125" t="str">
        <f t="shared" si="48"/>
        <v>-</v>
      </c>
      <c r="AB341" s="124">
        <f t="shared" si="49"/>
        <v>0.12</v>
      </c>
    </row>
    <row r="342" spans="1:28">
      <c r="A342" s="115">
        <v>44536</v>
      </c>
      <c r="B342" s="202">
        <v>1.0660000000000001</v>
      </c>
      <c r="C342" s="202">
        <v>1.0660000000000001</v>
      </c>
      <c r="D342" s="204">
        <v>106602179.90000001</v>
      </c>
      <c r="F342" s="201">
        <f>出入金!D342</f>
        <v>100000000</v>
      </c>
      <c r="G342" s="201">
        <f>出入金!E342</f>
        <v>40294117.647058822</v>
      </c>
      <c r="H342" s="34">
        <f>出入金!C342</f>
        <v>4.291794871794883E-2</v>
      </c>
      <c r="I342" s="167">
        <f t="shared" si="44"/>
        <v>-566839.79999999702</v>
      </c>
      <c r="J342" s="167">
        <f t="shared" si="40"/>
        <v>6602179.900000006</v>
      </c>
      <c r="K342" s="167">
        <f t="shared" si="41"/>
        <v>0</v>
      </c>
      <c r="L342" s="167">
        <f t="shared" si="45"/>
        <v>-566839.79999999702</v>
      </c>
      <c r="M342" s="167">
        <f t="shared" si="42"/>
        <v>6602179.900000006</v>
      </c>
      <c r="N342" s="123">
        <f t="shared" si="43"/>
        <v>0.16384972014598556</v>
      </c>
      <c r="O342" s="123">
        <f>I342/AVERAGE($F$206:F342)</f>
        <v>-5.6683979999999703E-3</v>
      </c>
      <c r="P342" s="123">
        <f>J342/AVERAGE($F$206:F342)</f>
        <v>6.6021799000000062E-2</v>
      </c>
      <c r="Q342" s="123">
        <f>L342/AVERAGE($F$206:F342)</f>
        <v>-5.6683979999999703E-3</v>
      </c>
      <c r="R342" s="123">
        <f>M342/AVERAGE($F$206:F342)</f>
        <v>6.6021799000000062E-2</v>
      </c>
      <c r="S342" s="123">
        <f>R342/COUNT($R$206:R342)*365</f>
        <v>0.17589749368613156</v>
      </c>
      <c r="T342">
        <f>(S342-H342)/(STDEV($Q$206:Q342)*SQRT(365))</f>
        <v>2.1309198307207735</v>
      </c>
      <c r="U342" s="123">
        <f>(P342+1)/(MAX($P$206:P342)+1)-1</f>
        <v>-1.4665229096453847E-2</v>
      </c>
      <c r="V342" s="123">
        <f>MIN($U$206:U342)</f>
        <v>-1.4665229096453847E-2</v>
      </c>
      <c r="W342" s="123">
        <f t="shared" si="46"/>
        <v>7.1690197000000025E-2</v>
      </c>
      <c r="X342" s="120">
        <f>(W342+1)/(MAX($W$206:W342)+1)-1</f>
        <v>0</v>
      </c>
      <c r="Y342" s="123">
        <f>MIN($X$206:X343)</f>
        <v>-6.4801602444490847E-3</v>
      </c>
      <c r="Z342" s="124">
        <f t="shared" si="47"/>
        <v>0.14000000000000001</v>
      </c>
      <c r="AA342" s="125" t="str">
        <f t="shared" si="48"/>
        <v>-</v>
      </c>
      <c r="AB342" s="124">
        <f t="shared" si="49"/>
        <v>0.12</v>
      </c>
    </row>
    <row r="343" spans="1:28">
      <c r="A343" s="115">
        <v>44537</v>
      </c>
      <c r="B343" s="202">
        <v>1.0629999999999999</v>
      </c>
      <c r="C343" s="202">
        <v>1.0629999999999999</v>
      </c>
      <c r="D343" s="204">
        <v>106324188.26000001</v>
      </c>
      <c r="F343" s="201">
        <f>出入金!D343</f>
        <v>100000000</v>
      </c>
      <c r="G343" s="201">
        <f>出入金!E343</f>
        <v>40469208.211143695</v>
      </c>
      <c r="H343" s="34">
        <f>出入金!C343</f>
        <v>4.2916932907348354E-2</v>
      </c>
      <c r="I343" s="167">
        <f t="shared" si="44"/>
        <v>-277991.6400000006</v>
      </c>
      <c r="J343" s="167">
        <f t="shared" si="40"/>
        <v>6324188.2600000054</v>
      </c>
      <c r="K343" s="167">
        <f t="shared" si="41"/>
        <v>0</v>
      </c>
      <c r="L343" s="167">
        <f t="shared" si="45"/>
        <v>-277991.6400000006</v>
      </c>
      <c r="M343" s="167">
        <f t="shared" si="42"/>
        <v>6324188.2600000054</v>
      </c>
      <c r="N343" s="123">
        <f t="shared" si="43"/>
        <v>0.15627160845362331</v>
      </c>
      <c r="O343" s="123">
        <f>I343/AVERAGE($F$206:F343)</f>
        <v>-2.7799164000000061E-3</v>
      </c>
      <c r="P343" s="123">
        <f>J343/AVERAGE($F$206:F343)</f>
        <v>6.3241882600000049E-2</v>
      </c>
      <c r="Q343" s="123">
        <f>L343/AVERAGE($F$206:F343)</f>
        <v>-2.7799164000000061E-3</v>
      </c>
      <c r="R343" s="123">
        <f>M343/AVERAGE($F$206:F343)</f>
        <v>6.3241882600000049E-2</v>
      </c>
      <c r="S343" s="123">
        <f>R343/COUNT($R$206:R343)*365</f>
        <v>0.16727019673188417</v>
      </c>
      <c r="T343">
        <f>(S343-H343)/(STDEV($Q$206:Q343)*SQRT(365))</f>
        <v>1.9927616629846112</v>
      </c>
      <c r="U343" s="123">
        <f>(P343+1)/(MAX($P$206:P343)+1)-1</f>
        <v>-1.7234734046253641E-2</v>
      </c>
      <c r="V343" s="123">
        <f>MIN($U$206:U343)</f>
        <v>-1.7234734046253641E-2</v>
      </c>
      <c r="W343" s="123">
        <f t="shared" si="46"/>
        <v>7.1690197000000025E-2</v>
      </c>
      <c r="X343" s="120">
        <f>(W343+1)/(MAX($W$206:W343)+1)-1</f>
        <v>0</v>
      </c>
      <c r="Y343" s="123">
        <f>MIN($X$206:X344)</f>
        <v>-6.4801602444490847E-3</v>
      </c>
      <c r="Z343" s="124">
        <f t="shared" si="47"/>
        <v>0.14000000000000001</v>
      </c>
      <c r="AA343" s="125" t="str">
        <f t="shared" si="48"/>
        <v>-</v>
      </c>
      <c r="AB343" s="124">
        <f t="shared" si="49"/>
        <v>0.12</v>
      </c>
    </row>
    <row r="344" spans="1:28">
      <c r="A344" s="115">
        <v>44538</v>
      </c>
      <c r="B344" s="202">
        <v>1.0620000000000001</v>
      </c>
      <c r="C344" s="202">
        <v>1.0620000000000001</v>
      </c>
      <c r="D344" s="204">
        <v>106194627.34</v>
      </c>
      <c r="F344" s="201">
        <f>出入金!D344</f>
        <v>100000000</v>
      </c>
      <c r="G344" s="201">
        <f>出入金!E344</f>
        <v>40643274.853801169</v>
      </c>
      <c r="H344" s="34">
        <f>出入金!C344</f>
        <v>4.2915923566879094E-2</v>
      </c>
      <c r="I344" s="167">
        <f t="shared" si="44"/>
        <v>-129560.92000000179</v>
      </c>
      <c r="J344" s="167">
        <f t="shared" si="40"/>
        <v>6194627.3400000036</v>
      </c>
      <c r="K344" s="167">
        <f t="shared" si="41"/>
        <v>0</v>
      </c>
      <c r="L344" s="167">
        <f t="shared" si="45"/>
        <v>-129560.92000000179</v>
      </c>
      <c r="M344" s="167">
        <f t="shared" si="42"/>
        <v>6194627.3400000036</v>
      </c>
      <c r="N344" s="123">
        <f t="shared" si="43"/>
        <v>0.15241457196259001</v>
      </c>
      <c r="O344" s="123">
        <f>I344/AVERAGE($F$206:F344)</f>
        <v>-1.2956092000000179E-3</v>
      </c>
      <c r="P344" s="123">
        <f>J344/AVERAGE($F$206:F344)</f>
        <v>6.1946273400000036E-2</v>
      </c>
      <c r="Q344" s="123">
        <f>L344/AVERAGE($F$206:F344)</f>
        <v>-1.2956092000000179E-3</v>
      </c>
      <c r="R344" s="123">
        <f>M344/AVERAGE($F$206:F344)</f>
        <v>6.1946273400000036E-2</v>
      </c>
      <c r="S344" s="123">
        <f>R344/COUNT($R$206:R344)*365</f>
        <v>0.16266467475539578</v>
      </c>
      <c r="T344">
        <f>(S344-H344)/(STDEV($Q$206:Q344)*SQRT(365))</f>
        <v>1.9239561795783151</v>
      </c>
      <c r="U344" s="123">
        <f>(P344+1)/(MAX($P$206:P344)+1)-1</f>
        <v>-1.8432278782637201E-2</v>
      </c>
      <c r="V344" s="123">
        <f>MIN($U$206:U344)</f>
        <v>-1.8432278782637201E-2</v>
      </c>
      <c r="W344" s="123">
        <f t="shared" si="46"/>
        <v>7.1690197000000025E-2</v>
      </c>
      <c r="X344" s="120">
        <f>(W344+1)/(MAX($W$206:W344)+1)-1</f>
        <v>0</v>
      </c>
      <c r="Y344" s="123">
        <f>MIN($X$206:X345)</f>
        <v>-6.4801602444490847E-3</v>
      </c>
      <c r="Z344" s="124">
        <f t="shared" si="47"/>
        <v>0.14000000000000001</v>
      </c>
      <c r="AA344" s="125" t="str">
        <f t="shared" si="48"/>
        <v>-</v>
      </c>
      <c r="AB344" s="124">
        <f t="shared" si="49"/>
        <v>0.12</v>
      </c>
    </row>
    <row r="345" spans="1:28">
      <c r="A345" s="115">
        <v>44539</v>
      </c>
      <c r="B345" s="202">
        <v>1.0489999999999999</v>
      </c>
      <c r="C345" s="202">
        <v>1.0489999999999999</v>
      </c>
      <c r="D345" s="204">
        <v>104895399.20999999</v>
      </c>
      <c r="F345" s="201">
        <f>出入金!D345</f>
        <v>100000000</v>
      </c>
      <c r="G345" s="201">
        <f>出入金!E345</f>
        <v>40816326.530612245</v>
      </c>
      <c r="H345" s="34">
        <f>出入金!C345</f>
        <v>4.291492063492075E-2</v>
      </c>
      <c r="I345" s="167">
        <f t="shared" si="44"/>
        <v>-1299228.1300000101</v>
      </c>
      <c r="J345" s="167">
        <f t="shared" si="40"/>
        <v>4895399.2099999934</v>
      </c>
      <c r="K345" s="167">
        <f t="shared" si="41"/>
        <v>0</v>
      </c>
      <c r="L345" s="167">
        <f t="shared" si="45"/>
        <v>-1299228.1300000101</v>
      </c>
      <c r="M345" s="167">
        <f t="shared" si="42"/>
        <v>4895399.2099999934</v>
      </c>
      <c r="N345" s="123">
        <f t="shared" si="43"/>
        <v>0.11993728064499984</v>
      </c>
      <c r="O345" s="123">
        <f>I345/AVERAGE($F$206:F345)</f>
        <v>-1.2992281300000101E-2</v>
      </c>
      <c r="P345" s="123">
        <f>J345/AVERAGE($F$206:F345)</f>
        <v>4.8953992099999934E-2</v>
      </c>
      <c r="Q345" s="123">
        <f>L345/AVERAGE($F$206:F345)</f>
        <v>-1.2992281300000101E-2</v>
      </c>
      <c r="R345" s="123">
        <f>M345/AVERAGE($F$206:F345)</f>
        <v>4.8953992099999934E-2</v>
      </c>
      <c r="S345" s="123">
        <f>R345/COUNT($R$206:R345)*365</f>
        <v>0.12763005083214268</v>
      </c>
      <c r="T345">
        <f>(S345-H345)/(STDEV($Q$206:Q345)*SQRT(365))</f>
        <v>1.2893695445465714</v>
      </c>
      <c r="U345" s="123">
        <f>(P345+1)/(MAX($P$206:P345)+1)-1</f>
        <v>-3.0441176283850457E-2</v>
      </c>
      <c r="V345" s="123">
        <f>MIN($U$206:U345)</f>
        <v>-3.0441176283850457E-2</v>
      </c>
      <c r="W345" s="123">
        <f t="shared" si="46"/>
        <v>7.1690197000000025E-2</v>
      </c>
      <c r="X345" s="120">
        <f>(W345+1)/(MAX($W$206:W345)+1)-1</f>
        <v>0</v>
      </c>
      <c r="Y345" s="123">
        <f>MIN($X$206:X346)</f>
        <v>-1.0245851581677012E-2</v>
      </c>
      <c r="Z345" s="124">
        <f t="shared" si="47"/>
        <v>0.14000000000000001</v>
      </c>
      <c r="AA345" s="125" t="str">
        <f t="shared" si="48"/>
        <v>-</v>
      </c>
      <c r="AB345" s="124">
        <f t="shared" si="49"/>
        <v>0.12</v>
      </c>
    </row>
    <row r="346" spans="1:28">
      <c r="A346" s="115">
        <v>44540</v>
      </c>
      <c r="B346" s="202">
        <v>1.0609999999999999</v>
      </c>
      <c r="C346" s="202">
        <v>1.0609999999999999</v>
      </c>
      <c r="D346" s="204">
        <v>106070981.83</v>
      </c>
      <c r="F346" s="201">
        <f>出入金!D346</f>
        <v>100000000</v>
      </c>
      <c r="G346" s="201">
        <f>出入金!E346</f>
        <v>40988372.093023255</v>
      </c>
      <c r="H346" s="34">
        <f>出入金!C346</f>
        <v>4.2913924050633025E-2</v>
      </c>
      <c r="I346" s="167">
        <f t="shared" si="44"/>
        <v>1175582.6200000048</v>
      </c>
      <c r="J346" s="167">
        <f t="shared" si="40"/>
        <v>6070981.8299999982</v>
      </c>
      <c r="K346" s="167">
        <f t="shared" si="41"/>
        <v>0</v>
      </c>
      <c r="L346" s="167">
        <f t="shared" si="45"/>
        <v>1175582.6200000048</v>
      </c>
      <c r="M346" s="167">
        <f t="shared" si="42"/>
        <v>6070981.8299999982</v>
      </c>
      <c r="N346" s="123">
        <f t="shared" si="43"/>
        <v>0.14811473400851061</v>
      </c>
      <c r="O346" s="123">
        <f>I346/AVERAGE($F$206:F346)</f>
        <v>1.1755826200000048E-2</v>
      </c>
      <c r="P346" s="123">
        <f>J346/AVERAGE($F$206:F346)</f>
        <v>6.0709818299999982E-2</v>
      </c>
      <c r="Q346" s="123">
        <f>L346/AVERAGE($F$206:F346)</f>
        <v>1.1755826200000048E-2</v>
      </c>
      <c r="R346" s="123">
        <f>M346/AVERAGE($F$206:F346)</f>
        <v>6.0709818299999982E-2</v>
      </c>
      <c r="S346" s="123">
        <f>R346/COUNT($R$206:R346)*365</f>
        <v>0.15715662184042548</v>
      </c>
      <c r="T346">
        <f>(S346-H346)/(STDEV($Q$206:Q346)*SQRT(365))</f>
        <v>1.6802573710664328</v>
      </c>
      <c r="U346" s="123">
        <f>(P346+1)/(MAX($P$206:P346)+1)-1</f>
        <v>-1.9575146783867514E-2</v>
      </c>
      <c r="V346" s="123">
        <f>MIN($U$206:U346)</f>
        <v>-3.0441176283850457E-2</v>
      </c>
      <c r="W346" s="123">
        <f t="shared" si="46"/>
        <v>6.0709818299999982E-2</v>
      </c>
      <c r="X346" s="120">
        <f>(W346+1)/(MAX($W$206:W346)+1)-1</f>
        <v>-1.0245851581677012E-2</v>
      </c>
      <c r="Y346" s="123">
        <f>MIN($X$206:X347)</f>
        <v>-1.0245851581677012E-2</v>
      </c>
      <c r="Z346" s="124">
        <f t="shared" si="47"/>
        <v>0.14000000000000001</v>
      </c>
      <c r="AA346" s="125" t="str">
        <f t="shared" si="48"/>
        <v>-</v>
      </c>
      <c r="AB346" s="124">
        <f t="shared" si="49"/>
        <v>0.12</v>
      </c>
    </row>
    <row r="347" spans="1:28">
      <c r="A347" s="115">
        <v>44541</v>
      </c>
      <c r="B347" s="202">
        <v>1.0609999999999999</v>
      </c>
      <c r="C347" s="202">
        <v>1.0609999999999999</v>
      </c>
      <c r="D347" s="204">
        <v>106070981.83</v>
      </c>
      <c r="F347" s="201">
        <f>出入金!D347</f>
        <v>100000000</v>
      </c>
      <c r="G347" s="201">
        <f>出入金!E347</f>
        <v>41159420.28985507</v>
      </c>
      <c r="H347" s="34">
        <f>出入金!C347</f>
        <v>4.2912933753943332E-2</v>
      </c>
      <c r="I347" s="167">
        <f t="shared" si="44"/>
        <v>0</v>
      </c>
      <c r="J347" s="167">
        <f t="shared" si="40"/>
        <v>6070981.8299999982</v>
      </c>
      <c r="K347" s="167">
        <f t="shared" si="41"/>
        <v>0</v>
      </c>
      <c r="L347" s="167">
        <f t="shared" si="45"/>
        <v>0</v>
      </c>
      <c r="M347" s="167">
        <f t="shared" si="42"/>
        <v>6070981.8299999982</v>
      </c>
      <c r="N347" s="123">
        <f t="shared" si="43"/>
        <v>0.14749920643309855</v>
      </c>
      <c r="O347" s="123">
        <f>I347/AVERAGE($F$206:F347)</f>
        <v>0</v>
      </c>
      <c r="P347" s="123">
        <f>J347/AVERAGE($F$206:F347)</f>
        <v>6.0709818299999982E-2</v>
      </c>
      <c r="Q347" s="123">
        <f>L347/AVERAGE($F$206:F347)</f>
        <v>0</v>
      </c>
      <c r="R347" s="123">
        <f>M347/AVERAGE($F$206:F347)</f>
        <v>6.0709818299999982E-2</v>
      </c>
      <c r="S347" s="123">
        <f>R347/COUNT($R$206:R347)*365</f>
        <v>0.15604988506690137</v>
      </c>
      <c r="T347">
        <f>(S347-H347)/(STDEV($Q$206:Q347)*SQRT(365))</f>
        <v>1.6698398717184197</v>
      </c>
      <c r="U347" s="123">
        <f>(P347+1)/(MAX($P$206:P347)+1)-1</f>
        <v>-1.9575146783867514E-2</v>
      </c>
      <c r="V347" s="123">
        <f>MIN($U$206:U347)</f>
        <v>-3.0441176283850457E-2</v>
      </c>
      <c r="W347" s="123">
        <f t="shared" si="46"/>
        <v>6.0709818299999982E-2</v>
      </c>
      <c r="X347" s="120">
        <f>(W347+1)/(MAX($W$206:W347)+1)-1</f>
        <v>-1.0245851581677012E-2</v>
      </c>
      <c r="Y347" s="123">
        <f>MIN($X$206:X348)</f>
        <v>-1.0245851581677012E-2</v>
      </c>
      <c r="Z347" s="124">
        <f t="shared" si="47"/>
        <v>0.14000000000000001</v>
      </c>
      <c r="AA347" s="125" t="str">
        <f t="shared" si="48"/>
        <v>-</v>
      </c>
      <c r="AB347" s="124">
        <f t="shared" si="49"/>
        <v>0.12</v>
      </c>
    </row>
    <row r="348" spans="1:28">
      <c r="A348" s="115">
        <v>44542</v>
      </c>
      <c r="B348" s="202">
        <v>1.0609999999999999</v>
      </c>
      <c r="C348" s="202">
        <v>1.0609999999999999</v>
      </c>
      <c r="D348" s="204">
        <v>106070981.83</v>
      </c>
      <c r="F348" s="201">
        <f>出入金!D348</f>
        <v>100000000</v>
      </c>
      <c r="G348" s="201">
        <f>出入金!E348</f>
        <v>41329479.768786125</v>
      </c>
      <c r="H348" s="34">
        <f>出入金!C348</f>
        <v>4.2911949685534703E-2</v>
      </c>
      <c r="I348" s="167">
        <f t="shared" si="44"/>
        <v>0</v>
      </c>
      <c r="J348" s="167">
        <f t="shared" si="40"/>
        <v>6070981.8299999982</v>
      </c>
      <c r="K348" s="167">
        <f t="shared" si="41"/>
        <v>0</v>
      </c>
      <c r="L348" s="167">
        <f t="shared" si="45"/>
        <v>0</v>
      </c>
      <c r="M348" s="167">
        <f t="shared" si="42"/>
        <v>6070981.8299999982</v>
      </c>
      <c r="N348" s="123">
        <f t="shared" si="43"/>
        <v>0.14689228763496501</v>
      </c>
      <c r="O348" s="123">
        <f>I348/AVERAGE($F$206:F348)</f>
        <v>0</v>
      </c>
      <c r="P348" s="123">
        <f>J348/AVERAGE($F$206:F348)</f>
        <v>6.0709818299999982E-2</v>
      </c>
      <c r="Q348" s="123">
        <f>L348/AVERAGE($F$206:F348)</f>
        <v>0</v>
      </c>
      <c r="R348" s="123">
        <f>M348/AVERAGE($F$206:F348)</f>
        <v>6.0709818299999982E-2</v>
      </c>
      <c r="S348" s="123">
        <f>R348/COUNT($R$206:R348)*365</f>
        <v>0.15495862712937059</v>
      </c>
      <c r="T348">
        <f>(S348-H348)/(STDEV($Q$206:Q348)*SQRT(365))</f>
        <v>1.6595170884187147</v>
      </c>
      <c r="U348" s="123">
        <f>(P348+1)/(MAX($P$206:P348)+1)-1</f>
        <v>-1.9575146783867514E-2</v>
      </c>
      <c r="V348" s="123">
        <f>MIN($U$206:U348)</f>
        <v>-3.0441176283850457E-2</v>
      </c>
      <c r="W348" s="123">
        <f t="shared" si="46"/>
        <v>6.0709818299999982E-2</v>
      </c>
      <c r="X348" s="120">
        <f>(W348+1)/(MAX($W$206:W348)+1)-1</f>
        <v>-1.0245851581677012E-2</v>
      </c>
      <c r="Y348" s="123">
        <f>MIN($X$206:X349)</f>
        <v>-1.0245851581677012E-2</v>
      </c>
      <c r="Z348" s="124">
        <f t="shared" si="47"/>
        <v>0.14000000000000001</v>
      </c>
      <c r="AA348" s="125" t="str">
        <f t="shared" si="48"/>
        <v>-</v>
      </c>
      <c r="AB348" s="124">
        <f t="shared" si="49"/>
        <v>0.12</v>
      </c>
    </row>
    <row r="349" spans="1:28">
      <c r="A349" s="115">
        <v>44543</v>
      </c>
      <c r="B349" s="202">
        <v>1.0609999999999999</v>
      </c>
      <c r="C349" s="202">
        <v>1.0609999999999999</v>
      </c>
      <c r="D349" s="204">
        <v>106062452.56999999</v>
      </c>
      <c r="F349" s="201">
        <f>出入金!D349</f>
        <v>100000000</v>
      </c>
      <c r="G349" s="201">
        <f>出入金!E349</f>
        <v>41498559.077809796</v>
      </c>
      <c r="H349" s="34">
        <f>出入金!C349</f>
        <v>4.2910971786833972E-2</v>
      </c>
      <c r="I349" s="167">
        <f t="shared" si="44"/>
        <v>-8529.2600000053644</v>
      </c>
      <c r="J349" s="167">
        <f t="shared" si="40"/>
        <v>6062452.5699999928</v>
      </c>
      <c r="K349" s="167">
        <f t="shared" si="41"/>
        <v>0</v>
      </c>
      <c r="L349" s="167">
        <f t="shared" si="45"/>
        <v>-8529.2600000053644</v>
      </c>
      <c r="M349" s="167">
        <f t="shared" si="42"/>
        <v>6062452.5699999928</v>
      </c>
      <c r="N349" s="123">
        <f t="shared" si="43"/>
        <v>0.14608826679097206</v>
      </c>
      <c r="O349" s="123">
        <f>I349/AVERAGE($F$206:F349)</f>
        <v>-8.5292600000053638E-5</v>
      </c>
      <c r="P349" s="123">
        <f>J349/AVERAGE($F$206:F349)</f>
        <v>6.0624525699999932E-2</v>
      </c>
      <c r="Q349" s="123">
        <f>L349/AVERAGE($F$206:F349)</f>
        <v>-8.5292600000053638E-5</v>
      </c>
      <c r="R349" s="123">
        <f>M349/AVERAGE($F$206:F349)</f>
        <v>6.0624525699999932E-2</v>
      </c>
      <c r="S349" s="123">
        <f>R349/COUNT($R$206:R349)*365</f>
        <v>0.15366633250347203</v>
      </c>
      <c r="T349">
        <f>(S349-H349)/(STDEV($Q$206:Q349)*SQRT(365))</f>
        <v>1.6460375770197959</v>
      </c>
      <c r="U349" s="123">
        <f>(P349+1)/(MAX($P$206:P349)+1)-1</f>
        <v>-1.9653983599924651E-2</v>
      </c>
      <c r="V349" s="123">
        <f>MIN($U$206:U349)</f>
        <v>-3.0441176283850457E-2</v>
      </c>
      <c r="W349" s="123">
        <f t="shared" si="46"/>
        <v>6.0709818299999982E-2</v>
      </c>
      <c r="X349" s="120">
        <f>(W349+1)/(MAX($W$206:W349)+1)-1</f>
        <v>-1.0245851581677012E-2</v>
      </c>
      <c r="Y349" s="123">
        <f>MIN($X$206:X350)</f>
        <v>-1.0245851581677012E-2</v>
      </c>
      <c r="Z349" s="124">
        <f t="shared" si="47"/>
        <v>0.14000000000000001</v>
      </c>
      <c r="AA349" s="125" t="str">
        <f t="shared" si="48"/>
        <v>-</v>
      </c>
      <c r="AB349" s="124">
        <f t="shared" si="49"/>
        <v>0.12</v>
      </c>
    </row>
    <row r="350" spans="1:28">
      <c r="A350" s="115">
        <v>44544</v>
      </c>
      <c r="B350" s="202">
        <v>1.0649999999999999</v>
      </c>
      <c r="C350" s="202">
        <v>1.0649999999999999</v>
      </c>
      <c r="D350" s="204">
        <v>106511132.01000001</v>
      </c>
      <c r="F350" s="201">
        <f>出入金!D350</f>
        <v>100000000</v>
      </c>
      <c r="G350" s="201">
        <f>出入金!E350</f>
        <v>41666666.666666664</v>
      </c>
      <c r="H350" s="34">
        <f>出入金!C350</f>
        <v>4.2910000000000115E-2</v>
      </c>
      <c r="I350" s="167">
        <f t="shared" si="44"/>
        <v>448679.44000001252</v>
      </c>
      <c r="J350" s="167">
        <f t="shared" si="40"/>
        <v>6511132.0100000054</v>
      </c>
      <c r="K350" s="167">
        <f t="shared" si="41"/>
        <v>0</v>
      </c>
      <c r="L350" s="167">
        <f t="shared" si="45"/>
        <v>448679.44000001252</v>
      </c>
      <c r="M350" s="167">
        <f t="shared" si="42"/>
        <v>6511132.0100000054</v>
      </c>
      <c r="N350" s="123">
        <f t="shared" si="43"/>
        <v>0.15626716824000014</v>
      </c>
      <c r="O350" s="123">
        <f>I350/AVERAGE($F$206:F350)</f>
        <v>4.4867944000001256E-3</v>
      </c>
      <c r="P350" s="123">
        <f>J350/AVERAGE($F$206:F350)</f>
        <v>6.511132010000005E-2</v>
      </c>
      <c r="Q350" s="123">
        <f>L350/AVERAGE($F$206:F350)</f>
        <v>4.4867944000001256E-3</v>
      </c>
      <c r="R350" s="123">
        <f>M350/AVERAGE($F$206:F350)</f>
        <v>6.511132010000005E-2</v>
      </c>
      <c r="S350" s="123">
        <f>R350/COUNT($R$206:R350)*365</f>
        <v>0.16390090921724151</v>
      </c>
      <c r="T350">
        <f>(S350-H350)/(STDEV($Q$206:Q350)*SQRT(365))</f>
        <v>1.7961410309000265</v>
      </c>
      <c r="U350" s="123">
        <f>(P350+1)/(MAX($P$206:P350)+1)-1</f>
        <v>-1.5506793986764356E-2</v>
      </c>
      <c r="V350" s="123">
        <f>MIN($U$206:U350)</f>
        <v>-3.0441176283850457E-2</v>
      </c>
      <c r="W350" s="123">
        <f t="shared" si="46"/>
        <v>6.0709818299999982E-2</v>
      </c>
      <c r="X350" s="120">
        <f>(W350+1)/(MAX($W$206:W350)+1)-1</f>
        <v>-1.0245851581677012E-2</v>
      </c>
      <c r="Y350" s="123">
        <f>MIN($X$206:X351)</f>
        <v>-1.0245851581677012E-2</v>
      </c>
      <c r="Z350" s="124">
        <f t="shared" si="47"/>
        <v>0.14000000000000001</v>
      </c>
      <c r="AA350" s="125" t="str">
        <f t="shared" si="48"/>
        <v>-</v>
      </c>
      <c r="AB350" s="124">
        <f t="shared" si="49"/>
        <v>0.12</v>
      </c>
    </row>
    <row r="351" spans="1:28">
      <c r="A351" s="115">
        <v>44545</v>
      </c>
      <c r="B351" s="202">
        <v>1.069</v>
      </c>
      <c r="C351" s="202">
        <v>1.069</v>
      </c>
      <c r="D351" s="204">
        <v>106904388.72</v>
      </c>
      <c r="F351" s="201">
        <f>出入金!D351</f>
        <v>100000000</v>
      </c>
      <c r="G351" s="201">
        <f>出入金!E351</f>
        <v>41833810.888252147</v>
      </c>
      <c r="H351" s="34">
        <f>出入金!C351</f>
        <v>4.2909034267912885E-2</v>
      </c>
      <c r="I351" s="167">
        <f t="shared" si="44"/>
        <v>393256.70999999344</v>
      </c>
      <c r="J351" s="167">
        <f t="shared" si="40"/>
        <v>6904388.7199999988</v>
      </c>
      <c r="K351" s="167">
        <f t="shared" si="41"/>
        <v>0</v>
      </c>
      <c r="L351" s="167">
        <f t="shared" si="45"/>
        <v>393256.70999999344</v>
      </c>
      <c r="M351" s="167">
        <f t="shared" si="42"/>
        <v>6904388.7199999988</v>
      </c>
      <c r="N351" s="123">
        <f t="shared" si="43"/>
        <v>0.16504326460821916</v>
      </c>
      <c r="O351" s="123">
        <f>I351/AVERAGE($F$206:F351)</f>
        <v>3.9325670999999342E-3</v>
      </c>
      <c r="P351" s="123">
        <f>J351/AVERAGE($F$206:F351)</f>
        <v>6.9043887199999987E-2</v>
      </c>
      <c r="Q351" s="123">
        <f>L351/AVERAGE($F$206:F351)</f>
        <v>3.9325670999999342E-3</v>
      </c>
      <c r="R351" s="123">
        <f>M351/AVERAGE($F$206:F351)</f>
        <v>6.9043887199999987E-2</v>
      </c>
      <c r="S351" s="123">
        <f>R351/COUNT($R$206:R351)*365</f>
        <v>0.17260971799999997</v>
      </c>
      <c r="T351">
        <f>(S351-H351)/(STDEV($Q$206:Q351)*SQRT(365))</f>
        <v>1.9256427982498359</v>
      </c>
      <c r="U351" s="123">
        <f>(P351+1)/(MAX($P$206:P351)+1)-1</f>
        <v>-1.1871882293423619E-2</v>
      </c>
      <c r="V351" s="123">
        <f>MIN($U$206:U351)</f>
        <v>-3.0441176283850457E-2</v>
      </c>
      <c r="W351" s="123">
        <f t="shared" si="46"/>
        <v>6.0709818299999982E-2</v>
      </c>
      <c r="X351" s="120">
        <f>(W351+1)/(MAX($W$206:W351)+1)-1</f>
        <v>-1.0245851581677012E-2</v>
      </c>
      <c r="Y351" s="123">
        <f>MIN($X$206:X352)</f>
        <v>-1.0245851581677012E-2</v>
      </c>
      <c r="Z351" s="124">
        <f t="shared" si="47"/>
        <v>0.14000000000000001</v>
      </c>
      <c r="AA351" s="125" t="str">
        <f t="shared" si="48"/>
        <v>-</v>
      </c>
      <c r="AB351" s="124">
        <f t="shared" si="49"/>
        <v>0.12</v>
      </c>
    </row>
    <row r="352" spans="1:28">
      <c r="A352" s="115">
        <v>44546</v>
      </c>
      <c r="B352" s="202">
        <v>1.0669999999999999</v>
      </c>
      <c r="C352" s="202">
        <v>1.0669999999999999</v>
      </c>
      <c r="D352" s="204">
        <v>106731228.09999999</v>
      </c>
      <c r="F352" s="201">
        <f>出入金!D352</f>
        <v>100000000</v>
      </c>
      <c r="G352" s="201">
        <f>出入金!E352</f>
        <v>42000000</v>
      </c>
      <c r="H352" s="34">
        <f>出入金!C352</f>
        <v>4.2908074534161608E-2</v>
      </c>
      <c r="I352" s="167">
        <f t="shared" si="44"/>
        <v>-173160.62000000477</v>
      </c>
      <c r="J352" s="167">
        <f t="shared" si="40"/>
        <v>6731228.099999994</v>
      </c>
      <c r="K352" s="167">
        <f t="shared" si="41"/>
        <v>0</v>
      </c>
      <c r="L352" s="167">
        <f t="shared" si="45"/>
        <v>-173160.62000000477</v>
      </c>
      <c r="M352" s="167">
        <f t="shared" si="42"/>
        <v>6731228.099999994</v>
      </c>
      <c r="N352" s="123">
        <f t="shared" si="43"/>
        <v>0.16026733571428559</v>
      </c>
      <c r="O352" s="123">
        <f>I352/AVERAGE($F$206:F352)</f>
        <v>-1.7316062000000477E-3</v>
      </c>
      <c r="P352" s="123">
        <f>J352/AVERAGE($F$206:F352)</f>
        <v>6.7312280999999946E-2</v>
      </c>
      <c r="Q352" s="123">
        <f>L352/AVERAGE($F$206:F352)</f>
        <v>-1.7316062000000477E-3</v>
      </c>
      <c r="R352" s="123">
        <f>M352/AVERAGE($F$206:F352)</f>
        <v>6.7312280999999946E-2</v>
      </c>
      <c r="S352" s="123">
        <f>R352/COUNT($R$206:R352)*365</f>
        <v>0.16713593581632641</v>
      </c>
      <c r="T352">
        <f>(S352-H352)/(STDEV($Q$206:Q352)*SQRT(365))</f>
        <v>1.8482644150271832</v>
      </c>
      <c r="U352" s="123">
        <f>(P352+1)/(MAX($P$206:P352)+1)-1</f>
        <v>-1.3472423483080864E-2</v>
      </c>
      <c r="V352" s="123">
        <f>MIN($U$206:U352)</f>
        <v>-3.0441176283850457E-2</v>
      </c>
      <c r="W352" s="123">
        <f t="shared" si="46"/>
        <v>6.0709818299999982E-2</v>
      </c>
      <c r="X352" s="120">
        <f>(W352+1)/(MAX($W$206:W352)+1)-1</f>
        <v>-1.0245851581677012E-2</v>
      </c>
      <c r="Y352" s="123">
        <f>MIN($X$206:X353)</f>
        <v>-1.0245851581677012E-2</v>
      </c>
      <c r="Z352" s="124">
        <f t="shared" si="47"/>
        <v>0.14000000000000001</v>
      </c>
      <c r="AA352" s="125" t="str">
        <f t="shared" si="48"/>
        <v>-</v>
      </c>
      <c r="AB352" s="124">
        <f t="shared" si="49"/>
        <v>0.12</v>
      </c>
    </row>
    <row r="353" spans="1:28">
      <c r="A353" s="115">
        <v>44547</v>
      </c>
      <c r="B353" s="202">
        <v>1.0640000000000001</v>
      </c>
      <c r="C353" s="202">
        <v>1.0640000000000001</v>
      </c>
      <c r="D353" s="204">
        <v>106366421.23</v>
      </c>
      <c r="F353" s="201">
        <f>出入金!D353</f>
        <v>100000000</v>
      </c>
      <c r="G353" s="201">
        <f>出入金!E353</f>
        <v>42165242.165242165</v>
      </c>
      <c r="H353" s="34">
        <f>出入金!C353</f>
        <v>4.2907120743034169E-2</v>
      </c>
      <c r="I353" s="167">
        <f t="shared" si="44"/>
        <v>-364806.86999998987</v>
      </c>
      <c r="J353" s="167">
        <f t="shared" si="40"/>
        <v>6366421.2300000042</v>
      </c>
      <c r="K353" s="167">
        <f t="shared" si="41"/>
        <v>0</v>
      </c>
      <c r="L353" s="167">
        <f t="shared" si="45"/>
        <v>-364806.86999998987</v>
      </c>
      <c r="M353" s="167">
        <f t="shared" si="42"/>
        <v>6366421.2300000042</v>
      </c>
      <c r="N353" s="123">
        <f t="shared" si="43"/>
        <v>0.15098742241418928</v>
      </c>
      <c r="O353" s="123">
        <f>I353/AVERAGE($F$206:F353)</f>
        <v>-3.6480686999998987E-3</v>
      </c>
      <c r="P353" s="123">
        <f>J353/AVERAGE($F$206:F353)</f>
        <v>6.3664212300000037E-2</v>
      </c>
      <c r="Q353" s="123">
        <f>L353/AVERAGE($F$206:F353)</f>
        <v>-3.6480686999998987E-3</v>
      </c>
      <c r="R353" s="123">
        <f>M353/AVERAGE($F$206:F353)</f>
        <v>6.3664212300000037E-2</v>
      </c>
      <c r="S353" s="123">
        <f>R353/COUNT($R$206:R353)*365</f>
        <v>0.15700971276689196</v>
      </c>
      <c r="T353">
        <f>(S353-H353)/(STDEV($Q$206:Q353)*SQRT(365))</f>
        <v>1.6955863102320456</v>
      </c>
      <c r="U353" s="123">
        <f>(P353+1)/(MAX($P$206:P353)+1)-1</f>
        <v>-1.6844370417118171E-2</v>
      </c>
      <c r="V353" s="123">
        <f>MIN($U$206:U353)</f>
        <v>-3.0441176283850457E-2</v>
      </c>
      <c r="W353" s="123">
        <f t="shared" si="46"/>
        <v>6.3664212300000037E-2</v>
      </c>
      <c r="X353" s="120">
        <f>(W353+1)/(MAX($W$206:W353)+1)-1</f>
        <v>-7.489090338296811E-3</v>
      </c>
      <c r="Y353" s="123">
        <f>MIN($X$206:X354)</f>
        <v>-1.0245851581677012E-2</v>
      </c>
      <c r="Z353" s="124">
        <f t="shared" si="47"/>
        <v>0.14000000000000001</v>
      </c>
      <c r="AA353" s="125" t="str">
        <f t="shared" si="48"/>
        <v>-</v>
      </c>
      <c r="AB353" s="124">
        <f t="shared" si="49"/>
        <v>0.12</v>
      </c>
    </row>
    <row r="354" spans="1:28">
      <c r="A354" s="115">
        <v>44548</v>
      </c>
      <c r="B354" s="202">
        <v>1.0640000000000001</v>
      </c>
      <c r="C354" s="202">
        <v>1.0640000000000001</v>
      </c>
      <c r="D354" s="204">
        <v>106366421.23</v>
      </c>
      <c r="F354" s="201">
        <f>出入金!D354</f>
        <v>100000000</v>
      </c>
      <c r="G354" s="201">
        <f>出入金!E354</f>
        <v>42329545.454545453</v>
      </c>
      <c r="H354" s="34">
        <f>出入金!C354</f>
        <v>4.290617283950629E-2</v>
      </c>
      <c r="I354" s="167">
        <f t="shared" si="44"/>
        <v>0</v>
      </c>
      <c r="J354" s="167">
        <f t="shared" si="40"/>
        <v>6366421.2300000042</v>
      </c>
      <c r="K354" s="167">
        <f t="shared" si="41"/>
        <v>0</v>
      </c>
      <c r="L354" s="167">
        <f t="shared" si="45"/>
        <v>0</v>
      </c>
      <c r="M354" s="167">
        <f t="shared" si="42"/>
        <v>6366421.2300000042</v>
      </c>
      <c r="N354" s="123">
        <f t="shared" si="43"/>
        <v>0.15040136060134238</v>
      </c>
      <c r="O354" s="123">
        <f>I354/AVERAGE($F$206:F354)</f>
        <v>0</v>
      </c>
      <c r="P354" s="123">
        <f>J354/AVERAGE($F$206:F354)</f>
        <v>6.3664212300000037E-2</v>
      </c>
      <c r="Q354" s="123">
        <f>L354/AVERAGE($F$206:F354)</f>
        <v>0</v>
      </c>
      <c r="R354" s="123">
        <f>M354/AVERAGE($F$206:F354)</f>
        <v>6.3664212300000037E-2</v>
      </c>
      <c r="S354" s="123">
        <f>R354/COUNT($R$206:R354)*365</f>
        <v>0.15595595630536921</v>
      </c>
      <c r="T354">
        <f>(S354-H354)/(STDEV($Q$206:Q354)*SQRT(365))</f>
        <v>1.685560843521404</v>
      </c>
      <c r="U354" s="123">
        <f>(P354+1)/(MAX($P$206:P354)+1)-1</f>
        <v>-1.6844370417118171E-2</v>
      </c>
      <c r="V354" s="123">
        <f>MIN($U$206:U354)</f>
        <v>-3.0441176283850457E-2</v>
      </c>
      <c r="W354" s="123">
        <f t="shared" si="46"/>
        <v>6.3664212300000037E-2</v>
      </c>
      <c r="X354" s="120">
        <f>(W354+1)/(MAX($W$206:W354)+1)-1</f>
        <v>-7.489090338296811E-3</v>
      </c>
      <c r="Y354" s="123">
        <f>MIN($X$206:X355)</f>
        <v>-1.0245851581677012E-2</v>
      </c>
      <c r="Z354" s="124">
        <f t="shared" si="47"/>
        <v>0.14000000000000001</v>
      </c>
      <c r="AA354" s="125" t="str">
        <f t="shared" si="48"/>
        <v>-</v>
      </c>
      <c r="AB354" s="124">
        <f t="shared" si="49"/>
        <v>0.12</v>
      </c>
    </row>
    <row r="355" spans="1:28">
      <c r="A355" s="115">
        <v>44549</v>
      </c>
      <c r="B355" s="202">
        <v>1.0640000000000001</v>
      </c>
      <c r="C355" s="202">
        <v>1.0640000000000001</v>
      </c>
      <c r="D355" s="204">
        <v>106366421.23</v>
      </c>
      <c r="F355" s="201">
        <f>出入金!D355</f>
        <v>100000000</v>
      </c>
      <c r="G355" s="201">
        <f>出入金!E355</f>
        <v>42492917.847025499</v>
      </c>
      <c r="H355" s="34">
        <f>出入金!C355</f>
        <v>4.2905230769230883E-2</v>
      </c>
      <c r="I355" s="167">
        <f t="shared" si="44"/>
        <v>0</v>
      </c>
      <c r="J355" s="167">
        <f t="shared" si="40"/>
        <v>6366421.2300000042</v>
      </c>
      <c r="K355" s="167">
        <f t="shared" si="41"/>
        <v>0</v>
      </c>
      <c r="L355" s="167">
        <f t="shared" si="45"/>
        <v>0</v>
      </c>
      <c r="M355" s="167">
        <f t="shared" si="42"/>
        <v>6366421.2300000042</v>
      </c>
      <c r="N355" s="123">
        <f t="shared" si="43"/>
        <v>0.14982311294600009</v>
      </c>
      <c r="O355" s="123">
        <f>I355/AVERAGE($F$206:F355)</f>
        <v>0</v>
      </c>
      <c r="P355" s="123">
        <f>J355/AVERAGE($F$206:F355)</f>
        <v>6.3664212300000037E-2</v>
      </c>
      <c r="Q355" s="123">
        <f>L355/AVERAGE($F$206:F355)</f>
        <v>0</v>
      </c>
      <c r="R355" s="123">
        <f>M355/AVERAGE($F$206:F355)</f>
        <v>6.3664212300000037E-2</v>
      </c>
      <c r="S355" s="123">
        <f>R355/COUNT($R$206:R355)*365</f>
        <v>0.15491624993000008</v>
      </c>
      <c r="T355">
        <f>(S355-H355)/(STDEV($Q$206:Q355)*SQRT(365))</f>
        <v>1.6756223156327703</v>
      </c>
      <c r="U355" s="123">
        <f>(P355+1)/(MAX($P$206:P355)+1)-1</f>
        <v>-1.6844370417118171E-2</v>
      </c>
      <c r="V355" s="123">
        <f>MIN($U$206:U355)</f>
        <v>-3.0441176283850457E-2</v>
      </c>
      <c r="W355" s="123">
        <f t="shared" si="46"/>
        <v>6.3664212300000037E-2</v>
      </c>
      <c r="X355" s="120">
        <f>(W355+1)/(MAX($W$206:W355)+1)-1</f>
        <v>-7.489090338296811E-3</v>
      </c>
      <c r="Y355" s="123">
        <f>MIN($X$206:X356)</f>
        <v>-1.0245851581677012E-2</v>
      </c>
      <c r="Z355" s="124">
        <f t="shared" si="47"/>
        <v>0.14000000000000001</v>
      </c>
      <c r="AA355" s="125" t="str">
        <f t="shared" si="48"/>
        <v>-</v>
      </c>
      <c r="AB355" s="124">
        <f t="shared" si="49"/>
        <v>0.12</v>
      </c>
    </row>
    <row r="356" spans="1:28">
      <c r="A356" s="115">
        <v>44550</v>
      </c>
      <c r="B356" s="202">
        <v>1.073</v>
      </c>
      <c r="C356" s="202">
        <v>1.073</v>
      </c>
      <c r="D356" s="204">
        <v>107285795.87</v>
      </c>
      <c r="F356" s="201">
        <f>出入金!D356</f>
        <v>100000000</v>
      </c>
      <c r="G356" s="201">
        <f>出入金!E356</f>
        <v>42655367.231638417</v>
      </c>
      <c r="H356" s="34">
        <f>出入金!C356</f>
        <v>4.2904294478527727E-2</v>
      </c>
      <c r="I356" s="167">
        <f t="shared" si="44"/>
        <v>919374.6400000006</v>
      </c>
      <c r="J356" s="167">
        <f t="shared" si="40"/>
        <v>7285795.8700000048</v>
      </c>
      <c r="K356" s="167">
        <f t="shared" si="41"/>
        <v>0</v>
      </c>
      <c r="L356" s="167">
        <f t="shared" si="45"/>
        <v>919374.6400000006</v>
      </c>
      <c r="M356" s="167">
        <f t="shared" si="42"/>
        <v>7285795.8700000048</v>
      </c>
      <c r="N356" s="123">
        <f t="shared" si="43"/>
        <v>0.17080607536291403</v>
      </c>
      <c r="O356" s="123">
        <f>I356/AVERAGE($F$206:F356)</f>
        <v>9.1937464000000062E-3</v>
      </c>
      <c r="P356" s="123">
        <f>J356/AVERAGE($F$206:F356)</f>
        <v>7.2857958700000044E-2</v>
      </c>
      <c r="Q356" s="123">
        <f>L356/AVERAGE($F$206:F356)</f>
        <v>9.1937464000000062E-3</v>
      </c>
      <c r="R356" s="123">
        <f>M356/AVERAGE($F$206:F356)</f>
        <v>7.2857958700000044E-2</v>
      </c>
      <c r="S356" s="123">
        <f>R356/COUNT($R$206:R356)*365</f>
        <v>0.1761136087781458</v>
      </c>
      <c r="T356">
        <f>(S356-H356)/(STDEV($Q$206:Q356)*SQRT(365))</f>
        <v>1.9588180303110592</v>
      </c>
      <c r="U356" s="123">
        <f>(P356+1)/(MAX($P$206:P356)+1)-1</f>
        <v>-8.3464972861115871E-3</v>
      </c>
      <c r="V356" s="123">
        <f>MIN($U$206:U356)</f>
        <v>-3.0441176283850457E-2</v>
      </c>
      <c r="W356" s="123">
        <f t="shared" si="46"/>
        <v>6.3664212300000037E-2</v>
      </c>
      <c r="X356" s="120">
        <f>(W356+1)/(MAX($W$206:W356)+1)-1</f>
        <v>-7.489090338296811E-3</v>
      </c>
      <c r="Y356" s="123">
        <f>MIN($X$206:X357)</f>
        <v>-1.0245851581677012E-2</v>
      </c>
      <c r="Z356" s="124">
        <f t="shared" si="47"/>
        <v>0.14000000000000001</v>
      </c>
      <c r="AA356" s="125" t="str">
        <f t="shared" si="48"/>
        <v>-</v>
      </c>
      <c r="AB356" s="124">
        <f t="shared" si="49"/>
        <v>0.12</v>
      </c>
    </row>
    <row r="357" spans="1:28">
      <c r="A357" s="115">
        <v>44551</v>
      </c>
      <c r="B357" s="202">
        <v>1.0760000000000001</v>
      </c>
      <c r="C357" s="202">
        <v>1.0760000000000001</v>
      </c>
      <c r="D357" s="204">
        <v>107605798.95</v>
      </c>
      <c r="F357" s="201">
        <f>出入金!D357</f>
        <v>100000000</v>
      </c>
      <c r="G357" s="201">
        <f>出入金!E357</f>
        <v>42816901.408450708</v>
      </c>
      <c r="H357" s="34">
        <f>出入金!C357</f>
        <v>4.2903363914373202E-2</v>
      </c>
      <c r="I357" s="167">
        <f t="shared" si="44"/>
        <v>320003.07999999821</v>
      </c>
      <c r="J357" s="167">
        <f t="shared" si="40"/>
        <v>7605798.950000003</v>
      </c>
      <c r="K357" s="167">
        <f t="shared" si="41"/>
        <v>0</v>
      </c>
      <c r="L357" s="167">
        <f t="shared" si="45"/>
        <v>320003.07999999821</v>
      </c>
      <c r="M357" s="167">
        <f t="shared" si="42"/>
        <v>7605798.950000003</v>
      </c>
      <c r="N357" s="123">
        <f t="shared" si="43"/>
        <v>0.17763543600328952</v>
      </c>
      <c r="O357" s="123">
        <f>I357/AVERAGE($F$206:F357)</f>
        <v>3.200030799999982E-3</v>
      </c>
      <c r="P357" s="123">
        <f>J357/AVERAGE($F$206:F357)</f>
        <v>7.6057989500000034E-2</v>
      </c>
      <c r="Q357" s="123">
        <f>L357/AVERAGE($F$206:F357)</f>
        <v>3.200030799999982E-3</v>
      </c>
      <c r="R357" s="123">
        <f>M357/AVERAGE($F$206:F357)</f>
        <v>7.6057989500000034E-2</v>
      </c>
      <c r="S357" s="123">
        <f>R357/COUNT($R$206:R357)*365</f>
        <v>0.18263925110197377</v>
      </c>
      <c r="T357">
        <f>(S357-H357)/(STDEV($Q$206:Q357)*SQRT(365))</f>
        <v>2.0576603922162486</v>
      </c>
      <c r="U357" s="123">
        <f>(P357+1)/(MAX($P$206:P357)+1)-1</f>
        <v>-5.3886763314556774E-3</v>
      </c>
      <c r="V357" s="123">
        <f>MIN($U$206:U357)</f>
        <v>-3.0441176283850457E-2</v>
      </c>
      <c r="W357" s="123">
        <f t="shared" si="46"/>
        <v>6.3664212300000037E-2</v>
      </c>
      <c r="X357" s="120">
        <f>(W357+1)/(MAX($W$206:W357)+1)-1</f>
        <v>-7.489090338296811E-3</v>
      </c>
      <c r="Y357" s="123">
        <f>MIN($X$206:X358)</f>
        <v>-1.0245851581677012E-2</v>
      </c>
      <c r="Z357" s="124">
        <f t="shared" si="47"/>
        <v>0.14000000000000001</v>
      </c>
      <c r="AA357" s="125" t="str">
        <f t="shared" si="48"/>
        <v>-</v>
      </c>
      <c r="AB357" s="124">
        <f t="shared" si="49"/>
        <v>0.12</v>
      </c>
    </row>
    <row r="358" spans="1:28">
      <c r="A358" s="115">
        <v>44552</v>
      </c>
      <c r="B358" s="202">
        <v>1.079</v>
      </c>
      <c r="C358" s="202">
        <v>1.079</v>
      </c>
      <c r="D358" s="204">
        <v>107894135.93000001</v>
      </c>
      <c r="F358" s="201">
        <f>出入金!D358</f>
        <v>100000000</v>
      </c>
      <c r="G358" s="201">
        <f>出入金!E358</f>
        <v>42977528.089887641</v>
      </c>
      <c r="H358" s="34">
        <f>出入金!C358</f>
        <v>4.2902439024390358E-2</v>
      </c>
      <c r="I358" s="167">
        <f t="shared" si="44"/>
        <v>288336.98000000417</v>
      </c>
      <c r="J358" s="167">
        <f t="shared" si="40"/>
        <v>7894135.9300000072</v>
      </c>
      <c r="K358" s="167">
        <f t="shared" si="41"/>
        <v>0</v>
      </c>
      <c r="L358" s="167">
        <f t="shared" si="45"/>
        <v>288336.98000000417</v>
      </c>
      <c r="M358" s="167">
        <f t="shared" si="42"/>
        <v>7894135.9300000072</v>
      </c>
      <c r="N358" s="123">
        <f t="shared" si="43"/>
        <v>0.18368054843660148</v>
      </c>
      <c r="O358" s="123">
        <f>I358/AVERAGE($F$206:F358)</f>
        <v>2.8833698000000417E-3</v>
      </c>
      <c r="P358" s="123">
        <f>J358/AVERAGE($F$206:F358)</f>
        <v>7.8941359300000069E-2</v>
      </c>
      <c r="Q358" s="123">
        <f>L358/AVERAGE($F$206:F358)</f>
        <v>2.8833698000000417E-3</v>
      </c>
      <c r="R358" s="123">
        <f>M358/AVERAGE($F$206:F358)</f>
        <v>7.8941359300000069E-2</v>
      </c>
      <c r="S358" s="123">
        <f>R358/COUNT($R$206:R358)*365</f>
        <v>0.1883241578071897</v>
      </c>
      <c r="T358">
        <f>(S358-H358)/(STDEV($Q$206:Q358)*SQRT(365))</f>
        <v>2.1452958363028607</v>
      </c>
      <c r="U358" s="123">
        <f>(P358+1)/(MAX($P$206:P358)+1)-1</f>
        <v>-2.7235483537928484E-3</v>
      </c>
      <c r="V358" s="123">
        <f>MIN($U$206:U358)</f>
        <v>-3.0441176283850457E-2</v>
      </c>
      <c r="W358" s="123">
        <f t="shared" si="46"/>
        <v>6.3664212300000037E-2</v>
      </c>
      <c r="X358" s="120">
        <f>(W358+1)/(MAX($W$206:W358)+1)-1</f>
        <v>-7.489090338296811E-3</v>
      </c>
      <c r="Y358" s="123">
        <f>MIN($X$206:X359)</f>
        <v>-1.0245851581677012E-2</v>
      </c>
      <c r="Z358" s="124">
        <f t="shared" si="47"/>
        <v>0.14000000000000001</v>
      </c>
      <c r="AA358" s="125" t="str">
        <f t="shared" si="48"/>
        <v>-</v>
      </c>
      <c r="AB358" s="124">
        <f t="shared" si="49"/>
        <v>0.12</v>
      </c>
    </row>
    <row r="359" spans="1:28">
      <c r="A359" s="115">
        <v>44553</v>
      </c>
      <c r="B359" s="202">
        <v>1.0780000000000001</v>
      </c>
      <c r="C359" s="202">
        <v>1.0780000000000001</v>
      </c>
      <c r="D359" s="204">
        <v>107789464.31999999</v>
      </c>
      <c r="F359" s="201">
        <f>出入金!D359</f>
        <v>100000000</v>
      </c>
      <c r="G359" s="201">
        <f>出入金!E359</f>
        <v>43137254.901960783</v>
      </c>
      <c r="H359" s="34">
        <f>出入金!C359</f>
        <v>4.2901519756839021E-2</v>
      </c>
      <c r="I359" s="167">
        <f t="shared" si="44"/>
        <v>-104671.61000001431</v>
      </c>
      <c r="J359" s="167">
        <f t="shared" si="40"/>
        <v>7789464.3199999928</v>
      </c>
      <c r="K359" s="167">
        <f t="shared" si="41"/>
        <v>0</v>
      </c>
      <c r="L359" s="167">
        <f t="shared" si="45"/>
        <v>-104671.61000001431</v>
      </c>
      <c r="M359" s="167">
        <f t="shared" si="42"/>
        <v>7789464.3199999928</v>
      </c>
      <c r="N359" s="123">
        <f t="shared" si="43"/>
        <v>0.18057394559999984</v>
      </c>
      <c r="O359" s="123">
        <f>I359/AVERAGE($F$206:F359)</f>
        <v>-1.046716100000143E-3</v>
      </c>
      <c r="P359" s="123">
        <f>J359/AVERAGE($F$206:F359)</f>
        <v>7.7894643199999933E-2</v>
      </c>
      <c r="Q359" s="123">
        <f>L359/AVERAGE($F$206:F359)</f>
        <v>-1.046716100000143E-3</v>
      </c>
      <c r="R359" s="123">
        <f>M359/AVERAGE($F$206:F359)</f>
        <v>7.7894643199999933E-2</v>
      </c>
      <c r="S359" s="123">
        <f>R359/COUNT($R$206:R359)*365</f>
        <v>0.18462042057142841</v>
      </c>
      <c r="T359">
        <f>(S359-H359)/(STDEV($Q$206:Q359)*SQRT(365))</f>
        <v>2.0962084863836115</v>
      </c>
      <c r="U359" s="123">
        <f>(P359+1)/(MAX($P$206:P359)+1)-1</f>
        <v>-3.6910386711224152E-3</v>
      </c>
      <c r="V359" s="123">
        <f>MIN($U$206:U359)</f>
        <v>-3.0441176283850457E-2</v>
      </c>
      <c r="W359" s="123">
        <f t="shared" si="46"/>
        <v>6.3664212300000037E-2</v>
      </c>
      <c r="X359" s="120">
        <f>(W359+1)/(MAX($W$206:W359)+1)-1</f>
        <v>-7.489090338296811E-3</v>
      </c>
      <c r="Y359" s="123">
        <f>MIN($X$206:X360)</f>
        <v>-1.0245851581677012E-2</v>
      </c>
      <c r="Z359" s="124">
        <f t="shared" si="47"/>
        <v>0.14000000000000001</v>
      </c>
      <c r="AA359" s="125" t="str">
        <f t="shared" si="48"/>
        <v>-</v>
      </c>
      <c r="AB359" s="124">
        <f t="shared" si="49"/>
        <v>0.12</v>
      </c>
    </row>
    <row r="360" spans="1:28">
      <c r="A360" s="115">
        <v>44554</v>
      </c>
      <c r="B360" s="202">
        <v>1.0760000000000001</v>
      </c>
      <c r="C360" s="202">
        <v>1.0760000000000001</v>
      </c>
      <c r="D360" s="204">
        <v>107644518.11</v>
      </c>
      <c r="F360" s="201">
        <f>出入金!D360</f>
        <v>100000000</v>
      </c>
      <c r="G360" s="201">
        <f>出入金!E360</f>
        <v>43296089.385474861</v>
      </c>
      <c r="H360" s="34">
        <f>出入金!C360</f>
        <v>4.2900606060606181E-2</v>
      </c>
      <c r="I360" s="167">
        <f t="shared" si="44"/>
        <v>-144946.20999999344</v>
      </c>
      <c r="J360" s="167">
        <f t="shared" si="40"/>
        <v>7644518.1099999994</v>
      </c>
      <c r="K360" s="167">
        <f t="shared" si="41"/>
        <v>0</v>
      </c>
      <c r="L360" s="167">
        <f t="shared" si="45"/>
        <v>-144946.20999999344</v>
      </c>
      <c r="M360" s="167">
        <f t="shared" si="42"/>
        <v>7644518.1099999994</v>
      </c>
      <c r="N360" s="123">
        <f t="shared" si="43"/>
        <v>0.17656370860516127</v>
      </c>
      <c r="O360" s="123">
        <f>I360/AVERAGE($F$206:F360)</f>
        <v>-1.4494620999999344E-3</v>
      </c>
      <c r="P360" s="123">
        <f>J360/AVERAGE($F$206:F360)</f>
        <v>7.6445181099999995E-2</v>
      </c>
      <c r="Q360" s="123">
        <f>L360/AVERAGE($F$206:F360)</f>
        <v>-1.4494620999999344E-3</v>
      </c>
      <c r="R360" s="123">
        <f>M360/AVERAGE($F$206:F360)</f>
        <v>7.6445181099999995E-2</v>
      </c>
      <c r="S360" s="123">
        <f>R360/COUNT($R$206:R360)*365</f>
        <v>0.18001607162258065</v>
      </c>
      <c r="T360">
        <f>(S360-H360)/(STDEV($Q$206:Q360)*SQRT(365))</f>
        <v>2.0327207209597749</v>
      </c>
      <c r="U360" s="123">
        <f>(P360+1)/(MAX($P$206:P360)+1)-1</f>
        <v>-5.0307912048666026E-3</v>
      </c>
      <c r="V360" s="123">
        <f>MIN($U$206:U360)</f>
        <v>-3.0441176283850457E-2</v>
      </c>
      <c r="W360" s="123">
        <f t="shared" si="46"/>
        <v>7.6445181099999995E-2</v>
      </c>
      <c r="X360" s="120">
        <f>(W360+1)/(MAX($W$206:W360)+1)-1</f>
        <v>0</v>
      </c>
      <c r="Y360" s="123">
        <f>MIN($X$206:X361)</f>
        <v>-1.0245851581677012E-2</v>
      </c>
      <c r="Z360" s="124">
        <f t="shared" si="47"/>
        <v>0.14000000000000001</v>
      </c>
      <c r="AA360" s="125" t="str">
        <f t="shared" si="48"/>
        <v>-</v>
      </c>
      <c r="AB360" s="124">
        <f t="shared" si="49"/>
        <v>0.12</v>
      </c>
    </row>
    <row r="361" spans="1:28">
      <c r="A361" s="115">
        <v>44555</v>
      </c>
      <c r="B361" s="202">
        <v>1.0760000000000001</v>
      </c>
      <c r="C361" s="202">
        <v>1.0760000000000001</v>
      </c>
      <c r="D361" s="204">
        <v>107644518.11</v>
      </c>
      <c r="F361" s="201">
        <f>出入金!D361</f>
        <v>100000000</v>
      </c>
      <c r="G361" s="201">
        <f>出入金!E361</f>
        <v>43454038.997214481</v>
      </c>
      <c r="H361" s="34">
        <f>出入金!C361</f>
        <v>4.2899697885196493E-2</v>
      </c>
      <c r="I361" s="167">
        <f t="shared" si="44"/>
        <v>0</v>
      </c>
      <c r="J361" s="167">
        <f t="shared" si="40"/>
        <v>7644518.1099999994</v>
      </c>
      <c r="K361" s="167">
        <f t="shared" si="41"/>
        <v>0</v>
      </c>
      <c r="L361" s="167">
        <f t="shared" si="45"/>
        <v>0</v>
      </c>
      <c r="M361" s="167">
        <f t="shared" si="42"/>
        <v>7644518.1099999994</v>
      </c>
      <c r="N361" s="123">
        <f t="shared" si="43"/>
        <v>0.17592192317243591</v>
      </c>
      <c r="O361" s="123">
        <f>I361/AVERAGE($F$206:F361)</f>
        <v>0</v>
      </c>
      <c r="P361" s="123">
        <f>J361/AVERAGE($F$206:F361)</f>
        <v>7.6445181099999995E-2</v>
      </c>
      <c r="Q361" s="123">
        <f>L361/AVERAGE($F$206:F361)</f>
        <v>0</v>
      </c>
      <c r="R361" s="123">
        <f>M361/AVERAGE($F$206:F361)</f>
        <v>7.6445181099999995E-2</v>
      </c>
      <c r="S361" s="123">
        <f>R361/COUNT($R$206:R361)*365</f>
        <v>0.17886212244551281</v>
      </c>
      <c r="T361">
        <f>(S361-H361)/(STDEV($Q$206:Q361)*SQRT(365))</f>
        <v>2.0220334022412811</v>
      </c>
      <c r="U361" s="123">
        <f>(P361+1)/(MAX($P$206:P361)+1)-1</f>
        <v>-5.0307912048666026E-3</v>
      </c>
      <c r="V361" s="123">
        <f>MIN($U$206:U361)</f>
        <v>-3.0441176283850457E-2</v>
      </c>
      <c r="W361" s="123">
        <f t="shared" si="46"/>
        <v>7.6445181099999995E-2</v>
      </c>
      <c r="X361" s="120">
        <f>(W361+1)/(MAX($W$206:W361)+1)-1</f>
        <v>0</v>
      </c>
      <c r="Y361" s="123">
        <f>MIN($X$206:X362)</f>
        <v>-1.0245851581677012E-2</v>
      </c>
      <c r="Z361" s="124">
        <f t="shared" si="47"/>
        <v>0.14000000000000001</v>
      </c>
      <c r="AA361" s="125" t="str">
        <f t="shared" si="48"/>
        <v>-</v>
      </c>
      <c r="AB361" s="124">
        <f t="shared" si="49"/>
        <v>0.12</v>
      </c>
    </row>
    <row r="362" spans="1:28">
      <c r="A362" s="115">
        <v>44556</v>
      </c>
      <c r="B362" s="202">
        <v>1.0760000000000001</v>
      </c>
      <c r="C362" s="202">
        <v>1.0760000000000001</v>
      </c>
      <c r="D362" s="204">
        <v>107644518.11</v>
      </c>
      <c r="F362" s="201">
        <f>出入金!D362</f>
        <v>100000000</v>
      </c>
      <c r="G362" s="201">
        <f>出入金!E362</f>
        <v>43611111.111111112</v>
      </c>
      <c r="H362" s="34">
        <f>出入金!C362</f>
        <v>4.2898795180723009E-2</v>
      </c>
      <c r="I362" s="167">
        <f t="shared" si="44"/>
        <v>0</v>
      </c>
      <c r="J362" s="167">
        <f t="shared" si="40"/>
        <v>7644518.1099999994</v>
      </c>
      <c r="K362" s="167">
        <f t="shared" si="41"/>
        <v>0</v>
      </c>
      <c r="L362" s="167">
        <f t="shared" si="45"/>
        <v>0</v>
      </c>
      <c r="M362" s="167">
        <f t="shared" si="42"/>
        <v>7644518.1099999994</v>
      </c>
      <c r="N362" s="123">
        <f t="shared" si="43"/>
        <v>0.17528831335031844</v>
      </c>
      <c r="O362" s="123">
        <f>I362/AVERAGE($F$206:F362)</f>
        <v>0</v>
      </c>
      <c r="P362" s="123">
        <f>J362/AVERAGE($F$206:F362)</f>
        <v>7.6445181099999995E-2</v>
      </c>
      <c r="Q362" s="123">
        <f>L362/AVERAGE($F$206:F362)</f>
        <v>0</v>
      </c>
      <c r="R362" s="123">
        <f>M362/AVERAGE($F$206:F362)</f>
        <v>7.6445181099999995E-2</v>
      </c>
      <c r="S362" s="123">
        <f>R362/COUNT($R$206:R362)*365</f>
        <v>0.17772287325796177</v>
      </c>
      <c r="T362">
        <f>(S362-H362)/(STDEV($Q$206:Q362)*SQRT(365))</f>
        <v>2.0114366102160863</v>
      </c>
      <c r="U362" s="123">
        <f>(P362+1)/(MAX($P$206:P362)+1)-1</f>
        <v>-5.0307912048666026E-3</v>
      </c>
      <c r="V362" s="123">
        <f>MIN($U$206:U362)</f>
        <v>-3.0441176283850457E-2</v>
      </c>
      <c r="W362" s="123">
        <f t="shared" si="46"/>
        <v>7.6445181099999995E-2</v>
      </c>
      <c r="X362" s="120">
        <f>(W362+1)/(MAX($W$206:W362)+1)-1</f>
        <v>0</v>
      </c>
      <c r="Y362" s="123">
        <f>MIN($X$206:X363)</f>
        <v>-1.0245851581677012E-2</v>
      </c>
      <c r="Z362" s="124">
        <f t="shared" si="47"/>
        <v>0.14000000000000001</v>
      </c>
      <c r="AA362" s="125" t="str">
        <f t="shared" si="48"/>
        <v>-</v>
      </c>
      <c r="AB362" s="124">
        <f t="shared" si="49"/>
        <v>0.12</v>
      </c>
    </row>
    <row r="363" spans="1:28">
      <c r="A363" s="115">
        <v>44557</v>
      </c>
      <c r="B363" s="202">
        <v>1.0780000000000001</v>
      </c>
      <c r="C363" s="202">
        <v>1.0780000000000001</v>
      </c>
      <c r="D363" s="204">
        <v>107828261.79000001</v>
      </c>
      <c r="F363" s="201">
        <f>出入金!D363</f>
        <v>100000000</v>
      </c>
      <c r="G363" s="201">
        <f>出入金!E363</f>
        <v>43767313.019390583</v>
      </c>
      <c r="H363" s="34">
        <f>出入金!C363</f>
        <v>4.2897897897898017E-2</v>
      </c>
      <c r="I363" s="167">
        <f t="shared" si="44"/>
        <v>183743.68000000715</v>
      </c>
      <c r="J363" s="167">
        <f t="shared" si="40"/>
        <v>7828261.7900000066</v>
      </c>
      <c r="K363" s="167">
        <f t="shared" si="41"/>
        <v>0</v>
      </c>
      <c r="L363" s="167">
        <f t="shared" si="45"/>
        <v>183743.68000000715</v>
      </c>
      <c r="M363" s="167">
        <f t="shared" si="42"/>
        <v>7828261.7900000066</v>
      </c>
      <c r="N363" s="123">
        <f t="shared" si="43"/>
        <v>0.17886091811329127</v>
      </c>
      <c r="O363" s="123">
        <f>I363/AVERAGE($F$206:F363)</f>
        <v>1.8374368000000716E-3</v>
      </c>
      <c r="P363" s="123">
        <f>J363/AVERAGE($F$206:F363)</f>
        <v>7.8282617900000059E-2</v>
      </c>
      <c r="Q363" s="123">
        <f>L363/AVERAGE($F$206:F363)</f>
        <v>1.8374368000000716E-3</v>
      </c>
      <c r="R363" s="123">
        <f>M363/AVERAGE($F$206:F363)</f>
        <v>7.8282617900000059E-2</v>
      </c>
      <c r="S363" s="123">
        <f>R363/COUNT($R$206:R363)*365</f>
        <v>0.1808427565411394</v>
      </c>
      <c r="T363">
        <f>(S363-H363)/(STDEV($Q$206:Q363)*SQRT(365))</f>
        <v>2.0636074319706874</v>
      </c>
      <c r="U363" s="123">
        <f>(P363+1)/(MAX($P$206:P363)+1)-1</f>
        <v>-3.3324297172533379E-3</v>
      </c>
      <c r="V363" s="123">
        <f>MIN($U$206:U363)</f>
        <v>-3.0441176283850457E-2</v>
      </c>
      <c r="W363" s="123">
        <f t="shared" si="46"/>
        <v>7.6445181099999995E-2</v>
      </c>
      <c r="X363" s="120">
        <f>(W363+1)/(MAX($W$206:W363)+1)-1</f>
        <v>0</v>
      </c>
      <c r="Y363" s="123">
        <f>MIN($X$206:X364)</f>
        <v>-1.0245851581677012E-2</v>
      </c>
      <c r="Z363" s="124">
        <f t="shared" si="47"/>
        <v>0.14000000000000001</v>
      </c>
      <c r="AA363" s="125" t="str">
        <f t="shared" si="48"/>
        <v>-</v>
      </c>
      <c r="AB363" s="124">
        <f t="shared" si="49"/>
        <v>0.12</v>
      </c>
    </row>
    <row r="364" spans="1:28">
      <c r="A364" s="115">
        <v>44558</v>
      </c>
      <c r="B364" s="202">
        <v>1.08</v>
      </c>
      <c r="C364" s="202">
        <v>1.08</v>
      </c>
      <c r="D364" s="204">
        <v>108000615.91</v>
      </c>
      <c r="F364" s="201">
        <f>出入金!D364</f>
        <v>100000000</v>
      </c>
      <c r="G364" s="201">
        <f>出入金!E364</f>
        <v>43922651.933701657</v>
      </c>
      <c r="H364" s="34">
        <f>出入金!C364</f>
        <v>4.2897005988024067E-2</v>
      </c>
      <c r="I364" s="167">
        <f t="shared" si="44"/>
        <v>172354.11999998987</v>
      </c>
      <c r="J364" s="167">
        <f t="shared" si="40"/>
        <v>8000615.9099999964</v>
      </c>
      <c r="K364" s="167">
        <f t="shared" si="41"/>
        <v>1.2318199999916681E-6</v>
      </c>
      <c r="L364" s="167">
        <f t="shared" si="45"/>
        <v>172354.11999875773</v>
      </c>
      <c r="M364" s="167">
        <f t="shared" si="42"/>
        <v>8000615.9099987643</v>
      </c>
      <c r="N364" s="123">
        <f t="shared" si="43"/>
        <v>0.18215238738490558</v>
      </c>
      <c r="O364" s="123">
        <f>I364/AVERAGE($F$206:F364)</f>
        <v>1.7235411999998987E-3</v>
      </c>
      <c r="P364" s="123">
        <f>J364/AVERAGE($F$206:F364)</f>
        <v>8.000615909999996E-2</v>
      </c>
      <c r="Q364" s="123">
        <f>L364/AVERAGE($F$206:F364)</f>
        <v>1.7235411999875774E-3</v>
      </c>
      <c r="R364" s="123">
        <f>M364/AVERAGE($F$206:F364)</f>
        <v>8.0006159099987637E-2</v>
      </c>
      <c r="S364" s="123">
        <f>R364/COUNT($R$206:R364)*365</f>
        <v>0.18366193755657537</v>
      </c>
      <c r="T364">
        <f>(S364-H364)/(STDEV($Q$206:Q364)*SQRT(365))</f>
        <v>2.1116673393113201</v>
      </c>
      <c r="U364" s="123">
        <f>(P364+1)/(MAX($P$206:P364)+1)-1</f>
        <v>-1.739343088970724E-3</v>
      </c>
      <c r="V364" s="123">
        <f>MIN($U$206:U364)</f>
        <v>-3.0441176283850457E-2</v>
      </c>
      <c r="W364" s="123">
        <f t="shared" si="46"/>
        <v>7.6445181099999995E-2</v>
      </c>
      <c r="X364" s="120">
        <f>(W364+1)/(MAX($W$206:W364)+1)-1</f>
        <v>0</v>
      </c>
      <c r="Y364" s="123">
        <f>MIN($X$206:X365)</f>
        <v>-1.0245851581677012E-2</v>
      </c>
      <c r="Z364" s="124">
        <f t="shared" si="47"/>
        <v>0.14000000000000001</v>
      </c>
      <c r="AA364" s="125" t="str">
        <f t="shared" si="48"/>
        <v>-</v>
      </c>
      <c r="AB364" s="124">
        <f t="shared" si="49"/>
        <v>0.12</v>
      </c>
    </row>
    <row r="365" spans="1:28">
      <c r="A365" s="115">
        <v>44559</v>
      </c>
      <c r="B365" s="202">
        <v>1.08</v>
      </c>
      <c r="C365" s="202">
        <v>1.08</v>
      </c>
      <c r="D365" s="204">
        <v>107961646.73</v>
      </c>
      <c r="F365" s="201">
        <f>出入金!D365</f>
        <v>100000000</v>
      </c>
      <c r="G365" s="201">
        <f>出入金!E365</f>
        <v>44077134.986225896</v>
      </c>
      <c r="H365" s="34">
        <f>出入金!C365</f>
        <v>4.289611940298519E-2</v>
      </c>
      <c r="I365" s="167">
        <f t="shared" si="44"/>
        <v>-38969.179999992251</v>
      </c>
      <c r="J365" s="167">
        <f t="shared" si="40"/>
        <v>7961646.7300000042</v>
      </c>
      <c r="K365" s="167">
        <f t="shared" si="41"/>
        <v>0</v>
      </c>
      <c r="L365" s="167">
        <f t="shared" si="45"/>
        <v>-38969.179998760112</v>
      </c>
      <c r="M365" s="167">
        <f t="shared" si="42"/>
        <v>7961646.7300000042</v>
      </c>
      <c r="N365" s="123">
        <f t="shared" si="43"/>
        <v>0.1806298601868751</v>
      </c>
      <c r="O365" s="123">
        <f>I365/AVERAGE($F$206:F365)</f>
        <v>-3.8969179999992249E-4</v>
      </c>
      <c r="P365" s="123">
        <f>J365/AVERAGE($F$206:F365)</f>
        <v>7.9616467300000035E-2</v>
      </c>
      <c r="Q365" s="123">
        <f>L365/AVERAGE($F$206:F365)</f>
        <v>-3.8969179998760113E-4</v>
      </c>
      <c r="R365" s="123">
        <f>M365/AVERAGE($F$206:F365)</f>
        <v>7.9616467300000035E-2</v>
      </c>
      <c r="S365" s="123">
        <f>R365/COUNT($R$206:R365)*365</f>
        <v>0.18162506602812509</v>
      </c>
      <c r="T365">
        <f>(S365-H365)/(STDEV($Q$206:Q365)*SQRT(365))</f>
        <v>2.0872704243106766</v>
      </c>
      <c r="U365" s="123">
        <f>(P365+1)/(MAX($P$206:P365)+1)-1</f>
        <v>-2.0995391758013016E-3</v>
      </c>
      <c r="V365" s="123">
        <f>MIN($U$206:U365)</f>
        <v>-3.0441176283850457E-2</v>
      </c>
      <c r="W365" s="123">
        <f t="shared" si="46"/>
        <v>7.6445181099999995E-2</v>
      </c>
      <c r="X365" s="120">
        <f>(W365+1)/(MAX($W$206:W365)+1)-1</f>
        <v>0</v>
      </c>
      <c r="Y365" s="123">
        <f>MIN($X$206:X366)</f>
        <v>-1.0245851581677012E-2</v>
      </c>
      <c r="Z365" s="124">
        <f t="shared" si="47"/>
        <v>0.14000000000000001</v>
      </c>
      <c r="AA365" s="125" t="str">
        <f t="shared" si="48"/>
        <v>-</v>
      </c>
      <c r="AB365" s="124">
        <f t="shared" si="49"/>
        <v>0.12</v>
      </c>
    </row>
    <row r="366" spans="1:28">
      <c r="A366" s="115">
        <v>44560</v>
      </c>
      <c r="B366" s="202">
        <v>1.0860000000000001</v>
      </c>
      <c r="C366" s="202">
        <v>1.0860000000000001</v>
      </c>
      <c r="D366" s="204">
        <v>108565439.15000001</v>
      </c>
      <c r="F366" s="201">
        <f>出入金!D366</f>
        <v>100000000</v>
      </c>
      <c r="G366" s="201">
        <f>出入金!E366</f>
        <v>44230769.230769232</v>
      </c>
      <c r="H366" s="34">
        <f>出入金!C366</f>
        <v>4.2895238095238215E-2</v>
      </c>
      <c r="I366" s="167">
        <f t="shared" si="44"/>
        <v>603792.42000000179</v>
      </c>
      <c r="J366" s="167">
        <f t="shared" si="40"/>
        <v>8565439.150000006</v>
      </c>
      <c r="K366" s="167">
        <f t="shared" ref="K366:K378" si="50">IF(P366&gt;0.08,(P366-0.08)*0.2,0)</f>
        <v>1.1308783000000128E-3</v>
      </c>
      <c r="L366" s="167">
        <f t="shared" si="45"/>
        <v>603792.41886912286</v>
      </c>
      <c r="M366" s="167">
        <f t="shared" si="42"/>
        <v>8565439.148869127</v>
      </c>
      <c r="N366" s="123">
        <f t="shared" ref="N366:N378" si="51">J366/G366</f>
        <v>0.19365340686956534</v>
      </c>
      <c r="O366" s="123">
        <f>I366/AVERAGE($F$206:F366)</f>
        <v>6.0379242000000175E-3</v>
      </c>
      <c r="P366" s="123">
        <f>J366/AVERAGE($F$206:F366)</f>
        <v>8.5654391500000066E-2</v>
      </c>
      <c r="Q366" s="123">
        <f>L366/AVERAGE($F$206:F366)</f>
        <v>6.0379241886912285E-3</v>
      </c>
      <c r="R366" s="123">
        <f>M366/AVERAGE($F$206:F366)</f>
        <v>8.5654391488691264E-2</v>
      </c>
      <c r="S366" s="123">
        <f>R366/COUNT($R$206:R366)*365</f>
        <v>0.19418542169796466</v>
      </c>
      <c r="T366">
        <f>(S366-H366)/(STDEV($Q$206:Q366)*SQRT(365))</f>
        <v>2.265523639093356</v>
      </c>
      <c r="U366" s="123">
        <f>(P366+1)/(MAX($P$206:P366)+1)-1</f>
        <v>0</v>
      </c>
      <c r="V366" s="123">
        <f>MIN($U$206:U366)</f>
        <v>-3.0441176283850457E-2</v>
      </c>
      <c r="W366" s="123">
        <f t="shared" si="46"/>
        <v>7.6445181099999995E-2</v>
      </c>
      <c r="X366" s="120">
        <f>(W366+1)/(MAX($W$206:W366)+1)-1</f>
        <v>0</v>
      </c>
      <c r="Y366" s="123">
        <f>MIN($X$206:X367)</f>
        <v>-1.0245851581677012E-2</v>
      </c>
      <c r="Z366" s="124">
        <f t="shared" si="47"/>
        <v>0.14000000000000001</v>
      </c>
      <c r="AA366" s="125" t="str">
        <f t="shared" si="48"/>
        <v>-</v>
      </c>
      <c r="AB366" s="124">
        <f t="shared" si="49"/>
        <v>0.12</v>
      </c>
    </row>
    <row r="367" spans="1:28" s="119" customFormat="1">
      <c r="A367" s="116">
        <v>44561</v>
      </c>
      <c r="B367" s="205">
        <v>1.0860000000000001</v>
      </c>
      <c r="C367" s="205">
        <v>1.0860000000000001</v>
      </c>
      <c r="D367" s="206">
        <v>108642163.56999999</v>
      </c>
      <c r="F367" s="207">
        <f>出入金!D367</f>
        <v>100000000</v>
      </c>
      <c r="G367" s="207">
        <f>出入金!E367</f>
        <v>44383561.643835619</v>
      </c>
      <c r="H367" s="118">
        <f>出入金!C367</f>
        <v>4.289436201780427E-2</v>
      </c>
      <c r="I367" s="180">
        <f t="shared" ref="I367:I378" si="52">D367-D366</f>
        <v>76724.419999986887</v>
      </c>
      <c r="J367" s="180">
        <f t="shared" si="40"/>
        <v>8642163.5699999928</v>
      </c>
      <c r="K367" s="180">
        <f t="shared" si="50"/>
        <v>1.2843271399999856E-3</v>
      </c>
      <c r="L367" s="180">
        <f t="shared" ref="L367" si="53">M367-M366</f>
        <v>76724.419846538454</v>
      </c>
      <c r="M367" s="180">
        <f t="shared" si="42"/>
        <v>8642163.5687156655</v>
      </c>
      <c r="N367" s="135">
        <f t="shared" si="51"/>
        <v>0.19471541376851834</v>
      </c>
      <c r="O367" s="135">
        <f>I367/AVERAGE($F$206:F367)</f>
        <v>7.6724419999986892E-4</v>
      </c>
      <c r="P367" s="135">
        <f>J367/AVERAGE($F$206:F367)</f>
        <v>8.642163569999993E-2</v>
      </c>
      <c r="Q367" s="135">
        <f>L367/AVERAGE($F$206:F367)</f>
        <v>7.6724419846538458E-4</v>
      </c>
      <c r="R367" s="135">
        <f>M367/AVERAGE($F$206:F367)</f>
        <v>8.6421635687156662E-2</v>
      </c>
      <c r="S367" s="135">
        <f>R367/COUNT($R$206:R367)*365</f>
        <v>0.19471541373958137</v>
      </c>
      <c r="T367" s="119">
        <f>(S367-H367)/(STDEV($Q$206:Q367)*SQRT(365))</f>
        <v>2.2805346857522779</v>
      </c>
      <c r="U367" s="135">
        <f>(P367+1)/(MAX($P$206:P367)+1)-1</f>
        <v>0</v>
      </c>
      <c r="V367" s="135">
        <f>MIN($U$206:U367)</f>
        <v>-3.0441176283850457E-2</v>
      </c>
      <c r="W367" s="135">
        <f t="shared" si="46"/>
        <v>8.642163569999993E-2</v>
      </c>
      <c r="X367" s="134">
        <f>(W367+1)/(MAX($W$206:W367)+1)-1</f>
        <v>0</v>
      </c>
      <c r="Y367" s="135">
        <f>MIN($X$206:X368)</f>
        <v>-1.0245851581677012E-2</v>
      </c>
      <c r="Z367" s="127">
        <f t="shared" ref="Z367:Z414" si="54">Z366</f>
        <v>0.14000000000000001</v>
      </c>
      <c r="AA367" s="128" t="str">
        <f t="shared" ref="AA367:AA414" si="55">AA366</f>
        <v>-</v>
      </c>
      <c r="AB367" s="127">
        <f t="shared" ref="AB367:AB414" si="56">AB366</f>
        <v>0.12</v>
      </c>
    </row>
    <row r="368" spans="1:28">
      <c r="A368" s="115">
        <v>44562</v>
      </c>
      <c r="B368" s="202">
        <v>1.0860000000000001</v>
      </c>
      <c r="C368" s="202">
        <v>1.0860000000000001</v>
      </c>
      <c r="D368" s="204">
        <v>108642163.56999999</v>
      </c>
      <c r="F368" s="201">
        <f>出入金!D368</f>
        <v>100000000</v>
      </c>
      <c r="G368" s="201">
        <f>出入金!E368</f>
        <v>100000000</v>
      </c>
      <c r="H368" s="34">
        <f>出入金!C368</f>
        <v>4.2599999999999999E-2</v>
      </c>
      <c r="I368" s="167">
        <f t="shared" si="52"/>
        <v>0</v>
      </c>
      <c r="J368" s="167">
        <v>0</v>
      </c>
      <c r="K368" s="167">
        <f t="shared" si="50"/>
        <v>0</v>
      </c>
      <c r="L368" s="167">
        <f>M368</f>
        <v>0</v>
      </c>
      <c r="M368" s="167">
        <v>0</v>
      </c>
      <c r="N368" s="123">
        <f t="shared" si="51"/>
        <v>0</v>
      </c>
      <c r="O368" s="123">
        <f>I368/AVERAGE($F$368:F368)</f>
        <v>0</v>
      </c>
      <c r="P368" s="123">
        <f>J368/AVERAGE($F$368:F368)</f>
        <v>0</v>
      </c>
      <c r="Q368" s="123">
        <f>L368/AVERAGE($F$368:F368)</f>
        <v>0</v>
      </c>
      <c r="R368" s="123">
        <f>M368/AVERAGE($F$368:F368)</f>
        <v>0</v>
      </c>
      <c r="S368" s="123">
        <f>R368/COUNT($R$368:R368)*365</f>
        <v>0</v>
      </c>
      <c r="T368" t="e">
        <f>(S368-H368)/(STDEV($Q$368:Q368)*SQRT(365))</f>
        <v>#DIV/0!</v>
      </c>
      <c r="U368" s="123">
        <f>(P368+1)/(MAX($P$368:P368)+1)-1</f>
        <v>0</v>
      </c>
      <c r="V368" s="123">
        <f>MIN($U$368:U368)</f>
        <v>0</v>
      </c>
      <c r="X368" s="120"/>
      <c r="Z368" s="124">
        <f t="shared" si="54"/>
        <v>0.14000000000000001</v>
      </c>
      <c r="AA368" s="125" t="str">
        <f t="shared" si="55"/>
        <v>-</v>
      </c>
      <c r="AB368" s="124">
        <f t="shared" si="56"/>
        <v>0.12</v>
      </c>
    </row>
    <row r="369" spans="1:28">
      <c r="A369" s="115">
        <v>44563</v>
      </c>
      <c r="B369" s="202">
        <v>1.0860000000000001</v>
      </c>
      <c r="C369" s="202">
        <v>1.0860000000000001</v>
      </c>
      <c r="D369" s="204">
        <v>108642163.56999999</v>
      </c>
      <c r="F369" s="201">
        <f>出入金!D369</f>
        <v>100000000</v>
      </c>
      <c r="G369" s="201">
        <f>出入金!E369</f>
        <v>100000000</v>
      </c>
      <c r="H369" s="34">
        <f>出入金!C369</f>
        <v>4.2599999999999999E-2</v>
      </c>
      <c r="I369" s="167">
        <f t="shared" si="52"/>
        <v>0</v>
      </c>
      <c r="J369" s="167">
        <v>0</v>
      </c>
      <c r="K369" s="167">
        <f t="shared" si="50"/>
        <v>0</v>
      </c>
      <c r="L369" s="167">
        <f t="shared" ref="L369:L378" si="57">M369-M368</f>
        <v>0</v>
      </c>
      <c r="M369" s="167">
        <v>0</v>
      </c>
      <c r="N369" s="123">
        <f t="shared" si="51"/>
        <v>0</v>
      </c>
      <c r="O369" s="123">
        <f>I369/AVERAGE($F$368:F369)</f>
        <v>0</v>
      </c>
      <c r="P369" s="123">
        <f>J369/AVERAGE($F$368:F369)</f>
        <v>0</v>
      </c>
      <c r="Q369" s="123">
        <f>L369/AVERAGE($F$368:F369)</f>
        <v>0</v>
      </c>
      <c r="R369" s="123">
        <f>M369/AVERAGE($F$368:F369)</f>
        <v>0</v>
      </c>
      <c r="S369" s="123">
        <f>R369/COUNT($R$368:R369)*365</f>
        <v>0</v>
      </c>
      <c r="T369" t="e">
        <f>(S369-H369)/(STDEV($Q$368:Q369)*SQRT(365))</f>
        <v>#DIV/0!</v>
      </c>
      <c r="U369" s="123">
        <f>(P369+1)/(MAX($P$368:P369)+1)-1</f>
        <v>0</v>
      </c>
      <c r="V369" s="123">
        <f>MIN($U$368:U369)</f>
        <v>0</v>
      </c>
      <c r="W369" s="123">
        <f t="shared" ref="W369:W378" si="58">IF(WEEKDAY(A:A)=6,P:P,W368)</f>
        <v>0</v>
      </c>
      <c r="X369" s="120">
        <f>(W369+1)/(MAX($W$368:W369)+1)-1</f>
        <v>0</v>
      </c>
      <c r="Y369" s="123">
        <f>MIN($X$369:X370)</f>
        <v>0</v>
      </c>
      <c r="Z369" s="124">
        <f t="shared" si="54"/>
        <v>0.14000000000000001</v>
      </c>
      <c r="AA369" s="125" t="str">
        <f t="shared" si="55"/>
        <v>-</v>
      </c>
      <c r="AB369" s="124">
        <f t="shared" si="56"/>
        <v>0.12</v>
      </c>
    </row>
    <row r="370" spans="1:28">
      <c r="A370" s="115">
        <v>44564</v>
      </c>
      <c r="B370" s="202">
        <v>1.0860000000000001</v>
      </c>
      <c r="C370" s="202">
        <v>1.0860000000000001</v>
      </c>
      <c r="D370" s="204">
        <v>108642163.56999999</v>
      </c>
      <c r="F370" s="201">
        <f>出入金!D370</f>
        <v>100000000</v>
      </c>
      <c r="G370" s="201">
        <f>出入金!E370</f>
        <v>100000000</v>
      </c>
      <c r="H370" s="34">
        <f>出入金!C370</f>
        <v>4.2599999999999999E-2</v>
      </c>
      <c r="I370" s="167">
        <f t="shared" si="52"/>
        <v>0</v>
      </c>
      <c r="J370" s="167">
        <v>0</v>
      </c>
      <c r="K370" s="167">
        <f t="shared" si="50"/>
        <v>0</v>
      </c>
      <c r="L370" s="167">
        <f t="shared" si="57"/>
        <v>0</v>
      </c>
      <c r="M370" s="167">
        <v>0</v>
      </c>
      <c r="N370" s="123">
        <f t="shared" si="51"/>
        <v>0</v>
      </c>
      <c r="O370" s="123">
        <f>I370/AVERAGE($F$368:F370)</f>
        <v>0</v>
      </c>
      <c r="P370" s="123">
        <f>J370/AVERAGE($F$368:F370)</f>
        <v>0</v>
      </c>
      <c r="Q370" s="123">
        <f>L370/AVERAGE($F$368:F370)</f>
        <v>0</v>
      </c>
      <c r="R370" s="123">
        <f>M370/AVERAGE($F$368:F370)</f>
        <v>0</v>
      </c>
      <c r="S370" s="123">
        <f>R370/COUNT($R$368:R370)*365</f>
        <v>0</v>
      </c>
      <c r="T370" t="e">
        <f>(S370-H370)/(STDEV($Q$368:Q370)*SQRT(365))</f>
        <v>#DIV/0!</v>
      </c>
      <c r="U370" s="123">
        <f>(P370+1)/(MAX($P$368:P370)+1)-1</f>
        <v>0</v>
      </c>
      <c r="V370" s="123">
        <f>MIN($U$368:U370)</f>
        <v>0</v>
      </c>
      <c r="W370" s="123">
        <f t="shared" si="58"/>
        <v>0</v>
      </c>
      <c r="X370" s="120">
        <f>(W370+1)/(MAX($W$368:W370)+1)-1</f>
        <v>0</v>
      </c>
      <c r="Y370" s="123">
        <f>MIN($X$369:X371)</f>
        <v>0</v>
      </c>
      <c r="Z370" s="124">
        <f t="shared" si="54"/>
        <v>0.14000000000000001</v>
      </c>
      <c r="AA370" s="125" t="str">
        <f t="shared" si="55"/>
        <v>-</v>
      </c>
      <c r="AB370" s="124">
        <f t="shared" si="56"/>
        <v>0.12</v>
      </c>
    </row>
    <row r="371" spans="1:28">
      <c r="A371" s="115">
        <v>44565</v>
      </c>
      <c r="B371" s="202">
        <v>1.095</v>
      </c>
      <c r="C371" s="202">
        <v>1.095</v>
      </c>
      <c r="D371" s="204">
        <v>109509661.67</v>
      </c>
      <c r="F371" s="201">
        <f>出入金!D371</f>
        <v>100000000</v>
      </c>
      <c r="G371" s="201">
        <f>出入金!E371</f>
        <v>100000000</v>
      </c>
      <c r="H371" s="34">
        <f>出入金!C371</f>
        <v>4.2599999999999999E-2</v>
      </c>
      <c r="I371" s="167">
        <f t="shared" si="52"/>
        <v>867498.10000000894</v>
      </c>
      <c r="J371" s="167">
        <f t="shared" ref="J371:J378" si="59">D371-F371</f>
        <v>9509661.6700000018</v>
      </c>
      <c r="K371" s="167">
        <f t="shared" si="50"/>
        <v>3.0193233400000021E-3</v>
      </c>
      <c r="L371" s="167">
        <f t="shared" si="57"/>
        <v>867498.09826501273</v>
      </c>
      <c r="M371" s="167">
        <f t="shared" ref="M371:M378" si="60">J371-K371-$M$367</f>
        <v>867498.09826501273</v>
      </c>
      <c r="N371" s="123">
        <f t="shared" si="51"/>
        <v>9.5096616700000011E-2</v>
      </c>
      <c r="O371" s="123">
        <f>I371/AVERAGE($F$368:F371)</f>
        <v>8.6749810000000902E-3</v>
      </c>
      <c r="P371" s="123">
        <f>J371/AVERAGE($F$368:F371)</f>
        <v>9.5096616700000011E-2</v>
      </c>
      <c r="Q371" s="123">
        <f>L371/AVERAGE($F$368:F371)</f>
        <v>8.6749809826501267E-3</v>
      </c>
      <c r="R371" s="123">
        <f>M371/AVERAGE($F$368:F371)</f>
        <v>8.6749809826501267E-3</v>
      </c>
      <c r="S371" s="123">
        <f>R371/COUNT($R$368:R371)*365</f>
        <v>0.79159201466682405</v>
      </c>
      <c r="T371">
        <f>(S371-H371)/(STDEV($Q$368:Q371)*SQRT(365))</f>
        <v>9.0384137807271898</v>
      </c>
      <c r="U371" s="123">
        <f>(P371+1)/(MAX($P$368:P371)+1)-1</f>
        <v>0</v>
      </c>
      <c r="V371" s="123">
        <f>MIN($U$368:U371)</f>
        <v>0</v>
      </c>
      <c r="W371" s="123">
        <f t="shared" si="58"/>
        <v>0</v>
      </c>
      <c r="X371" s="120">
        <f>(W371+1)/(MAX($W$368:W371)+1)-1</f>
        <v>0</v>
      </c>
      <c r="Y371" s="123">
        <f>MIN($X$369:X372)</f>
        <v>0</v>
      </c>
      <c r="Z371" s="124">
        <f t="shared" si="54"/>
        <v>0.14000000000000001</v>
      </c>
      <c r="AA371" s="125" t="str">
        <f t="shared" si="55"/>
        <v>-</v>
      </c>
      <c r="AB371" s="124">
        <f t="shared" si="56"/>
        <v>0.12</v>
      </c>
    </row>
    <row r="372" spans="1:28">
      <c r="A372" s="115">
        <v>44566</v>
      </c>
      <c r="B372" s="202">
        <v>1.101</v>
      </c>
      <c r="C372" s="202">
        <v>1.101</v>
      </c>
      <c r="D372" s="204">
        <v>110061040.86</v>
      </c>
      <c r="F372" s="201">
        <f>出入金!D372</f>
        <v>100000000</v>
      </c>
      <c r="G372" s="201">
        <f>出入金!E372</f>
        <v>100000000</v>
      </c>
      <c r="H372" s="34">
        <f>出入金!C372</f>
        <v>4.2599999999999999E-2</v>
      </c>
      <c r="I372" s="167">
        <f t="shared" si="52"/>
        <v>551379.18999999762</v>
      </c>
      <c r="J372" s="167">
        <f t="shared" si="59"/>
        <v>10061040.859999999</v>
      </c>
      <c r="K372" s="167">
        <f t="shared" si="50"/>
        <v>4.1220817199999985E-3</v>
      </c>
      <c r="L372" s="167">
        <f t="shared" si="57"/>
        <v>551379.18889723904</v>
      </c>
      <c r="M372" s="167">
        <f t="shared" si="60"/>
        <v>1418877.2871622518</v>
      </c>
      <c r="N372" s="123">
        <f t="shared" si="51"/>
        <v>0.10061040859999999</v>
      </c>
      <c r="O372" s="123">
        <f>I372/AVERAGE($F$368:F372)</f>
        <v>5.5137918999999761E-3</v>
      </c>
      <c r="P372" s="123">
        <f>J372/AVERAGE($F$368:F372)</f>
        <v>0.10061040859999999</v>
      </c>
      <c r="Q372" s="123">
        <f>L372/AVERAGE($F$368:F372)</f>
        <v>5.5137918889723901E-3</v>
      </c>
      <c r="R372" s="123">
        <f>M372/AVERAGE($F$368:F372)</f>
        <v>1.4188772871622518E-2</v>
      </c>
      <c r="S372" s="123">
        <f>R372/COUNT($R$368:R372)*365</f>
        <v>1.0357804196284437</v>
      </c>
      <c r="T372">
        <f>(S372-H372)/(STDEV($Q$368:Q372)*SQRT(365))</f>
        <v>12.857196389998832</v>
      </c>
      <c r="U372" s="123">
        <f>(P372+1)/(MAX($P$368:P372)+1)-1</f>
        <v>0</v>
      </c>
      <c r="V372" s="123">
        <f>MIN($U$368:U372)</f>
        <v>0</v>
      </c>
      <c r="W372" s="123">
        <f t="shared" si="58"/>
        <v>0</v>
      </c>
      <c r="X372" s="120">
        <f>(W372+1)/(MAX($W$368:W372)+1)-1</f>
        <v>0</v>
      </c>
      <c r="Y372" s="123">
        <f>MIN($X$369:X373)</f>
        <v>0</v>
      </c>
      <c r="Z372" s="124">
        <f t="shared" si="54"/>
        <v>0.14000000000000001</v>
      </c>
      <c r="AA372" s="125" t="str">
        <f t="shared" si="55"/>
        <v>-</v>
      </c>
      <c r="AB372" s="124">
        <f t="shared" si="56"/>
        <v>0.12</v>
      </c>
    </row>
    <row r="373" spans="1:28">
      <c r="A373" s="115">
        <v>44567</v>
      </c>
      <c r="B373" s="202">
        <v>1.1100000000000001</v>
      </c>
      <c r="C373" s="202">
        <v>1.1100000000000001</v>
      </c>
      <c r="D373" s="204">
        <v>111013618.59</v>
      </c>
      <c r="F373" s="201">
        <f>出入金!D373</f>
        <v>100000000</v>
      </c>
      <c r="G373" s="201">
        <f>出入金!E373</f>
        <v>100000000</v>
      </c>
      <c r="H373" s="34">
        <f>出入金!C373</f>
        <v>4.2599999999999999E-2</v>
      </c>
      <c r="I373" s="167">
        <f t="shared" si="52"/>
        <v>952577.73000000417</v>
      </c>
      <c r="J373" s="167">
        <f t="shared" si="59"/>
        <v>11013618.590000004</v>
      </c>
      <c r="K373" s="167">
        <f t="shared" si="50"/>
        <v>6.0272371800000057E-3</v>
      </c>
      <c r="L373" s="167">
        <f t="shared" si="57"/>
        <v>952577.72809484974</v>
      </c>
      <c r="M373" s="167">
        <f t="shared" si="60"/>
        <v>2371455.0152571015</v>
      </c>
      <c r="N373" s="123">
        <f t="shared" si="51"/>
        <v>0.11013618590000003</v>
      </c>
      <c r="O373" s="123">
        <f>I373/AVERAGE($F$368:F373)</f>
        <v>9.5257773000000413E-3</v>
      </c>
      <c r="P373" s="123">
        <f>J373/AVERAGE($F$368:F373)</f>
        <v>0.11013618590000003</v>
      </c>
      <c r="Q373" s="123">
        <f>L373/AVERAGE($F$368:F373)</f>
        <v>9.525777280948498E-3</v>
      </c>
      <c r="R373" s="123">
        <f>M373/AVERAGE($F$368:F373)</f>
        <v>2.3714550152571016E-2</v>
      </c>
      <c r="S373" s="123">
        <f>R373/COUNT($R$368:R373)*365</f>
        <v>1.4426351342814037</v>
      </c>
      <c r="T373">
        <f>(S373-H373)/(STDEV($Q$368:Q373)*SQRT(365))</f>
        <v>16.171887048902885</v>
      </c>
      <c r="U373" s="123">
        <f>(P373+1)/(MAX($P$368:P373)+1)-1</f>
        <v>0</v>
      </c>
      <c r="V373" s="123">
        <f>MIN($U$368:U373)</f>
        <v>0</v>
      </c>
      <c r="W373" s="123">
        <f t="shared" si="58"/>
        <v>0</v>
      </c>
      <c r="X373" s="120">
        <f>(W373+1)/(MAX($W$368:W373)+1)-1</f>
        <v>0</v>
      </c>
      <c r="Y373" s="123">
        <f>MIN($X$369:X374)</f>
        <v>0</v>
      </c>
      <c r="Z373" s="124">
        <f t="shared" si="54"/>
        <v>0.14000000000000001</v>
      </c>
      <c r="AA373" s="125" t="str">
        <f t="shared" si="55"/>
        <v>-</v>
      </c>
      <c r="AB373" s="124">
        <f t="shared" si="56"/>
        <v>0.12</v>
      </c>
    </row>
    <row r="374" spans="1:28">
      <c r="A374" s="115">
        <v>44568</v>
      </c>
      <c r="B374" s="202">
        <v>1.099</v>
      </c>
      <c r="C374" s="202">
        <v>1.099</v>
      </c>
      <c r="D374" s="204">
        <v>109901648.26000001</v>
      </c>
      <c r="F374" s="201">
        <f>出入金!D374</f>
        <v>100000000</v>
      </c>
      <c r="G374" s="201">
        <f>出入金!E374</f>
        <v>100000000</v>
      </c>
      <c r="H374" s="34">
        <f>出入金!C374</f>
        <v>4.2600000000000006E-2</v>
      </c>
      <c r="I374" s="167">
        <f t="shared" si="52"/>
        <v>-1111970.3299999982</v>
      </c>
      <c r="J374" s="167">
        <f t="shared" si="59"/>
        <v>9901648.2600000054</v>
      </c>
      <c r="K374" s="167">
        <f t="shared" si="50"/>
        <v>3.8032965200000103E-3</v>
      </c>
      <c r="L374" s="167">
        <f t="shared" si="57"/>
        <v>-1111970.3277760576</v>
      </c>
      <c r="M374" s="167">
        <f t="shared" si="60"/>
        <v>1259484.6874810439</v>
      </c>
      <c r="N374" s="123">
        <f t="shared" si="51"/>
        <v>9.9016482600000053E-2</v>
      </c>
      <c r="O374" s="123">
        <f>I374/AVERAGE($F$368:F374)</f>
        <v>-1.1119703299999981E-2</v>
      </c>
      <c r="P374" s="123">
        <f>J374/AVERAGE($F$368:F374)</f>
        <v>9.9016482600000053E-2</v>
      </c>
      <c r="Q374" s="123">
        <f>L374/AVERAGE($F$368:F374)</f>
        <v>-1.1119703277760577E-2</v>
      </c>
      <c r="R374" s="123">
        <f>M374/AVERAGE($F$368:F374)</f>
        <v>1.2594846874810439E-2</v>
      </c>
      <c r="S374" s="123">
        <f>R374/COUNT($R$368:R374)*365</f>
        <v>0.6567313013294015</v>
      </c>
      <c r="T374">
        <f>(S374-H374)/(STDEV($Q$368:Q374)*SQRT(365))</f>
        <v>4.5659551735176489</v>
      </c>
      <c r="U374" s="123">
        <f>(P374+1)/(MAX($P$368:P374)+1)-1</f>
        <v>-1.001652179366197E-2</v>
      </c>
      <c r="V374" s="123">
        <f>MIN($U$368:U374)</f>
        <v>-1.001652179366197E-2</v>
      </c>
      <c r="W374" s="123">
        <f t="shared" si="58"/>
        <v>9.9016482600000053E-2</v>
      </c>
      <c r="X374" s="120">
        <f>(W374+1)/(MAX($W$368:W374)+1)-1</f>
        <v>0</v>
      </c>
      <c r="Y374" s="123">
        <f>MIN($X$369:X375)</f>
        <v>0</v>
      </c>
      <c r="Z374" s="124">
        <f t="shared" si="54"/>
        <v>0.14000000000000001</v>
      </c>
      <c r="AA374" s="125" t="str">
        <f t="shared" si="55"/>
        <v>-</v>
      </c>
      <c r="AB374" s="124">
        <f t="shared" si="56"/>
        <v>0.12</v>
      </c>
    </row>
    <row r="375" spans="1:28">
      <c r="A375" s="115">
        <v>44569</v>
      </c>
      <c r="B375" s="202">
        <v>1.099</v>
      </c>
      <c r="C375" s="202">
        <v>1.099</v>
      </c>
      <c r="D375" s="204">
        <v>109901648.26000001</v>
      </c>
      <c r="F375" s="201">
        <f>出入金!D375</f>
        <v>100000000</v>
      </c>
      <c r="G375" s="201">
        <f>出入金!E375</f>
        <v>100000000</v>
      </c>
      <c r="H375" s="34">
        <f>出入金!C375</f>
        <v>4.2599999999999999E-2</v>
      </c>
      <c r="I375" s="167">
        <f t="shared" si="52"/>
        <v>0</v>
      </c>
      <c r="J375" s="167">
        <f t="shared" si="59"/>
        <v>9901648.2600000054</v>
      </c>
      <c r="K375" s="167">
        <f t="shared" si="50"/>
        <v>3.8032965200000103E-3</v>
      </c>
      <c r="L375" s="167">
        <f t="shared" si="57"/>
        <v>0</v>
      </c>
      <c r="M375" s="167">
        <f t="shared" si="60"/>
        <v>1259484.6874810439</v>
      </c>
      <c r="N375" s="123">
        <f t="shared" si="51"/>
        <v>9.9016482600000053E-2</v>
      </c>
      <c r="O375" s="123">
        <f>I375/AVERAGE($F$368:F375)</f>
        <v>0</v>
      </c>
      <c r="P375" s="123">
        <f>J375/AVERAGE($F$368:F375)</f>
        <v>9.9016482600000053E-2</v>
      </c>
      <c r="Q375" s="123">
        <f>L375/AVERAGE($F$368:F375)</f>
        <v>0</v>
      </c>
      <c r="R375" s="123">
        <f>M375/AVERAGE($F$368:F375)</f>
        <v>1.2594846874810439E-2</v>
      </c>
      <c r="S375" s="123">
        <f>R375/COUNT($R$368:R375)*365</f>
        <v>0.57463988866322624</v>
      </c>
      <c r="T375">
        <f>(S375-H375)/(STDEV($Q$368:Q375)*SQRT(365))</f>
        <v>4.2523537699645386</v>
      </c>
      <c r="U375" s="123">
        <f>(P375+1)/(MAX($P$368:P375)+1)-1</f>
        <v>-1.001652179366197E-2</v>
      </c>
      <c r="V375" s="123">
        <f>MIN($U$368:U375)</f>
        <v>-1.001652179366197E-2</v>
      </c>
      <c r="W375" s="123">
        <f t="shared" si="58"/>
        <v>9.9016482600000053E-2</v>
      </c>
      <c r="X375" s="120">
        <f>(W375+1)/(MAX($W$368:W375)+1)-1</f>
        <v>0</v>
      </c>
      <c r="Y375" s="123">
        <f>MIN($X$369:X376)</f>
        <v>0</v>
      </c>
      <c r="Z375" s="124">
        <f t="shared" si="54"/>
        <v>0.14000000000000001</v>
      </c>
      <c r="AA375" s="125" t="str">
        <f t="shared" si="55"/>
        <v>-</v>
      </c>
      <c r="AB375" s="124">
        <f t="shared" si="56"/>
        <v>0.12</v>
      </c>
    </row>
    <row r="376" spans="1:28">
      <c r="A376" s="115">
        <v>44570</v>
      </c>
      <c r="B376" s="202">
        <v>1.099</v>
      </c>
      <c r="C376" s="202">
        <v>1.099</v>
      </c>
      <c r="D376" s="204">
        <v>109901648.26000001</v>
      </c>
      <c r="F376" s="201">
        <f>出入金!D376</f>
        <v>100000000</v>
      </c>
      <c r="G376" s="201">
        <f>出入金!E376</f>
        <v>100000000</v>
      </c>
      <c r="H376" s="34">
        <f>出入金!C376</f>
        <v>4.2599999999999999E-2</v>
      </c>
      <c r="I376" s="167">
        <f t="shared" si="52"/>
        <v>0</v>
      </c>
      <c r="J376" s="167">
        <f t="shared" si="59"/>
        <v>9901648.2600000054</v>
      </c>
      <c r="K376" s="167">
        <f t="shared" si="50"/>
        <v>3.8032965200000103E-3</v>
      </c>
      <c r="L376" s="167">
        <f t="shared" si="57"/>
        <v>0</v>
      </c>
      <c r="M376" s="167">
        <f t="shared" si="60"/>
        <v>1259484.6874810439</v>
      </c>
      <c r="N376" s="123">
        <f t="shared" si="51"/>
        <v>9.9016482600000053E-2</v>
      </c>
      <c r="O376" s="123">
        <f>I376/AVERAGE($F$368:F376)</f>
        <v>0</v>
      </c>
      <c r="P376" s="123">
        <f>J376/AVERAGE($F$368:F376)</f>
        <v>9.9016482600000053E-2</v>
      </c>
      <c r="Q376" s="123">
        <f>L376/AVERAGE($F$368:F376)</f>
        <v>0</v>
      </c>
      <c r="R376" s="123">
        <f>M376/AVERAGE($F$368:F376)</f>
        <v>1.2594846874810439E-2</v>
      </c>
      <c r="S376" s="123">
        <f>R376/COUNT($R$368:R376)*365</f>
        <v>0.51079101214509004</v>
      </c>
      <c r="T376">
        <f>(S376-H376)/(STDEV($Q$368:Q376)*SQRT(365))</f>
        <v>3.9858089928870504</v>
      </c>
      <c r="U376" s="123">
        <f>(P376+1)/(MAX($P$368:P376)+1)-1</f>
        <v>-1.001652179366197E-2</v>
      </c>
      <c r="V376" s="123">
        <f>MIN($U$368:U376)</f>
        <v>-1.001652179366197E-2</v>
      </c>
      <c r="W376" s="123">
        <f t="shared" si="58"/>
        <v>9.9016482600000053E-2</v>
      </c>
      <c r="X376" s="120">
        <f>(W376+1)/(MAX($W$368:W376)+1)-1</f>
        <v>0</v>
      </c>
      <c r="Y376" s="123">
        <f>MIN($X$369:X377)</f>
        <v>0</v>
      </c>
      <c r="Z376" s="124">
        <f t="shared" si="54"/>
        <v>0.14000000000000001</v>
      </c>
      <c r="AA376" s="125" t="str">
        <f t="shared" si="55"/>
        <v>-</v>
      </c>
      <c r="AB376" s="124">
        <f t="shared" si="56"/>
        <v>0.12</v>
      </c>
    </row>
    <row r="377" spans="1:28">
      <c r="A377" s="115">
        <v>44571</v>
      </c>
      <c r="B377" s="202">
        <v>1.1060000000000001</v>
      </c>
      <c r="C377" s="202">
        <v>1.1060000000000001</v>
      </c>
      <c r="D377" s="204">
        <v>110569803.83</v>
      </c>
      <c r="F377" s="201">
        <f>出入金!D377</f>
        <v>100000000</v>
      </c>
      <c r="G377" s="201">
        <f>出入金!E377</f>
        <v>100000000</v>
      </c>
      <c r="H377" s="34">
        <f>出入金!C377</f>
        <v>4.2599999999999992E-2</v>
      </c>
      <c r="I377" s="167">
        <f t="shared" si="52"/>
        <v>668155.56999999285</v>
      </c>
      <c r="J377" s="167">
        <f t="shared" si="59"/>
        <v>10569803.829999998</v>
      </c>
      <c r="K377" s="167">
        <f t="shared" si="50"/>
        <v>5.1396076599999957E-3</v>
      </c>
      <c r="L377" s="167">
        <f t="shared" si="57"/>
        <v>668155.56866368093</v>
      </c>
      <c r="M377" s="167">
        <f t="shared" si="60"/>
        <v>1927640.2561447248</v>
      </c>
      <c r="N377" s="123">
        <f t="shared" si="51"/>
        <v>0.10569803829999998</v>
      </c>
      <c r="O377" s="123">
        <f>I377/AVERAGE($F$368:F377)</f>
        <v>6.6815556999999283E-3</v>
      </c>
      <c r="P377" s="123">
        <f>J377/AVERAGE($F$368:F377)</f>
        <v>0.10569803829999998</v>
      </c>
      <c r="Q377" s="123">
        <f>L377/AVERAGE($F$368:F377)</f>
        <v>6.6815556866368095E-3</v>
      </c>
      <c r="R377" s="123">
        <f>M377/AVERAGE($F$368:F377)</f>
        <v>1.9276402561447248E-2</v>
      </c>
      <c r="S377" s="123">
        <f>R377/COUNT($R$368:R377)*365</f>
        <v>0.7035886934928246</v>
      </c>
      <c r="T377">
        <f>(S377-H377)/(STDEV($Q$368:Q377)*SQRT(365))</f>
        <v>5.7351249194456866</v>
      </c>
      <c r="U377" s="123">
        <f>(P377+1)/(MAX($P$368:P377)+1)-1</f>
        <v>-3.9978406760987628E-3</v>
      </c>
      <c r="V377" s="123">
        <f>MIN($U$368:U377)</f>
        <v>-1.001652179366197E-2</v>
      </c>
      <c r="W377" s="123">
        <f t="shared" si="58"/>
        <v>9.9016482600000053E-2</v>
      </c>
      <c r="X377" s="120">
        <f>(W377+1)/(MAX($W$368:W377)+1)-1</f>
        <v>0</v>
      </c>
      <c r="Y377" s="123">
        <f>MIN($X$369:X378)</f>
        <v>0</v>
      </c>
      <c r="Z377" s="124">
        <f t="shared" si="54"/>
        <v>0.14000000000000001</v>
      </c>
      <c r="AA377" s="125" t="str">
        <f t="shared" si="55"/>
        <v>-</v>
      </c>
      <c r="AB377" s="124">
        <f t="shared" si="56"/>
        <v>0.12</v>
      </c>
    </row>
    <row r="378" spans="1:28">
      <c r="A378" s="115">
        <v>44572</v>
      </c>
      <c r="B378" s="202">
        <v>1.1060000000000001</v>
      </c>
      <c r="C378" s="202">
        <v>1.1060000000000001</v>
      </c>
      <c r="D378" s="204">
        <v>110573787.2</v>
      </c>
      <c r="F378" s="201">
        <f>出入金!D378</f>
        <v>100000000</v>
      </c>
      <c r="G378" s="201">
        <f>出入金!E378</f>
        <v>100000000</v>
      </c>
      <c r="H378" s="34">
        <f>出入金!C378</f>
        <v>4.2599999999999992E-2</v>
      </c>
      <c r="I378" s="167">
        <f t="shared" si="52"/>
        <v>3983.3700000047684</v>
      </c>
      <c r="J378" s="167">
        <f t="shared" si="59"/>
        <v>10573787.200000003</v>
      </c>
      <c r="K378" s="167">
        <f t="shared" si="50"/>
        <v>5.1475744000000047E-3</v>
      </c>
      <c r="L378" s="167">
        <f t="shared" si="57"/>
        <v>3983.3699920382351</v>
      </c>
      <c r="M378" s="167">
        <f t="shared" si="60"/>
        <v>1931623.626136763</v>
      </c>
      <c r="N378" s="123">
        <f t="shared" si="51"/>
        <v>0.10573787200000002</v>
      </c>
      <c r="O378" s="123">
        <f>I378/AVERAGE($F$368:F378)</f>
        <v>3.9833700000047682E-5</v>
      </c>
      <c r="P378" s="123">
        <f>J378/AVERAGE($F$368:F378)</f>
        <v>0.10573787200000002</v>
      </c>
      <c r="Q378" s="123">
        <f>L378/AVERAGE($F$368:F378)</f>
        <v>3.983369992038235E-5</v>
      </c>
      <c r="R378" s="123">
        <f>M378/AVERAGE($F$368:F378)</f>
        <v>1.9316236261367629E-2</v>
      </c>
      <c r="S378" s="123">
        <f>R378/COUNT($R$368:R378)*365</f>
        <v>0.64094783958174406</v>
      </c>
      <c r="T378">
        <f>(S378-H378)/(STDEV($Q$368:Q378)*SQRT(365))</f>
        <v>5.4455772739116073</v>
      </c>
      <c r="U378" s="123">
        <f>(P378+1)/(MAX($P$368:P378)+1)-1</f>
        <v>-3.9619588622222812E-3</v>
      </c>
      <c r="V378" s="123">
        <f>MIN($U$368:U378)</f>
        <v>-1.001652179366197E-2</v>
      </c>
      <c r="W378" s="123">
        <f t="shared" si="58"/>
        <v>9.9016482600000053E-2</v>
      </c>
      <c r="X378" s="120">
        <f>(W378+1)/(MAX($W$368:W378)+1)-1</f>
        <v>0</v>
      </c>
      <c r="Y378" s="123">
        <f>MIN($X$369:X379)</f>
        <v>0</v>
      </c>
      <c r="Z378" s="124">
        <f t="shared" si="54"/>
        <v>0.14000000000000001</v>
      </c>
      <c r="AA378" s="125" t="str">
        <f t="shared" si="55"/>
        <v>-</v>
      </c>
      <c r="AB378" s="124">
        <f t="shared" si="56"/>
        <v>0.12</v>
      </c>
    </row>
    <row r="379" spans="1:28">
      <c r="A379" s="115">
        <v>44573</v>
      </c>
      <c r="B379" s="202">
        <v>1.107</v>
      </c>
      <c r="C379" s="202">
        <v>1.107</v>
      </c>
      <c r="D379" s="204">
        <v>110708376.58</v>
      </c>
      <c r="E379" s="301"/>
      <c r="F379" s="201">
        <f>出入金!D379</f>
        <v>100000000</v>
      </c>
      <c r="G379" s="201">
        <f>出入金!E379</f>
        <v>100000000</v>
      </c>
      <c r="H379" s="34">
        <f>出入金!C379</f>
        <v>4.2599999999999992E-2</v>
      </c>
      <c r="I379" s="167">
        <f t="shared" ref="I379" si="61">D379-D378</f>
        <v>134589.37999999523</v>
      </c>
      <c r="J379" s="167">
        <f t="shared" ref="J379" si="62">D379-F379</f>
        <v>10708376.579999998</v>
      </c>
      <c r="K379" s="167">
        <f t="shared" ref="K379" si="63">IF(P379&gt;0.08,(P379-0.08)*0.2,0)</f>
        <v>5.4167531599999957E-3</v>
      </c>
      <c r="L379" s="167">
        <f t="shared" ref="L379" si="64">M379-M378</f>
        <v>134589.37973081693</v>
      </c>
      <c r="M379" s="167">
        <f t="shared" ref="M379" si="65">J379-K379-$M$367</f>
        <v>2066213.00586758</v>
      </c>
      <c r="N379" s="123">
        <f t="shared" ref="N379" si="66">J379/G379</f>
        <v>0.10708376579999998</v>
      </c>
      <c r="O379" s="123">
        <f>I379/AVERAGE($F$368:F379)</f>
        <v>1.3458937999999523E-3</v>
      </c>
      <c r="P379" s="123">
        <f>J379/AVERAGE($F$368:F379)</f>
        <v>0.10708376579999998</v>
      </c>
      <c r="Q379" s="123">
        <f>L379/AVERAGE($F$368:F379)</f>
        <v>1.3458937973081693E-3</v>
      </c>
      <c r="R379" s="123">
        <f>M379/AVERAGE($F$368:F379)</f>
        <v>2.0662130058675801E-2</v>
      </c>
      <c r="S379" s="123">
        <f>R379/COUNT($R$368:R379)*365</f>
        <v>0.62847312261805566</v>
      </c>
      <c r="T379" s="301">
        <f>(S379-H379)/(STDEV($Q$368:Q379)*SQRT(365))</f>
        <v>5.5909925861883609</v>
      </c>
      <c r="U379" s="123">
        <f>(P379+1)/(MAX($P$368:P379)+1)-1</f>
        <v>-2.7495906707387663E-3</v>
      </c>
      <c r="V379" s="123">
        <f>MIN($U$368:U379)</f>
        <v>-1.001652179366197E-2</v>
      </c>
      <c r="W379" s="123">
        <f t="shared" ref="W379" si="67">IF(WEEKDAY(A:A)=6,P:P,W378)</f>
        <v>9.9016482600000053E-2</v>
      </c>
      <c r="X379" s="120">
        <f>(W379+1)/(MAX($W$368:W379)+1)-1</f>
        <v>0</v>
      </c>
      <c r="Y379" s="123">
        <f>MIN($X$369:X380)</f>
        <v>0</v>
      </c>
      <c r="Z379" s="124">
        <f t="shared" si="54"/>
        <v>0.14000000000000001</v>
      </c>
      <c r="AA379" s="125" t="str">
        <f t="shared" si="55"/>
        <v>-</v>
      </c>
      <c r="AB379" s="124">
        <f t="shared" si="56"/>
        <v>0.12</v>
      </c>
    </row>
    <row r="380" spans="1:28">
      <c r="A380" s="115">
        <v>44574</v>
      </c>
      <c r="B380" s="202">
        <v>1.109</v>
      </c>
      <c r="C380" s="202">
        <v>1.109</v>
      </c>
      <c r="D380" s="204">
        <v>110857774.88</v>
      </c>
      <c r="E380" s="303"/>
      <c r="F380" s="201">
        <f>出入金!D380</f>
        <v>100000000</v>
      </c>
      <c r="G380" s="201">
        <f>出入金!E380</f>
        <v>100000000</v>
      </c>
      <c r="H380" s="34">
        <f>出入金!C380</f>
        <v>4.2599999999999985E-2</v>
      </c>
      <c r="I380" s="167">
        <f t="shared" ref="I380" si="68">D380-D379</f>
        <v>149398.29999999702</v>
      </c>
      <c r="J380" s="167">
        <f t="shared" ref="J380" si="69">D380-F380</f>
        <v>10857774.879999995</v>
      </c>
      <c r="K380" s="167">
        <f t="shared" ref="K380" si="70">IF(P380&gt;0.08,(P380-0.08)*0.2,0)</f>
        <v>5.7155497599999912E-3</v>
      </c>
      <c r="L380" s="167">
        <f t="shared" ref="L380" si="71">M380-M379</f>
        <v>149398.2997012008</v>
      </c>
      <c r="M380" s="167">
        <f t="shared" ref="M380" si="72">J380-K380-$M$367</f>
        <v>2215611.3055687808</v>
      </c>
      <c r="N380" s="123">
        <f t="shared" ref="N380" si="73">J380/G380</f>
        <v>0.10857774879999996</v>
      </c>
      <c r="O380" s="123">
        <f>I380/AVERAGE($F$368:F380)</f>
        <v>1.4939829999999702E-3</v>
      </c>
      <c r="P380" s="123">
        <f>J380/AVERAGE($F$368:F380)</f>
        <v>0.10857774879999996</v>
      </c>
      <c r="Q380" s="123">
        <f>L380/AVERAGE($F$368:F380)</f>
        <v>1.4939829970120079E-3</v>
      </c>
      <c r="R380" s="123">
        <f>M380/AVERAGE($F$368:F380)</f>
        <v>2.2156113055687807E-2</v>
      </c>
      <c r="S380" s="123">
        <f>R380/COUNT($R$368:R380)*365</f>
        <v>0.62207548194815765</v>
      </c>
      <c r="T380" s="303">
        <f>(S380-H380)/(STDEV($Q$368:Q380)*SQRT(365))</f>
        <v>5.7754155894075998</v>
      </c>
      <c r="U380" s="123">
        <f>(P380+1)/(MAX($P$368:P380)+1)-1</f>
        <v>-1.4038251520795964E-3</v>
      </c>
      <c r="V380" s="123">
        <f>MIN($U$368:U380)</f>
        <v>-1.001652179366197E-2</v>
      </c>
      <c r="W380" s="123">
        <f t="shared" ref="W380" si="74">IF(WEEKDAY(A:A)=6,P:P,W379)</f>
        <v>9.9016482600000053E-2</v>
      </c>
      <c r="X380" s="120">
        <f>(W380+1)/(MAX($W$368:W380)+1)-1</f>
        <v>0</v>
      </c>
      <c r="Y380" s="123">
        <f>MIN($X$369:X381)</f>
        <v>0</v>
      </c>
      <c r="Z380" s="124">
        <f t="shared" si="54"/>
        <v>0.14000000000000001</v>
      </c>
      <c r="AA380" s="125" t="str">
        <f t="shared" si="55"/>
        <v>-</v>
      </c>
      <c r="AB380" s="124">
        <f t="shared" si="56"/>
        <v>0.12</v>
      </c>
    </row>
    <row r="381" spans="1:28">
      <c r="A381" s="115">
        <v>44575</v>
      </c>
      <c r="B381" s="202">
        <v>1.115</v>
      </c>
      <c r="C381" s="202">
        <v>1.115</v>
      </c>
      <c r="D381" s="204">
        <v>111458532.54000001</v>
      </c>
      <c r="E381" s="305"/>
      <c r="F381" s="201">
        <f>出入金!D381</f>
        <v>100000000</v>
      </c>
      <c r="G381" s="201">
        <f>出入金!E381</f>
        <v>100000000</v>
      </c>
      <c r="H381" s="34">
        <f>出入金!C381</f>
        <v>4.2599999999999985E-2</v>
      </c>
      <c r="I381" s="167">
        <f t="shared" ref="I381" si="75">D381-D380</f>
        <v>600757.66000001132</v>
      </c>
      <c r="J381" s="167">
        <f t="shared" ref="J381" si="76">D381-F381</f>
        <v>11458532.540000007</v>
      </c>
      <c r="K381" s="167">
        <f t="shared" ref="K381" si="77">IF(P381&gt;0.08,(P381-0.08)*0.2,0)</f>
        <v>6.9170650800000127E-3</v>
      </c>
      <c r="L381" s="167">
        <f t="shared" ref="L381" si="78">M381-M380</f>
        <v>600757.65879849531</v>
      </c>
      <c r="M381" s="167">
        <f t="shared" ref="M381" si="79">J381-K381-$M$367</f>
        <v>2816368.9643672761</v>
      </c>
      <c r="N381" s="123">
        <f t="shared" ref="N381" si="80">J381/G381</f>
        <v>0.11458532540000006</v>
      </c>
      <c r="O381" s="123">
        <f>I381/AVERAGE($F$368:F381)</f>
        <v>6.0075766000001135E-3</v>
      </c>
      <c r="P381" s="123">
        <f>J381/AVERAGE($F$368:F381)</f>
        <v>0.11458532540000006</v>
      </c>
      <c r="Q381" s="123">
        <f>L381/AVERAGE($F$368:F381)</f>
        <v>6.007576587984953E-3</v>
      </c>
      <c r="R381" s="123">
        <f>M381/AVERAGE($F$368:F381)</f>
        <v>2.816368964367276E-2</v>
      </c>
      <c r="S381" s="123">
        <f>R381/COUNT($R$368:R381)*365</f>
        <v>0.73426762285289693</v>
      </c>
      <c r="T381" s="305">
        <f>(S381-H381)/(STDEV($Q$368:Q381)*SQRT(365))</f>
        <v>6.9956538597224309</v>
      </c>
      <c r="U381" s="123">
        <f>(P381+1)/(MAX($P$368:P381)+1)-1</f>
        <v>0</v>
      </c>
      <c r="V381" s="123">
        <f>MIN($U$368:U381)</f>
        <v>-1.001652179366197E-2</v>
      </c>
      <c r="W381" s="123">
        <f t="shared" ref="W381" si="81">IF(WEEKDAY(A:A)=6,P:P,W380)</f>
        <v>0.11458532540000006</v>
      </c>
      <c r="X381" s="120">
        <f>(W381+1)/(MAX($W$368:W381)+1)-1</f>
        <v>0</v>
      </c>
      <c r="Y381" s="123">
        <f>MIN($X$369:X382)</f>
        <v>0</v>
      </c>
      <c r="Z381" s="124">
        <f t="shared" si="54"/>
        <v>0.14000000000000001</v>
      </c>
      <c r="AA381" s="125" t="str">
        <f t="shared" si="55"/>
        <v>-</v>
      </c>
      <c r="AB381" s="124">
        <f t="shared" si="56"/>
        <v>0.12</v>
      </c>
    </row>
    <row r="382" spans="1:28">
      <c r="A382" s="115">
        <v>44576</v>
      </c>
      <c r="B382" s="202">
        <v>1.115</v>
      </c>
      <c r="C382" s="202">
        <v>1.115</v>
      </c>
      <c r="D382" s="204">
        <v>111458532.54000001</v>
      </c>
      <c r="E382" s="306"/>
      <c r="F382" s="201">
        <f>出入金!D382</f>
        <v>100000000</v>
      </c>
      <c r="G382" s="201">
        <f>出入金!E382</f>
        <v>100000000</v>
      </c>
      <c r="H382" s="34">
        <f>出入金!C382</f>
        <v>4.2599999999999985E-2</v>
      </c>
      <c r="I382" s="167">
        <f t="shared" ref="I382:I384" si="82">D382-D381</f>
        <v>0</v>
      </c>
      <c r="J382" s="167">
        <f t="shared" ref="J382:J384" si="83">D382-F382</f>
        <v>11458532.540000007</v>
      </c>
      <c r="K382" s="167">
        <f t="shared" ref="K382:K384" si="84">IF(P382&gt;0.08,(P382-0.08)*0.2,0)</f>
        <v>6.9170650800000127E-3</v>
      </c>
      <c r="L382" s="167">
        <f t="shared" ref="L382:L384" si="85">M382-M381</f>
        <v>0</v>
      </c>
      <c r="M382" s="167">
        <f t="shared" ref="M382:M384" si="86">J382-K382-$M$367</f>
        <v>2816368.9643672761</v>
      </c>
      <c r="N382" s="123">
        <f t="shared" ref="N382:N384" si="87">J382/G382</f>
        <v>0.11458532540000006</v>
      </c>
      <c r="O382" s="123">
        <f>I382/AVERAGE($F$368:F382)</f>
        <v>0</v>
      </c>
      <c r="P382" s="123">
        <f>J382/AVERAGE($F$368:F382)</f>
        <v>0.11458532540000006</v>
      </c>
      <c r="Q382" s="123">
        <f>L382/AVERAGE($F$368:F382)</f>
        <v>0</v>
      </c>
      <c r="R382" s="123">
        <f>M382/AVERAGE($F$368:F382)</f>
        <v>2.816368964367276E-2</v>
      </c>
      <c r="S382" s="123">
        <f>R382/COUNT($R$368:R382)*365</f>
        <v>0.68531644799603708</v>
      </c>
      <c r="T382" s="306">
        <f>(S382-H382)/(STDEV($Q$368:Q382)*SQRT(365))</f>
        <v>6.7096455633009784</v>
      </c>
      <c r="U382" s="123">
        <f>(P382+1)/(MAX($P$368:P382)+1)-1</f>
        <v>0</v>
      </c>
      <c r="V382" s="123">
        <f>MIN($U$368:U382)</f>
        <v>-1.001652179366197E-2</v>
      </c>
      <c r="W382" s="123">
        <f t="shared" ref="W382:W384" si="88">IF(WEEKDAY(A:A)=6,P:P,W381)</f>
        <v>0.11458532540000006</v>
      </c>
      <c r="X382" s="120">
        <f>(W382+1)/(MAX($W$368:W382)+1)-1</f>
        <v>0</v>
      </c>
      <c r="Y382" s="123">
        <f>MIN($X$369:X383)</f>
        <v>0</v>
      </c>
      <c r="Z382" s="124">
        <f t="shared" si="54"/>
        <v>0.14000000000000001</v>
      </c>
      <c r="AA382" s="125" t="str">
        <f t="shared" si="55"/>
        <v>-</v>
      </c>
      <c r="AB382" s="124">
        <f t="shared" si="56"/>
        <v>0.12</v>
      </c>
    </row>
    <row r="383" spans="1:28">
      <c r="A383" s="115">
        <v>44577</v>
      </c>
      <c r="B383" s="202">
        <v>1.115</v>
      </c>
      <c r="C383" s="202">
        <v>1.115</v>
      </c>
      <c r="D383" s="204">
        <v>111458532.54000001</v>
      </c>
      <c r="E383" s="306"/>
      <c r="F383" s="201">
        <f>出入金!D383</f>
        <v>100000000</v>
      </c>
      <c r="G383" s="201">
        <f>出入金!E383</f>
        <v>100000000</v>
      </c>
      <c r="H383" s="34">
        <f>出入金!C383</f>
        <v>4.2599999999999985E-2</v>
      </c>
      <c r="I383" s="167">
        <f t="shared" si="82"/>
        <v>0</v>
      </c>
      <c r="J383" s="167">
        <f t="shared" si="83"/>
        <v>11458532.540000007</v>
      </c>
      <c r="K383" s="167">
        <f t="shared" si="84"/>
        <v>6.9170650800000127E-3</v>
      </c>
      <c r="L383" s="167">
        <f t="shared" si="85"/>
        <v>0</v>
      </c>
      <c r="M383" s="167">
        <f t="shared" si="86"/>
        <v>2816368.9643672761</v>
      </c>
      <c r="N383" s="123">
        <f t="shared" si="87"/>
        <v>0.11458532540000006</v>
      </c>
      <c r="O383" s="123">
        <f>I383/AVERAGE($F$368:F383)</f>
        <v>0</v>
      </c>
      <c r="P383" s="123">
        <f>J383/AVERAGE($F$368:F383)</f>
        <v>0.11458532540000006</v>
      </c>
      <c r="Q383" s="123">
        <f>L383/AVERAGE($F$368:F383)</f>
        <v>0</v>
      </c>
      <c r="R383" s="123">
        <f>M383/AVERAGE($F$368:F383)</f>
        <v>2.816368964367276E-2</v>
      </c>
      <c r="S383" s="123">
        <f>R383/COUNT($R$368:R383)*365</f>
        <v>0.64248416999628488</v>
      </c>
      <c r="T383" s="306">
        <f>(S383-H383)/(STDEV($Q$368:Q383)*SQRT(365))</f>
        <v>6.4520771513993322</v>
      </c>
      <c r="U383" s="123">
        <f>(P383+1)/(MAX($P$368:P383)+1)-1</f>
        <v>0</v>
      </c>
      <c r="V383" s="123">
        <f>MIN($U$368:U383)</f>
        <v>-1.001652179366197E-2</v>
      </c>
      <c r="W383" s="123">
        <f t="shared" si="88"/>
        <v>0.11458532540000006</v>
      </c>
      <c r="X383" s="120">
        <f>(W383+1)/(MAX($W$368:W383)+1)-1</f>
        <v>0</v>
      </c>
      <c r="Y383" s="123">
        <f>MIN($X$369:X384)</f>
        <v>0</v>
      </c>
      <c r="Z383" s="124">
        <f t="shared" si="54"/>
        <v>0.14000000000000001</v>
      </c>
      <c r="AA383" s="125" t="str">
        <f t="shared" si="55"/>
        <v>-</v>
      </c>
      <c r="AB383" s="124">
        <f t="shared" si="56"/>
        <v>0.12</v>
      </c>
    </row>
    <row r="384" spans="1:28">
      <c r="A384" s="115">
        <v>44578</v>
      </c>
      <c r="B384" s="202">
        <v>1.1220000000000001</v>
      </c>
      <c r="C384" s="202">
        <v>1.1220000000000001</v>
      </c>
      <c r="D384" s="204">
        <v>112224694.84999999</v>
      </c>
      <c r="E384" s="306"/>
      <c r="F384" s="201">
        <f>出入金!D384</f>
        <v>100000000</v>
      </c>
      <c r="G384" s="201">
        <f>出入金!E384</f>
        <v>100000000</v>
      </c>
      <c r="H384" s="34">
        <f>出入金!C384</f>
        <v>4.2599999999999985E-2</v>
      </c>
      <c r="I384" s="167">
        <f t="shared" si="82"/>
        <v>766162.30999998748</v>
      </c>
      <c r="J384" s="167">
        <f t="shared" si="83"/>
        <v>12224694.849999994</v>
      </c>
      <c r="K384" s="167">
        <f t="shared" si="84"/>
        <v>8.4493896999999884E-3</v>
      </c>
      <c r="L384" s="167">
        <f t="shared" si="85"/>
        <v>766162.30846766196</v>
      </c>
      <c r="M384" s="167">
        <f t="shared" si="86"/>
        <v>3582531.272834938</v>
      </c>
      <c r="N384" s="123">
        <f t="shared" si="87"/>
        <v>0.12224694849999994</v>
      </c>
      <c r="O384" s="123">
        <f>I384/AVERAGE($F$368:F384)</f>
        <v>7.6616230999998749E-3</v>
      </c>
      <c r="P384" s="123">
        <f>J384/AVERAGE($F$368:F384)</f>
        <v>0.12224694849999994</v>
      </c>
      <c r="Q384" s="123">
        <f>L384/AVERAGE($F$368:F384)</f>
        <v>7.6616230846766192E-3</v>
      </c>
      <c r="R384" s="123">
        <f>M384/AVERAGE($F$368:F384)</f>
        <v>3.5825312728349379E-2</v>
      </c>
      <c r="S384" s="123">
        <f>R384/COUNT($R$368:R384)*365</f>
        <v>0.76919053799103088</v>
      </c>
      <c r="T384" s="306">
        <f>(S384-H384)/(STDEV($Q$368:Q384)*SQRT(365))</f>
        <v>7.7227479684701397</v>
      </c>
      <c r="U384" s="123">
        <f>(P384+1)/(MAX($P$368:P384)+1)-1</f>
        <v>0</v>
      </c>
      <c r="V384" s="123">
        <f>MIN($U$368:U384)</f>
        <v>-1.001652179366197E-2</v>
      </c>
      <c r="W384" s="123">
        <f t="shared" si="88"/>
        <v>0.11458532540000006</v>
      </c>
      <c r="X384" s="120">
        <f>(W384+1)/(MAX($W$368:W384)+1)-1</f>
        <v>0</v>
      </c>
      <c r="Y384" s="123">
        <f>MIN($X$369:X385)</f>
        <v>0</v>
      </c>
      <c r="Z384" s="124">
        <f t="shared" si="54"/>
        <v>0.14000000000000001</v>
      </c>
      <c r="AA384" s="125" t="str">
        <f t="shared" si="55"/>
        <v>-</v>
      </c>
      <c r="AB384" s="124">
        <f t="shared" si="56"/>
        <v>0.12</v>
      </c>
    </row>
    <row r="385" spans="1:28">
      <c r="A385" s="115">
        <v>44579</v>
      </c>
      <c r="B385" s="202">
        <v>1.113</v>
      </c>
      <c r="C385" s="202">
        <v>1.113</v>
      </c>
      <c r="D385" s="204">
        <v>111279296.5</v>
      </c>
      <c r="E385" s="307"/>
      <c r="F385" s="201">
        <f>出入金!D385</f>
        <v>100000000</v>
      </c>
      <c r="G385" s="201">
        <f>出入金!E385</f>
        <v>100000000</v>
      </c>
      <c r="H385" s="34">
        <f>出入金!C385</f>
        <v>4.2599999999999985E-2</v>
      </c>
      <c r="I385" s="167">
        <f t="shared" ref="I385" si="89">D385-D384</f>
        <v>-945398.34999999404</v>
      </c>
      <c r="J385" s="167">
        <f t="shared" ref="J385" si="90">D385-F385</f>
        <v>11279296.5</v>
      </c>
      <c r="K385" s="167">
        <f t="shared" ref="K385" si="91">IF(P385&gt;0.08,(P385-0.08)*0.2,0)</f>
        <v>6.5585929999999988E-3</v>
      </c>
      <c r="L385" s="167">
        <f t="shared" ref="L385" si="92">M385-M384</f>
        <v>-945398.34810919687</v>
      </c>
      <c r="M385" s="167">
        <f t="shared" ref="M385" si="93">J385-K385-$M$367</f>
        <v>2637132.9247257411</v>
      </c>
      <c r="N385" s="123">
        <f t="shared" ref="N385" si="94">J385/G385</f>
        <v>0.112792965</v>
      </c>
      <c r="O385" s="123">
        <f>I385/AVERAGE($F$368:F385)</f>
        <v>-9.4539834999999399E-3</v>
      </c>
      <c r="P385" s="123">
        <f>J385/AVERAGE($F$368:F385)</f>
        <v>0.112792965</v>
      </c>
      <c r="Q385" s="123">
        <f>L385/AVERAGE($F$368:F385)</f>
        <v>-9.4539834810919692E-3</v>
      </c>
      <c r="R385" s="123">
        <f>M385/AVERAGE($F$368:F385)</f>
        <v>2.6371329247257411E-2</v>
      </c>
      <c r="S385" s="123">
        <f>R385/COUNT($R$368:R385)*365</f>
        <v>0.53475195418049748</v>
      </c>
      <c r="T385" s="307">
        <f>(S385-H385)/(STDEV($Q$368:Q385)*SQRT(365))</f>
        <v>4.6836339657972745</v>
      </c>
      <c r="U385" s="123">
        <f>(P385+1)/(MAX($P$368:P385)+1)-1</f>
        <v>-8.4241561205724569E-3</v>
      </c>
      <c r="V385" s="123">
        <f>MIN($U$368:U385)</f>
        <v>-1.001652179366197E-2</v>
      </c>
      <c r="W385" s="123">
        <f t="shared" ref="W385" si="95">IF(WEEKDAY(A:A)=6,P:P,W384)</f>
        <v>0.11458532540000006</v>
      </c>
      <c r="X385" s="120">
        <f>(W385+1)/(MAX($W$368:W385)+1)-1</f>
        <v>0</v>
      </c>
      <c r="Y385" s="123">
        <f>MIN($X$369:X386)</f>
        <v>0</v>
      </c>
      <c r="Z385" s="124">
        <f t="shared" si="54"/>
        <v>0.14000000000000001</v>
      </c>
      <c r="AA385" s="125" t="str">
        <f t="shared" si="55"/>
        <v>-</v>
      </c>
      <c r="AB385" s="124">
        <f t="shared" si="56"/>
        <v>0.12</v>
      </c>
    </row>
    <row r="386" spans="1:28">
      <c r="A386" s="115">
        <v>44580</v>
      </c>
      <c r="B386" s="202">
        <v>1.1140000000000001</v>
      </c>
      <c r="C386" s="202">
        <v>1.1140000000000001</v>
      </c>
      <c r="D386" s="204">
        <v>111407472.59999999</v>
      </c>
      <c r="E386" s="308"/>
      <c r="F386" s="201">
        <f>出入金!D386</f>
        <v>100000000</v>
      </c>
      <c r="G386" s="201">
        <f>出入金!E386</f>
        <v>100000000</v>
      </c>
      <c r="H386" s="34">
        <f>出入金!C386</f>
        <v>4.2599999999999985E-2</v>
      </c>
      <c r="I386" s="167">
        <f t="shared" ref="I386" si="96">D386-D385</f>
        <v>128176.09999999404</v>
      </c>
      <c r="J386" s="167">
        <f t="shared" ref="J386" si="97">D386-F386</f>
        <v>11407472.599999994</v>
      </c>
      <c r="K386" s="167">
        <f t="shared" ref="K386" si="98">IF(P386&gt;0.08,(P386-0.08)*0.2,0)</f>
        <v>6.814945199999989E-3</v>
      </c>
      <c r="L386" s="167">
        <f t="shared" ref="L386" si="99">M386-M385</f>
        <v>128176.09974364191</v>
      </c>
      <c r="M386" s="167">
        <f t="shared" ref="M386" si="100">J386-K386-$M$367</f>
        <v>2765309.0244693831</v>
      </c>
      <c r="N386" s="123">
        <f t="shared" ref="N386" si="101">J386/G386</f>
        <v>0.11407472599999995</v>
      </c>
      <c r="O386" s="123">
        <f>I386/AVERAGE($F$368:F386)</f>
        <v>1.2817609999999403E-3</v>
      </c>
      <c r="P386" s="123">
        <f>J386/AVERAGE($F$368:F386)</f>
        <v>0.11407472599999995</v>
      </c>
      <c r="Q386" s="123">
        <f>L386/AVERAGE($F$368:F386)</f>
        <v>1.2817609974364191E-3</v>
      </c>
      <c r="R386" s="123">
        <f>M386/AVERAGE($F$368:F386)</f>
        <v>2.7653090244693829E-2</v>
      </c>
      <c r="S386" s="123">
        <f>R386/COUNT($R$368:R386)*365</f>
        <v>0.53123041785859193</v>
      </c>
      <c r="T386" s="308">
        <f>(S386-H386)/(STDEV($Q$368:Q386)*SQRT(365))</f>
        <v>4.7847866963708059</v>
      </c>
      <c r="U386" s="123">
        <f>(P386+1)/(MAX($P$368:P386)+1)-1</f>
        <v>-7.2820180183363892E-3</v>
      </c>
      <c r="V386" s="123">
        <f>MIN($U$368:U386)</f>
        <v>-1.001652179366197E-2</v>
      </c>
      <c r="W386" s="123">
        <f t="shared" ref="W386" si="102">IF(WEEKDAY(A:A)=6,P:P,W385)</f>
        <v>0.11458532540000006</v>
      </c>
      <c r="X386" s="120">
        <f>(W386+1)/(MAX($W$368:W386)+1)-1</f>
        <v>0</v>
      </c>
      <c r="Y386" s="123">
        <f>MIN($X$369:X387)</f>
        <v>0</v>
      </c>
      <c r="Z386" s="124">
        <f t="shared" si="54"/>
        <v>0.14000000000000001</v>
      </c>
      <c r="AA386" s="125" t="str">
        <f t="shared" si="55"/>
        <v>-</v>
      </c>
      <c r="AB386" s="124">
        <f t="shared" si="56"/>
        <v>0.12</v>
      </c>
    </row>
    <row r="387" spans="1:28">
      <c r="A387" s="115">
        <v>44581</v>
      </c>
      <c r="B387" s="202">
        <v>1.0980000000000001</v>
      </c>
      <c r="C387" s="202">
        <v>1.0980000000000001</v>
      </c>
      <c r="D387" s="204">
        <v>109764341.12</v>
      </c>
      <c r="E387" s="310"/>
      <c r="F387" s="201">
        <f>出入金!D387</f>
        <v>100000000</v>
      </c>
      <c r="G387" s="201">
        <f>出入金!E387</f>
        <v>100000000</v>
      </c>
      <c r="H387" s="34">
        <f>出入金!C387</f>
        <v>4.2599999999999985E-2</v>
      </c>
      <c r="I387" s="167">
        <f t="shared" ref="I387" si="103">D387-D386</f>
        <v>-1643131.4799999893</v>
      </c>
      <c r="J387" s="167">
        <f t="shared" ref="J387" si="104">D387-F387</f>
        <v>9764341.1200000048</v>
      </c>
      <c r="K387" s="167">
        <f t="shared" ref="K387" si="105">IF(P387&gt;0.08,(P387-0.08)*0.2,0)</f>
        <v>3.5286822400000086E-3</v>
      </c>
      <c r="L387" s="167">
        <f t="shared" ref="L387" si="106">M387-M386</f>
        <v>-1643131.4767137263</v>
      </c>
      <c r="M387" s="167">
        <f t="shared" ref="M387" si="107">J387-K387-$M$367</f>
        <v>1122177.5477556568</v>
      </c>
      <c r="N387" s="123">
        <f t="shared" ref="N387" si="108">J387/G387</f>
        <v>9.7643411200000044E-2</v>
      </c>
      <c r="O387" s="123">
        <f>I387/AVERAGE($F$368:F387)</f>
        <v>-1.6431314799999892E-2</v>
      </c>
      <c r="P387" s="123">
        <f>J387/AVERAGE($F$368:F387)</f>
        <v>9.7643411200000044E-2</v>
      </c>
      <c r="Q387" s="123">
        <f>L387/AVERAGE($F$368:F387)</f>
        <v>-1.6431314767137262E-2</v>
      </c>
      <c r="R387" s="123">
        <f>M387/AVERAGE($F$368:F387)</f>
        <v>1.1221775477556567E-2</v>
      </c>
      <c r="S387" s="123">
        <f>R387/COUNT($R$368:R387)*365</f>
        <v>0.20479740246540734</v>
      </c>
      <c r="T387" s="310">
        <f>(S387-H387)/(STDEV($Q$368:Q387)*SQRT(365))</f>
        <v>1.2937029878774444</v>
      </c>
      <c r="U387" s="123">
        <f>(P387+1)/(MAX($P$368:P387)+1)-1</f>
        <v>-2.1923461082148821E-2</v>
      </c>
      <c r="V387" s="123">
        <f>MIN($U$368:U387)</f>
        <v>-2.1923461082148821E-2</v>
      </c>
      <c r="W387" s="123">
        <f t="shared" ref="W387" si="109">IF(WEEKDAY(A:A)=6,P:P,W386)</f>
        <v>0.11458532540000006</v>
      </c>
      <c r="X387" s="120">
        <f>(W387+1)/(MAX($W$368:W387)+1)-1</f>
        <v>0</v>
      </c>
      <c r="Y387" s="123">
        <f>MIN($X$369:X388)</f>
        <v>-1.6431391372775717E-2</v>
      </c>
      <c r="Z387" s="124">
        <f t="shared" si="54"/>
        <v>0.14000000000000001</v>
      </c>
      <c r="AA387" s="125" t="str">
        <f t="shared" si="55"/>
        <v>-</v>
      </c>
      <c r="AB387" s="124">
        <f t="shared" si="56"/>
        <v>0.12</v>
      </c>
    </row>
    <row r="388" spans="1:28">
      <c r="A388" s="115">
        <v>44582</v>
      </c>
      <c r="B388" s="202">
        <v>1.0960000000000001</v>
      </c>
      <c r="C388" s="202">
        <v>1.0960000000000001</v>
      </c>
      <c r="D388" s="204">
        <v>109627113.77</v>
      </c>
      <c r="E388" s="311"/>
      <c r="F388" s="201">
        <f>出入金!D388</f>
        <v>100000000</v>
      </c>
      <c r="G388" s="201">
        <f>出入金!E388</f>
        <v>100000000</v>
      </c>
      <c r="H388" s="34">
        <f>出入金!C388</f>
        <v>4.2599999999999985E-2</v>
      </c>
      <c r="I388" s="167">
        <f t="shared" ref="I388" si="110">D388-D387</f>
        <v>-137227.35000000894</v>
      </c>
      <c r="J388" s="167">
        <f t="shared" ref="J388" si="111">D388-F388</f>
        <v>9627113.7699999958</v>
      </c>
      <c r="K388" s="167">
        <f t="shared" ref="K388" si="112">IF(P388&gt;0.08,(P388-0.08)*0.2,0)</f>
        <v>3.2542275399999906E-3</v>
      </c>
      <c r="L388" s="167">
        <f t="shared" ref="L388" si="113">M388-M387</f>
        <v>-137227.34972555377</v>
      </c>
      <c r="M388" s="167">
        <f t="shared" ref="M388" si="114">J388-K388-$M$367</f>
        <v>984950.198030103</v>
      </c>
      <c r="N388" s="123">
        <f t="shared" ref="N388" si="115">J388/G388</f>
        <v>9.6271137699999954E-2</v>
      </c>
      <c r="O388" s="123">
        <f>I388/AVERAGE($F$368:F388)</f>
        <v>-1.3722735000000893E-3</v>
      </c>
      <c r="P388" s="123">
        <f>J388/AVERAGE($F$368:F388)</f>
        <v>9.6271137699999954E-2</v>
      </c>
      <c r="Q388" s="123">
        <f>L388/AVERAGE($F$368:F388)</f>
        <v>-1.3722734972555376E-3</v>
      </c>
      <c r="R388" s="123">
        <f>M388/AVERAGE($F$368:F388)</f>
        <v>9.8495019803010297E-3</v>
      </c>
      <c r="S388" s="123">
        <f>R388/COUNT($R$368:R388)*365</f>
        <v>0.17119372489570839</v>
      </c>
      <c r="T388" s="311">
        <f>(S388-H388)/(STDEV($Q$368:Q388)*SQRT(365))</f>
        <v>1.0500403055635175</v>
      </c>
      <c r="U388" s="123">
        <f>(P388+1)/(MAX($P$368:P388)+1)-1</f>
        <v>-2.3146252110303633E-2</v>
      </c>
      <c r="V388" s="123">
        <f>MIN($U$368:U388)</f>
        <v>-2.3146252110303633E-2</v>
      </c>
      <c r="W388" s="123">
        <f t="shared" ref="W388" si="116">IF(WEEKDAY(A:A)=6,P:P,W387)</f>
        <v>9.6271137699999954E-2</v>
      </c>
      <c r="X388" s="120">
        <f>(W388+1)/(MAX($W$368:W388)+1)-1</f>
        <v>-1.6431391372775717E-2</v>
      </c>
      <c r="Y388" s="123">
        <f>MIN($X$369:X389)</f>
        <v>-1.6431391372775717E-2</v>
      </c>
      <c r="Z388" s="124">
        <f t="shared" si="54"/>
        <v>0.14000000000000001</v>
      </c>
      <c r="AA388" s="125" t="str">
        <f t="shared" si="55"/>
        <v>-</v>
      </c>
      <c r="AB388" s="124">
        <f t="shared" si="56"/>
        <v>0.12</v>
      </c>
    </row>
    <row r="389" spans="1:28">
      <c r="A389" s="115">
        <v>44583</v>
      </c>
      <c r="B389" s="202">
        <v>1.0960000000000001</v>
      </c>
      <c r="C389" s="202">
        <v>1.0960000000000001</v>
      </c>
      <c r="D389" s="204">
        <v>109627113.77</v>
      </c>
      <c r="F389" s="201">
        <f>出入金!D389</f>
        <v>100000000</v>
      </c>
      <c r="G389" s="201">
        <f>出入金!E389</f>
        <v>100000000</v>
      </c>
      <c r="H389" s="34">
        <f>出入金!C389</f>
        <v>4.2599999999999978E-2</v>
      </c>
      <c r="I389" s="167">
        <f t="shared" ref="I389:I391" si="117">D389-D388</f>
        <v>0</v>
      </c>
      <c r="J389" s="167">
        <f t="shared" ref="J389:J391" si="118">D389-F389</f>
        <v>9627113.7699999958</v>
      </c>
      <c r="K389" s="167">
        <f t="shared" ref="K389:K391" si="119">IF(P389&gt;0.08,(P389-0.08)*0.2,0)</f>
        <v>3.2542275399999906E-3</v>
      </c>
      <c r="L389" s="167">
        <f t="shared" ref="L389:L391" si="120">M389-M388</f>
        <v>0</v>
      </c>
      <c r="M389" s="167">
        <f t="shared" ref="M389:M391" si="121">J389-K389-$M$367</f>
        <v>984950.198030103</v>
      </c>
      <c r="N389" s="123">
        <f t="shared" ref="N389:N391" si="122">J389/G389</f>
        <v>9.6271137699999954E-2</v>
      </c>
      <c r="O389" s="123">
        <f>I389/AVERAGE($F$368:F389)</f>
        <v>0</v>
      </c>
      <c r="P389" s="123">
        <f>J389/AVERAGE($F$368:F389)</f>
        <v>9.6271137699999954E-2</v>
      </c>
      <c r="Q389" s="123">
        <f>L389/AVERAGE($F$368:F389)</f>
        <v>0</v>
      </c>
      <c r="R389" s="123">
        <f>M389/AVERAGE($F$368:F389)</f>
        <v>9.8495019803010297E-3</v>
      </c>
      <c r="S389" s="123">
        <f>R389/COUNT($R$368:R389)*365</f>
        <v>0.16341219194590345</v>
      </c>
      <c r="T389" s="312">
        <f>(S389-H389)/(STDEV($Q$368:Q389)*SQRT(365))</f>
        <v>1.0107322629856959</v>
      </c>
      <c r="U389" s="123">
        <f>(P389+1)/(MAX($P$368:P389)+1)-1</f>
        <v>-2.3146252110303633E-2</v>
      </c>
      <c r="V389" s="123">
        <f>MIN($U$368:U389)</f>
        <v>-2.3146252110303633E-2</v>
      </c>
      <c r="W389" s="123">
        <f t="shared" ref="W389:W391" si="123">IF(WEEKDAY(A:A)=6,P:P,W388)</f>
        <v>9.6271137699999954E-2</v>
      </c>
      <c r="X389" s="120">
        <f>(W389+1)/(MAX($W$368:W389)+1)-1</f>
        <v>-1.6431391372775717E-2</v>
      </c>
      <c r="Y389" s="123">
        <f>MIN($X$369:X390)</f>
        <v>-1.6431391372775717E-2</v>
      </c>
      <c r="Z389" s="124">
        <f t="shared" si="54"/>
        <v>0.14000000000000001</v>
      </c>
      <c r="AA389" s="125" t="str">
        <f t="shared" si="55"/>
        <v>-</v>
      </c>
      <c r="AB389" s="124">
        <f t="shared" si="56"/>
        <v>0.12</v>
      </c>
    </row>
    <row r="390" spans="1:28">
      <c r="A390" s="115">
        <v>44584</v>
      </c>
      <c r="B390" s="202">
        <v>1.0960000000000001</v>
      </c>
      <c r="C390" s="202">
        <v>1.0960000000000001</v>
      </c>
      <c r="D390" s="204">
        <v>109627113.77</v>
      </c>
      <c r="F390" s="201">
        <f>出入金!D390</f>
        <v>100000000</v>
      </c>
      <c r="G390" s="201">
        <f>出入金!E390</f>
        <v>100000000</v>
      </c>
      <c r="H390" s="34">
        <f>出入金!C390</f>
        <v>4.2599999999999978E-2</v>
      </c>
      <c r="I390" s="167">
        <f t="shared" si="117"/>
        <v>0</v>
      </c>
      <c r="J390" s="167">
        <f t="shared" si="118"/>
        <v>9627113.7699999958</v>
      </c>
      <c r="K390" s="167">
        <f t="shared" si="119"/>
        <v>3.2542275399999906E-3</v>
      </c>
      <c r="L390" s="167">
        <f t="shared" si="120"/>
        <v>0</v>
      </c>
      <c r="M390" s="167">
        <f t="shared" si="121"/>
        <v>984950.198030103</v>
      </c>
      <c r="N390" s="123">
        <f t="shared" si="122"/>
        <v>9.6271137699999954E-2</v>
      </c>
      <c r="O390" s="123">
        <f>I390/AVERAGE($F$368:F390)</f>
        <v>0</v>
      </c>
      <c r="P390" s="123">
        <f>J390/AVERAGE($F$368:F390)</f>
        <v>9.6271137699999954E-2</v>
      </c>
      <c r="Q390" s="123">
        <f>L390/AVERAGE($F$368:F390)</f>
        <v>0</v>
      </c>
      <c r="R390" s="123">
        <f>M390/AVERAGE($F$368:F390)</f>
        <v>9.8495019803010297E-3</v>
      </c>
      <c r="S390" s="123">
        <f>R390/COUNT($R$368:R390)*365</f>
        <v>0.15630731403521197</v>
      </c>
      <c r="T390" s="312">
        <f>(S390-H390)/(STDEV($Q$368:Q390)*SQRT(365))</f>
        <v>0.97356469692178682</v>
      </c>
      <c r="U390" s="123">
        <f>(P390+1)/(MAX($P$368:P390)+1)-1</f>
        <v>-2.3146252110303633E-2</v>
      </c>
      <c r="V390" s="123">
        <f>MIN($U$368:U390)</f>
        <v>-2.3146252110303633E-2</v>
      </c>
      <c r="W390" s="123">
        <f t="shared" si="123"/>
        <v>9.6271137699999954E-2</v>
      </c>
      <c r="X390" s="120">
        <f>(W390+1)/(MAX($W$368:W390)+1)-1</f>
        <v>-1.6431391372775717E-2</v>
      </c>
      <c r="Y390" s="123">
        <f>MIN($X$369:X391)</f>
        <v>-1.6431391372775717E-2</v>
      </c>
      <c r="Z390" s="124">
        <f t="shared" si="54"/>
        <v>0.14000000000000001</v>
      </c>
      <c r="AA390" s="125" t="str">
        <f t="shared" si="55"/>
        <v>-</v>
      </c>
      <c r="AB390" s="124">
        <f t="shared" si="56"/>
        <v>0.12</v>
      </c>
    </row>
    <row r="391" spans="1:28">
      <c r="A391" s="115">
        <v>44585</v>
      </c>
      <c r="B391" s="202">
        <v>1.093</v>
      </c>
      <c r="C391" s="202">
        <v>1.093</v>
      </c>
      <c r="D391" s="204">
        <v>109299093.64</v>
      </c>
      <c r="F391" s="201">
        <f>出入金!D391</f>
        <v>100000000</v>
      </c>
      <c r="G391" s="201">
        <f>出入金!E391</f>
        <v>100000000</v>
      </c>
      <c r="H391" s="34">
        <f>出入金!C391</f>
        <v>4.2599999999999978E-2</v>
      </c>
      <c r="I391" s="167">
        <f t="shared" si="117"/>
        <v>-328020.12999999523</v>
      </c>
      <c r="J391" s="167">
        <f t="shared" si="118"/>
        <v>9299093.6400000006</v>
      </c>
      <c r="K391" s="167">
        <f t="shared" si="119"/>
        <v>2.5981872800000002E-3</v>
      </c>
      <c r="L391" s="167">
        <f t="shared" si="120"/>
        <v>-328020.12934395485</v>
      </c>
      <c r="M391" s="167">
        <f t="shared" si="121"/>
        <v>656930.06868614815</v>
      </c>
      <c r="N391" s="123">
        <f t="shared" si="122"/>
        <v>9.2990936400000002E-2</v>
      </c>
      <c r="O391" s="123">
        <f>I391/AVERAGE($F$368:F391)</f>
        <v>-3.2802012999999523E-3</v>
      </c>
      <c r="P391" s="123">
        <f>J391/AVERAGE($F$368:F391)</f>
        <v>9.2990936400000002E-2</v>
      </c>
      <c r="Q391" s="123">
        <f>L391/AVERAGE($F$368:F391)</f>
        <v>-3.2802012934395487E-3</v>
      </c>
      <c r="R391" s="123">
        <f>M391/AVERAGE($F$368:F391)</f>
        <v>6.5693006868614819E-3</v>
      </c>
      <c r="S391" s="123">
        <f>R391/COUNT($R$368:R391)*365</f>
        <v>9.9908114612685048E-2</v>
      </c>
      <c r="T391" s="312">
        <f>(S391-H391)/(STDEV($Q$368:Q391)*SQRT(365))</f>
        <v>0.49772784540364545</v>
      </c>
      <c r="U391" s="123">
        <f>(P391+1)/(MAX($P$368:P391)+1)-1</f>
        <v>-2.6069139362868032E-2</v>
      </c>
      <c r="V391" s="123">
        <f>MIN($U$368:U391)</f>
        <v>-2.6069139362868032E-2</v>
      </c>
      <c r="W391" s="123">
        <f t="shared" si="123"/>
        <v>9.6271137699999954E-2</v>
      </c>
      <c r="X391" s="120">
        <f>(W391+1)/(MAX($W$368:W391)+1)-1</f>
        <v>-1.6431391372775717E-2</v>
      </c>
      <c r="Y391" s="123">
        <f>MIN($X$369:X392)</f>
        <v>-1.6431391372775717E-2</v>
      </c>
      <c r="Z391" s="124">
        <f t="shared" si="54"/>
        <v>0.14000000000000001</v>
      </c>
      <c r="AA391" s="125" t="str">
        <f t="shared" si="55"/>
        <v>-</v>
      </c>
      <c r="AB391" s="124">
        <f t="shared" si="56"/>
        <v>0.12</v>
      </c>
    </row>
    <row r="392" spans="1:28">
      <c r="A392" s="115">
        <v>44586</v>
      </c>
      <c r="B392" s="202">
        <v>1.0840000000000001</v>
      </c>
      <c r="C392" s="202">
        <v>1.0840000000000001</v>
      </c>
      <c r="D392" s="204">
        <v>108447617.31999999</v>
      </c>
      <c r="E392" s="314"/>
      <c r="F392" s="201">
        <f>出入金!D392</f>
        <v>100000000</v>
      </c>
      <c r="G392" s="201">
        <f>出入金!E392</f>
        <v>100000000</v>
      </c>
      <c r="H392" s="34">
        <f>出入金!C392</f>
        <v>4.2599999999999978E-2</v>
      </c>
      <c r="I392" s="167">
        <f t="shared" ref="I392" si="124">D392-D391</f>
        <v>-851476.32000000775</v>
      </c>
      <c r="J392" s="167">
        <f t="shared" ref="J392" si="125">D392-F392</f>
        <v>8447617.3199999928</v>
      </c>
      <c r="K392" s="167">
        <f t="shared" ref="K392" si="126">IF(P392&gt;0.08,(P392-0.08)*0.2,0)</f>
        <v>8.9523463999998667E-4</v>
      </c>
      <c r="L392" s="167">
        <f t="shared" ref="L392" si="127">M392-M391</f>
        <v>-851476.31829705462</v>
      </c>
      <c r="M392" s="167">
        <f t="shared" ref="M392" si="128">J392-K392-$M$367</f>
        <v>-194546.24961090647</v>
      </c>
      <c r="N392" s="123">
        <f t="shared" ref="N392" si="129">J392/G392</f>
        <v>8.4476173199999935E-2</v>
      </c>
      <c r="O392" s="123">
        <f>I392/AVERAGE($F$368:F392)</f>
        <v>-8.5147632000000771E-3</v>
      </c>
      <c r="P392" s="123">
        <f>J392/AVERAGE($F$368:F392)</f>
        <v>8.4476173199999935E-2</v>
      </c>
      <c r="Q392" s="123">
        <f>L392/AVERAGE($F$368:F392)</f>
        <v>-8.5147631829705465E-3</v>
      </c>
      <c r="R392" s="123">
        <f>M392/AVERAGE($F$368:F392)</f>
        <v>-1.9454624961090647E-3</v>
      </c>
      <c r="S392" s="123">
        <f>R392/COUNT($R$368:R392)*365</f>
        <v>-2.8403752443192345E-2</v>
      </c>
      <c r="T392" s="314">
        <f>(S392-H392)/(STDEV($Q$368:Q392)*SQRT(365))</f>
        <v>-0.60371616182602073</v>
      </c>
      <c r="U392" s="123">
        <f>(P392+1)/(MAX($P$368:P392)+1)-1</f>
        <v>-3.3656384943157702E-2</v>
      </c>
      <c r="V392" s="123">
        <f>MIN($U$368:U392)</f>
        <v>-3.3656384943157702E-2</v>
      </c>
      <c r="W392" s="123">
        <f t="shared" ref="W392" si="130">IF(WEEKDAY(A:A)=6,P:P,W391)</f>
        <v>9.6271137699999954E-2</v>
      </c>
      <c r="X392" s="120">
        <f>(W392+1)/(MAX($W$368:W392)+1)-1</f>
        <v>-1.6431391372775717E-2</v>
      </c>
      <c r="Y392" s="123">
        <f>MIN($X$369:X393)</f>
        <v>-1.6431391372775717E-2</v>
      </c>
      <c r="Z392" s="124">
        <f t="shared" si="54"/>
        <v>0.14000000000000001</v>
      </c>
      <c r="AA392" s="125" t="str">
        <f t="shared" si="55"/>
        <v>-</v>
      </c>
      <c r="AB392" s="124">
        <f t="shared" si="56"/>
        <v>0.12</v>
      </c>
    </row>
    <row r="393" spans="1:28">
      <c r="A393" s="115">
        <v>44587</v>
      </c>
      <c r="B393" s="202">
        <v>1.087</v>
      </c>
      <c r="C393" s="202">
        <v>1.087</v>
      </c>
      <c r="D393" s="204">
        <v>108721181.47</v>
      </c>
      <c r="E393" s="315"/>
      <c r="F393" s="201">
        <f>出入金!D393</f>
        <v>100000000</v>
      </c>
      <c r="G393" s="201">
        <f>出入金!E393</f>
        <v>100000000</v>
      </c>
      <c r="H393" s="34">
        <f>出入金!C393</f>
        <v>4.2599999999999978E-2</v>
      </c>
      <c r="I393" s="167">
        <f t="shared" ref="I393" si="131">D393-D392</f>
        <v>273564.15000000596</v>
      </c>
      <c r="J393" s="167">
        <f t="shared" ref="J393" si="132">D393-F393</f>
        <v>8721181.4699999988</v>
      </c>
      <c r="K393" s="167">
        <f t="shared" ref="K393" si="133">IF(P393&gt;0.08,(P393-0.08)*0.2,0)</f>
        <v>1.4423629399999971E-3</v>
      </c>
      <c r="L393" s="167">
        <f t="shared" ref="L393" si="134">M393-M392</f>
        <v>273564.1494528763</v>
      </c>
      <c r="M393" s="167">
        <f t="shared" ref="M393" si="135">J393-K393-$M$367</f>
        <v>79017.899841969833</v>
      </c>
      <c r="N393" s="123">
        <f t="shared" ref="N393" si="136">J393/G393</f>
        <v>8.7211814699999987E-2</v>
      </c>
      <c r="O393" s="123">
        <f>I393/AVERAGE($F$368:F393)</f>
        <v>2.7356415000000596E-3</v>
      </c>
      <c r="P393" s="123">
        <f>J393/AVERAGE($F$368:F393)</f>
        <v>8.7211814699999987E-2</v>
      </c>
      <c r="Q393" s="123">
        <f>L393/AVERAGE($F$368:F393)</f>
        <v>2.735641494528763E-3</v>
      </c>
      <c r="R393" s="123">
        <f>M393/AVERAGE($F$368:F393)</f>
        <v>7.9017899841969837E-4</v>
      </c>
      <c r="S393" s="123">
        <f>R393/COUNT($R$368:R393)*365</f>
        <v>1.1092897477814997E-2</v>
      </c>
      <c r="T393" s="315">
        <f>(S393-H393)/(STDEV($Q$368:Q393)*SQRT(365))</f>
        <v>-0.27227939512904226</v>
      </c>
      <c r="U393" s="123">
        <f>(P393+1)/(MAX($P$368:P393)+1)-1</f>
        <v>-3.1218738306063587E-2</v>
      </c>
      <c r="V393" s="123">
        <f>MIN($U$368:U393)</f>
        <v>-3.3656384943157702E-2</v>
      </c>
      <c r="W393" s="123">
        <f t="shared" ref="W393" si="137">IF(WEEKDAY(A:A)=6,P:P,W392)</f>
        <v>9.6271137699999954E-2</v>
      </c>
      <c r="X393" s="120">
        <f>(W393+1)/(MAX($W$368:W393)+1)-1</f>
        <v>-1.6431391372775717E-2</v>
      </c>
      <c r="Y393" s="123">
        <f>MIN($X$369:X394)</f>
        <v>-1.6431391372775717E-2</v>
      </c>
      <c r="Z393" s="124">
        <f t="shared" si="54"/>
        <v>0.14000000000000001</v>
      </c>
      <c r="AA393" s="125" t="str">
        <f t="shared" si="55"/>
        <v>-</v>
      </c>
      <c r="AB393" s="124">
        <f t="shared" si="56"/>
        <v>0.12</v>
      </c>
    </row>
    <row r="394" spans="1:28">
      <c r="A394" s="115">
        <v>44588</v>
      </c>
      <c r="B394" s="202">
        <v>1.077</v>
      </c>
      <c r="C394" s="202">
        <v>1.077</v>
      </c>
      <c r="D394" s="204">
        <v>107666135.01000001</v>
      </c>
      <c r="E394" s="316"/>
      <c r="F394" s="201">
        <f>出入金!D394</f>
        <v>100000000</v>
      </c>
      <c r="G394" s="201">
        <f>出入金!E394</f>
        <v>100000000</v>
      </c>
      <c r="H394" s="34">
        <f>出入金!C394</f>
        <v>4.2599999999999978E-2</v>
      </c>
      <c r="I394" s="167">
        <f t="shared" ref="I394" si="138">D394-D393</f>
        <v>-1055046.4599999934</v>
      </c>
      <c r="J394" s="167">
        <f t="shared" ref="J394" si="139">D394-F394</f>
        <v>7666135.0100000054</v>
      </c>
      <c r="K394" s="167">
        <f t="shared" ref="K394" si="140">IF(P394&gt;0.08,(P394-0.08)*0.2,0)</f>
        <v>0</v>
      </c>
      <c r="L394" s="167">
        <f t="shared" ref="L394" si="141">M394-M393</f>
        <v>-1055046.45855763</v>
      </c>
      <c r="M394" s="167">
        <f t="shared" ref="M394" si="142">J394-K394-$M$367</f>
        <v>-976028.55871566013</v>
      </c>
      <c r="N394" s="123">
        <f t="shared" ref="N394" si="143">J394/G394</f>
        <v>7.6661350100000053E-2</v>
      </c>
      <c r="O394" s="123">
        <f>I394/AVERAGE($F$368:F394)</f>
        <v>-1.0550464599999934E-2</v>
      </c>
      <c r="P394" s="123">
        <f>J394/AVERAGE($F$368:F394)</f>
        <v>7.6661350100000053E-2</v>
      </c>
      <c r="Q394" s="123">
        <f>L394/AVERAGE($F$368:F394)</f>
        <v>-1.05504645855763E-2</v>
      </c>
      <c r="R394" s="123">
        <f>M394/AVERAGE($F$368:F394)</f>
        <v>-9.7602855871566016E-3</v>
      </c>
      <c r="S394" s="123">
        <f>R394/COUNT($R$368:R394)*365</f>
        <v>-0.13194460145600589</v>
      </c>
      <c r="T394" s="316">
        <f>(S394-H394)/(STDEV($Q$368:Q394)*SQRT(365))</f>
        <v>-1.4551113673726705</v>
      </c>
      <c r="U394" s="123">
        <f>(P394+1)/(MAX($P$368:P394)+1)-1</f>
        <v>-4.0619935265522322E-2</v>
      </c>
      <c r="V394" s="123">
        <f>MIN($U$368:U394)</f>
        <v>-4.0619935265522322E-2</v>
      </c>
      <c r="W394" s="123">
        <f t="shared" ref="W394" si="144">IF(WEEKDAY(A:A)=6,P:P,W393)</f>
        <v>9.6271137699999954E-2</v>
      </c>
      <c r="X394" s="120">
        <f>(W394+1)/(MAX($W$368:W394)+1)-1</f>
        <v>-1.6431391372775717E-2</v>
      </c>
      <c r="Y394" s="123">
        <f>MIN($X$369:X395)</f>
        <v>-3.5727568174925506E-2</v>
      </c>
      <c r="Z394" s="124">
        <f t="shared" si="54"/>
        <v>0.14000000000000001</v>
      </c>
      <c r="AA394" s="125" t="str">
        <f t="shared" si="55"/>
        <v>-</v>
      </c>
      <c r="AB394" s="124">
        <f t="shared" si="56"/>
        <v>0.12</v>
      </c>
    </row>
    <row r="395" spans="1:28">
      <c r="A395" s="115">
        <v>44589</v>
      </c>
      <c r="B395" s="202">
        <v>1.075</v>
      </c>
      <c r="C395" s="202">
        <v>1.075</v>
      </c>
      <c r="D395" s="204">
        <v>107476390.22</v>
      </c>
      <c r="E395" s="317"/>
      <c r="F395" s="201">
        <f>出入金!D395</f>
        <v>100000000</v>
      </c>
      <c r="G395" s="201">
        <f>出入金!E395</f>
        <v>100000000</v>
      </c>
      <c r="H395" s="34">
        <f>出入金!C395</f>
        <v>4.2599999999999978E-2</v>
      </c>
      <c r="I395" s="167">
        <f t="shared" ref="I395" si="145">D395-D394</f>
        <v>-189744.79000000656</v>
      </c>
      <c r="J395" s="167">
        <f t="shared" ref="J395" si="146">D395-F395</f>
        <v>7476390.2199999988</v>
      </c>
      <c r="K395" s="167">
        <f t="shared" ref="K395" si="147">IF(P395&gt;0.08,(P395-0.08)*0.2,0)</f>
        <v>0</v>
      </c>
      <c r="L395" s="167">
        <f t="shared" ref="L395" si="148">M395-M394</f>
        <v>-189744.79000000656</v>
      </c>
      <c r="M395" s="167">
        <f t="shared" ref="M395" si="149">J395-K395-$M$367</f>
        <v>-1165773.3487156667</v>
      </c>
      <c r="N395" s="123">
        <f t="shared" ref="N395" si="150">J395/G395</f>
        <v>7.4763902199999982E-2</v>
      </c>
      <c r="O395" s="123">
        <f>I395/AVERAGE($F$368:F395)</f>
        <v>-1.8974479000000656E-3</v>
      </c>
      <c r="P395" s="123">
        <f>J395/AVERAGE($F$368:F395)</f>
        <v>7.4763902199999982E-2</v>
      </c>
      <c r="Q395" s="123">
        <f>L395/AVERAGE($F$368:F395)</f>
        <v>-1.8974479000000656E-3</v>
      </c>
      <c r="R395" s="123">
        <f>M395/AVERAGE($F$368:F395)</f>
        <v>-1.1657733487156667E-2</v>
      </c>
      <c r="S395" s="123">
        <f>R395/COUNT($R$368:R395)*365</f>
        <v>-0.15196688295757799</v>
      </c>
      <c r="T395" s="317">
        <f>(S395-H395)/(STDEV($Q$368:Q395)*SQRT(365))</f>
        <v>-1.6510967015388751</v>
      </c>
      <c r="U395" s="123">
        <f>(P395+1)/(MAX($P$368:P395)+1)-1</f>
        <v>-4.2310693170933611E-2</v>
      </c>
      <c r="V395" s="123">
        <f>MIN($U$368:U395)</f>
        <v>-4.2310693170933611E-2</v>
      </c>
      <c r="W395" s="123">
        <f t="shared" ref="W395" si="151">IF(WEEKDAY(A:A)=6,P:P,W394)</f>
        <v>7.4763902199999982E-2</v>
      </c>
      <c r="X395" s="120">
        <f>(W395+1)/(MAX($W$368:W395)+1)-1</f>
        <v>-3.5727568174925506E-2</v>
      </c>
      <c r="Y395" s="123">
        <f>MIN($X$369:X396)</f>
        <v>-3.5727568174925506E-2</v>
      </c>
      <c r="Z395" s="124">
        <f t="shared" si="54"/>
        <v>0.14000000000000001</v>
      </c>
      <c r="AA395" s="125" t="str">
        <f t="shared" si="55"/>
        <v>-</v>
      </c>
      <c r="AB395" s="124">
        <f t="shared" si="56"/>
        <v>0.12</v>
      </c>
    </row>
    <row r="396" spans="1:28">
      <c r="A396" s="115">
        <v>44590</v>
      </c>
      <c r="B396" s="202">
        <v>1.075</v>
      </c>
      <c r="C396" s="202">
        <v>1.075</v>
      </c>
      <c r="D396" s="204">
        <v>107476390.22</v>
      </c>
      <c r="E396" s="318"/>
      <c r="F396" s="201">
        <f>出入金!D396</f>
        <v>100000000</v>
      </c>
      <c r="G396" s="201">
        <f>出入金!E396</f>
        <v>100000000</v>
      </c>
      <c r="H396" s="34">
        <f>出入金!C396</f>
        <v>4.2599999999999978E-2</v>
      </c>
      <c r="I396" s="167">
        <f t="shared" ref="I396:I405" si="152">D396-D395</f>
        <v>0</v>
      </c>
      <c r="J396" s="167">
        <f t="shared" ref="J396:J405" si="153">D396-F396</f>
        <v>7476390.2199999988</v>
      </c>
      <c r="K396" s="167">
        <f t="shared" ref="K396:K405" si="154">IF(P396&gt;0.08,(P396-0.08)*0.2,0)</f>
        <v>0</v>
      </c>
      <c r="L396" s="167">
        <f t="shared" ref="L396:L405" si="155">M396-M395</f>
        <v>0</v>
      </c>
      <c r="M396" s="167">
        <f t="shared" ref="M396:M405" si="156">J396-K396-$M$367</f>
        <v>-1165773.3487156667</v>
      </c>
      <c r="N396" s="123">
        <f t="shared" ref="N396:N405" si="157">J396/G396</f>
        <v>7.4763902199999982E-2</v>
      </c>
      <c r="O396" s="123">
        <f>I396/AVERAGE($F$368:F396)</f>
        <v>0</v>
      </c>
      <c r="P396" s="123">
        <f>J396/AVERAGE($F$368:F396)</f>
        <v>7.4763902199999982E-2</v>
      </c>
      <c r="Q396" s="123">
        <f>L396/AVERAGE($F$368:F396)</f>
        <v>0</v>
      </c>
      <c r="R396" s="123">
        <f>M396/AVERAGE($F$368:F396)</f>
        <v>-1.1657733487156667E-2</v>
      </c>
      <c r="S396" s="123">
        <f>R396/COUNT($R$368:R396)*365</f>
        <v>-0.14672664561421322</v>
      </c>
      <c r="T396" s="318">
        <f>(S396-H396)/(STDEV($Q$368:Q396)*SQRT(365))</f>
        <v>-1.6359765900510173</v>
      </c>
      <c r="U396" s="123">
        <f>(P396+1)/(MAX($P$368:P396)+1)-1</f>
        <v>-4.2310693170933611E-2</v>
      </c>
      <c r="V396" s="123">
        <f>MIN($U$368:U396)</f>
        <v>-4.2310693170933611E-2</v>
      </c>
      <c r="W396" s="123">
        <f t="shared" ref="W396:W405" si="158">IF(WEEKDAY(A:A)=6,P:P,W395)</f>
        <v>7.4763902199999982E-2</v>
      </c>
      <c r="X396" s="120">
        <f>(W396+1)/(MAX($W$368:W396)+1)-1</f>
        <v>-3.5727568174925506E-2</v>
      </c>
      <c r="Y396" s="123">
        <f>MIN($X$369:X397)</f>
        <v>-3.5727568174925506E-2</v>
      </c>
      <c r="Z396" s="124">
        <f t="shared" si="54"/>
        <v>0.14000000000000001</v>
      </c>
      <c r="AA396" s="125" t="str">
        <f t="shared" si="55"/>
        <v>-</v>
      </c>
      <c r="AB396" s="124">
        <f t="shared" si="56"/>
        <v>0.12</v>
      </c>
    </row>
    <row r="397" spans="1:28">
      <c r="A397" s="115">
        <v>44591</v>
      </c>
      <c r="B397" s="202">
        <v>1.075</v>
      </c>
      <c r="C397" s="202">
        <v>1.075</v>
      </c>
      <c r="D397" s="204">
        <v>107476390.22</v>
      </c>
      <c r="E397" s="318"/>
      <c r="F397" s="201">
        <f>出入金!D397</f>
        <v>100000000</v>
      </c>
      <c r="G397" s="201">
        <f>出入金!E397</f>
        <v>100000000</v>
      </c>
      <c r="H397" s="34">
        <f>出入金!C397</f>
        <v>4.2599999999999978E-2</v>
      </c>
      <c r="I397" s="167">
        <f t="shared" si="152"/>
        <v>0</v>
      </c>
      <c r="J397" s="167">
        <f t="shared" si="153"/>
        <v>7476390.2199999988</v>
      </c>
      <c r="K397" s="167">
        <f t="shared" si="154"/>
        <v>0</v>
      </c>
      <c r="L397" s="167">
        <f t="shared" si="155"/>
        <v>0</v>
      </c>
      <c r="M397" s="167">
        <f t="shared" si="156"/>
        <v>-1165773.3487156667</v>
      </c>
      <c r="N397" s="123">
        <f t="shared" si="157"/>
        <v>7.4763902199999982E-2</v>
      </c>
      <c r="O397" s="123">
        <f>I397/AVERAGE($F$368:F397)</f>
        <v>0</v>
      </c>
      <c r="P397" s="123">
        <f>J397/AVERAGE($F$368:F397)</f>
        <v>7.4763902199999982E-2</v>
      </c>
      <c r="Q397" s="123">
        <f>L397/AVERAGE($F$368:F397)</f>
        <v>0</v>
      </c>
      <c r="R397" s="123">
        <f>M397/AVERAGE($F$368:F397)</f>
        <v>-1.1657733487156667E-2</v>
      </c>
      <c r="S397" s="123">
        <f>R397/COUNT($R$368:R397)*365</f>
        <v>-0.1418357574270728</v>
      </c>
      <c r="T397" s="318">
        <f>(S397-H397)/(STDEV($Q$368:Q397)*SQRT(365))</f>
        <v>-1.6218005282344541</v>
      </c>
      <c r="U397" s="123">
        <f>(P397+1)/(MAX($P$368:P397)+1)-1</f>
        <v>-4.2310693170933611E-2</v>
      </c>
      <c r="V397" s="123">
        <f>MIN($U$368:U397)</f>
        <v>-4.2310693170933611E-2</v>
      </c>
      <c r="W397" s="123">
        <f t="shared" si="158"/>
        <v>7.4763902199999982E-2</v>
      </c>
      <c r="X397" s="120">
        <f>(W397+1)/(MAX($W$368:W397)+1)-1</f>
        <v>-3.5727568174925506E-2</v>
      </c>
      <c r="Y397" s="123">
        <f>MIN($X$369:X398)</f>
        <v>-3.5727568174925506E-2</v>
      </c>
      <c r="Z397" s="124">
        <f t="shared" si="54"/>
        <v>0.14000000000000001</v>
      </c>
      <c r="AA397" s="125" t="str">
        <f t="shared" si="55"/>
        <v>-</v>
      </c>
      <c r="AB397" s="124">
        <f t="shared" si="56"/>
        <v>0.12</v>
      </c>
    </row>
    <row r="398" spans="1:28">
      <c r="A398" s="115">
        <v>44592</v>
      </c>
      <c r="B398" s="202">
        <v>1.075</v>
      </c>
      <c r="C398" s="202">
        <v>1.075</v>
      </c>
      <c r="D398" s="204">
        <v>107476390.22</v>
      </c>
      <c r="E398" s="318"/>
      <c r="F398" s="201">
        <f>出入金!D398</f>
        <v>100000000</v>
      </c>
      <c r="G398" s="201">
        <f>出入金!E398</f>
        <v>100000000</v>
      </c>
      <c r="H398" s="34">
        <f>出入金!C398</f>
        <v>4.2599999999999978E-2</v>
      </c>
      <c r="I398" s="167">
        <f t="shared" si="152"/>
        <v>0</v>
      </c>
      <c r="J398" s="167">
        <f t="shared" si="153"/>
        <v>7476390.2199999988</v>
      </c>
      <c r="K398" s="167">
        <f t="shared" si="154"/>
        <v>0</v>
      </c>
      <c r="L398" s="167">
        <f t="shared" si="155"/>
        <v>0</v>
      </c>
      <c r="M398" s="167">
        <f t="shared" si="156"/>
        <v>-1165773.3487156667</v>
      </c>
      <c r="N398" s="123">
        <f t="shared" si="157"/>
        <v>7.4763902199999982E-2</v>
      </c>
      <c r="O398" s="123">
        <f>I398/AVERAGE($F$368:F398)</f>
        <v>0</v>
      </c>
      <c r="P398" s="123">
        <f>J398/AVERAGE($F$368:F398)</f>
        <v>7.4763902199999982E-2</v>
      </c>
      <c r="Q398" s="123">
        <f>L398/AVERAGE($F$368:F398)</f>
        <v>0</v>
      </c>
      <c r="R398" s="123">
        <f>M398/AVERAGE($F$368:F398)</f>
        <v>-1.1657733487156667E-2</v>
      </c>
      <c r="S398" s="123">
        <f>R398/COUNT($R$368:R398)*365</f>
        <v>-0.13726041041329626</v>
      </c>
      <c r="T398" s="318">
        <f>(S398-H398)/(STDEV($Q$368:Q398)*SQRT(365))</f>
        <v>-1.6084910290159848</v>
      </c>
      <c r="U398" s="123">
        <f>(P398+1)/(MAX($P$368:P398)+1)-1</f>
        <v>-4.2310693170933611E-2</v>
      </c>
      <c r="V398" s="123">
        <f>MIN($U$368:U398)</f>
        <v>-4.2310693170933611E-2</v>
      </c>
      <c r="W398" s="123">
        <f t="shared" si="158"/>
        <v>7.4763902199999982E-2</v>
      </c>
      <c r="X398" s="120">
        <f>(W398+1)/(MAX($W$368:W398)+1)-1</f>
        <v>-3.5727568174925506E-2</v>
      </c>
      <c r="Y398" s="123">
        <f>MIN($X$369:X399)</f>
        <v>-3.5727568174925506E-2</v>
      </c>
      <c r="Z398" s="124">
        <f t="shared" si="54"/>
        <v>0.14000000000000001</v>
      </c>
      <c r="AA398" s="125" t="str">
        <f t="shared" si="55"/>
        <v>-</v>
      </c>
      <c r="AB398" s="124">
        <f t="shared" si="56"/>
        <v>0.12</v>
      </c>
    </row>
    <row r="399" spans="1:28">
      <c r="A399" s="115">
        <v>44593</v>
      </c>
      <c r="B399" s="202">
        <v>1.075</v>
      </c>
      <c r="C399" s="202">
        <v>1.075</v>
      </c>
      <c r="D399" s="204">
        <v>107476390.22</v>
      </c>
      <c r="E399" s="318"/>
      <c r="F399" s="201">
        <f>出入金!D399</f>
        <v>100000000</v>
      </c>
      <c r="G399" s="201">
        <f>出入金!E399</f>
        <v>100000000</v>
      </c>
      <c r="H399" s="34">
        <f>出入金!C399</f>
        <v>4.2599999999999978E-2</v>
      </c>
      <c r="I399" s="167">
        <f t="shared" si="152"/>
        <v>0</v>
      </c>
      <c r="J399" s="167">
        <f t="shared" si="153"/>
        <v>7476390.2199999988</v>
      </c>
      <c r="K399" s="167">
        <f t="shared" si="154"/>
        <v>0</v>
      </c>
      <c r="L399" s="167">
        <f t="shared" si="155"/>
        <v>0</v>
      </c>
      <c r="M399" s="167">
        <f t="shared" si="156"/>
        <v>-1165773.3487156667</v>
      </c>
      <c r="N399" s="123">
        <f t="shared" si="157"/>
        <v>7.4763902199999982E-2</v>
      </c>
      <c r="O399" s="123">
        <f>I399/AVERAGE($F$368:F399)</f>
        <v>0</v>
      </c>
      <c r="P399" s="123">
        <f>J399/AVERAGE($F$368:F399)</f>
        <v>7.4763902199999982E-2</v>
      </c>
      <c r="Q399" s="123">
        <f>L399/AVERAGE($F$368:F399)</f>
        <v>0</v>
      </c>
      <c r="R399" s="123">
        <f>M399/AVERAGE($F$368:F399)</f>
        <v>-1.1657733487156667E-2</v>
      </c>
      <c r="S399" s="123">
        <f>R399/COUNT($R$368:R399)*365</f>
        <v>-0.13297102258788074</v>
      </c>
      <c r="T399" s="318">
        <f>(S399-H399)/(STDEV($Q$368:Q399)*SQRT(365))</f>
        <v>-1.5959790117550439</v>
      </c>
      <c r="U399" s="123">
        <f>(P399+1)/(MAX($P$368:P399)+1)-1</f>
        <v>-4.2310693170933611E-2</v>
      </c>
      <c r="V399" s="123">
        <f>MIN($U$368:U399)</f>
        <v>-4.2310693170933611E-2</v>
      </c>
      <c r="W399" s="123">
        <f t="shared" si="158"/>
        <v>7.4763902199999982E-2</v>
      </c>
      <c r="X399" s="120">
        <f>(W399+1)/(MAX($W$368:W399)+1)-1</f>
        <v>-3.5727568174925506E-2</v>
      </c>
      <c r="Y399" s="123">
        <f>MIN($X$369:X400)</f>
        <v>-3.5727568174925506E-2</v>
      </c>
      <c r="Z399" s="124">
        <f t="shared" si="54"/>
        <v>0.14000000000000001</v>
      </c>
      <c r="AA399" s="125" t="str">
        <f t="shared" si="55"/>
        <v>-</v>
      </c>
      <c r="AB399" s="124">
        <f t="shared" si="56"/>
        <v>0.12</v>
      </c>
    </row>
    <row r="400" spans="1:28">
      <c r="A400" s="115">
        <v>44594</v>
      </c>
      <c r="B400" s="202">
        <v>1.075</v>
      </c>
      <c r="C400" s="202">
        <v>1.075</v>
      </c>
      <c r="D400" s="204">
        <v>107476390.22</v>
      </c>
      <c r="E400" s="318"/>
      <c r="F400" s="201">
        <f>出入金!D400</f>
        <v>100000000</v>
      </c>
      <c r="G400" s="201">
        <f>出入金!E400</f>
        <v>100000000</v>
      </c>
      <c r="H400" s="34">
        <f>出入金!C400</f>
        <v>4.2599999999999978E-2</v>
      </c>
      <c r="I400" s="167">
        <f t="shared" si="152"/>
        <v>0</v>
      </c>
      <c r="J400" s="167">
        <f t="shared" si="153"/>
        <v>7476390.2199999988</v>
      </c>
      <c r="K400" s="167">
        <f t="shared" si="154"/>
        <v>0</v>
      </c>
      <c r="L400" s="167">
        <f t="shared" si="155"/>
        <v>0</v>
      </c>
      <c r="M400" s="167">
        <f t="shared" si="156"/>
        <v>-1165773.3487156667</v>
      </c>
      <c r="N400" s="123">
        <f t="shared" si="157"/>
        <v>7.4763902199999982E-2</v>
      </c>
      <c r="O400" s="123">
        <f>I400/AVERAGE($F$368:F400)</f>
        <v>0</v>
      </c>
      <c r="P400" s="123">
        <f>J400/AVERAGE($F$368:F400)</f>
        <v>7.4763902199999982E-2</v>
      </c>
      <c r="Q400" s="123">
        <f>L400/AVERAGE($F$368:F400)</f>
        <v>0</v>
      </c>
      <c r="R400" s="123">
        <f>M400/AVERAGE($F$368:F400)</f>
        <v>-1.1657733487156667E-2</v>
      </c>
      <c r="S400" s="123">
        <f>R400/COUNT($R$368:R400)*365</f>
        <v>-0.12894159766097527</v>
      </c>
      <c r="T400" s="318">
        <f>(S400-H400)/(STDEV($Q$368:Q400)*SQRT(365))</f>
        <v>-1.5842026752381069</v>
      </c>
      <c r="U400" s="123">
        <f>(P400+1)/(MAX($P$368:P400)+1)-1</f>
        <v>-4.2310693170933611E-2</v>
      </c>
      <c r="V400" s="123">
        <f>MIN($U$368:U400)</f>
        <v>-4.2310693170933611E-2</v>
      </c>
      <c r="W400" s="123">
        <f t="shared" si="158"/>
        <v>7.4763902199999982E-2</v>
      </c>
      <c r="X400" s="120">
        <f>(W400+1)/(MAX($W$368:W400)+1)-1</f>
        <v>-3.5727568174925506E-2</v>
      </c>
      <c r="Y400" s="123">
        <f>MIN($X$369:X401)</f>
        <v>-3.5727568174925506E-2</v>
      </c>
      <c r="Z400" s="124">
        <f t="shared" si="54"/>
        <v>0.14000000000000001</v>
      </c>
      <c r="AA400" s="125" t="str">
        <f t="shared" si="55"/>
        <v>-</v>
      </c>
      <c r="AB400" s="124">
        <f t="shared" si="56"/>
        <v>0.12</v>
      </c>
    </row>
    <row r="401" spans="1:28">
      <c r="A401" s="115">
        <v>44595</v>
      </c>
      <c r="B401" s="202">
        <v>1.075</v>
      </c>
      <c r="C401" s="202">
        <v>1.075</v>
      </c>
      <c r="D401" s="204">
        <v>107476390.22</v>
      </c>
      <c r="E401" s="318"/>
      <c r="F401" s="201">
        <f>出入金!D401</f>
        <v>100000000</v>
      </c>
      <c r="G401" s="201">
        <f>出入金!E401</f>
        <v>100000000</v>
      </c>
      <c r="H401" s="34">
        <f>出入金!C401</f>
        <v>4.2599999999999978E-2</v>
      </c>
      <c r="I401" s="167">
        <f t="shared" si="152"/>
        <v>0</v>
      </c>
      <c r="J401" s="167">
        <f t="shared" si="153"/>
        <v>7476390.2199999988</v>
      </c>
      <c r="K401" s="167">
        <f t="shared" si="154"/>
        <v>0</v>
      </c>
      <c r="L401" s="167">
        <f t="shared" si="155"/>
        <v>0</v>
      </c>
      <c r="M401" s="167">
        <f t="shared" si="156"/>
        <v>-1165773.3487156667</v>
      </c>
      <c r="N401" s="123">
        <f t="shared" si="157"/>
        <v>7.4763902199999982E-2</v>
      </c>
      <c r="O401" s="123">
        <f>I401/AVERAGE($F$368:F401)</f>
        <v>0</v>
      </c>
      <c r="P401" s="123">
        <f>J401/AVERAGE($F$368:F401)</f>
        <v>7.4763902199999982E-2</v>
      </c>
      <c r="Q401" s="123">
        <f>L401/AVERAGE($F$368:F401)</f>
        <v>0</v>
      </c>
      <c r="R401" s="123">
        <f>M401/AVERAGE($F$368:F401)</f>
        <v>-1.1657733487156667E-2</v>
      </c>
      <c r="S401" s="123">
        <f>R401/COUNT($R$368:R401)*365</f>
        <v>-0.1251491977297701</v>
      </c>
      <c r="T401" s="318">
        <f>(S401-H401)/(STDEV($Q$368:Q401)*SQRT(365))</f>
        <v>-1.5731065491120757</v>
      </c>
      <c r="U401" s="123">
        <f>(P401+1)/(MAX($P$368:P401)+1)-1</f>
        <v>-4.2310693170933611E-2</v>
      </c>
      <c r="V401" s="123">
        <f>MIN($U$368:U401)</f>
        <v>-4.2310693170933611E-2</v>
      </c>
      <c r="W401" s="123">
        <f t="shared" si="158"/>
        <v>7.4763902199999982E-2</v>
      </c>
      <c r="X401" s="120">
        <f>(W401+1)/(MAX($W$368:W401)+1)-1</f>
        <v>-3.5727568174925506E-2</v>
      </c>
      <c r="Y401" s="123">
        <f>MIN($X$369:X402)</f>
        <v>-3.5727568174925506E-2</v>
      </c>
      <c r="Z401" s="124">
        <f t="shared" si="54"/>
        <v>0.14000000000000001</v>
      </c>
      <c r="AA401" s="125" t="str">
        <f t="shared" si="55"/>
        <v>-</v>
      </c>
      <c r="AB401" s="124">
        <f t="shared" si="56"/>
        <v>0.12</v>
      </c>
    </row>
    <row r="402" spans="1:28">
      <c r="A402" s="115">
        <v>44596</v>
      </c>
      <c r="B402" s="202">
        <v>1.075</v>
      </c>
      <c r="C402" s="202">
        <v>1.075</v>
      </c>
      <c r="D402" s="204">
        <v>107476390.22</v>
      </c>
      <c r="E402" s="318"/>
      <c r="F402" s="201">
        <f>出入金!D402</f>
        <v>100000000</v>
      </c>
      <c r="G402" s="201">
        <f>出入金!E402</f>
        <v>100000000</v>
      </c>
      <c r="H402" s="34">
        <f>出入金!C402</f>
        <v>4.2599999999999978E-2</v>
      </c>
      <c r="I402" s="167">
        <f t="shared" si="152"/>
        <v>0</v>
      </c>
      <c r="J402" s="167">
        <f t="shared" si="153"/>
        <v>7476390.2199999988</v>
      </c>
      <c r="K402" s="167">
        <f t="shared" si="154"/>
        <v>0</v>
      </c>
      <c r="L402" s="167">
        <f t="shared" si="155"/>
        <v>0</v>
      </c>
      <c r="M402" s="167">
        <f t="shared" si="156"/>
        <v>-1165773.3487156667</v>
      </c>
      <c r="N402" s="123">
        <f t="shared" si="157"/>
        <v>7.4763902199999982E-2</v>
      </c>
      <c r="O402" s="123">
        <f>I402/AVERAGE($F$368:F402)</f>
        <v>0</v>
      </c>
      <c r="P402" s="123">
        <f>J402/AVERAGE($F$368:F402)</f>
        <v>7.4763902199999982E-2</v>
      </c>
      <c r="Q402" s="123">
        <f>L402/AVERAGE($F$368:F402)</f>
        <v>0</v>
      </c>
      <c r="R402" s="123">
        <f>M402/AVERAGE($F$368:F402)</f>
        <v>-1.1657733487156667E-2</v>
      </c>
      <c r="S402" s="123">
        <f>R402/COUNT($R$368:R402)*365</f>
        <v>-0.12157350636606239</v>
      </c>
      <c r="T402" s="318">
        <f>(S402-H402)/(STDEV($Q$368:Q402)*SQRT(365))</f>
        <v>-1.5626406914131052</v>
      </c>
      <c r="U402" s="123">
        <f>(P402+1)/(MAX($P$368:P402)+1)-1</f>
        <v>-4.2310693170933611E-2</v>
      </c>
      <c r="V402" s="123">
        <f>MIN($U$368:U402)</f>
        <v>-4.2310693170933611E-2</v>
      </c>
      <c r="W402" s="123">
        <f t="shared" si="158"/>
        <v>7.4763902199999982E-2</v>
      </c>
      <c r="X402" s="120">
        <f>(W402+1)/(MAX($W$368:W402)+1)-1</f>
        <v>-3.5727568174925506E-2</v>
      </c>
      <c r="Y402" s="123">
        <f>MIN($X$369:X403)</f>
        <v>-3.5727568174925506E-2</v>
      </c>
      <c r="Z402" s="124">
        <f t="shared" si="54"/>
        <v>0.14000000000000001</v>
      </c>
      <c r="AA402" s="125" t="str">
        <f t="shared" si="55"/>
        <v>-</v>
      </c>
      <c r="AB402" s="124">
        <f t="shared" si="56"/>
        <v>0.12</v>
      </c>
    </row>
    <row r="403" spans="1:28">
      <c r="A403" s="115">
        <v>44597</v>
      </c>
      <c r="B403" s="202">
        <v>1.075</v>
      </c>
      <c r="C403" s="202">
        <v>1.075</v>
      </c>
      <c r="D403" s="204">
        <v>107476390.22</v>
      </c>
      <c r="E403" s="318"/>
      <c r="F403" s="201">
        <f>出入金!D403</f>
        <v>100000000</v>
      </c>
      <c r="G403" s="201">
        <f>出入金!E403</f>
        <v>100000000</v>
      </c>
      <c r="H403" s="34">
        <f>出入金!C403</f>
        <v>4.2599999999999978E-2</v>
      </c>
      <c r="I403" s="167">
        <f t="shared" si="152"/>
        <v>0</v>
      </c>
      <c r="J403" s="167">
        <f t="shared" si="153"/>
        <v>7476390.2199999988</v>
      </c>
      <c r="K403" s="167">
        <f t="shared" si="154"/>
        <v>0</v>
      </c>
      <c r="L403" s="167">
        <f t="shared" si="155"/>
        <v>0</v>
      </c>
      <c r="M403" s="167">
        <f t="shared" si="156"/>
        <v>-1165773.3487156667</v>
      </c>
      <c r="N403" s="123">
        <f t="shared" si="157"/>
        <v>7.4763902199999982E-2</v>
      </c>
      <c r="O403" s="123">
        <f>I403/AVERAGE($F$368:F403)</f>
        <v>0</v>
      </c>
      <c r="P403" s="123">
        <f>J403/AVERAGE($F$368:F403)</f>
        <v>7.4763902199999982E-2</v>
      </c>
      <c r="Q403" s="123">
        <f>L403/AVERAGE($F$368:F403)</f>
        <v>0</v>
      </c>
      <c r="R403" s="123">
        <f>M403/AVERAGE($F$368:F403)</f>
        <v>-1.1657733487156667E-2</v>
      </c>
      <c r="S403" s="123">
        <f>R403/COUNT($R$368:R403)*365</f>
        <v>-0.11819646452256066</v>
      </c>
      <c r="T403" s="318">
        <f>(S403-H403)/(STDEV($Q$368:Q403)*SQRT(365))</f>
        <v>-1.5527600064100613</v>
      </c>
      <c r="U403" s="123">
        <f>(P403+1)/(MAX($P$368:P403)+1)-1</f>
        <v>-4.2310693170933611E-2</v>
      </c>
      <c r="V403" s="123">
        <f>MIN($U$368:U403)</f>
        <v>-4.2310693170933611E-2</v>
      </c>
      <c r="W403" s="123">
        <f t="shared" si="158"/>
        <v>7.4763902199999982E-2</v>
      </c>
      <c r="X403" s="120">
        <f>(W403+1)/(MAX($W$368:W403)+1)-1</f>
        <v>-3.5727568174925506E-2</v>
      </c>
      <c r="Y403" s="123">
        <f>MIN($X$369:X404)</f>
        <v>-3.5727568174925506E-2</v>
      </c>
      <c r="Z403" s="124">
        <f t="shared" si="54"/>
        <v>0.14000000000000001</v>
      </c>
      <c r="AA403" s="125" t="str">
        <f t="shared" si="55"/>
        <v>-</v>
      </c>
      <c r="AB403" s="124">
        <f t="shared" si="56"/>
        <v>0.12</v>
      </c>
    </row>
    <row r="404" spans="1:28">
      <c r="A404" s="115">
        <v>44598</v>
      </c>
      <c r="B404" s="202">
        <v>1.075</v>
      </c>
      <c r="C404" s="202">
        <v>1.075</v>
      </c>
      <c r="D404" s="204">
        <v>107476390.22</v>
      </c>
      <c r="E404" s="318"/>
      <c r="F404" s="201">
        <f>出入金!D404</f>
        <v>100000000</v>
      </c>
      <c r="G404" s="201">
        <f>出入金!E404</f>
        <v>100000000</v>
      </c>
      <c r="H404" s="34">
        <f>出入金!C404</f>
        <v>4.2599999999999978E-2</v>
      </c>
      <c r="I404" s="167">
        <f t="shared" si="152"/>
        <v>0</v>
      </c>
      <c r="J404" s="167">
        <f t="shared" si="153"/>
        <v>7476390.2199999988</v>
      </c>
      <c r="K404" s="167">
        <f t="shared" si="154"/>
        <v>0</v>
      </c>
      <c r="L404" s="167">
        <f t="shared" si="155"/>
        <v>0</v>
      </c>
      <c r="M404" s="167">
        <f t="shared" si="156"/>
        <v>-1165773.3487156667</v>
      </c>
      <c r="N404" s="123">
        <f t="shared" si="157"/>
        <v>7.4763902199999982E-2</v>
      </c>
      <c r="O404" s="123">
        <f>I404/AVERAGE($F$368:F404)</f>
        <v>0</v>
      </c>
      <c r="P404" s="123">
        <f>J404/AVERAGE($F$368:F404)</f>
        <v>7.4763902199999982E-2</v>
      </c>
      <c r="Q404" s="123">
        <f>L404/AVERAGE($F$368:F404)</f>
        <v>0</v>
      </c>
      <c r="R404" s="123">
        <f>M404/AVERAGE($F$368:F404)</f>
        <v>-1.1657733487156667E-2</v>
      </c>
      <c r="S404" s="123">
        <f>R404/COUNT($R$368:R404)*365</f>
        <v>-0.11500196548141037</v>
      </c>
      <c r="T404" s="318">
        <f>(S404-H404)/(STDEV($Q$368:Q404)*SQRT(365))</f>
        <v>-1.5434236620787496</v>
      </c>
      <c r="U404" s="123">
        <f>(P404+1)/(MAX($P$368:P404)+1)-1</f>
        <v>-4.2310693170933611E-2</v>
      </c>
      <c r="V404" s="123">
        <f>MIN($U$368:U404)</f>
        <v>-4.2310693170933611E-2</v>
      </c>
      <c r="W404" s="123">
        <f t="shared" si="158"/>
        <v>7.4763902199999982E-2</v>
      </c>
      <c r="X404" s="120">
        <f>(W404+1)/(MAX($W$368:W404)+1)-1</f>
        <v>-3.5727568174925506E-2</v>
      </c>
      <c r="Y404" s="123">
        <f>MIN($X$369:X405)</f>
        <v>-3.5727568174925506E-2</v>
      </c>
      <c r="Z404" s="124">
        <f t="shared" si="54"/>
        <v>0.14000000000000001</v>
      </c>
      <c r="AA404" s="125" t="str">
        <f t="shared" si="55"/>
        <v>-</v>
      </c>
      <c r="AB404" s="124">
        <f t="shared" si="56"/>
        <v>0.12</v>
      </c>
    </row>
    <row r="405" spans="1:28">
      <c r="A405" s="115">
        <v>44599</v>
      </c>
      <c r="B405" s="202">
        <v>1.0820000000000001</v>
      </c>
      <c r="C405" s="202">
        <v>1.0820000000000001</v>
      </c>
      <c r="D405" s="204">
        <v>108237027.40000001</v>
      </c>
      <c r="E405" s="318"/>
      <c r="F405" s="201">
        <f>出入金!D405</f>
        <v>100000000</v>
      </c>
      <c r="G405" s="201">
        <f>出入金!E405</f>
        <v>100000000</v>
      </c>
      <c r="H405" s="34">
        <f>出入金!C405</f>
        <v>4.2599999999999978E-2</v>
      </c>
      <c r="I405" s="167">
        <f t="shared" si="152"/>
        <v>760637.18000000715</v>
      </c>
      <c r="J405" s="167">
        <f t="shared" si="153"/>
        <v>8237027.400000006</v>
      </c>
      <c r="K405" s="167">
        <f t="shared" si="154"/>
        <v>4.7405480000001221E-4</v>
      </c>
      <c r="L405" s="167">
        <f t="shared" si="155"/>
        <v>760637.17952595279</v>
      </c>
      <c r="M405" s="167">
        <f t="shared" si="156"/>
        <v>-405136.1691897139</v>
      </c>
      <c r="N405" s="123">
        <f t="shared" si="157"/>
        <v>8.2370274000000063E-2</v>
      </c>
      <c r="O405" s="123">
        <f>I405/AVERAGE($F$368:F405)</f>
        <v>7.6063718000000712E-3</v>
      </c>
      <c r="P405" s="123">
        <f>J405/AVERAGE($F$368:F405)</f>
        <v>8.2370274000000063E-2</v>
      </c>
      <c r="Q405" s="123">
        <f>L405/AVERAGE($F$368:F405)</f>
        <v>7.6063717952595282E-3</v>
      </c>
      <c r="R405" s="123">
        <f>M405/AVERAGE($F$368:F405)</f>
        <v>-4.0513616918971393E-3</v>
      </c>
      <c r="S405" s="123">
        <f>R405/COUNT($R$368:R405)*365</f>
        <v>-3.8914395198485677E-2</v>
      </c>
      <c r="T405" s="318">
        <f>(S405-H405)/(STDEV($Q$368:Q405)*SQRT(365))</f>
        <v>-0.78627646424767328</v>
      </c>
      <c r="U405" s="123">
        <f>(P405+1)/(MAX($P$368:P405)+1)-1</f>
        <v>-3.5532887439167604E-2</v>
      </c>
      <c r="V405" s="123">
        <f>MIN($U$368:U405)</f>
        <v>-4.2310693170933611E-2</v>
      </c>
      <c r="W405" s="123">
        <f t="shared" si="158"/>
        <v>7.4763902199999982E-2</v>
      </c>
      <c r="X405" s="120">
        <f>(W405+1)/(MAX($W$368:W405)+1)-1</f>
        <v>-3.5727568174925506E-2</v>
      </c>
      <c r="Y405" s="123">
        <f>MIN($X$369:X406)</f>
        <v>-3.5727568174925506E-2</v>
      </c>
      <c r="Z405" s="124">
        <f t="shared" si="54"/>
        <v>0.14000000000000001</v>
      </c>
      <c r="AA405" s="125" t="str">
        <f t="shared" si="55"/>
        <v>-</v>
      </c>
      <c r="AB405" s="124">
        <f t="shared" si="56"/>
        <v>0.12</v>
      </c>
    </row>
    <row r="406" spans="1:28">
      <c r="A406" s="115">
        <v>44600</v>
      </c>
      <c r="B406" s="202">
        <v>1.093</v>
      </c>
      <c r="C406" s="202">
        <v>1.093</v>
      </c>
      <c r="D406" s="204">
        <v>109297170.59</v>
      </c>
      <c r="E406" s="320"/>
      <c r="F406" s="201">
        <f>出入金!D406</f>
        <v>100000000</v>
      </c>
      <c r="G406" s="201">
        <f>出入金!E406</f>
        <v>100000000</v>
      </c>
      <c r="H406" s="34">
        <f>出入金!C406</f>
        <v>4.2599999999999978E-2</v>
      </c>
      <c r="I406" s="167">
        <f t="shared" ref="I406" si="159">D406-D405</f>
        <v>1060143.1899999976</v>
      </c>
      <c r="J406" s="167">
        <f t="shared" ref="J406" si="160">D406-F406</f>
        <v>9297170.5900000036</v>
      </c>
      <c r="K406" s="167">
        <f t="shared" ref="K406" si="161">IF(P406&gt;0.08,(P406-0.08)*0.2,0)</f>
        <v>2.5943411800000067E-3</v>
      </c>
      <c r="L406" s="167">
        <f t="shared" ref="L406" si="162">M406-M405</f>
        <v>1060143.1878797114</v>
      </c>
      <c r="M406" s="167">
        <f t="shared" ref="M406" si="163">J406-K406-$M$367</f>
        <v>655007.01868999749</v>
      </c>
      <c r="N406" s="123">
        <f t="shared" ref="N406" si="164">J406/G406</f>
        <v>9.2971705900000035E-2</v>
      </c>
      <c r="O406" s="123">
        <f>I406/AVERAGE($F$368:F406)</f>
        <v>1.0601431899999977E-2</v>
      </c>
      <c r="P406" s="123">
        <f>J406/AVERAGE($F$368:F406)</f>
        <v>9.2971705900000035E-2</v>
      </c>
      <c r="Q406" s="123">
        <f>L406/AVERAGE($F$368:F406)</f>
        <v>1.0601431878797115E-2</v>
      </c>
      <c r="R406" s="123">
        <f>M406/AVERAGE($F$368:F406)</f>
        <v>6.5500701868999745E-3</v>
      </c>
      <c r="S406" s="123">
        <f>R406/COUNT($R$368:R406)*365</f>
        <v>6.1301938928679252E-2</v>
      </c>
      <c r="T406" s="320">
        <f>(S406-H406)/(STDEV($Q$368:Q406)*SQRT(365))</f>
        <v>0.17410869620377434</v>
      </c>
      <c r="U406" s="123">
        <f>(P406+1)/(MAX($P$368:P406)+1)-1</f>
        <v>-2.6086275074420295E-2</v>
      </c>
      <c r="V406" s="123">
        <f>MIN($U$368:U406)</f>
        <v>-4.2310693170933611E-2</v>
      </c>
      <c r="W406" s="123">
        <f t="shared" ref="W406" si="165">IF(WEEKDAY(A:A)=6,P:P,W405)</f>
        <v>7.4763902199999982E-2</v>
      </c>
      <c r="X406" s="120">
        <f>(W406+1)/(MAX($W$368:W406)+1)-1</f>
        <v>-3.5727568174925506E-2</v>
      </c>
      <c r="Y406" s="123">
        <f>MIN($X$369:X407)</f>
        <v>-3.5727568174925506E-2</v>
      </c>
      <c r="Z406" s="124">
        <f t="shared" si="54"/>
        <v>0.14000000000000001</v>
      </c>
      <c r="AA406" s="125" t="str">
        <f t="shared" si="55"/>
        <v>-</v>
      </c>
      <c r="AB406" s="124">
        <f t="shared" si="56"/>
        <v>0.12</v>
      </c>
    </row>
    <row r="407" spans="1:28">
      <c r="A407" s="115">
        <v>44601</v>
      </c>
      <c r="B407" s="202">
        <v>1.095</v>
      </c>
      <c r="C407" s="202">
        <v>1.095</v>
      </c>
      <c r="D407" s="204">
        <v>109534296.63</v>
      </c>
      <c r="E407" s="321"/>
      <c r="F407" s="201">
        <f>出入金!D407</f>
        <v>100000000</v>
      </c>
      <c r="G407" s="201">
        <f>出入金!E407</f>
        <v>100000000</v>
      </c>
      <c r="H407" s="34">
        <f>出入金!C407</f>
        <v>4.2599999999999978E-2</v>
      </c>
      <c r="I407" s="167">
        <f t="shared" ref="I407" si="166">D407-D406</f>
        <v>237126.03999999166</v>
      </c>
      <c r="J407" s="167">
        <f t="shared" ref="J407" si="167">D407-F407</f>
        <v>9534296.6299999952</v>
      </c>
      <c r="K407" s="167">
        <f t="shared" ref="K407" si="168">IF(P407&gt;0.08,(P407-0.08)*0.2,0)</f>
        <v>3.0685932599999913E-3</v>
      </c>
      <c r="L407" s="167">
        <f t="shared" ref="L407" si="169">M407-M406</f>
        <v>237126.03952573985</v>
      </c>
      <c r="M407" s="167">
        <f t="shared" ref="M407" si="170">J407-K407-$M$367</f>
        <v>892133.05821573734</v>
      </c>
      <c r="N407" s="123">
        <f t="shared" ref="N407" si="171">J407/G407</f>
        <v>9.5342966299999957E-2</v>
      </c>
      <c r="O407" s="123">
        <f>I407/AVERAGE($F$368:F407)</f>
        <v>2.3712603999999165E-3</v>
      </c>
      <c r="P407" s="123">
        <f>J407/AVERAGE($F$368:F407)</f>
        <v>9.5342966299999957E-2</v>
      </c>
      <c r="Q407" s="123">
        <f>L407/AVERAGE($F$368:F407)</f>
        <v>2.3712603952573985E-3</v>
      </c>
      <c r="R407" s="123">
        <f>M407/AVERAGE($F$368:F407)</f>
        <v>8.9213305821573743E-3</v>
      </c>
      <c r="S407" s="123">
        <f>R407/COUNT($R$368:R407)*365</f>
        <v>8.1407141562186036E-2</v>
      </c>
      <c r="T407" s="321">
        <f>(S407-H407)/(STDEV($Q$368:Q407)*SQRT(365))</f>
        <v>0.36528516779016734</v>
      </c>
      <c r="U407" s="123">
        <f>(P407+1)/(MAX($P$368:P407)+1)-1</f>
        <v>-2.3973317313056519E-2</v>
      </c>
      <c r="V407" s="123">
        <f>MIN($U$368:U407)</f>
        <v>-4.2310693170933611E-2</v>
      </c>
      <c r="W407" s="123">
        <f t="shared" ref="W407" si="172">IF(WEEKDAY(A:A)=6,P:P,W406)</f>
        <v>7.4763902199999982E-2</v>
      </c>
      <c r="X407" s="120">
        <f>(W407+1)/(MAX($W$368:W407)+1)-1</f>
        <v>-3.5727568174925506E-2</v>
      </c>
      <c r="Y407" s="123">
        <f>MIN($X$369:X408)</f>
        <v>-3.5727568174925506E-2</v>
      </c>
      <c r="Z407" s="124">
        <f t="shared" si="54"/>
        <v>0.14000000000000001</v>
      </c>
      <c r="AA407" s="125" t="str">
        <f t="shared" si="55"/>
        <v>-</v>
      </c>
      <c r="AB407" s="124">
        <f t="shared" si="56"/>
        <v>0.12</v>
      </c>
    </row>
    <row r="408" spans="1:28">
      <c r="A408" s="115">
        <v>44602</v>
      </c>
      <c r="B408" s="202">
        <v>1.101</v>
      </c>
      <c r="C408" s="202">
        <v>1.101</v>
      </c>
      <c r="D408" s="204">
        <v>110053826.66</v>
      </c>
      <c r="E408" s="322"/>
      <c r="F408" s="201">
        <f>出入金!D408</f>
        <v>100000000</v>
      </c>
      <c r="G408" s="201">
        <f>出入金!E408</f>
        <v>100000000</v>
      </c>
      <c r="H408" s="34">
        <f>出入金!C408</f>
        <v>4.2599999999999978E-2</v>
      </c>
      <c r="I408" s="167">
        <f t="shared" ref="I408" si="173">D408-D407</f>
        <v>519530.03000000119</v>
      </c>
      <c r="J408" s="167">
        <f t="shared" ref="J408" si="174">D408-F408</f>
        <v>10053826.659999996</v>
      </c>
      <c r="K408" s="167">
        <f t="shared" ref="K408" si="175">IF(P408&gt;0.08,(P408-0.08)*0.2,0)</f>
        <v>4.1076533199999937E-3</v>
      </c>
      <c r="L408" s="167">
        <f t="shared" ref="L408" si="176">M408-M407</f>
        <v>519530.0289609395</v>
      </c>
      <c r="M408" s="167">
        <f t="shared" ref="M408" si="177">J408-K408-$M$367</f>
        <v>1411663.0871766768</v>
      </c>
      <c r="N408" s="123">
        <f t="shared" ref="N408" si="178">J408/G408</f>
        <v>0.10053826659999997</v>
      </c>
      <c r="O408" s="123">
        <f>I408/AVERAGE($F$368:F408)</f>
        <v>5.1953003000000117E-3</v>
      </c>
      <c r="P408" s="123">
        <f>J408/AVERAGE($F$368:F408)</f>
        <v>0.10053826659999997</v>
      </c>
      <c r="Q408" s="123">
        <f>L408/AVERAGE($F$368:F408)</f>
        <v>5.1953002896093945E-3</v>
      </c>
      <c r="R408" s="123">
        <f>M408/AVERAGE($F$368:F408)</f>
        <v>1.4116630871766768E-2</v>
      </c>
      <c r="S408" s="123">
        <f>R408/COUNT($R$368:R408)*365</f>
        <v>0.12567244556572854</v>
      </c>
      <c r="T408" s="322">
        <f>(S408-H408)/(STDEV($Q$368:Q408)*SQRT(365))</f>
        <v>0.78410595055529153</v>
      </c>
      <c r="U408" s="123">
        <f>(P408+1)/(MAX($P$368:P408)+1)-1</f>
        <v>-1.9343943798658558E-2</v>
      </c>
      <c r="V408" s="123">
        <f>MIN($U$368:U408)</f>
        <v>-4.2310693170933611E-2</v>
      </c>
      <c r="W408" s="123">
        <f t="shared" ref="W408" si="179">IF(WEEKDAY(A:A)=6,P:P,W407)</f>
        <v>7.4763902199999982E-2</v>
      </c>
      <c r="X408" s="120">
        <f>(W408+1)/(MAX($W$368:W408)+1)-1</f>
        <v>-3.5727568174925506E-2</v>
      </c>
      <c r="Y408" s="123">
        <f>MIN($X$369:X409)</f>
        <v>-3.5727568174925506E-2</v>
      </c>
      <c r="Z408" s="124">
        <f t="shared" si="54"/>
        <v>0.14000000000000001</v>
      </c>
      <c r="AA408" s="125" t="str">
        <f t="shared" si="55"/>
        <v>-</v>
      </c>
      <c r="AB408" s="124">
        <f t="shared" si="56"/>
        <v>0.12</v>
      </c>
    </row>
    <row r="409" spans="1:28">
      <c r="A409" s="115">
        <v>44603</v>
      </c>
      <c r="B409" s="202">
        <v>1.0940000000000001</v>
      </c>
      <c r="C409" s="202">
        <v>1.0940000000000001</v>
      </c>
      <c r="D409" s="204">
        <v>109437786.97</v>
      </c>
      <c r="E409" s="323"/>
      <c r="F409" s="201">
        <f>出入金!D409</f>
        <v>100000000</v>
      </c>
      <c r="G409" s="201">
        <f>出入金!E409</f>
        <v>100000000</v>
      </c>
      <c r="H409" s="34">
        <f>出入金!C409</f>
        <v>4.2599999999999978E-2</v>
      </c>
      <c r="I409" s="167">
        <f t="shared" ref="I409" si="180">D409-D408</f>
        <v>-616039.68999999762</v>
      </c>
      <c r="J409" s="167">
        <f t="shared" ref="J409" si="181">D409-F409</f>
        <v>9437786.9699999988</v>
      </c>
      <c r="K409" s="167">
        <f t="shared" ref="K409" si="182">IF(P409&gt;0.08,(P409-0.08)*0.2,0)</f>
        <v>2.8755739399999982E-3</v>
      </c>
      <c r="L409" s="167">
        <f t="shared" ref="L409" si="183">M409-M408</f>
        <v>-616039.68876791745</v>
      </c>
      <c r="M409" s="167">
        <f t="shared" ref="M409" si="184">J409-K409-$M$367</f>
        <v>795623.39840875939</v>
      </c>
      <c r="N409" s="123">
        <f t="shared" ref="N409" si="185">J409/G409</f>
        <v>9.4377869699999992E-2</v>
      </c>
      <c r="O409" s="123">
        <f>I409/AVERAGE($F$368:F409)</f>
        <v>-6.1603968999999759E-3</v>
      </c>
      <c r="P409" s="123">
        <f>J409/AVERAGE($F$368:F409)</f>
        <v>9.4377869699999992E-2</v>
      </c>
      <c r="Q409" s="123">
        <f>L409/AVERAGE($F$368:F409)</f>
        <v>-6.1603968876791744E-3</v>
      </c>
      <c r="R409" s="123">
        <f>M409/AVERAGE($F$368:F409)</f>
        <v>7.9562339840875945E-3</v>
      </c>
      <c r="S409" s="123">
        <f>R409/COUNT($R$368:R409)*365</f>
        <v>6.9143462004570763E-2</v>
      </c>
      <c r="T409" s="323">
        <f>(S409-H409)/(STDEV($Q$368:Q409)*SQRT(365))</f>
        <v>0.24949713933265186</v>
      </c>
      <c r="U409" s="123">
        <f>(P409+1)/(MAX($P$368:P409)+1)-1</f>
        <v>-2.4833285434413432E-2</v>
      </c>
      <c r="V409" s="123">
        <f>MIN($U$368:U409)</f>
        <v>-4.2310693170933611E-2</v>
      </c>
      <c r="W409" s="123">
        <f t="shared" ref="W409" si="186">IF(WEEKDAY(A:A)=6,P:P,W408)</f>
        <v>9.4377869699999992E-2</v>
      </c>
      <c r="X409" s="120">
        <f>(W409+1)/(MAX($W$368:W409)+1)-1</f>
        <v>-1.8130021308820021E-2</v>
      </c>
      <c r="Y409" s="123">
        <f>MIN($X$369:X410)</f>
        <v>-3.5727568174925506E-2</v>
      </c>
      <c r="Z409" s="124">
        <f t="shared" si="54"/>
        <v>0.14000000000000001</v>
      </c>
      <c r="AA409" s="125" t="str">
        <f t="shared" si="55"/>
        <v>-</v>
      </c>
      <c r="AB409" s="124">
        <f t="shared" si="56"/>
        <v>0.12</v>
      </c>
    </row>
    <row r="410" spans="1:28">
      <c r="A410" s="115">
        <v>44604</v>
      </c>
      <c r="B410" s="202">
        <v>1.0940000000000001</v>
      </c>
      <c r="C410" s="202">
        <v>1.0940000000000001</v>
      </c>
      <c r="D410" s="204">
        <v>109437786.97</v>
      </c>
      <c r="E410" s="324"/>
      <c r="F410" s="201">
        <f>出入金!D410</f>
        <v>100000000</v>
      </c>
      <c r="G410" s="201">
        <f>出入金!E410</f>
        <v>100000000</v>
      </c>
      <c r="H410" s="34">
        <f>出入金!C410</f>
        <v>4.2599999999999978E-2</v>
      </c>
      <c r="I410" s="167">
        <f t="shared" ref="I410:I412" si="187">D410-D409</f>
        <v>0</v>
      </c>
      <c r="J410" s="167">
        <f t="shared" ref="J410:J412" si="188">D410-F410</f>
        <v>9437786.9699999988</v>
      </c>
      <c r="K410" s="167">
        <f t="shared" ref="K410:K412" si="189">IF(P410&gt;0.08,(P410-0.08)*0.2,0)</f>
        <v>2.8755739399999982E-3</v>
      </c>
      <c r="L410" s="167">
        <f t="shared" ref="L410:L412" si="190">M410-M409</f>
        <v>0</v>
      </c>
      <c r="M410" s="167">
        <f t="shared" ref="M410:M412" si="191">J410-K410-$M$367</f>
        <v>795623.39840875939</v>
      </c>
      <c r="N410" s="123">
        <f t="shared" ref="N410:N412" si="192">J410/G410</f>
        <v>9.4377869699999992E-2</v>
      </c>
      <c r="O410" s="123">
        <f>I410/AVERAGE($F$368:F410)</f>
        <v>0</v>
      </c>
      <c r="P410" s="123">
        <f>J410/AVERAGE($F$368:F410)</f>
        <v>9.4377869699999992E-2</v>
      </c>
      <c r="Q410" s="123">
        <f>L410/AVERAGE($F$368:F410)</f>
        <v>0</v>
      </c>
      <c r="R410" s="123">
        <f>M410/AVERAGE($F$368:F410)</f>
        <v>7.9562339840875945E-3</v>
      </c>
      <c r="S410" s="123">
        <f>R410/COUNT($R$368:R410)*365</f>
        <v>6.7535474516092375E-2</v>
      </c>
      <c r="T410" s="324">
        <f>(S410-H410)/(STDEV($Q$368:Q410)*SQRT(365))</f>
        <v>0.23722058453898678</v>
      </c>
      <c r="U410" s="123">
        <f>(P410+1)/(MAX($P$368:P410)+1)-1</f>
        <v>-2.4833285434413432E-2</v>
      </c>
      <c r="V410" s="123">
        <f>MIN($U$368:U410)</f>
        <v>-4.2310693170933611E-2</v>
      </c>
      <c r="W410" s="123">
        <f t="shared" ref="W410:W412" si="193">IF(WEEKDAY(A:A)=6,P:P,W409)</f>
        <v>9.4377869699999992E-2</v>
      </c>
      <c r="X410" s="120">
        <f>(W410+1)/(MAX($W$368:W410)+1)-1</f>
        <v>-1.8130021308820021E-2</v>
      </c>
      <c r="Y410" s="123">
        <f>MIN($X$369:X411)</f>
        <v>-3.5727568174925506E-2</v>
      </c>
      <c r="Z410" s="124">
        <f t="shared" si="54"/>
        <v>0.14000000000000001</v>
      </c>
      <c r="AA410" s="125" t="str">
        <f t="shared" si="55"/>
        <v>-</v>
      </c>
      <c r="AB410" s="124">
        <f t="shared" si="56"/>
        <v>0.12</v>
      </c>
    </row>
    <row r="411" spans="1:28">
      <c r="A411" s="115">
        <v>44605</v>
      </c>
      <c r="B411" s="202">
        <v>1.0940000000000001</v>
      </c>
      <c r="C411" s="202">
        <v>1.0940000000000001</v>
      </c>
      <c r="D411" s="204">
        <v>109437786.97</v>
      </c>
      <c r="E411" s="324"/>
      <c r="F411" s="201">
        <f>出入金!D411</f>
        <v>100000000</v>
      </c>
      <c r="G411" s="201">
        <f>出入金!E411</f>
        <v>100000000</v>
      </c>
      <c r="H411" s="34">
        <f>出入金!C411</f>
        <v>4.2599999999999978E-2</v>
      </c>
      <c r="I411" s="167">
        <f t="shared" si="187"/>
        <v>0</v>
      </c>
      <c r="J411" s="167">
        <f t="shared" si="188"/>
        <v>9437786.9699999988</v>
      </c>
      <c r="K411" s="167">
        <f t="shared" si="189"/>
        <v>2.8755739399999982E-3</v>
      </c>
      <c r="L411" s="167">
        <f t="shared" si="190"/>
        <v>0</v>
      </c>
      <c r="M411" s="167">
        <f t="shared" si="191"/>
        <v>795623.39840875939</v>
      </c>
      <c r="N411" s="123">
        <f t="shared" si="192"/>
        <v>9.4377869699999992E-2</v>
      </c>
      <c r="O411" s="123">
        <f>I411/AVERAGE($F$368:F411)</f>
        <v>0</v>
      </c>
      <c r="P411" s="123">
        <f>J411/AVERAGE($F$368:F411)</f>
        <v>9.4377869699999992E-2</v>
      </c>
      <c r="Q411" s="123">
        <f>L411/AVERAGE($F$368:F411)</f>
        <v>0</v>
      </c>
      <c r="R411" s="123">
        <f>M411/AVERAGE($F$368:F411)</f>
        <v>7.9562339840875945E-3</v>
      </c>
      <c r="S411" s="123">
        <f>R411/COUNT($R$368:R411)*365</f>
        <v>6.6000577367999358E-2</v>
      </c>
      <c r="T411" s="324">
        <f>(S411-H411)/(STDEV($Q$368:Q411)*SQRT(365))</f>
        <v>0.22525019517157238</v>
      </c>
      <c r="U411" s="123">
        <f>(P411+1)/(MAX($P$368:P411)+1)-1</f>
        <v>-2.4833285434413432E-2</v>
      </c>
      <c r="V411" s="123">
        <f>MIN($U$368:U411)</f>
        <v>-4.2310693170933611E-2</v>
      </c>
      <c r="W411" s="123">
        <f t="shared" si="193"/>
        <v>9.4377869699999992E-2</v>
      </c>
      <c r="X411" s="120">
        <f>(W411+1)/(MAX($W$368:W411)+1)-1</f>
        <v>-1.8130021308820021E-2</v>
      </c>
      <c r="Y411" s="123">
        <f>MIN($X$369:X412)</f>
        <v>-3.5727568174925506E-2</v>
      </c>
      <c r="Z411" s="124">
        <f t="shared" si="54"/>
        <v>0.14000000000000001</v>
      </c>
      <c r="AA411" s="125" t="str">
        <f t="shared" si="55"/>
        <v>-</v>
      </c>
      <c r="AB411" s="124">
        <f t="shared" si="56"/>
        <v>0.12</v>
      </c>
    </row>
    <row r="412" spans="1:28">
      <c r="A412" s="115">
        <v>44606</v>
      </c>
      <c r="B412" s="202">
        <v>1.0980000000000001</v>
      </c>
      <c r="C412" s="202">
        <v>1.0980000000000001</v>
      </c>
      <c r="D412" s="204">
        <v>109844236.23</v>
      </c>
      <c r="E412" s="324"/>
      <c r="F412" s="201">
        <f>出入金!D412</f>
        <v>100000000</v>
      </c>
      <c r="G412" s="201">
        <f>出入金!E412</f>
        <v>100000000</v>
      </c>
      <c r="H412" s="34">
        <f>出入金!C412</f>
        <v>4.2599999999999978E-2</v>
      </c>
      <c r="I412" s="167">
        <f t="shared" si="187"/>
        <v>406449.26000000536</v>
      </c>
      <c r="J412" s="167">
        <f t="shared" si="188"/>
        <v>9844236.2300000042</v>
      </c>
      <c r="K412" s="167">
        <f t="shared" si="189"/>
        <v>3.6884724600000085E-3</v>
      </c>
      <c r="L412" s="167">
        <f t="shared" si="190"/>
        <v>406449.25918710604</v>
      </c>
      <c r="M412" s="167">
        <f t="shared" si="191"/>
        <v>1202072.6575958654</v>
      </c>
      <c r="N412" s="123">
        <f t="shared" si="192"/>
        <v>9.8442362300000044E-2</v>
      </c>
      <c r="O412" s="123">
        <f>I412/AVERAGE($F$368:F412)</f>
        <v>4.0644926000000534E-3</v>
      </c>
      <c r="P412" s="123">
        <f>J412/AVERAGE($F$368:F412)</f>
        <v>9.8442362300000044E-2</v>
      </c>
      <c r="Q412" s="123">
        <f>L412/AVERAGE($F$368:F412)</f>
        <v>4.0644925918710603E-3</v>
      </c>
      <c r="R412" s="123">
        <f>M412/AVERAGE($F$368:F412)</f>
        <v>1.2020726575958655E-2</v>
      </c>
      <c r="S412" s="123">
        <f>R412/COUNT($R$368:R412)*365</f>
        <v>9.7501448893886872E-2</v>
      </c>
      <c r="T412" s="324">
        <f>(S412-H412)/(STDEV($Q$368:Q412)*SQRT(365))</f>
        <v>0.53150859421840868</v>
      </c>
      <c r="U412" s="123">
        <f>(P412+1)/(MAX($P$368:P412)+1)-1</f>
        <v>-2.1211540144365881E-2</v>
      </c>
      <c r="V412" s="123">
        <f>MIN($U$368:U412)</f>
        <v>-4.2310693170933611E-2</v>
      </c>
      <c r="W412" s="123">
        <f t="shared" si="193"/>
        <v>9.4377869699999992E-2</v>
      </c>
      <c r="X412" s="120">
        <f>(W412+1)/(MAX($W$368:W412)+1)-1</f>
        <v>-1.8130021308820021E-2</v>
      </c>
      <c r="Y412" s="123">
        <f>MIN($X$369:X413)</f>
        <v>-3.5727568174925506E-2</v>
      </c>
      <c r="Z412" s="124">
        <f t="shared" si="54"/>
        <v>0.14000000000000001</v>
      </c>
      <c r="AA412" s="125" t="str">
        <f t="shared" si="55"/>
        <v>-</v>
      </c>
      <c r="AB412" s="124">
        <f t="shared" si="56"/>
        <v>0.12</v>
      </c>
    </row>
    <row r="413" spans="1:28">
      <c r="A413" s="115">
        <v>44607</v>
      </c>
      <c r="B413" s="202">
        <v>1.095</v>
      </c>
      <c r="C413" s="202">
        <v>1.095</v>
      </c>
      <c r="D413" s="204">
        <v>109512970.28</v>
      </c>
      <c r="E413" s="325"/>
      <c r="F413" s="201">
        <f>出入金!D413</f>
        <v>100000000</v>
      </c>
      <c r="G413" s="201">
        <f>出入金!E413</f>
        <v>100000000</v>
      </c>
      <c r="H413" s="34">
        <f>出入金!C413</f>
        <v>4.2599999999999978E-2</v>
      </c>
      <c r="I413" s="167">
        <f t="shared" ref="I413" si="194">D413-D412</f>
        <v>-331265.95000000298</v>
      </c>
      <c r="J413" s="167">
        <f t="shared" ref="J413" si="195">D413-F413</f>
        <v>9512970.2800000012</v>
      </c>
      <c r="K413" s="167">
        <f t="shared" ref="K413" si="196">IF(P413&gt;0.08,(P413-0.08)*0.2,0)</f>
        <v>3.0259405600000012E-3</v>
      </c>
      <c r="L413" s="167">
        <f t="shared" ref="L413" si="197">M413-M412</f>
        <v>-331265.94933746941</v>
      </c>
      <c r="M413" s="167">
        <f t="shared" ref="M413" si="198">J413-K413-$M$367</f>
        <v>870806.70825839601</v>
      </c>
      <c r="N413" s="123">
        <f t="shared" ref="N413" si="199">J413/G413</f>
        <v>9.5129702800000007E-2</v>
      </c>
      <c r="O413" s="123">
        <f>I413/AVERAGE($F$368:F413)</f>
        <v>-3.31265950000003E-3</v>
      </c>
      <c r="P413" s="123">
        <f>J413/AVERAGE($F$368:F413)</f>
        <v>9.5129702800000007E-2</v>
      </c>
      <c r="Q413" s="123">
        <f>L413/AVERAGE($F$368:F413)</f>
        <v>-3.3126594933746943E-3</v>
      </c>
      <c r="R413" s="123">
        <f>M413/AVERAGE($F$368:F413)</f>
        <v>8.7080670825839604E-3</v>
      </c>
      <c r="S413" s="123">
        <f>R413/COUNT($R$368:R413)*365</f>
        <v>6.9096619242242294E-2</v>
      </c>
      <c r="T413" s="325">
        <f>(S413-H413)/(STDEV($Q$368:Q413)*SQRT(365))</f>
        <v>0.25816099461908959</v>
      </c>
      <c r="U413" s="123">
        <f>(P413+1)/(MAX($P$368:P413)+1)-1</f>
        <v>-2.416334990818636E-2</v>
      </c>
      <c r="V413" s="123">
        <f>MIN($U$368:U413)</f>
        <v>-4.2310693170933611E-2</v>
      </c>
      <c r="W413" s="123">
        <f t="shared" ref="W413" si="200">IF(WEEKDAY(A:A)=6,P:P,W412)</f>
        <v>9.4377869699999992E-2</v>
      </c>
      <c r="X413" s="120">
        <f>(W413+1)/(MAX($W$368:W413)+1)-1</f>
        <v>-1.8130021308820021E-2</v>
      </c>
      <c r="Y413" s="123">
        <f>MIN($X$369:X414)</f>
        <v>-3.5727568174925506E-2</v>
      </c>
      <c r="Z413" s="124">
        <f t="shared" si="54"/>
        <v>0.14000000000000001</v>
      </c>
      <c r="AA413" s="125" t="str">
        <f t="shared" si="55"/>
        <v>-</v>
      </c>
      <c r="AB413" s="124">
        <f t="shared" si="56"/>
        <v>0.12</v>
      </c>
    </row>
    <row r="414" spans="1:28">
      <c r="A414" s="115">
        <v>44608</v>
      </c>
      <c r="B414" s="202">
        <v>1.0940000000000001</v>
      </c>
      <c r="C414" s="202">
        <v>1.0940000000000001</v>
      </c>
      <c r="D414" s="204">
        <v>109406052.98</v>
      </c>
      <c r="E414" s="326"/>
      <c r="F414" s="201">
        <f>出入金!D414</f>
        <v>100000000</v>
      </c>
      <c r="G414" s="201">
        <f>出入金!E414</f>
        <v>100000000</v>
      </c>
      <c r="H414" s="34">
        <f>出入金!C414</f>
        <v>4.2599999999999978E-2</v>
      </c>
      <c r="I414" s="167">
        <f t="shared" ref="I414" si="201">D414-D413</f>
        <v>-106917.29999999702</v>
      </c>
      <c r="J414" s="167">
        <f t="shared" ref="J414" si="202">D414-F414</f>
        <v>9406052.9800000042</v>
      </c>
      <c r="K414" s="167">
        <f t="shared" ref="K414" si="203">IF(P414&gt;0.08,(P414-0.08)*0.2,0)</f>
        <v>2.8121059600000084E-3</v>
      </c>
      <c r="L414" s="167">
        <f t="shared" ref="L414" si="204">M414-M413</f>
        <v>-106917.29978616349</v>
      </c>
      <c r="M414" s="167">
        <f t="shared" ref="M414" si="205">J414-K414-$M$367</f>
        <v>763889.40847223252</v>
      </c>
      <c r="N414" s="123">
        <f t="shared" ref="N414" si="206">J414/G414</f>
        <v>9.4060529800000042E-2</v>
      </c>
      <c r="O414" s="123">
        <f>I414/AVERAGE($F$368:F414)</f>
        <v>-1.0691729999999702E-3</v>
      </c>
      <c r="P414" s="123">
        <f>J414/AVERAGE($F$368:F414)</f>
        <v>9.4060529800000042E-2</v>
      </c>
      <c r="Q414" s="123">
        <f>L414/AVERAGE($F$368:F414)</f>
        <v>-1.0691729978616349E-3</v>
      </c>
      <c r="R414" s="123">
        <f>M414/AVERAGE($F$368:F414)</f>
        <v>7.6388940847223249E-3</v>
      </c>
      <c r="S414" s="123">
        <f>R414/COUNT($R$368:R414)*365</f>
        <v>5.932332640263082E-2</v>
      </c>
      <c r="T414" s="326">
        <f>(S414-H414)/(STDEV($Q$368:Q414)*SQRT(365))</f>
        <v>0.16464042149486127</v>
      </c>
      <c r="U414" s="123">
        <f>(P414+1)/(MAX($P$368:P414)+1)-1</f>
        <v>-2.5116057332723374E-2</v>
      </c>
      <c r="V414" s="123">
        <f>MIN($U$368:U414)</f>
        <v>-4.2310693170933611E-2</v>
      </c>
      <c r="W414" s="123">
        <f t="shared" ref="W414" si="207">IF(WEEKDAY(A:A)=6,P:P,W413)</f>
        <v>9.4377869699999992E-2</v>
      </c>
      <c r="X414" s="120">
        <f>(W414+1)/(MAX($W$368:W414)+1)-1</f>
        <v>-1.8130021308820021E-2</v>
      </c>
      <c r="Y414" s="123">
        <f>MIN($X$369:X415)</f>
        <v>-3.5727568174925506E-2</v>
      </c>
      <c r="Z414" s="124">
        <f t="shared" si="54"/>
        <v>0.14000000000000001</v>
      </c>
      <c r="AA414" s="125" t="str">
        <f t="shared" si="55"/>
        <v>-</v>
      </c>
      <c r="AB414" s="124">
        <f t="shared" si="56"/>
        <v>0.12</v>
      </c>
    </row>
    <row r="415" spans="1:28">
      <c r="B415" s="208"/>
      <c r="D415" s="209"/>
    </row>
    <row r="416" spans="1:28">
      <c r="B416" s="208"/>
      <c r="D416" s="209"/>
    </row>
    <row r="417" spans="2:4">
      <c r="B417" s="208"/>
      <c r="D417" s="209"/>
    </row>
    <row r="418" spans="2:4">
      <c r="B418" s="208"/>
      <c r="D418" s="209"/>
    </row>
    <row r="419" spans="2:4">
      <c r="B419" s="208"/>
      <c r="D419" s="209"/>
    </row>
    <row r="420" spans="2:4">
      <c r="B420" s="208"/>
      <c r="D420" s="209"/>
    </row>
    <row r="421" spans="2:4">
      <c r="B421" s="208"/>
      <c r="D421" s="209"/>
    </row>
    <row r="422" spans="2:4">
      <c r="B422" s="208"/>
      <c r="D422" s="209"/>
    </row>
    <row r="423" spans="2:4">
      <c r="B423" s="208"/>
      <c r="D423" s="209"/>
    </row>
    <row r="424" spans="2:4">
      <c r="B424" s="208"/>
      <c r="D424" s="209"/>
    </row>
    <row r="425" spans="2:4">
      <c r="B425" s="208"/>
      <c r="D425" s="209"/>
    </row>
    <row r="426" spans="2:4">
      <c r="B426" s="208"/>
      <c r="D426" s="209"/>
    </row>
    <row r="427" spans="2:4">
      <c r="B427" s="208"/>
      <c r="D427" s="209"/>
    </row>
    <row r="428" spans="2:4">
      <c r="B428" s="208"/>
      <c r="D428" s="209"/>
    </row>
    <row r="429" spans="2:4">
      <c r="B429" s="208"/>
      <c r="D429" s="209"/>
    </row>
    <row r="430" spans="2:4">
      <c r="B430" s="208"/>
      <c r="D430" s="209"/>
    </row>
    <row r="431" spans="2:4">
      <c r="B431" s="208"/>
      <c r="D431" s="209"/>
    </row>
    <row r="432" spans="2:4">
      <c r="B432" s="208"/>
      <c r="D432" s="209"/>
    </row>
    <row r="433" spans="2:4">
      <c r="B433" s="208"/>
      <c r="D433" s="209"/>
    </row>
    <row r="434" spans="2:4">
      <c r="B434" s="208"/>
      <c r="D434" s="209"/>
    </row>
    <row r="435" spans="2:4">
      <c r="B435" s="208"/>
      <c r="D435" s="209"/>
    </row>
    <row r="436" spans="2:4">
      <c r="B436" s="208"/>
      <c r="D436" s="209"/>
    </row>
    <row r="437" spans="2:4">
      <c r="B437" s="208"/>
      <c r="D437" s="209"/>
    </row>
    <row r="438" spans="2:4">
      <c r="B438" s="208"/>
      <c r="D438" s="209"/>
    </row>
    <row r="439" spans="2:4">
      <c r="B439" s="208"/>
      <c r="D439" s="209"/>
    </row>
    <row r="440" spans="2:4">
      <c r="B440" s="208"/>
      <c r="D440" s="209"/>
    </row>
    <row r="441" spans="2:4">
      <c r="B441" s="208"/>
      <c r="D441" s="209"/>
    </row>
    <row r="442" spans="2:4">
      <c r="B442" s="208"/>
      <c r="D442" s="209"/>
    </row>
    <row r="443" spans="2:4">
      <c r="B443" s="208"/>
      <c r="D443" s="209"/>
    </row>
    <row r="444" spans="2:4">
      <c r="B444" s="208"/>
      <c r="D444" s="209"/>
    </row>
    <row r="445" spans="2:4">
      <c r="B445" s="208"/>
    </row>
    <row r="446" spans="2:4">
      <c r="B446" s="208"/>
    </row>
    <row r="447" spans="2:4">
      <c r="B447" s="208"/>
    </row>
    <row r="448" spans="2:4">
      <c r="B448" s="208"/>
    </row>
    <row r="449" spans="2:2">
      <c r="B449" s="208"/>
    </row>
    <row r="450" spans="2:2">
      <c r="B450" s="208"/>
    </row>
    <row r="451" spans="2:2">
      <c r="B451" s="208"/>
    </row>
    <row r="452" spans="2:2">
      <c r="B452" s="208"/>
    </row>
    <row r="453" spans="2:2">
      <c r="B453" s="208"/>
    </row>
    <row r="454" spans="2:2">
      <c r="B454" s="208"/>
    </row>
    <row r="455" spans="2:2">
      <c r="B455" s="208"/>
    </row>
    <row r="456" spans="2:2">
      <c r="B456" s="208"/>
    </row>
    <row r="457" spans="2:2">
      <c r="B457" s="208"/>
    </row>
    <row r="458" spans="2:2">
      <c r="B458" s="208"/>
    </row>
    <row r="459" spans="2:2">
      <c r="B459" s="208"/>
    </row>
    <row r="460" spans="2:2">
      <c r="B460" s="208"/>
    </row>
    <row r="461" spans="2:2">
      <c r="B461" s="208"/>
    </row>
    <row r="462" spans="2:2">
      <c r="B462" s="208"/>
    </row>
    <row r="463" spans="2:2">
      <c r="B463" s="208"/>
    </row>
    <row r="464" spans="2:2">
      <c r="B464" s="208"/>
    </row>
    <row r="465" spans="2:2">
      <c r="B465" s="208"/>
    </row>
    <row r="466" spans="2:2">
      <c r="B466" s="208"/>
    </row>
    <row r="467" spans="2:2">
      <c r="B467" s="208"/>
    </row>
    <row r="468" spans="2:2">
      <c r="B468" s="208"/>
    </row>
    <row r="469" spans="2:2">
      <c r="B469" s="208"/>
    </row>
    <row r="470" spans="2:2">
      <c r="B470" s="208"/>
    </row>
    <row r="471" spans="2:2">
      <c r="B471" s="208"/>
    </row>
    <row r="472" spans="2:2">
      <c r="B472" s="208"/>
    </row>
    <row r="473" spans="2:2">
      <c r="B473" s="208"/>
    </row>
    <row r="474" spans="2:2">
      <c r="B474" s="208"/>
    </row>
    <row r="475" spans="2:2">
      <c r="B475" s="208"/>
    </row>
    <row r="476" spans="2:2">
      <c r="B476" s="208"/>
    </row>
    <row r="477" spans="2:2">
      <c r="B477" s="208"/>
    </row>
    <row r="478" spans="2:2">
      <c r="B478" s="208"/>
    </row>
    <row r="479" spans="2:2">
      <c r="B479" s="208"/>
    </row>
    <row r="480" spans="2:2">
      <c r="B480" s="208"/>
    </row>
    <row r="481" spans="2:2">
      <c r="B481" s="208"/>
    </row>
    <row r="482" spans="2:2">
      <c r="B482" s="208"/>
    </row>
    <row r="483" spans="2:2">
      <c r="B483" s="208"/>
    </row>
    <row r="484" spans="2:2">
      <c r="B484" s="208"/>
    </row>
    <row r="485" spans="2:2">
      <c r="B485" s="208"/>
    </row>
    <row r="486" spans="2:2">
      <c r="B486" s="208"/>
    </row>
    <row r="487" spans="2:2">
      <c r="B487" s="208"/>
    </row>
    <row r="488" spans="2:2">
      <c r="B488" s="208"/>
    </row>
    <row r="489" spans="2:2">
      <c r="B489" s="208"/>
    </row>
    <row r="490" spans="2:2">
      <c r="B490" s="208"/>
    </row>
    <row r="491" spans="2:2">
      <c r="B491" s="208"/>
    </row>
    <row r="492" spans="2:2">
      <c r="B492" s="208"/>
    </row>
    <row r="493" spans="2:2">
      <c r="B493" s="208"/>
    </row>
    <row r="494" spans="2:2">
      <c r="B494" s="208"/>
    </row>
    <row r="495" spans="2:2">
      <c r="B495" s="208"/>
    </row>
    <row r="496" spans="2:2">
      <c r="B496" s="208"/>
    </row>
    <row r="497" spans="2:2">
      <c r="B497" s="208"/>
    </row>
    <row r="498" spans="2:2">
      <c r="B498" s="208"/>
    </row>
    <row r="499" spans="2:2">
      <c r="B499" s="208"/>
    </row>
    <row r="500" spans="2:2">
      <c r="B500" s="208"/>
    </row>
    <row r="501" spans="2:2">
      <c r="B501" s="208"/>
    </row>
    <row r="502" spans="2:2">
      <c r="B502" s="208"/>
    </row>
    <row r="503" spans="2:2">
      <c r="B503" s="208"/>
    </row>
    <row r="504" spans="2:2">
      <c r="B504" s="208"/>
    </row>
    <row r="505" spans="2:2">
      <c r="B505" s="208"/>
    </row>
    <row r="506" spans="2:2">
      <c r="B506" s="208"/>
    </row>
    <row r="507" spans="2:2">
      <c r="B507" s="208"/>
    </row>
    <row r="508" spans="2:2">
      <c r="B508" s="208"/>
    </row>
    <row r="509" spans="2:2">
      <c r="B509" s="208"/>
    </row>
    <row r="510" spans="2:2">
      <c r="B510" s="208"/>
    </row>
    <row r="511" spans="2:2">
      <c r="B511" s="208"/>
    </row>
    <row r="512" spans="2:2">
      <c r="B512" s="208"/>
    </row>
    <row r="513" spans="2:2">
      <c r="B513" s="208"/>
    </row>
    <row r="514" spans="2:2">
      <c r="B514" s="208"/>
    </row>
    <row r="515" spans="2:2">
      <c r="B515" s="208"/>
    </row>
    <row r="516" spans="2:2">
      <c r="B516" s="208"/>
    </row>
    <row r="517" spans="2:2">
      <c r="B517" s="208"/>
    </row>
    <row r="518" spans="2:2">
      <c r="B518" s="208"/>
    </row>
    <row r="519" spans="2:2">
      <c r="B519" s="208"/>
    </row>
    <row r="520" spans="2:2">
      <c r="B520" s="208"/>
    </row>
    <row r="521" spans="2:2">
      <c r="B521" s="208"/>
    </row>
    <row r="522" spans="2:2">
      <c r="B522" s="208"/>
    </row>
  </sheetData>
  <mergeCells count="6">
    <mergeCell ref="Z1:AB1"/>
    <mergeCell ref="U1:Y1"/>
    <mergeCell ref="B1:E1"/>
    <mergeCell ref="F1:H1"/>
    <mergeCell ref="O1:S1"/>
    <mergeCell ref="I1:M1"/>
  </mergeCells>
  <phoneticPr fontId="1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14"/>
  <sheetViews>
    <sheetView workbookViewId="0">
      <pane xSplit="1" ySplit="2" topLeftCell="M398" activePane="bottomRight" state="frozen"/>
      <selection pane="topRight" activeCell="B1" sqref="B1"/>
      <selection pane="bottomLeft" activeCell="A3" sqref="A3"/>
      <selection pane="bottomRight" activeCell="P410" sqref="P410"/>
    </sheetView>
  </sheetViews>
  <sheetFormatPr defaultRowHeight="13.5"/>
  <cols>
    <col min="1" max="1" width="11.625" style="75" bestFit="1" customWidth="1"/>
    <col min="2" max="2" width="9" style="191" bestFit="1" customWidth="1"/>
    <col min="3" max="4" width="11.5" style="191" customWidth="1"/>
    <col min="5" max="6" width="13.875" style="167" customWidth="1"/>
    <col min="7" max="7" width="12.875" style="191" customWidth="1"/>
    <col min="8" max="8" width="15.375" style="192" customWidth="1"/>
    <col min="9" max="9" width="13.75" style="192" customWidth="1"/>
    <col min="10" max="10" width="11.375" style="75" customWidth="1"/>
    <col min="11" max="11" width="14.125" style="167" customWidth="1"/>
    <col min="12" max="13" width="15.625" style="167" customWidth="1"/>
    <col min="14" max="14" width="17.375" style="167" customWidth="1"/>
    <col min="15" max="16" width="15.625" style="167" customWidth="1"/>
    <col min="17" max="17" width="15.625" style="123" customWidth="1"/>
    <col min="18" max="18" width="9.25" style="123" customWidth="1"/>
    <col min="19" max="19" width="11.125" style="123" customWidth="1"/>
    <col min="20" max="20" width="10.875" style="123" customWidth="1"/>
    <col min="21" max="21" width="13.5" style="123" customWidth="1"/>
    <col min="22" max="22" width="16" style="93" customWidth="1"/>
    <col min="23" max="23" width="15.125" style="123" customWidth="1"/>
    <col min="24" max="24" width="11.25" style="210" customWidth="1"/>
    <col min="25" max="25" width="14.5" style="210" customWidth="1"/>
    <col min="26" max="26" width="13.375" style="210" customWidth="1"/>
    <col min="27" max="27" width="10.375" style="211" customWidth="1"/>
    <col min="29" max="29" width="8.625" style="123" customWidth="1"/>
    <col min="30" max="30" width="10.375" style="123" customWidth="1"/>
    <col min="31" max="31" width="8.625" style="123" customWidth="1"/>
    <col min="32" max="32" width="12.375" style="76" bestFit="1" customWidth="1"/>
    <col min="33" max="33" width="10.125" style="123" customWidth="1"/>
    <col min="34" max="34" width="8.625" style="123" customWidth="1"/>
    <col min="35" max="35" width="10.5" style="123" customWidth="1"/>
    <col min="36" max="36" width="10.375" style="75" customWidth="1"/>
  </cols>
  <sheetData>
    <row r="1" spans="1:36" s="125" customFormat="1">
      <c r="A1" s="160"/>
      <c r="B1" s="342" t="s">
        <v>71</v>
      </c>
      <c r="C1" s="343"/>
      <c r="D1" s="343"/>
      <c r="E1" s="343"/>
      <c r="F1" s="343"/>
      <c r="G1" s="344"/>
      <c r="H1" s="346" t="s">
        <v>72</v>
      </c>
      <c r="I1" s="343"/>
      <c r="J1" s="344"/>
      <c r="K1" s="350" t="s">
        <v>73</v>
      </c>
      <c r="L1" s="343"/>
      <c r="M1" s="343"/>
      <c r="N1" s="343"/>
      <c r="O1" s="343"/>
      <c r="P1" s="344"/>
      <c r="Q1" s="156"/>
      <c r="R1" s="347" t="s">
        <v>74</v>
      </c>
      <c r="S1" s="343"/>
      <c r="T1" s="343"/>
      <c r="U1" s="343"/>
      <c r="V1" s="343"/>
      <c r="W1" s="343"/>
      <c r="X1" s="343"/>
      <c r="Y1" s="343"/>
      <c r="Z1" s="344"/>
      <c r="AA1" s="199"/>
      <c r="AB1" s="351" t="s">
        <v>75</v>
      </c>
      <c r="AC1" s="343"/>
      <c r="AD1" s="343"/>
      <c r="AE1" s="343"/>
      <c r="AF1" s="344"/>
      <c r="AG1" s="349" t="s">
        <v>76</v>
      </c>
      <c r="AH1" s="343"/>
      <c r="AI1" s="344"/>
    </row>
    <row r="2" spans="1:36" s="125" customFormat="1" ht="28.5" customHeight="1">
      <c r="A2" s="160" t="s">
        <v>56</v>
      </c>
      <c r="B2" s="213" t="s">
        <v>0</v>
      </c>
      <c r="C2" s="213" t="s">
        <v>98</v>
      </c>
      <c r="D2" s="213" t="s">
        <v>99</v>
      </c>
      <c r="E2" s="214" t="s">
        <v>78</v>
      </c>
      <c r="F2" s="214" t="s">
        <v>100</v>
      </c>
      <c r="G2" s="195" t="s">
        <v>101</v>
      </c>
      <c r="H2" s="215" t="s">
        <v>80</v>
      </c>
      <c r="I2" s="215" t="s">
        <v>81</v>
      </c>
      <c r="J2" s="155" t="s">
        <v>82</v>
      </c>
      <c r="K2" s="212" t="s">
        <v>58</v>
      </c>
      <c r="L2" s="212" t="s">
        <v>66</v>
      </c>
      <c r="M2" s="212" t="s">
        <v>83</v>
      </c>
      <c r="N2" s="212" t="s">
        <v>102</v>
      </c>
      <c r="O2" s="212" t="s">
        <v>103</v>
      </c>
      <c r="P2" s="212" t="s">
        <v>104</v>
      </c>
      <c r="Q2" s="84" t="s">
        <v>105</v>
      </c>
      <c r="R2" s="84" t="s">
        <v>62</v>
      </c>
      <c r="S2" s="84" t="s">
        <v>67</v>
      </c>
      <c r="T2" s="155" t="s">
        <v>87</v>
      </c>
      <c r="U2" s="84" t="s">
        <v>88</v>
      </c>
      <c r="V2" s="85" t="s">
        <v>106</v>
      </c>
      <c r="W2" s="84" t="s">
        <v>107</v>
      </c>
      <c r="X2" s="216" t="s">
        <v>108</v>
      </c>
      <c r="Y2" s="216" t="s">
        <v>109</v>
      </c>
      <c r="Z2" s="216" t="s">
        <v>110</v>
      </c>
      <c r="AA2" s="199" t="s">
        <v>90</v>
      </c>
      <c r="AB2" s="199" t="s">
        <v>91</v>
      </c>
      <c r="AC2" s="199" t="s">
        <v>92</v>
      </c>
      <c r="AD2" s="198" t="s">
        <v>93</v>
      </c>
      <c r="AE2" s="199" t="s">
        <v>94</v>
      </c>
      <c r="AF2" s="199" t="s">
        <v>111</v>
      </c>
      <c r="AG2" s="86" t="s">
        <v>112</v>
      </c>
      <c r="AH2" s="91" t="s">
        <v>92</v>
      </c>
      <c r="AI2" s="91" t="s">
        <v>97</v>
      </c>
      <c r="AJ2" s="217" t="s">
        <v>113</v>
      </c>
    </row>
    <row r="3" spans="1:36" hidden="1">
      <c r="A3" s="115">
        <v>44197</v>
      </c>
      <c r="B3" s="200"/>
      <c r="C3" s="200"/>
      <c r="D3" s="200"/>
      <c r="E3" s="175"/>
      <c r="F3" s="175"/>
      <c r="G3" s="200"/>
      <c r="H3" s="201">
        <f>出入金!H3</f>
        <v>0</v>
      </c>
      <c r="I3" s="201">
        <f>出入金!I3</f>
        <v>0</v>
      </c>
      <c r="J3" s="34">
        <f>出入金!C3</f>
        <v>4.4400000000000002E-2</v>
      </c>
      <c r="K3" s="175"/>
      <c r="L3" s="175"/>
      <c r="M3" s="175"/>
      <c r="N3" s="175"/>
      <c r="O3" s="175"/>
      <c r="P3" s="175"/>
      <c r="Q3" s="78"/>
      <c r="R3" s="78"/>
      <c r="S3" s="78"/>
      <c r="T3" s="78"/>
      <c r="U3" s="78"/>
      <c r="V3" s="5"/>
      <c r="W3" s="78"/>
      <c r="X3" s="218"/>
      <c r="Y3" s="218"/>
      <c r="Z3" s="218"/>
      <c r="AA3" s="219"/>
      <c r="AB3" s="60"/>
      <c r="AC3" s="78"/>
      <c r="AD3" s="78"/>
      <c r="AE3" s="78"/>
      <c r="AF3" s="82"/>
    </row>
    <row r="4" spans="1:36" hidden="1">
      <c r="A4" s="115">
        <v>44198</v>
      </c>
      <c r="B4" s="200"/>
      <c r="C4" s="200"/>
      <c r="D4" s="200"/>
      <c r="E4" s="175"/>
      <c r="F4" s="175"/>
      <c r="G4" s="200"/>
      <c r="H4" s="201">
        <f>出入金!H4</f>
        <v>0</v>
      </c>
      <c r="I4" s="201">
        <f>出入金!I4</f>
        <v>0</v>
      </c>
      <c r="J4" s="34">
        <f>出入金!C4</f>
        <v>4.4400000000000002E-2</v>
      </c>
      <c r="K4" s="175"/>
      <c r="L4" s="175"/>
      <c r="M4" s="175"/>
      <c r="N4" s="175"/>
      <c r="O4" s="175"/>
      <c r="P4" s="175"/>
      <c r="Q4" s="78"/>
      <c r="R4" s="78"/>
      <c r="S4" s="78"/>
      <c r="T4" s="78"/>
      <c r="U4" s="78"/>
      <c r="V4" s="5"/>
      <c r="W4" s="78"/>
      <c r="X4" s="218"/>
      <c r="Y4" s="218"/>
      <c r="Z4" s="218"/>
      <c r="AA4" s="219"/>
      <c r="AB4" s="60"/>
      <c r="AC4" s="78"/>
      <c r="AD4" s="78"/>
      <c r="AE4" s="78"/>
      <c r="AF4" s="82"/>
    </row>
    <row r="5" spans="1:36" hidden="1">
      <c r="A5" s="115">
        <v>44199</v>
      </c>
      <c r="B5" s="200"/>
      <c r="C5" s="200"/>
      <c r="D5" s="200"/>
      <c r="E5" s="175"/>
      <c r="F5" s="175"/>
      <c r="G5" s="200"/>
      <c r="H5" s="201">
        <f>出入金!H5</f>
        <v>0</v>
      </c>
      <c r="I5" s="201">
        <f>出入金!I5</f>
        <v>0</v>
      </c>
      <c r="J5" s="34">
        <f>出入金!C5</f>
        <v>4.4400000000000002E-2</v>
      </c>
      <c r="K5" s="175"/>
      <c r="L5" s="175"/>
      <c r="M5" s="175"/>
      <c r="N5" s="175"/>
      <c r="O5" s="175"/>
      <c r="P5" s="175"/>
      <c r="Q5" s="78"/>
      <c r="R5" s="78"/>
      <c r="S5" s="78"/>
      <c r="T5" s="78"/>
      <c r="U5" s="78"/>
      <c r="V5" s="5"/>
      <c r="W5" s="78"/>
      <c r="X5" s="218"/>
      <c r="Y5" s="218"/>
      <c r="Z5" s="218"/>
      <c r="AA5" s="219"/>
      <c r="AB5" s="60"/>
      <c r="AC5" s="78"/>
      <c r="AD5" s="78"/>
      <c r="AE5" s="78"/>
      <c r="AF5" s="82"/>
    </row>
    <row r="6" spans="1:36" hidden="1">
      <c r="A6" s="115">
        <v>44200</v>
      </c>
      <c r="B6" s="200"/>
      <c r="C6" s="200"/>
      <c r="D6" s="200"/>
      <c r="E6" s="175"/>
      <c r="F6" s="175"/>
      <c r="G6" s="200"/>
      <c r="H6" s="201">
        <f>出入金!H6</f>
        <v>0</v>
      </c>
      <c r="I6" s="201">
        <f>出入金!I6</f>
        <v>0</v>
      </c>
      <c r="J6" s="34">
        <f>出入金!C6</f>
        <v>4.4400000000000002E-2</v>
      </c>
      <c r="K6" s="175"/>
      <c r="L6" s="175"/>
      <c r="M6" s="175"/>
      <c r="N6" s="175"/>
      <c r="O6" s="175"/>
      <c r="P6" s="175"/>
      <c r="Q6" s="78"/>
      <c r="R6" s="78"/>
      <c r="S6" s="78"/>
      <c r="T6" s="78"/>
      <c r="U6" s="78"/>
      <c r="V6" s="5"/>
      <c r="W6" s="78"/>
      <c r="X6" s="218"/>
      <c r="Y6" s="218"/>
      <c r="Z6" s="218"/>
      <c r="AA6" s="219"/>
      <c r="AB6" s="60"/>
      <c r="AC6" s="78"/>
      <c r="AD6" s="78"/>
      <c r="AE6" s="78"/>
      <c r="AF6" s="82"/>
    </row>
    <row r="7" spans="1:36" hidden="1">
      <c r="A7" s="115">
        <v>44201</v>
      </c>
      <c r="B7" s="200"/>
      <c r="C7" s="200"/>
      <c r="D7" s="200"/>
      <c r="E7" s="175"/>
      <c r="F7" s="175"/>
      <c r="G7" s="200"/>
      <c r="H7" s="201">
        <f>出入金!H7</f>
        <v>0</v>
      </c>
      <c r="I7" s="201">
        <f>出入金!I7</f>
        <v>0</v>
      </c>
      <c r="J7" s="34">
        <f>出入金!C7</f>
        <v>4.4400000000000002E-2</v>
      </c>
      <c r="K7" s="175"/>
      <c r="L7" s="175"/>
      <c r="M7" s="175"/>
      <c r="N7" s="175"/>
      <c r="O7" s="175"/>
      <c r="P7" s="175"/>
      <c r="Q7" s="78"/>
      <c r="R7" s="78"/>
      <c r="S7" s="78"/>
      <c r="T7" s="78"/>
      <c r="U7" s="78"/>
      <c r="V7" s="5"/>
      <c r="W7" s="78"/>
      <c r="X7" s="218"/>
      <c r="Y7" s="218"/>
      <c r="Z7" s="218"/>
      <c r="AA7" s="219"/>
      <c r="AB7" s="60"/>
      <c r="AC7" s="78"/>
      <c r="AD7" s="78"/>
      <c r="AE7" s="78"/>
      <c r="AF7" s="82"/>
    </row>
    <row r="8" spans="1:36" hidden="1">
      <c r="A8" s="115">
        <v>44202</v>
      </c>
      <c r="B8" s="200"/>
      <c r="C8" s="200"/>
      <c r="D8" s="200"/>
      <c r="E8" s="175"/>
      <c r="F8" s="175"/>
      <c r="G8" s="200"/>
      <c r="H8" s="201">
        <f>出入金!H8</f>
        <v>0</v>
      </c>
      <c r="I8" s="201">
        <f>出入金!I8</f>
        <v>0</v>
      </c>
      <c r="J8" s="34">
        <f>出入金!C8</f>
        <v>4.4400000000000002E-2</v>
      </c>
      <c r="K8" s="175"/>
      <c r="L8" s="175"/>
      <c r="M8" s="175"/>
      <c r="N8" s="175"/>
      <c r="O8" s="175"/>
      <c r="P8" s="175"/>
      <c r="Q8" s="78"/>
      <c r="R8" s="78"/>
      <c r="S8" s="78"/>
      <c r="T8" s="78"/>
      <c r="U8" s="78"/>
      <c r="V8" s="5"/>
      <c r="W8" s="78"/>
      <c r="X8" s="218"/>
      <c r="Y8" s="218"/>
      <c r="Z8" s="218"/>
      <c r="AA8" s="219"/>
      <c r="AB8" s="60"/>
      <c r="AC8" s="78"/>
      <c r="AD8" s="78"/>
      <c r="AE8" s="78"/>
      <c r="AF8" s="82"/>
    </row>
    <row r="9" spans="1:36" hidden="1">
      <c r="A9" s="115">
        <v>44203</v>
      </c>
      <c r="B9" s="200"/>
      <c r="C9" s="200"/>
      <c r="D9" s="200"/>
      <c r="E9" s="175"/>
      <c r="F9" s="175"/>
      <c r="G9" s="200"/>
      <c r="H9" s="201">
        <f>出入金!H9</f>
        <v>0</v>
      </c>
      <c r="I9" s="201">
        <f>出入金!I9</f>
        <v>0</v>
      </c>
      <c r="J9" s="34">
        <f>出入金!C9</f>
        <v>4.4400000000000002E-2</v>
      </c>
      <c r="K9" s="175"/>
      <c r="L9" s="175"/>
      <c r="M9" s="175"/>
      <c r="N9" s="175"/>
      <c r="O9" s="175"/>
      <c r="P9" s="175"/>
      <c r="Q9" s="78"/>
      <c r="R9" s="78"/>
      <c r="S9" s="78"/>
      <c r="T9" s="78"/>
      <c r="U9" s="78"/>
      <c r="V9" s="5"/>
      <c r="W9" s="78"/>
      <c r="X9" s="218"/>
      <c r="Y9" s="218"/>
      <c r="Z9" s="218"/>
      <c r="AA9" s="219"/>
      <c r="AB9" s="60"/>
      <c r="AC9" s="78"/>
      <c r="AD9" s="78"/>
      <c r="AE9" s="78"/>
      <c r="AF9" s="82"/>
    </row>
    <row r="10" spans="1:36" hidden="1">
      <c r="A10" s="115">
        <v>44204</v>
      </c>
      <c r="B10" s="200"/>
      <c r="C10" s="200"/>
      <c r="D10" s="200"/>
      <c r="E10" s="175"/>
      <c r="F10" s="175"/>
      <c r="G10" s="200"/>
      <c r="H10" s="201">
        <f>出入金!H10</f>
        <v>0</v>
      </c>
      <c r="I10" s="201">
        <f>出入金!I10</f>
        <v>0</v>
      </c>
      <c r="J10" s="34">
        <f>出入金!C10</f>
        <v>4.4400000000000002E-2</v>
      </c>
      <c r="K10" s="175"/>
      <c r="L10" s="175"/>
      <c r="M10" s="175"/>
      <c r="N10" s="175"/>
      <c r="O10" s="175"/>
      <c r="P10" s="175"/>
      <c r="Q10" s="78"/>
      <c r="R10" s="78"/>
      <c r="S10" s="78"/>
      <c r="T10" s="78"/>
      <c r="U10" s="78"/>
      <c r="V10" s="5"/>
      <c r="W10" s="78"/>
      <c r="X10" s="218"/>
      <c r="Y10" s="218"/>
      <c r="Z10" s="218"/>
      <c r="AA10" s="219"/>
      <c r="AB10" s="60"/>
      <c r="AC10" s="78"/>
      <c r="AD10" s="78"/>
      <c r="AE10" s="78"/>
      <c r="AF10" s="82"/>
    </row>
    <row r="11" spans="1:36" hidden="1">
      <c r="A11" s="115">
        <v>44205</v>
      </c>
      <c r="B11" s="200"/>
      <c r="C11" s="200"/>
      <c r="D11" s="200"/>
      <c r="E11" s="175"/>
      <c r="F11" s="175"/>
      <c r="G11" s="200"/>
      <c r="H11" s="201">
        <f>出入金!H11</f>
        <v>0</v>
      </c>
      <c r="I11" s="201">
        <f>出入金!I11</f>
        <v>0</v>
      </c>
      <c r="J11" s="34">
        <f>出入金!C11</f>
        <v>4.4400000000000002E-2</v>
      </c>
      <c r="K11" s="175"/>
      <c r="L11" s="175"/>
      <c r="M11" s="175"/>
      <c r="N11" s="175"/>
      <c r="O11" s="175"/>
      <c r="P11" s="175"/>
      <c r="Q11" s="78"/>
      <c r="R11" s="78"/>
      <c r="S11" s="78"/>
      <c r="T11" s="78"/>
      <c r="U11" s="78"/>
      <c r="V11" s="5"/>
      <c r="W11" s="78"/>
      <c r="X11" s="218"/>
      <c r="Y11" s="218"/>
      <c r="Z11" s="218"/>
      <c r="AA11" s="219"/>
      <c r="AB11" s="60"/>
      <c r="AC11" s="78"/>
      <c r="AD11" s="78"/>
      <c r="AE11" s="78"/>
      <c r="AF11" s="82"/>
    </row>
    <row r="12" spans="1:36" hidden="1">
      <c r="A12" s="115">
        <v>44206</v>
      </c>
      <c r="B12" s="200"/>
      <c r="C12" s="200"/>
      <c r="D12" s="200"/>
      <c r="E12" s="175"/>
      <c r="F12" s="175"/>
      <c r="G12" s="200"/>
      <c r="H12" s="201">
        <f>出入金!H12</f>
        <v>0</v>
      </c>
      <c r="I12" s="201">
        <f>出入金!I12</f>
        <v>0</v>
      </c>
      <c r="J12" s="34">
        <f>出入金!C12</f>
        <v>4.4400000000000002E-2</v>
      </c>
      <c r="K12" s="175"/>
      <c r="L12" s="175"/>
      <c r="M12" s="175"/>
      <c r="N12" s="175"/>
      <c r="O12" s="175"/>
      <c r="P12" s="175"/>
      <c r="Q12" s="78"/>
      <c r="R12" s="78"/>
      <c r="S12" s="78"/>
      <c r="T12" s="78"/>
      <c r="U12" s="78"/>
      <c r="V12" s="5"/>
      <c r="W12" s="78"/>
      <c r="X12" s="218"/>
      <c r="Y12" s="218"/>
      <c r="Z12" s="218"/>
      <c r="AA12" s="219"/>
      <c r="AB12" s="60"/>
      <c r="AC12" s="78"/>
      <c r="AD12" s="78"/>
      <c r="AE12" s="78"/>
      <c r="AF12" s="82"/>
    </row>
    <row r="13" spans="1:36" hidden="1">
      <c r="A13" s="115">
        <v>44207</v>
      </c>
      <c r="B13" s="200"/>
      <c r="C13" s="200"/>
      <c r="D13" s="200"/>
      <c r="E13" s="175"/>
      <c r="F13" s="175"/>
      <c r="G13" s="200"/>
      <c r="H13" s="201">
        <f>出入金!H13</f>
        <v>0</v>
      </c>
      <c r="I13" s="201">
        <f>出入金!I13</f>
        <v>0</v>
      </c>
      <c r="J13" s="34">
        <f>出入金!C13</f>
        <v>4.4400000000000002E-2</v>
      </c>
      <c r="K13" s="175"/>
      <c r="L13" s="175"/>
      <c r="M13" s="175"/>
      <c r="N13" s="175"/>
      <c r="O13" s="175"/>
      <c r="P13" s="175"/>
      <c r="Q13" s="78"/>
      <c r="R13" s="78"/>
      <c r="S13" s="78"/>
      <c r="T13" s="78"/>
      <c r="U13" s="78"/>
      <c r="V13" s="5"/>
      <c r="W13" s="78"/>
      <c r="X13" s="218"/>
      <c r="Y13" s="218"/>
      <c r="Z13" s="218"/>
      <c r="AA13" s="219"/>
      <c r="AB13" s="60"/>
      <c r="AC13" s="78"/>
      <c r="AD13" s="78"/>
      <c r="AE13" s="78"/>
      <c r="AF13" s="82"/>
    </row>
    <row r="14" spans="1:36" hidden="1">
      <c r="A14" s="115">
        <v>44208</v>
      </c>
      <c r="B14" s="200"/>
      <c r="C14" s="200"/>
      <c r="D14" s="200"/>
      <c r="E14" s="175"/>
      <c r="F14" s="175"/>
      <c r="G14" s="200"/>
      <c r="H14" s="201">
        <f>出入金!H14</f>
        <v>0</v>
      </c>
      <c r="I14" s="201">
        <f>出入金!I14</f>
        <v>0</v>
      </c>
      <c r="J14" s="34">
        <f>出入金!C14</f>
        <v>4.4400000000000002E-2</v>
      </c>
      <c r="K14" s="175"/>
      <c r="L14" s="175"/>
      <c r="M14" s="175"/>
      <c r="N14" s="175"/>
      <c r="O14" s="175"/>
      <c r="P14" s="175"/>
      <c r="Q14" s="78"/>
      <c r="R14" s="78"/>
      <c r="S14" s="78"/>
      <c r="T14" s="78"/>
      <c r="U14" s="78"/>
      <c r="V14" s="5"/>
      <c r="W14" s="78"/>
      <c r="X14" s="218"/>
      <c r="Y14" s="218"/>
      <c r="Z14" s="218"/>
      <c r="AA14" s="219"/>
      <c r="AB14" s="60"/>
      <c r="AC14" s="78"/>
      <c r="AD14" s="78"/>
      <c r="AE14" s="78"/>
      <c r="AF14" s="82"/>
    </row>
    <row r="15" spans="1:36" hidden="1">
      <c r="A15" s="115">
        <v>44209</v>
      </c>
      <c r="B15" s="200"/>
      <c r="C15" s="200"/>
      <c r="D15" s="200"/>
      <c r="E15" s="175"/>
      <c r="F15" s="175"/>
      <c r="G15" s="200"/>
      <c r="H15" s="201">
        <f>出入金!H15</f>
        <v>0</v>
      </c>
      <c r="I15" s="201">
        <f>出入金!I15</f>
        <v>0</v>
      </c>
      <c r="J15" s="34">
        <f>出入金!C15</f>
        <v>4.4400000000000002E-2</v>
      </c>
      <c r="K15" s="175"/>
      <c r="L15" s="175"/>
      <c r="M15" s="175"/>
      <c r="N15" s="175"/>
      <c r="O15" s="175"/>
      <c r="P15" s="175"/>
      <c r="Q15" s="78"/>
      <c r="R15" s="78"/>
      <c r="S15" s="78"/>
      <c r="T15" s="78"/>
      <c r="U15" s="78"/>
      <c r="V15" s="5"/>
      <c r="W15" s="78"/>
      <c r="X15" s="218"/>
      <c r="Y15" s="218"/>
      <c r="Z15" s="218"/>
      <c r="AA15" s="219"/>
      <c r="AB15" s="60"/>
      <c r="AC15" s="78"/>
      <c r="AD15" s="78"/>
      <c r="AE15" s="78"/>
      <c r="AF15" s="82"/>
    </row>
    <row r="16" spans="1:36" hidden="1">
      <c r="A16" s="115">
        <v>44210</v>
      </c>
      <c r="B16" s="200"/>
      <c r="C16" s="200"/>
      <c r="D16" s="200"/>
      <c r="E16" s="175"/>
      <c r="F16" s="175"/>
      <c r="G16" s="200"/>
      <c r="H16" s="201">
        <f>出入金!H16</f>
        <v>0</v>
      </c>
      <c r="I16" s="201">
        <f>出入金!I16</f>
        <v>0</v>
      </c>
      <c r="J16" s="34">
        <f>出入金!C16</f>
        <v>4.4400000000000002E-2</v>
      </c>
      <c r="K16" s="175"/>
      <c r="L16" s="175"/>
      <c r="M16" s="175"/>
      <c r="N16" s="175"/>
      <c r="O16" s="175"/>
      <c r="P16" s="175"/>
      <c r="Q16" s="78"/>
      <c r="R16" s="78"/>
      <c r="S16" s="78"/>
      <c r="T16" s="78"/>
      <c r="U16" s="78"/>
      <c r="V16" s="5"/>
      <c r="W16" s="78"/>
      <c r="X16" s="218"/>
      <c r="Y16" s="218"/>
      <c r="Z16" s="218"/>
      <c r="AA16" s="219"/>
      <c r="AB16" s="60"/>
      <c r="AC16" s="78"/>
      <c r="AD16" s="78"/>
      <c r="AE16" s="78"/>
      <c r="AF16" s="82"/>
    </row>
    <row r="17" spans="1:32" hidden="1">
      <c r="A17" s="115">
        <v>44211</v>
      </c>
      <c r="B17" s="200"/>
      <c r="C17" s="200"/>
      <c r="D17" s="200"/>
      <c r="E17" s="175"/>
      <c r="F17" s="175"/>
      <c r="G17" s="200"/>
      <c r="H17" s="201">
        <f>出入金!H17</f>
        <v>0</v>
      </c>
      <c r="I17" s="201">
        <f>出入金!I17</f>
        <v>0</v>
      </c>
      <c r="J17" s="34">
        <f>出入金!C17</f>
        <v>4.4400000000000002E-2</v>
      </c>
      <c r="K17" s="175"/>
      <c r="L17" s="175"/>
      <c r="M17" s="175"/>
      <c r="N17" s="175"/>
      <c r="O17" s="175"/>
      <c r="P17" s="175"/>
      <c r="Q17" s="78"/>
      <c r="R17" s="78"/>
      <c r="S17" s="78"/>
      <c r="T17" s="78"/>
      <c r="U17" s="78"/>
      <c r="V17" s="5"/>
      <c r="W17" s="78"/>
      <c r="X17" s="218"/>
      <c r="Y17" s="218"/>
      <c r="Z17" s="218"/>
      <c r="AA17" s="219"/>
      <c r="AB17" s="60"/>
      <c r="AC17" s="78"/>
      <c r="AD17" s="78"/>
      <c r="AE17" s="78"/>
      <c r="AF17" s="82"/>
    </row>
    <row r="18" spans="1:32" hidden="1">
      <c r="A18" s="115">
        <v>44212</v>
      </c>
      <c r="B18" s="200"/>
      <c r="C18" s="200"/>
      <c r="D18" s="200"/>
      <c r="E18" s="175"/>
      <c r="F18" s="175"/>
      <c r="G18" s="200"/>
      <c r="H18" s="201">
        <f>出入金!H18</f>
        <v>0</v>
      </c>
      <c r="I18" s="201">
        <f>出入金!I18</f>
        <v>0</v>
      </c>
      <c r="J18" s="34">
        <f>出入金!C18</f>
        <v>4.4400000000000002E-2</v>
      </c>
      <c r="K18" s="175"/>
      <c r="L18" s="175"/>
      <c r="M18" s="175"/>
      <c r="N18" s="175"/>
      <c r="O18" s="175"/>
      <c r="P18" s="175"/>
      <c r="Q18" s="78"/>
      <c r="R18" s="78"/>
      <c r="S18" s="78"/>
      <c r="T18" s="78"/>
      <c r="U18" s="78"/>
      <c r="V18" s="5"/>
      <c r="W18" s="78"/>
      <c r="X18" s="218"/>
      <c r="Y18" s="218"/>
      <c r="Z18" s="218"/>
      <c r="AA18" s="219"/>
      <c r="AB18" s="60"/>
      <c r="AC18" s="78"/>
      <c r="AD18" s="78"/>
      <c r="AE18" s="78"/>
      <c r="AF18" s="82"/>
    </row>
    <row r="19" spans="1:32" hidden="1">
      <c r="A19" s="115">
        <v>44213</v>
      </c>
      <c r="B19" s="200"/>
      <c r="C19" s="200"/>
      <c r="D19" s="200"/>
      <c r="E19" s="175"/>
      <c r="F19" s="175"/>
      <c r="G19" s="200"/>
      <c r="H19" s="201">
        <f>出入金!H19</f>
        <v>0</v>
      </c>
      <c r="I19" s="201">
        <f>出入金!I19</f>
        <v>0</v>
      </c>
      <c r="J19" s="34">
        <f>出入金!C19</f>
        <v>4.4400000000000002E-2</v>
      </c>
      <c r="K19" s="175"/>
      <c r="L19" s="175"/>
      <c r="M19" s="175"/>
      <c r="N19" s="175"/>
      <c r="O19" s="175"/>
      <c r="P19" s="175"/>
      <c r="Q19" s="78"/>
      <c r="R19" s="78"/>
      <c r="S19" s="78"/>
      <c r="T19" s="78"/>
      <c r="U19" s="78"/>
      <c r="V19" s="5"/>
      <c r="W19" s="78"/>
      <c r="X19" s="218"/>
      <c r="Y19" s="218"/>
      <c r="Z19" s="218"/>
      <c r="AA19" s="219"/>
      <c r="AB19" s="60"/>
      <c r="AC19" s="78"/>
      <c r="AD19" s="78"/>
      <c r="AE19" s="78"/>
      <c r="AF19" s="82"/>
    </row>
    <row r="20" spans="1:32" hidden="1">
      <c r="A20" s="115">
        <v>44214</v>
      </c>
      <c r="B20" s="200"/>
      <c r="C20" s="200"/>
      <c r="D20" s="200"/>
      <c r="E20" s="175"/>
      <c r="F20" s="175"/>
      <c r="G20" s="200"/>
      <c r="H20" s="201">
        <f>出入金!H20</f>
        <v>0</v>
      </c>
      <c r="I20" s="201">
        <f>出入金!I20</f>
        <v>0</v>
      </c>
      <c r="J20" s="34">
        <f>出入金!C20</f>
        <v>4.4400000000000002E-2</v>
      </c>
      <c r="K20" s="175"/>
      <c r="L20" s="175"/>
      <c r="M20" s="175"/>
      <c r="N20" s="175"/>
      <c r="O20" s="175"/>
      <c r="P20" s="175"/>
      <c r="Q20" s="78"/>
      <c r="R20" s="78"/>
      <c r="S20" s="78"/>
      <c r="T20" s="78"/>
      <c r="U20" s="78"/>
      <c r="V20" s="5"/>
      <c r="W20" s="78"/>
      <c r="X20" s="218"/>
      <c r="Y20" s="218"/>
      <c r="Z20" s="218"/>
      <c r="AA20" s="219"/>
      <c r="AB20" s="60"/>
      <c r="AC20" s="78"/>
      <c r="AD20" s="78"/>
      <c r="AE20" s="78"/>
      <c r="AF20" s="82"/>
    </row>
    <row r="21" spans="1:32" hidden="1">
      <c r="A21" s="115">
        <v>44215</v>
      </c>
      <c r="B21" s="200"/>
      <c r="C21" s="200"/>
      <c r="D21" s="200"/>
      <c r="E21" s="175"/>
      <c r="F21" s="175"/>
      <c r="G21" s="200"/>
      <c r="H21" s="201">
        <f>出入金!H21</f>
        <v>0</v>
      </c>
      <c r="I21" s="201">
        <f>出入金!I21</f>
        <v>0</v>
      </c>
      <c r="J21" s="34">
        <f>出入金!C21</f>
        <v>4.4400000000000002E-2</v>
      </c>
      <c r="K21" s="175"/>
      <c r="L21" s="175"/>
      <c r="M21" s="175"/>
      <c r="N21" s="175"/>
      <c r="O21" s="175"/>
      <c r="P21" s="175"/>
      <c r="Q21" s="78"/>
      <c r="R21" s="78"/>
      <c r="S21" s="78"/>
      <c r="T21" s="78"/>
      <c r="U21" s="78"/>
      <c r="V21" s="5"/>
      <c r="W21" s="78"/>
      <c r="X21" s="218"/>
      <c r="Y21" s="218"/>
      <c r="Z21" s="218"/>
      <c r="AA21" s="219"/>
      <c r="AB21" s="60"/>
      <c r="AC21" s="78"/>
      <c r="AD21" s="78"/>
      <c r="AE21" s="78"/>
      <c r="AF21" s="82"/>
    </row>
    <row r="22" spans="1:32" hidden="1">
      <c r="A22" s="115">
        <v>44216</v>
      </c>
      <c r="B22" s="200"/>
      <c r="C22" s="200"/>
      <c r="D22" s="200"/>
      <c r="E22" s="175"/>
      <c r="F22" s="175"/>
      <c r="G22" s="200"/>
      <c r="H22" s="201">
        <f>出入金!H22</f>
        <v>0</v>
      </c>
      <c r="I22" s="201">
        <f>出入金!I22</f>
        <v>0</v>
      </c>
      <c r="J22" s="34">
        <f>出入金!C22</f>
        <v>4.4400000000000002E-2</v>
      </c>
      <c r="K22" s="175"/>
      <c r="L22" s="175"/>
      <c r="M22" s="175"/>
      <c r="N22" s="175"/>
      <c r="O22" s="175"/>
      <c r="P22" s="175"/>
      <c r="Q22" s="78"/>
      <c r="R22" s="78"/>
      <c r="S22" s="78"/>
      <c r="T22" s="78"/>
      <c r="U22" s="78"/>
      <c r="V22" s="5"/>
      <c r="W22" s="78"/>
      <c r="X22" s="218"/>
      <c r="Y22" s="218"/>
      <c r="Z22" s="218"/>
      <c r="AA22" s="219"/>
      <c r="AB22" s="60"/>
      <c r="AC22" s="78"/>
      <c r="AD22" s="78"/>
      <c r="AE22" s="78"/>
      <c r="AF22" s="82"/>
    </row>
    <row r="23" spans="1:32" hidden="1">
      <c r="A23" s="115">
        <v>44217</v>
      </c>
      <c r="B23" s="200"/>
      <c r="C23" s="200"/>
      <c r="D23" s="200"/>
      <c r="E23" s="175"/>
      <c r="F23" s="175"/>
      <c r="G23" s="200"/>
      <c r="H23" s="201">
        <f>出入金!H23</f>
        <v>0</v>
      </c>
      <c r="I23" s="201">
        <f>出入金!I23</f>
        <v>0</v>
      </c>
      <c r="J23" s="34">
        <f>出入金!C23</f>
        <v>4.4400000000000002E-2</v>
      </c>
      <c r="K23" s="175"/>
      <c r="L23" s="175"/>
      <c r="M23" s="175"/>
      <c r="N23" s="175"/>
      <c r="O23" s="175"/>
      <c r="P23" s="175"/>
      <c r="Q23" s="78"/>
      <c r="R23" s="78"/>
      <c r="S23" s="78"/>
      <c r="T23" s="78"/>
      <c r="U23" s="78"/>
      <c r="V23" s="5"/>
      <c r="W23" s="78"/>
      <c r="X23" s="218"/>
      <c r="Y23" s="218"/>
      <c r="Z23" s="218"/>
      <c r="AA23" s="219"/>
      <c r="AB23" s="60"/>
      <c r="AC23" s="78"/>
      <c r="AD23" s="78"/>
      <c r="AE23" s="78"/>
      <c r="AF23" s="82"/>
    </row>
    <row r="24" spans="1:32" hidden="1">
      <c r="A24" s="115">
        <v>44218</v>
      </c>
      <c r="B24" s="200"/>
      <c r="C24" s="200"/>
      <c r="D24" s="200"/>
      <c r="E24" s="175"/>
      <c r="F24" s="175"/>
      <c r="G24" s="200"/>
      <c r="H24" s="201">
        <f>出入金!H24</f>
        <v>0</v>
      </c>
      <c r="I24" s="201">
        <f>出入金!I24</f>
        <v>0</v>
      </c>
      <c r="J24" s="34">
        <f>出入金!C24</f>
        <v>4.4400000000000002E-2</v>
      </c>
      <c r="K24" s="175"/>
      <c r="L24" s="175"/>
      <c r="M24" s="175"/>
      <c r="N24" s="175"/>
      <c r="O24" s="175"/>
      <c r="P24" s="175"/>
      <c r="Q24" s="78"/>
      <c r="R24" s="78"/>
      <c r="S24" s="78"/>
      <c r="T24" s="78"/>
      <c r="U24" s="78"/>
      <c r="V24" s="5"/>
      <c r="W24" s="78"/>
      <c r="X24" s="218"/>
      <c r="Y24" s="218"/>
      <c r="Z24" s="218"/>
      <c r="AA24" s="219"/>
      <c r="AB24" s="60"/>
      <c r="AC24" s="78"/>
      <c r="AD24" s="78"/>
      <c r="AE24" s="78"/>
      <c r="AF24" s="82"/>
    </row>
    <row r="25" spans="1:32" hidden="1">
      <c r="A25" s="115">
        <v>44219</v>
      </c>
      <c r="B25" s="200"/>
      <c r="C25" s="200"/>
      <c r="D25" s="200"/>
      <c r="E25" s="175"/>
      <c r="F25" s="175"/>
      <c r="G25" s="200"/>
      <c r="H25" s="201">
        <f>出入金!H25</f>
        <v>0</v>
      </c>
      <c r="I25" s="201">
        <f>出入金!I25</f>
        <v>0</v>
      </c>
      <c r="J25" s="34">
        <f>出入金!C25</f>
        <v>4.4400000000000002E-2</v>
      </c>
      <c r="K25" s="175"/>
      <c r="L25" s="175"/>
      <c r="M25" s="175"/>
      <c r="N25" s="175"/>
      <c r="O25" s="175"/>
      <c r="P25" s="175"/>
      <c r="Q25" s="78"/>
      <c r="R25" s="78"/>
      <c r="S25" s="78"/>
      <c r="T25" s="78"/>
      <c r="U25" s="78"/>
      <c r="V25" s="5"/>
      <c r="W25" s="78"/>
      <c r="X25" s="218"/>
      <c r="Y25" s="218"/>
      <c r="Z25" s="218"/>
      <c r="AA25" s="219"/>
      <c r="AB25" s="60"/>
      <c r="AC25" s="78"/>
      <c r="AD25" s="78"/>
      <c r="AE25" s="78"/>
      <c r="AF25" s="82"/>
    </row>
    <row r="26" spans="1:32" hidden="1">
      <c r="A26" s="115">
        <v>44220</v>
      </c>
      <c r="B26" s="200"/>
      <c r="C26" s="200"/>
      <c r="D26" s="200"/>
      <c r="E26" s="175"/>
      <c r="F26" s="175"/>
      <c r="G26" s="200"/>
      <c r="H26" s="201">
        <f>出入金!H26</f>
        <v>0</v>
      </c>
      <c r="I26" s="201">
        <f>出入金!I26</f>
        <v>0</v>
      </c>
      <c r="J26" s="34">
        <f>出入金!C26</f>
        <v>4.4400000000000002E-2</v>
      </c>
      <c r="K26" s="175"/>
      <c r="L26" s="175"/>
      <c r="M26" s="175"/>
      <c r="N26" s="175"/>
      <c r="O26" s="175"/>
      <c r="P26" s="175"/>
      <c r="Q26" s="78"/>
      <c r="R26" s="78"/>
      <c r="S26" s="78"/>
      <c r="T26" s="78"/>
      <c r="U26" s="78"/>
      <c r="V26" s="5"/>
      <c r="W26" s="78"/>
      <c r="X26" s="218"/>
      <c r="Y26" s="218"/>
      <c r="Z26" s="218"/>
      <c r="AA26" s="219"/>
      <c r="AB26" s="60"/>
      <c r="AC26" s="78"/>
      <c r="AD26" s="78"/>
      <c r="AE26" s="78"/>
      <c r="AF26" s="82"/>
    </row>
    <row r="27" spans="1:32" hidden="1">
      <c r="A27" s="115">
        <v>44221</v>
      </c>
      <c r="B27" s="200"/>
      <c r="C27" s="200"/>
      <c r="D27" s="200"/>
      <c r="E27" s="175"/>
      <c r="F27" s="175"/>
      <c r="G27" s="200"/>
      <c r="H27" s="201">
        <f>出入金!H27</f>
        <v>0</v>
      </c>
      <c r="I27" s="201">
        <f>出入金!I27</f>
        <v>0</v>
      </c>
      <c r="J27" s="34">
        <f>出入金!C27</f>
        <v>4.4400000000000002E-2</v>
      </c>
      <c r="K27" s="175"/>
      <c r="L27" s="175"/>
      <c r="M27" s="175"/>
      <c r="N27" s="175"/>
      <c r="O27" s="175"/>
      <c r="P27" s="175"/>
      <c r="Q27" s="78"/>
      <c r="R27" s="78"/>
      <c r="S27" s="78"/>
      <c r="T27" s="78"/>
      <c r="U27" s="78"/>
      <c r="V27" s="5"/>
      <c r="W27" s="78"/>
      <c r="X27" s="218"/>
      <c r="Y27" s="218"/>
      <c r="Z27" s="218"/>
      <c r="AA27" s="219"/>
      <c r="AB27" s="60"/>
      <c r="AC27" s="78"/>
      <c r="AD27" s="78"/>
      <c r="AE27" s="78"/>
      <c r="AF27" s="82"/>
    </row>
    <row r="28" spans="1:32" hidden="1">
      <c r="A28" s="115">
        <v>44222</v>
      </c>
      <c r="B28" s="200"/>
      <c r="C28" s="200"/>
      <c r="D28" s="200"/>
      <c r="E28" s="175"/>
      <c r="F28" s="175"/>
      <c r="G28" s="200"/>
      <c r="H28" s="201">
        <f>出入金!H28</f>
        <v>0</v>
      </c>
      <c r="I28" s="201">
        <f>出入金!I28</f>
        <v>0</v>
      </c>
      <c r="J28" s="34">
        <f>出入金!C28</f>
        <v>4.4400000000000002E-2</v>
      </c>
      <c r="K28" s="175"/>
      <c r="L28" s="175"/>
      <c r="M28" s="175"/>
      <c r="N28" s="175"/>
      <c r="O28" s="175"/>
      <c r="P28" s="175"/>
      <c r="Q28" s="78"/>
      <c r="R28" s="78"/>
      <c r="S28" s="78"/>
      <c r="T28" s="78"/>
      <c r="U28" s="78"/>
      <c r="V28" s="5"/>
      <c r="W28" s="78"/>
      <c r="X28" s="218"/>
      <c r="Y28" s="218"/>
      <c r="Z28" s="218"/>
      <c r="AA28" s="219"/>
      <c r="AB28" s="60"/>
      <c r="AC28" s="78"/>
      <c r="AD28" s="78"/>
      <c r="AE28" s="78"/>
      <c r="AF28" s="82"/>
    </row>
    <row r="29" spans="1:32" hidden="1">
      <c r="A29" s="115">
        <v>44223</v>
      </c>
      <c r="B29" s="200"/>
      <c r="C29" s="200"/>
      <c r="D29" s="200"/>
      <c r="E29" s="175"/>
      <c r="F29" s="175"/>
      <c r="G29" s="200"/>
      <c r="H29" s="201">
        <f>出入金!H29</f>
        <v>0</v>
      </c>
      <c r="I29" s="201">
        <f>出入金!I29</f>
        <v>0</v>
      </c>
      <c r="J29" s="34">
        <f>出入金!C29</f>
        <v>4.4400000000000002E-2</v>
      </c>
      <c r="K29" s="175"/>
      <c r="L29" s="175"/>
      <c r="M29" s="175"/>
      <c r="N29" s="175"/>
      <c r="O29" s="175"/>
      <c r="P29" s="175"/>
      <c r="Q29" s="78"/>
      <c r="R29" s="78"/>
      <c r="S29" s="78"/>
      <c r="T29" s="78"/>
      <c r="U29" s="78"/>
      <c r="V29" s="5"/>
      <c r="W29" s="78"/>
      <c r="X29" s="218"/>
      <c r="Y29" s="218"/>
      <c r="Z29" s="218"/>
      <c r="AA29" s="219"/>
      <c r="AB29" s="60"/>
      <c r="AC29" s="78"/>
      <c r="AD29" s="78"/>
      <c r="AE29" s="78"/>
      <c r="AF29" s="82"/>
    </row>
    <row r="30" spans="1:32" hidden="1">
      <c r="A30" s="115">
        <v>44224</v>
      </c>
      <c r="B30" s="200"/>
      <c r="C30" s="200"/>
      <c r="D30" s="200"/>
      <c r="E30" s="175"/>
      <c r="F30" s="175"/>
      <c r="G30" s="200"/>
      <c r="H30" s="201">
        <f>出入金!H30</f>
        <v>0</v>
      </c>
      <c r="I30" s="201">
        <f>出入金!I30</f>
        <v>0</v>
      </c>
      <c r="J30" s="34">
        <f>出入金!C30</f>
        <v>4.4400000000000002E-2</v>
      </c>
      <c r="K30" s="175"/>
      <c r="L30" s="175"/>
      <c r="M30" s="175"/>
      <c r="N30" s="175"/>
      <c r="O30" s="175"/>
      <c r="P30" s="175"/>
      <c r="Q30" s="78"/>
      <c r="R30" s="78"/>
      <c r="S30" s="78"/>
      <c r="T30" s="78"/>
      <c r="U30" s="78"/>
      <c r="V30" s="5"/>
      <c r="W30" s="78"/>
      <c r="X30" s="218"/>
      <c r="Y30" s="218"/>
      <c r="Z30" s="218"/>
      <c r="AA30" s="219"/>
      <c r="AB30" s="60"/>
      <c r="AC30" s="78"/>
      <c r="AD30" s="78"/>
      <c r="AE30" s="78"/>
      <c r="AF30" s="82"/>
    </row>
    <row r="31" spans="1:32" hidden="1">
      <c r="A31" s="115">
        <v>44225</v>
      </c>
      <c r="B31" s="200"/>
      <c r="C31" s="200"/>
      <c r="D31" s="200"/>
      <c r="E31" s="175"/>
      <c r="F31" s="175"/>
      <c r="G31" s="200"/>
      <c r="H31" s="201">
        <f>出入金!H31</f>
        <v>0</v>
      </c>
      <c r="I31" s="201">
        <f>出入金!I31</f>
        <v>0</v>
      </c>
      <c r="J31" s="34">
        <f>出入金!C31</f>
        <v>4.4400000000000002E-2</v>
      </c>
      <c r="K31" s="175"/>
      <c r="L31" s="175"/>
      <c r="M31" s="175"/>
      <c r="N31" s="175"/>
      <c r="O31" s="175"/>
      <c r="P31" s="175"/>
      <c r="Q31" s="78"/>
      <c r="R31" s="78"/>
      <c r="S31" s="78"/>
      <c r="T31" s="78"/>
      <c r="U31" s="78"/>
      <c r="V31" s="5"/>
      <c r="W31" s="78"/>
      <c r="X31" s="218"/>
      <c r="Y31" s="218"/>
      <c r="Z31" s="218"/>
      <c r="AA31" s="219"/>
      <c r="AB31" s="60"/>
      <c r="AC31" s="78"/>
      <c r="AD31" s="78"/>
      <c r="AE31" s="78"/>
      <c r="AF31" s="82"/>
    </row>
    <row r="32" spans="1:32" hidden="1">
      <c r="A32" s="115">
        <v>44226</v>
      </c>
      <c r="B32" s="200"/>
      <c r="C32" s="200"/>
      <c r="D32" s="200"/>
      <c r="E32" s="175"/>
      <c r="F32" s="175"/>
      <c r="G32" s="200"/>
      <c r="H32" s="201">
        <f>出入金!H32</f>
        <v>0</v>
      </c>
      <c r="I32" s="201">
        <f>出入金!I32</f>
        <v>0</v>
      </c>
      <c r="J32" s="34">
        <f>出入金!C32</f>
        <v>4.4400000000000002E-2</v>
      </c>
      <c r="K32" s="175"/>
      <c r="L32" s="175"/>
      <c r="M32" s="175"/>
      <c r="N32" s="175"/>
      <c r="O32" s="175"/>
      <c r="P32" s="175"/>
      <c r="Q32" s="78"/>
      <c r="R32" s="78"/>
      <c r="S32" s="78"/>
      <c r="T32" s="78"/>
      <c r="U32" s="78"/>
      <c r="V32" s="5"/>
      <c r="W32" s="78"/>
      <c r="X32" s="218"/>
      <c r="Y32" s="218"/>
      <c r="Z32" s="218"/>
      <c r="AA32" s="219"/>
      <c r="AB32" s="60"/>
      <c r="AC32" s="78"/>
      <c r="AD32" s="78"/>
      <c r="AE32" s="78"/>
      <c r="AF32" s="82"/>
    </row>
    <row r="33" spans="1:32" hidden="1">
      <c r="A33" s="115">
        <v>44227</v>
      </c>
      <c r="B33" s="200"/>
      <c r="C33" s="200"/>
      <c r="D33" s="200"/>
      <c r="E33" s="175"/>
      <c r="F33" s="175"/>
      <c r="G33" s="200"/>
      <c r="H33" s="201">
        <f>出入金!H33</f>
        <v>0</v>
      </c>
      <c r="I33" s="201">
        <f>出入金!I33</f>
        <v>0</v>
      </c>
      <c r="J33" s="34">
        <f>出入金!C33</f>
        <v>4.4400000000000002E-2</v>
      </c>
      <c r="K33" s="175"/>
      <c r="L33" s="175"/>
      <c r="M33" s="175"/>
      <c r="N33" s="175"/>
      <c r="O33" s="175"/>
      <c r="P33" s="175"/>
      <c r="Q33" s="78"/>
      <c r="R33" s="78"/>
      <c r="S33" s="78"/>
      <c r="T33" s="78"/>
      <c r="U33" s="78"/>
      <c r="V33" s="5"/>
      <c r="W33" s="78"/>
      <c r="X33" s="218"/>
      <c r="Y33" s="218"/>
      <c r="Z33" s="218"/>
      <c r="AA33" s="219"/>
      <c r="AB33" s="60"/>
      <c r="AC33" s="78"/>
      <c r="AD33" s="78"/>
      <c r="AE33" s="78"/>
      <c r="AF33" s="82"/>
    </row>
    <row r="34" spans="1:32" hidden="1">
      <c r="A34" s="115">
        <v>44228</v>
      </c>
      <c r="B34" s="200"/>
      <c r="C34" s="200"/>
      <c r="D34" s="200"/>
      <c r="E34" s="175"/>
      <c r="F34" s="175"/>
      <c r="G34" s="200"/>
      <c r="H34" s="201">
        <f>出入金!H34</f>
        <v>0</v>
      </c>
      <c r="I34" s="201">
        <f>出入金!I34</f>
        <v>0</v>
      </c>
      <c r="J34" s="34">
        <f>出入金!C34</f>
        <v>4.4400000000000002E-2</v>
      </c>
      <c r="K34" s="175"/>
      <c r="L34" s="175"/>
      <c r="M34" s="175"/>
      <c r="N34" s="175"/>
      <c r="O34" s="175"/>
      <c r="P34" s="175"/>
      <c r="Q34" s="78"/>
      <c r="R34" s="78"/>
      <c r="S34" s="78"/>
      <c r="T34" s="78"/>
      <c r="U34" s="78"/>
      <c r="V34" s="5"/>
      <c r="W34" s="78"/>
      <c r="X34" s="218"/>
      <c r="Y34" s="218"/>
      <c r="Z34" s="218"/>
      <c r="AA34" s="219"/>
      <c r="AB34" s="60"/>
      <c r="AC34" s="78"/>
      <c r="AD34" s="78"/>
      <c r="AE34" s="78"/>
      <c r="AF34" s="82"/>
    </row>
    <row r="35" spans="1:32" hidden="1">
      <c r="A35" s="115">
        <v>44229</v>
      </c>
      <c r="B35" s="200"/>
      <c r="C35" s="200"/>
      <c r="D35" s="200"/>
      <c r="E35" s="175"/>
      <c r="F35" s="175"/>
      <c r="G35" s="200"/>
      <c r="H35" s="201">
        <f>出入金!H35</f>
        <v>0</v>
      </c>
      <c r="I35" s="201">
        <f>出入金!I35</f>
        <v>0</v>
      </c>
      <c r="J35" s="34">
        <f>出入金!C35</f>
        <v>4.4400000000000002E-2</v>
      </c>
      <c r="K35" s="175"/>
      <c r="L35" s="175"/>
      <c r="M35" s="175"/>
      <c r="N35" s="175"/>
      <c r="O35" s="175"/>
      <c r="P35" s="175"/>
      <c r="Q35" s="78"/>
      <c r="R35" s="78"/>
      <c r="S35" s="78"/>
      <c r="T35" s="78"/>
      <c r="U35" s="78"/>
      <c r="V35" s="5"/>
      <c r="W35" s="78"/>
      <c r="X35" s="218"/>
      <c r="Y35" s="218"/>
      <c r="Z35" s="218"/>
      <c r="AA35" s="219"/>
      <c r="AB35" s="60"/>
      <c r="AC35" s="78"/>
      <c r="AD35" s="78"/>
      <c r="AE35" s="78"/>
      <c r="AF35" s="82"/>
    </row>
    <row r="36" spans="1:32" hidden="1">
      <c r="A36" s="115">
        <v>44230</v>
      </c>
      <c r="B36" s="200"/>
      <c r="C36" s="200"/>
      <c r="D36" s="200"/>
      <c r="E36" s="175"/>
      <c r="F36" s="175"/>
      <c r="G36" s="200"/>
      <c r="H36" s="201">
        <f>出入金!H36</f>
        <v>0</v>
      </c>
      <c r="I36" s="201">
        <f>出入金!I36</f>
        <v>0</v>
      </c>
      <c r="J36" s="34">
        <f>出入金!C36</f>
        <v>4.4400000000000002E-2</v>
      </c>
      <c r="K36" s="175"/>
      <c r="L36" s="175"/>
      <c r="M36" s="175"/>
      <c r="N36" s="175"/>
      <c r="O36" s="175"/>
      <c r="P36" s="175"/>
      <c r="Q36" s="78"/>
      <c r="R36" s="78"/>
      <c r="S36" s="78"/>
      <c r="T36" s="78"/>
      <c r="U36" s="78"/>
      <c r="V36" s="5"/>
      <c r="W36" s="78"/>
      <c r="X36" s="218"/>
      <c r="Y36" s="218"/>
      <c r="Z36" s="218"/>
      <c r="AA36" s="219"/>
      <c r="AB36" s="60"/>
      <c r="AC36" s="78"/>
      <c r="AD36" s="78"/>
      <c r="AE36" s="78"/>
      <c r="AF36" s="82"/>
    </row>
    <row r="37" spans="1:32" hidden="1">
      <c r="A37" s="115">
        <v>44231</v>
      </c>
      <c r="B37" s="200"/>
      <c r="C37" s="200"/>
      <c r="D37" s="200"/>
      <c r="E37" s="175"/>
      <c r="F37" s="175"/>
      <c r="G37" s="200"/>
      <c r="H37" s="201">
        <f>出入金!H37</f>
        <v>0</v>
      </c>
      <c r="I37" s="201">
        <f>出入金!I37</f>
        <v>0</v>
      </c>
      <c r="J37" s="34">
        <f>出入金!C37</f>
        <v>4.4400000000000002E-2</v>
      </c>
      <c r="K37" s="175"/>
      <c r="L37" s="175"/>
      <c r="M37" s="175"/>
      <c r="N37" s="175"/>
      <c r="O37" s="175"/>
      <c r="P37" s="175"/>
      <c r="Q37" s="78"/>
      <c r="R37" s="78"/>
      <c r="S37" s="78"/>
      <c r="T37" s="78"/>
      <c r="U37" s="78"/>
      <c r="V37" s="5"/>
      <c r="W37" s="78"/>
      <c r="X37" s="218"/>
      <c r="Y37" s="218"/>
      <c r="Z37" s="218"/>
      <c r="AA37" s="219"/>
      <c r="AB37" s="60"/>
      <c r="AC37" s="78"/>
      <c r="AD37" s="78"/>
      <c r="AE37" s="78"/>
      <c r="AF37" s="82"/>
    </row>
    <row r="38" spans="1:32" hidden="1">
      <c r="A38" s="115">
        <v>44232</v>
      </c>
      <c r="B38" s="200"/>
      <c r="C38" s="200"/>
      <c r="D38" s="200"/>
      <c r="E38" s="175"/>
      <c r="F38" s="175"/>
      <c r="G38" s="200"/>
      <c r="H38" s="201">
        <f>出入金!H38</f>
        <v>0</v>
      </c>
      <c r="I38" s="201">
        <f>出入金!I38</f>
        <v>0</v>
      </c>
      <c r="J38" s="34">
        <f>出入金!C38</f>
        <v>4.4400000000000002E-2</v>
      </c>
      <c r="K38" s="175"/>
      <c r="L38" s="175"/>
      <c r="M38" s="175"/>
      <c r="N38" s="175"/>
      <c r="O38" s="175"/>
      <c r="P38" s="175"/>
      <c r="Q38" s="78"/>
      <c r="R38" s="78"/>
      <c r="S38" s="78"/>
      <c r="T38" s="78"/>
      <c r="U38" s="78"/>
      <c r="V38" s="5"/>
      <c r="W38" s="78"/>
      <c r="X38" s="218"/>
      <c r="Y38" s="218"/>
      <c r="Z38" s="218"/>
      <c r="AA38" s="219"/>
      <c r="AB38" s="60"/>
      <c r="AC38" s="78"/>
      <c r="AD38" s="78"/>
      <c r="AE38" s="78"/>
      <c r="AF38" s="82"/>
    </row>
    <row r="39" spans="1:32" hidden="1">
      <c r="A39" s="115">
        <v>44233</v>
      </c>
      <c r="B39" s="200"/>
      <c r="C39" s="200"/>
      <c r="D39" s="200"/>
      <c r="E39" s="175"/>
      <c r="F39" s="175"/>
      <c r="G39" s="200"/>
      <c r="H39" s="201">
        <f>出入金!H39</f>
        <v>0</v>
      </c>
      <c r="I39" s="201">
        <f>出入金!I39</f>
        <v>0</v>
      </c>
      <c r="J39" s="34">
        <f>出入金!C39</f>
        <v>4.4400000000000002E-2</v>
      </c>
      <c r="K39" s="175"/>
      <c r="L39" s="175"/>
      <c r="M39" s="175"/>
      <c r="N39" s="175"/>
      <c r="O39" s="175"/>
      <c r="P39" s="175"/>
      <c r="Q39" s="78"/>
      <c r="R39" s="78"/>
      <c r="S39" s="78"/>
      <c r="T39" s="78"/>
      <c r="U39" s="78"/>
      <c r="V39" s="5"/>
      <c r="W39" s="78"/>
      <c r="X39" s="218"/>
      <c r="Y39" s="218"/>
      <c r="Z39" s="218"/>
      <c r="AA39" s="219"/>
      <c r="AB39" s="60"/>
      <c r="AC39" s="78"/>
      <c r="AD39" s="78"/>
      <c r="AE39" s="78"/>
      <c r="AF39" s="82"/>
    </row>
    <row r="40" spans="1:32" hidden="1">
      <c r="A40" s="115">
        <v>44234</v>
      </c>
      <c r="B40" s="200"/>
      <c r="C40" s="200"/>
      <c r="D40" s="200"/>
      <c r="E40" s="175"/>
      <c r="F40" s="175"/>
      <c r="G40" s="200"/>
      <c r="H40" s="201">
        <f>出入金!H40</f>
        <v>0</v>
      </c>
      <c r="I40" s="201">
        <f>出入金!I40</f>
        <v>0</v>
      </c>
      <c r="J40" s="34">
        <f>出入金!C40</f>
        <v>4.4400000000000002E-2</v>
      </c>
      <c r="K40" s="175"/>
      <c r="L40" s="175"/>
      <c r="M40" s="175"/>
      <c r="N40" s="175"/>
      <c r="O40" s="175"/>
      <c r="P40" s="175"/>
      <c r="Q40" s="78"/>
      <c r="R40" s="78"/>
      <c r="S40" s="78"/>
      <c r="T40" s="78"/>
      <c r="U40" s="78"/>
      <c r="V40" s="5"/>
      <c r="W40" s="78"/>
      <c r="X40" s="218"/>
      <c r="Y40" s="218"/>
      <c r="Z40" s="218"/>
      <c r="AA40" s="219"/>
      <c r="AB40" s="60"/>
      <c r="AC40" s="78"/>
      <c r="AD40" s="78"/>
      <c r="AE40" s="78"/>
      <c r="AF40" s="82"/>
    </row>
    <row r="41" spans="1:32" hidden="1">
      <c r="A41" s="115">
        <v>44235</v>
      </c>
      <c r="B41" s="200"/>
      <c r="C41" s="200"/>
      <c r="D41" s="200"/>
      <c r="E41" s="175"/>
      <c r="F41" s="175"/>
      <c r="G41" s="200"/>
      <c r="H41" s="201">
        <f>出入金!H41</f>
        <v>0</v>
      </c>
      <c r="I41" s="201">
        <f>出入金!I41</f>
        <v>0</v>
      </c>
      <c r="J41" s="34">
        <f>出入金!C41</f>
        <v>4.4400000000000002E-2</v>
      </c>
      <c r="K41" s="175"/>
      <c r="L41" s="175"/>
      <c r="M41" s="175"/>
      <c r="N41" s="175"/>
      <c r="O41" s="175"/>
      <c r="P41" s="175"/>
      <c r="Q41" s="78"/>
      <c r="R41" s="78"/>
      <c r="S41" s="78"/>
      <c r="T41" s="78"/>
      <c r="U41" s="78"/>
      <c r="V41" s="5"/>
      <c r="W41" s="78"/>
      <c r="X41" s="218"/>
      <c r="Y41" s="218"/>
      <c r="Z41" s="218"/>
      <c r="AA41" s="219"/>
      <c r="AB41" s="60"/>
      <c r="AC41" s="78"/>
      <c r="AD41" s="78"/>
      <c r="AE41" s="78"/>
      <c r="AF41" s="82"/>
    </row>
    <row r="42" spans="1:32" hidden="1">
      <c r="A42" s="115">
        <v>44236</v>
      </c>
      <c r="B42" s="200"/>
      <c r="C42" s="200"/>
      <c r="D42" s="200"/>
      <c r="E42" s="175"/>
      <c r="F42" s="175"/>
      <c r="G42" s="200"/>
      <c r="H42" s="201">
        <f>出入金!H42</f>
        <v>0</v>
      </c>
      <c r="I42" s="201">
        <f>出入金!I42</f>
        <v>0</v>
      </c>
      <c r="J42" s="34">
        <f>出入金!C42</f>
        <v>4.4400000000000002E-2</v>
      </c>
      <c r="K42" s="175"/>
      <c r="L42" s="175"/>
      <c r="M42" s="175"/>
      <c r="N42" s="175"/>
      <c r="O42" s="175"/>
      <c r="P42" s="175"/>
      <c r="Q42" s="78"/>
      <c r="R42" s="78"/>
      <c r="S42" s="78"/>
      <c r="T42" s="78"/>
      <c r="U42" s="78"/>
      <c r="V42" s="5"/>
      <c r="W42" s="78"/>
      <c r="X42" s="218"/>
      <c r="Y42" s="218"/>
      <c r="Z42" s="218"/>
      <c r="AA42" s="219"/>
      <c r="AB42" s="60"/>
      <c r="AC42" s="78"/>
      <c r="AD42" s="78"/>
      <c r="AE42" s="78"/>
      <c r="AF42" s="82"/>
    </row>
    <row r="43" spans="1:32" hidden="1">
      <c r="A43" s="115">
        <v>44237</v>
      </c>
      <c r="B43" s="200"/>
      <c r="C43" s="200"/>
      <c r="D43" s="200"/>
      <c r="E43" s="175"/>
      <c r="F43" s="175"/>
      <c r="G43" s="200"/>
      <c r="H43" s="201">
        <f>出入金!H43</f>
        <v>0</v>
      </c>
      <c r="I43" s="201">
        <f>出入金!I43</f>
        <v>0</v>
      </c>
      <c r="J43" s="34">
        <f>出入金!C43</f>
        <v>4.4400000000000002E-2</v>
      </c>
      <c r="K43" s="175"/>
      <c r="L43" s="175"/>
      <c r="M43" s="175"/>
      <c r="N43" s="175"/>
      <c r="O43" s="175"/>
      <c r="P43" s="175"/>
      <c r="Q43" s="78"/>
      <c r="R43" s="78"/>
      <c r="S43" s="78"/>
      <c r="T43" s="78"/>
      <c r="U43" s="78"/>
      <c r="V43" s="5"/>
      <c r="W43" s="78"/>
      <c r="X43" s="218"/>
      <c r="Y43" s="218"/>
      <c r="Z43" s="218"/>
      <c r="AA43" s="219"/>
      <c r="AB43" s="60"/>
      <c r="AC43" s="78"/>
      <c r="AD43" s="78"/>
      <c r="AE43" s="78"/>
      <c r="AF43" s="82"/>
    </row>
    <row r="44" spans="1:32" hidden="1">
      <c r="A44" s="115">
        <v>44238</v>
      </c>
      <c r="B44" s="200"/>
      <c r="C44" s="200"/>
      <c r="D44" s="200"/>
      <c r="E44" s="175"/>
      <c r="F44" s="175"/>
      <c r="G44" s="200"/>
      <c r="H44" s="201">
        <f>出入金!H44</f>
        <v>0</v>
      </c>
      <c r="I44" s="201">
        <f>出入金!I44</f>
        <v>0</v>
      </c>
      <c r="J44" s="34">
        <f>出入金!C44</f>
        <v>4.4400000000000002E-2</v>
      </c>
      <c r="K44" s="175"/>
      <c r="L44" s="175"/>
      <c r="M44" s="175"/>
      <c r="N44" s="175"/>
      <c r="O44" s="175"/>
      <c r="P44" s="175"/>
      <c r="Q44" s="78"/>
      <c r="R44" s="78"/>
      <c r="S44" s="78"/>
      <c r="T44" s="78"/>
      <c r="U44" s="78"/>
      <c r="V44" s="5"/>
      <c r="W44" s="78"/>
      <c r="X44" s="218"/>
      <c r="Y44" s="218"/>
      <c r="Z44" s="218"/>
      <c r="AA44" s="219"/>
      <c r="AB44" s="60"/>
      <c r="AC44" s="78"/>
      <c r="AD44" s="78"/>
      <c r="AE44" s="78"/>
      <c r="AF44" s="82"/>
    </row>
    <row r="45" spans="1:32" hidden="1">
      <c r="A45" s="115">
        <v>44239</v>
      </c>
      <c r="B45" s="200"/>
      <c r="C45" s="200"/>
      <c r="D45" s="200"/>
      <c r="E45" s="175"/>
      <c r="F45" s="175"/>
      <c r="G45" s="200"/>
      <c r="H45" s="201">
        <f>出入金!H45</f>
        <v>0</v>
      </c>
      <c r="I45" s="201">
        <f>出入金!I45</f>
        <v>0</v>
      </c>
      <c r="J45" s="34">
        <f>出入金!C45</f>
        <v>4.4400000000000002E-2</v>
      </c>
      <c r="K45" s="175"/>
      <c r="L45" s="175"/>
      <c r="M45" s="175"/>
      <c r="N45" s="175"/>
      <c r="O45" s="175"/>
      <c r="P45" s="175"/>
      <c r="Q45" s="78"/>
      <c r="R45" s="78"/>
      <c r="S45" s="78"/>
      <c r="T45" s="78"/>
      <c r="U45" s="78"/>
      <c r="V45" s="5"/>
      <c r="W45" s="78"/>
      <c r="X45" s="218"/>
      <c r="Y45" s="218"/>
      <c r="Z45" s="218"/>
      <c r="AA45" s="219"/>
      <c r="AB45" s="60"/>
      <c r="AC45" s="78"/>
      <c r="AD45" s="78"/>
      <c r="AE45" s="78"/>
      <c r="AF45" s="82"/>
    </row>
    <row r="46" spans="1:32" hidden="1">
      <c r="A46" s="115">
        <v>44240</v>
      </c>
      <c r="B46" s="200"/>
      <c r="C46" s="200"/>
      <c r="D46" s="200"/>
      <c r="E46" s="175"/>
      <c r="F46" s="175"/>
      <c r="G46" s="200"/>
      <c r="H46" s="201">
        <f>出入金!H46</f>
        <v>0</v>
      </c>
      <c r="I46" s="201">
        <f>出入金!I46</f>
        <v>0</v>
      </c>
      <c r="J46" s="34">
        <f>出入金!C46</f>
        <v>4.4400000000000002E-2</v>
      </c>
      <c r="K46" s="175"/>
      <c r="L46" s="175"/>
      <c r="M46" s="175"/>
      <c r="N46" s="175"/>
      <c r="O46" s="175"/>
      <c r="P46" s="175"/>
      <c r="Q46" s="78"/>
      <c r="R46" s="78"/>
      <c r="S46" s="78"/>
      <c r="T46" s="78"/>
      <c r="U46" s="78"/>
      <c r="V46" s="5"/>
      <c r="W46" s="78"/>
      <c r="X46" s="218"/>
      <c r="Y46" s="218"/>
      <c r="Z46" s="218"/>
      <c r="AA46" s="219"/>
      <c r="AB46" s="60"/>
      <c r="AC46" s="78"/>
      <c r="AD46" s="78"/>
      <c r="AE46" s="78"/>
      <c r="AF46" s="82"/>
    </row>
    <row r="47" spans="1:32" hidden="1">
      <c r="A47" s="115">
        <v>44241</v>
      </c>
      <c r="B47" s="200"/>
      <c r="C47" s="200"/>
      <c r="D47" s="200"/>
      <c r="E47" s="175"/>
      <c r="F47" s="175"/>
      <c r="G47" s="200"/>
      <c r="H47" s="201">
        <f>出入金!H47</f>
        <v>0</v>
      </c>
      <c r="I47" s="201">
        <f>出入金!I47</f>
        <v>0</v>
      </c>
      <c r="J47" s="34">
        <f>出入金!C47</f>
        <v>4.4400000000000002E-2</v>
      </c>
      <c r="K47" s="175"/>
      <c r="L47" s="175"/>
      <c r="M47" s="175"/>
      <c r="N47" s="175"/>
      <c r="O47" s="175"/>
      <c r="P47" s="175"/>
      <c r="Q47" s="78"/>
      <c r="R47" s="78"/>
      <c r="S47" s="78"/>
      <c r="T47" s="78"/>
      <c r="U47" s="78"/>
      <c r="V47" s="5"/>
      <c r="W47" s="78"/>
      <c r="X47" s="218"/>
      <c r="Y47" s="218"/>
      <c r="Z47" s="218"/>
      <c r="AA47" s="219"/>
      <c r="AB47" s="60"/>
      <c r="AC47" s="78"/>
      <c r="AD47" s="78"/>
      <c r="AE47" s="78"/>
      <c r="AF47" s="82"/>
    </row>
    <row r="48" spans="1:32" hidden="1">
      <c r="A48" s="115">
        <v>44242</v>
      </c>
      <c r="B48" s="200"/>
      <c r="C48" s="200"/>
      <c r="D48" s="200"/>
      <c r="E48" s="175"/>
      <c r="F48" s="175"/>
      <c r="G48" s="200"/>
      <c r="H48" s="201">
        <f>出入金!H48</f>
        <v>0</v>
      </c>
      <c r="I48" s="201">
        <f>出入金!I48</f>
        <v>0</v>
      </c>
      <c r="J48" s="34">
        <f>出入金!C48</f>
        <v>4.4400000000000002E-2</v>
      </c>
      <c r="K48" s="175"/>
      <c r="L48" s="175"/>
      <c r="M48" s="175"/>
      <c r="N48" s="175"/>
      <c r="O48" s="175"/>
      <c r="P48" s="175"/>
      <c r="Q48" s="78"/>
      <c r="R48" s="78"/>
      <c r="S48" s="78"/>
      <c r="T48" s="78"/>
      <c r="U48" s="78"/>
      <c r="V48" s="5"/>
      <c r="W48" s="78"/>
      <c r="X48" s="218"/>
      <c r="Y48" s="218"/>
      <c r="Z48" s="218"/>
      <c r="AA48" s="219"/>
      <c r="AB48" s="60"/>
      <c r="AC48" s="78"/>
      <c r="AD48" s="78"/>
      <c r="AE48" s="78"/>
      <c r="AF48" s="82"/>
    </row>
    <row r="49" spans="1:32" hidden="1">
      <c r="A49" s="115">
        <v>44243</v>
      </c>
      <c r="B49" s="200"/>
      <c r="C49" s="200"/>
      <c r="D49" s="200"/>
      <c r="E49" s="175"/>
      <c r="F49" s="175"/>
      <c r="G49" s="200"/>
      <c r="H49" s="201">
        <f>出入金!H49</f>
        <v>0</v>
      </c>
      <c r="I49" s="201">
        <f>出入金!I49</f>
        <v>0</v>
      </c>
      <c r="J49" s="34">
        <f>出入金!C49</f>
        <v>4.4400000000000002E-2</v>
      </c>
      <c r="K49" s="175"/>
      <c r="L49" s="175"/>
      <c r="M49" s="175"/>
      <c r="N49" s="175"/>
      <c r="O49" s="175"/>
      <c r="P49" s="175"/>
      <c r="Q49" s="78"/>
      <c r="R49" s="78"/>
      <c r="S49" s="78"/>
      <c r="T49" s="78"/>
      <c r="U49" s="78"/>
      <c r="V49" s="5"/>
      <c r="W49" s="78"/>
      <c r="X49" s="218"/>
      <c r="Y49" s="218"/>
      <c r="Z49" s="218"/>
      <c r="AA49" s="219"/>
      <c r="AB49" s="60"/>
      <c r="AC49" s="78"/>
      <c r="AD49" s="78"/>
      <c r="AE49" s="78"/>
      <c r="AF49" s="82"/>
    </row>
    <row r="50" spans="1:32" hidden="1">
      <c r="A50" s="115">
        <v>44244</v>
      </c>
      <c r="B50" s="200"/>
      <c r="C50" s="200"/>
      <c r="D50" s="200"/>
      <c r="E50" s="175"/>
      <c r="F50" s="175"/>
      <c r="G50" s="200"/>
      <c r="H50" s="201">
        <f>出入金!H50</f>
        <v>0</v>
      </c>
      <c r="I50" s="201">
        <f>出入金!I50</f>
        <v>0</v>
      </c>
      <c r="J50" s="34">
        <f>出入金!C50</f>
        <v>4.4400000000000002E-2</v>
      </c>
      <c r="K50" s="175"/>
      <c r="L50" s="175"/>
      <c r="M50" s="175"/>
      <c r="N50" s="175"/>
      <c r="O50" s="175"/>
      <c r="P50" s="175"/>
      <c r="Q50" s="78"/>
      <c r="R50" s="78"/>
      <c r="S50" s="78"/>
      <c r="T50" s="78"/>
      <c r="U50" s="78"/>
      <c r="V50" s="5"/>
      <c r="W50" s="78"/>
      <c r="X50" s="218"/>
      <c r="Y50" s="218"/>
      <c r="Z50" s="218"/>
      <c r="AA50" s="219"/>
      <c r="AB50" s="60"/>
      <c r="AC50" s="78"/>
      <c r="AD50" s="78"/>
      <c r="AE50" s="78"/>
      <c r="AF50" s="82"/>
    </row>
    <row r="51" spans="1:32" hidden="1">
      <c r="A51" s="115">
        <v>44245</v>
      </c>
      <c r="B51" s="200"/>
      <c r="C51" s="200"/>
      <c r="D51" s="200"/>
      <c r="E51" s="175"/>
      <c r="F51" s="175"/>
      <c r="G51" s="200"/>
      <c r="H51" s="201">
        <f>出入金!H51</f>
        <v>0</v>
      </c>
      <c r="I51" s="201">
        <f>出入金!I51</f>
        <v>0</v>
      </c>
      <c r="J51" s="34">
        <f>出入金!C51</f>
        <v>4.4400000000000002E-2</v>
      </c>
      <c r="K51" s="175"/>
      <c r="L51" s="175"/>
      <c r="M51" s="175"/>
      <c r="N51" s="175"/>
      <c r="O51" s="175"/>
      <c r="P51" s="175"/>
      <c r="Q51" s="78"/>
      <c r="R51" s="78"/>
      <c r="S51" s="78"/>
      <c r="T51" s="78"/>
      <c r="U51" s="78"/>
      <c r="V51" s="5"/>
      <c r="W51" s="78"/>
      <c r="X51" s="218"/>
      <c r="Y51" s="218"/>
      <c r="Z51" s="218"/>
      <c r="AA51" s="219"/>
      <c r="AB51" s="60"/>
      <c r="AC51" s="78"/>
      <c r="AD51" s="78"/>
      <c r="AE51" s="78"/>
      <c r="AF51" s="82"/>
    </row>
    <row r="52" spans="1:32" hidden="1">
      <c r="A52" s="115">
        <v>44246</v>
      </c>
      <c r="B52" s="200"/>
      <c r="C52" s="200"/>
      <c r="D52" s="200"/>
      <c r="E52" s="175"/>
      <c r="F52" s="175"/>
      <c r="G52" s="200"/>
      <c r="H52" s="201">
        <f>出入金!H52</f>
        <v>0</v>
      </c>
      <c r="I52" s="201">
        <f>出入金!I52</f>
        <v>0</v>
      </c>
      <c r="J52" s="34">
        <f>出入金!C52</f>
        <v>4.4400000000000002E-2</v>
      </c>
      <c r="K52" s="175"/>
      <c r="L52" s="175"/>
      <c r="M52" s="175"/>
      <c r="N52" s="175"/>
      <c r="O52" s="175"/>
      <c r="P52" s="175"/>
      <c r="Q52" s="78"/>
      <c r="R52" s="78"/>
      <c r="S52" s="78"/>
      <c r="T52" s="78"/>
      <c r="U52" s="78"/>
      <c r="V52" s="5"/>
      <c r="W52" s="78"/>
      <c r="X52" s="218"/>
      <c r="Y52" s="218"/>
      <c r="Z52" s="218"/>
      <c r="AA52" s="219"/>
      <c r="AB52" s="60"/>
      <c r="AC52" s="78"/>
      <c r="AD52" s="78"/>
      <c r="AE52" s="78"/>
      <c r="AF52" s="82"/>
    </row>
    <row r="53" spans="1:32" hidden="1">
      <c r="A53" s="115">
        <v>44247</v>
      </c>
      <c r="B53" s="200"/>
      <c r="C53" s="200"/>
      <c r="D53" s="200"/>
      <c r="E53" s="175"/>
      <c r="F53" s="175"/>
      <c r="G53" s="200"/>
      <c r="H53" s="201">
        <f>出入金!H53</f>
        <v>0</v>
      </c>
      <c r="I53" s="201">
        <f>出入金!I53</f>
        <v>0</v>
      </c>
      <c r="J53" s="34">
        <f>出入金!C53</f>
        <v>4.4400000000000002E-2</v>
      </c>
      <c r="K53" s="175"/>
      <c r="L53" s="175"/>
      <c r="M53" s="175"/>
      <c r="N53" s="175"/>
      <c r="O53" s="175"/>
      <c r="P53" s="175"/>
      <c r="Q53" s="78"/>
      <c r="R53" s="78"/>
      <c r="S53" s="78"/>
      <c r="T53" s="78"/>
      <c r="U53" s="78"/>
      <c r="V53" s="5"/>
      <c r="W53" s="78"/>
      <c r="X53" s="218"/>
      <c r="Y53" s="218"/>
      <c r="Z53" s="218"/>
      <c r="AA53" s="219"/>
      <c r="AB53" s="60"/>
      <c r="AC53" s="78"/>
      <c r="AD53" s="78"/>
      <c r="AE53" s="78"/>
      <c r="AF53" s="82"/>
    </row>
    <row r="54" spans="1:32" hidden="1">
      <c r="A54" s="115">
        <v>44248</v>
      </c>
      <c r="B54" s="200"/>
      <c r="C54" s="200"/>
      <c r="D54" s="200"/>
      <c r="E54" s="175"/>
      <c r="F54" s="175"/>
      <c r="G54" s="200"/>
      <c r="H54" s="201">
        <f>出入金!H54</f>
        <v>0</v>
      </c>
      <c r="I54" s="201">
        <f>出入金!I54</f>
        <v>0</v>
      </c>
      <c r="J54" s="34">
        <f>出入金!C54</f>
        <v>4.4400000000000002E-2</v>
      </c>
      <c r="K54" s="175"/>
      <c r="L54" s="175"/>
      <c r="M54" s="175"/>
      <c r="N54" s="175"/>
      <c r="O54" s="175"/>
      <c r="P54" s="175"/>
      <c r="Q54" s="78"/>
      <c r="R54" s="78"/>
      <c r="S54" s="78"/>
      <c r="T54" s="78"/>
      <c r="U54" s="78"/>
      <c r="V54" s="5"/>
      <c r="W54" s="78"/>
      <c r="X54" s="218"/>
      <c r="Y54" s="218"/>
      <c r="Z54" s="218"/>
      <c r="AA54" s="219"/>
      <c r="AB54" s="60"/>
      <c r="AC54" s="78"/>
      <c r="AD54" s="78"/>
      <c r="AE54" s="78"/>
      <c r="AF54" s="82"/>
    </row>
    <row r="55" spans="1:32" hidden="1">
      <c r="A55" s="115">
        <v>44249</v>
      </c>
      <c r="B55" s="200"/>
      <c r="C55" s="200"/>
      <c r="D55" s="200"/>
      <c r="E55" s="175"/>
      <c r="F55" s="175"/>
      <c r="G55" s="200"/>
      <c r="H55" s="201">
        <f>出入金!H55</f>
        <v>0</v>
      </c>
      <c r="I55" s="201">
        <f>出入金!I55</f>
        <v>0</v>
      </c>
      <c r="J55" s="34">
        <f>出入金!C55</f>
        <v>4.4400000000000002E-2</v>
      </c>
      <c r="K55" s="175"/>
      <c r="L55" s="175"/>
      <c r="M55" s="175"/>
      <c r="N55" s="175"/>
      <c r="O55" s="175"/>
      <c r="P55" s="175"/>
      <c r="Q55" s="78"/>
      <c r="R55" s="78"/>
      <c r="S55" s="78"/>
      <c r="T55" s="78"/>
      <c r="U55" s="78"/>
      <c r="V55" s="5"/>
      <c r="W55" s="78"/>
      <c r="X55" s="218"/>
      <c r="Y55" s="218"/>
      <c r="Z55" s="218"/>
      <c r="AA55" s="219"/>
      <c r="AB55" s="60"/>
      <c r="AC55" s="78"/>
      <c r="AD55" s="78"/>
      <c r="AE55" s="78"/>
      <c r="AF55" s="82"/>
    </row>
    <row r="56" spans="1:32" hidden="1">
      <c r="A56" s="115">
        <v>44250</v>
      </c>
      <c r="B56" s="200"/>
      <c r="C56" s="200"/>
      <c r="D56" s="200"/>
      <c r="E56" s="175"/>
      <c r="F56" s="175"/>
      <c r="G56" s="200"/>
      <c r="H56" s="201">
        <f>出入金!H56</f>
        <v>0</v>
      </c>
      <c r="I56" s="201">
        <f>出入金!I56</f>
        <v>0</v>
      </c>
      <c r="J56" s="34">
        <f>出入金!C56</f>
        <v>4.4400000000000002E-2</v>
      </c>
      <c r="K56" s="175"/>
      <c r="L56" s="175"/>
      <c r="M56" s="175"/>
      <c r="N56" s="175"/>
      <c r="O56" s="175"/>
      <c r="P56" s="175"/>
      <c r="Q56" s="78"/>
      <c r="R56" s="78"/>
      <c r="S56" s="78"/>
      <c r="T56" s="78"/>
      <c r="U56" s="78"/>
      <c r="V56" s="5"/>
      <c r="W56" s="78"/>
      <c r="X56" s="218"/>
      <c r="Y56" s="218"/>
      <c r="Z56" s="218"/>
      <c r="AA56" s="219"/>
      <c r="AB56" s="60"/>
      <c r="AC56" s="78"/>
      <c r="AD56" s="78"/>
      <c r="AE56" s="78"/>
      <c r="AF56" s="82"/>
    </row>
    <row r="57" spans="1:32" hidden="1">
      <c r="A57" s="115">
        <v>44251</v>
      </c>
      <c r="B57" s="200"/>
      <c r="C57" s="200"/>
      <c r="D57" s="200"/>
      <c r="E57" s="175"/>
      <c r="F57" s="175"/>
      <c r="G57" s="200"/>
      <c r="H57" s="201">
        <f>出入金!H57</f>
        <v>0</v>
      </c>
      <c r="I57" s="201">
        <f>出入金!I57</f>
        <v>0</v>
      </c>
      <c r="J57" s="34">
        <f>出入金!C57</f>
        <v>4.4400000000000002E-2</v>
      </c>
      <c r="K57" s="175"/>
      <c r="L57" s="175"/>
      <c r="M57" s="175"/>
      <c r="N57" s="175"/>
      <c r="O57" s="175"/>
      <c r="P57" s="175"/>
      <c r="Q57" s="78"/>
      <c r="R57" s="78"/>
      <c r="S57" s="78"/>
      <c r="T57" s="78"/>
      <c r="U57" s="78"/>
      <c r="V57" s="5"/>
      <c r="W57" s="78"/>
      <c r="X57" s="218"/>
      <c r="Y57" s="218"/>
      <c r="Z57" s="218"/>
      <c r="AA57" s="219"/>
      <c r="AB57" s="60"/>
      <c r="AC57" s="78"/>
      <c r="AD57" s="78"/>
      <c r="AE57" s="78"/>
      <c r="AF57" s="82"/>
    </row>
    <row r="58" spans="1:32" hidden="1">
      <c r="A58" s="115">
        <v>44252</v>
      </c>
      <c r="B58" s="200"/>
      <c r="C58" s="200"/>
      <c r="D58" s="200"/>
      <c r="E58" s="175"/>
      <c r="F58" s="175"/>
      <c r="G58" s="200"/>
      <c r="H58" s="201">
        <f>出入金!H58</f>
        <v>0</v>
      </c>
      <c r="I58" s="201">
        <f>出入金!I58</f>
        <v>0</v>
      </c>
      <c r="J58" s="34">
        <f>出入金!C58</f>
        <v>4.4400000000000002E-2</v>
      </c>
      <c r="K58" s="175"/>
      <c r="L58" s="175"/>
      <c r="M58" s="175"/>
      <c r="N58" s="175"/>
      <c r="O58" s="175"/>
      <c r="P58" s="175"/>
      <c r="Q58" s="78"/>
      <c r="R58" s="78"/>
      <c r="S58" s="78"/>
      <c r="T58" s="78"/>
      <c r="U58" s="78"/>
      <c r="V58" s="5"/>
      <c r="W58" s="78"/>
      <c r="X58" s="218"/>
      <c r="Y58" s="218"/>
      <c r="Z58" s="218"/>
      <c r="AA58" s="219"/>
      <c r="AB58" s="60"/>
      <c r="AC58" s="78"/>
      <c r="AD58" s="78"/>
      <c r="AE58" s="78"/>
      <c r="AF58" s="82"/>
    </row>
    <row r="59" spans="1:32" hidden="1">
      <c r="A59" s="115">
        <v>44253</v>
      </c>
      <c r="B59" s="200"/>
      <c r="C59" s="200"/>
      <c r="D59" s="200"/>
      <c r="E59" s="175"/>
      <c r="F59" s="175"/>
      <c r="G59" s="200"/>
      <c r="H59" s="201">
        <f>出入金!H59</f>
        <v>0</v>
      </c>
      <c r="I59" s="201">
        <f>出入金!I59</f>
        <v>0</v>
      </c>
      <c r="J59" s="34">
        <f>出入金!C59</f>
        <v>4.4400000000000002E-2</v>
      </c>
      <c r="K59" s="175"/>
      <c r="L59" s="175"/>
      <c r="M59" s="175"/>
      <c r="N59" s="175"/>
      <c r="O59" s="175"/>
      <c r="P59" s="175"/>
      <c r="Q59" s="78"/>
      <c r="R59" s="78"/>
      <c r="S59" s="78"/>
      <c r="T59" s="78"/>
      <c r="U59" s="78"/>
      <c r="V59" s="5"/>
      <c r="W59" s="78"/>
      <c r="X59" s="218"/>
      <c r="Y59" s="218"/>
      <c r="Z59" s="218"/>
      <c r="AA59" s="219"/>
      <c r="AB59" s="60"/>
      <c r="AC59" s="78"/>
      <c r="AD59" s="78"/>
      <c r="AE59" s="78"/>
      <c r="AF59" s="82"/>
    </row>
    <row r="60" spans="1:32" hidden="1">
      <c r="A60" s="115">
        <v>44254</v>
      </c>
      <c r="B60" s="200"/>
      <c r="C60" s="200"/>
      <c r="D60" s="200"/>
      <c r="E60" s="175"/>
      <c r="F60" s="175"/>
      <c r="G60" s="200"/>
      <c r="H60" s="201">
        <f>出入金!H60</f>
        <v>0</v>
      </c>
      <c r="I60" s="201">
        <f>出入金!I60</f>
        <v>0</v>
      </c>
      <c r="J60" s="34">
        <f>出入金!C60</f>
        <v>4.4400000000000002E-2</v>
      </c>
      <c r="K60" s="175"/>
      <c r="L60" s="175"/>
      <c r="M60" s="175"/>
      <c r="N60" s="175"/>
      <c r="O60" s="175"/>
      <c r="P60" s="175"/>
      <c r="Q60" s="78"/>
      <c r="R60" s="78"/>
      <c r="S60" s="78"/>
      <c r="T60" s="78"/>
      <c r="U60" s="78"/>
      <c r="V60" s="5"/>
      <c r="W60" s="78"/>
      <c r="X60" s="218"/>
      <c r="Y60" s="218"/>
      <c r="Z60" s="218"/>
      <c r="AA60" s="219"/>
      <c r="AB60" s="60"/>
      <c r="AC60" s="78"/>
      <c r="AD60" s="78"/>
      <c r="AE60" s="78"/>
      <c r="AF60" s="82"/>
    </row>
    <row r="61" spans="1:32" hidden="1">
      <c r="A61" s="115">
        <v>44255</v>
      </c>
      <c r="B61" s="200"/>
      <c r="C61" s="200"/>
      <c r="D61" s="200"/>
      <c r="E61" s="175"/>
      <c r="F61" s="175"/>
      <c r="G61" s="200"/>
      <c r="H61" s="201">
        <f>出入金!H61</f>
        <v>0</v>
      </c>
      <c r="I61" s="201">
        <f>出入金!I61</f>
        <v>0</v>
      </c>
      <c r="J61" s="34">
        <f>出入金!C61</f>
        <v>4.4400000000000002E-2</v>
      </c>
      <c r="K61" s="175"/>
      <c r="L61" s="175"/>
      <c r="M61" s="175"/>
      <c r="N61" s="175"/>
      <c r="O61" s="175"/>
      <c r="P61" s="175"/>
      <c r="Q61" s="78"/>
      <c r="R61" s="78"/>
      <c r="S61" s="78"/>
      <c r="T61" s="78"/>
      <c r="U61" s="78"/>
      <c r="V61" s="5"/>
      <c r="W61" s="78"/>
      <c r="X61" s="218"/>
      <c r="Y61" s="218"/>
      <c r="Z61" s="218"/>
      <c r="AA61" s="219"/>
      <c r="AB61" s="60"/>
      <c r="AC61" s="78"/>
      <c r="AD61" s="78"/>
      <c r="AE61" s="78"/>
      <c r="AF61" s="82"/>
    </row>
    <row r="62" spans="1:32" hidden="1">
      <c r="A62" s="115">
        <v>44256</v>
      </c>
      <c r="B62" s="200"/>
      <c r="C62" s="200"/>
      <c r="D62" s="200"/>
      <c r="E62" s="175"/>
      <c r="F62" s="175"/>
      <c r="G62" s="200"/>
      <c r="H62" s="201">
        <f>出入金!H62</f>
        <v>0</v>
      </c>
      <c r="I62" s="201">
        <f>出入金!I62</f>
        <v>0</v>
      </c>
      <c r="J62" s="34">
        <f>出入金!C62</f>
        <v>4.4387500000000003E-2</v>
      </c>
      <c r="K62" s="175"/>
      <c r="L62" s="175"/>
      <c r="M62" s="175"/>
      <c r="N62" s="175"/>
      <c r="O62" s="175"/>
      <c r="P62" s="175"/>
      <c r="Q62" s="78"/>
      <c r="R62" s="78"/>
      <c r="S62" s="78"/>
      <c r="T62" s="78"/>
      <c r="U62" s="78"/>
      <c r="V62" s="5"/>
      <c r="W62" s="78"/>
      <c r="X62" s="218"/>
      <c r="Y62" s="218"/>
      <c r="Z62" s="218"/>
      <c r="AA62" s="219"/>
      <c r="AB62" s="60"/>
      <c r="AC62" s="78"/>
      <c r="AD62" s="78"/>
      <c r="AE62" s="78"/>
      <c r="AF62" s="82"/>
    </row>
    <row r="63" spans="1:32" hidden="1">
      <c r="A63" s="115">
        <v>44257</v>
      </c>
      <c r="B63" s="200"/>
      <c r="C63" s="200"/>
      <c r="D63" s="200"/>
      <c r="E63" s="175"/>
      <c r="F63" s="175"/>
      <c r="G63" s="200"/>
      <c r="H63" s="201">
        <f>出入金!H63</f>
        <v>0</v>
      </c>
      <c r="I63" s="201">
        <f>出入金!I63</f>
        <v>0</v>
      </c>
      <c r="J63" s="34">
        <f>出入金!C63</f>
        <v>4.4375757575757582E-2</v>
      </c>
      <c r="K63" s="175"/>
      <c r="L63" s="175"/>
      <c r="M63" s="175"/>
      <c r="N63" s="175"/>
      <c r="O63" s="175"/>
      <c r="P63" s="175"/>
      <c r="Q63" s="78"/>
      <c r="R63" s="78"/>
      <c r="S63" s="78"/>
      <c r="T63" s="78"/>
      <c r="U63" s="78"/>
      <c r="V63" s="5"/>
      <c r="W63" s="78"/>
      <c r="X63" s="218"/>
      <c r="Y63" s="218"/>
      <c r="Z63" s="218"/>
      <c r="AA63" s="219"/>
      <c r="AB63" s="60"/>
      <c r="AC63" s="78"/>
      <c r="AD63" s="78"/>
      <c r="AE63" s="78"/>
      <c r="AF63" s="82"/>
    </row>
    <row r="64" spans="1:32" hidden="1">
      <c r="A64" s="115">
        <v>44258</v>
      </c>
      <c r="B64" s="200"/>
      <c r="C64" s="200"/>
      <c r="D64" s="200"/>
      <c r="E64" s="175"/>
      <c r="F64" s="175"/>
      <c r="G64" s="200"/>
      <c r="H64" s="201">
        <f>出入金!H64</f>
        <v>0</v>
      </c>
      <c r="I64" s="201">
        <f>出入金!I64</f>
        <v>0</v>
      </c>
      <c r="J64" s="34">
        <f>出入金!C64</f>
        <v>4.4364705882352945E-2</v>
      </c>
      <c r="K64" s="175"/>
      <c r="L64" s="175"/>
      <c r="M64" s="175"/>
      <c r="N64" s="175"/>
      <c r="O64" s="175"/>
      <c r="P64" s="175"/>
      <c r="Q64" s="78"/>
      <c r="R64" s="78"/>
      <c r="S64" s="78"/>
      <c r="T64" s="78"/>
      <c r="U64" s="78"/>
      <c r="V64" s="5"/>
      <c r="W64" s="78"/>
      <c r="X64" s="218"/>
      <c r="Y64" s="218"/>
      <c r="Z64" s="218"/>
      <c r="AA64" s="219"/>
      <c r="AB64" s="60"/>
      <c r="AC64" s="78"/>
      <c r="AD64" s="78"/>
      <c r="AE64" s="78"/>
      <c r="AF64" s="82"/>
    </row>
    <row r="65" spans="1:32" hidden="1">
      <c r="A65" s="115">
        <v>44259</v>
      </c>
      <c r="B65" s="200"/>
      <c r="C65" s="200"/>
      <c r="D65" s="200"/>
      <c r="E65" s="175"/>
      <c r="F65" s="175"/>
      <c r="G65" s="200"/>
      <c r="H65" s="201">
        <f>出入金!H65</f>
        <v>0</v>
      </c>
      <c r="I65" s="201">
        <f>出入金!I65</f>
        <v>0</v>
      </c>
      <c r="J65" s="34">
        <f>出入金!C65</f>
        <v>4.4354285714285721E-2</v>
      </c>
      <c r="K65" s="175"/>
      <c r="L65" s="175"/>
      <c r="M65" s="175"/>
      <c r="N65" s="175"/>
      <c r="O65" s="175"/>
      <c r="P65" s="175"/>
      <c r="Q65" s="78"/>
      <c r="R65" s="78"/>
      <c r="S65" s="78"/>
      <c r="T65" s="78"/>
      <c r="U65" s="78"/>
      <c r="V65" s="5"/>
      <c r="W65" s="78"/>
      <c r="X65" s="218"/>
      <c r="Y65" s="218"/>
      <c r="Z65" s="218"/>
      <c r="AA65" s="219"/>
      <c r="AB65" s="60"/>
      <c r="AC65" s="78"/>
      <c r="AD65" s="78"/>
      <c r="AE65" s="78"/>
      <c r="AF65" s="82"/>
    </row>
    <row r="66" spans="1:32" hidden="1">
      <c r="A66" s="115">
        <v>44260</v>
      </c>
      <c r="B66" s="200"/>
      <c r="C66" s="200"/>
      <c r="D66" s="200"/>
      <c r="E66" s="175"/>
      <c r="F66" s="175"/>
      <c r="G66" s="200"/>
      <c r="H66" s="201">
        <f>出入金!H66</f>
        <v>0</v>
      </c>
      <c r="I66" s="201">
        <f>出入金!I66</f>
        <v>0</v>
      </c>
      <c r="J66" s="34">
        <f>出入金!C66</f>
        <v>4.434444444444445E-2</v>
      </c>
      <c r="K66" s="175"/>
      <c r="L66" s="175"/>
      <c r="M66" s="175"/>
      <c r="N66" s="175"/>
      <c r="O66" s="175"/>
      <c r="P66" s="175"/>
      <c r="Q66" s="78"/>
      <c r="R66" s="78"/>
      <c r="S66" s="78"/>
      <c r="T66" s="78"/>
      <c r="U66" s="78"/>
      <c r="V66" s="5"/>
      <c r="W66" s="78"/>
      <c r="X66" s="218"/>
      <c r="Y66" s="218"/>
      <c r="Z66" s="218"/>
      <c r="AA66" s="219"/>
      <c r="AB66" s="60"/>
      <c r="AC66" s="78"/>
      <c r="AD66" s="78"/>
      <c r="AE66" s="78"/>
      <c r="AF66" s="82"/>
    </row>
    <row r="67" spans="1:32" hidden="1">
      <c r="A67" s="115">
        <v>44261</v>
      </c>
      <c r="B67" s="200"/>
      <c r="C67" s="200"/>
      <c r="D67" s="200"/>
      <c r="E67" s="175"/>
      <c r="F67" s="175"/>
      <c r="G67" s="200"/>
      <c r="H67" s="201">
        <f>出入金!H67</f>
        <v>0</v>
      </c>
      <c r="I67" s="201">
        <f>出入金!I67</f>
        <v>0</v>
      </c>
      <c r="J67" s="34">
        <f>出入金!C67</f>
        <v>4.4335135135135144E-2</v>
      </c>
      <c r="K67" s="175"/>
      <c r="L67" s="175"/>
      <c r="M67" s="175"/>
      <c r="N67" s="175"/>
      <c r="O67" s="175"/>
      <c r="P67" s="175"/>
      <c r="Q67" s="78"/>
      <c r="R67" s="78"/>
      <c r="S67" s="78"/>
      <c r="T67" s="78"/>
      <c r="U67" s="78"/>
      <c r="V67" s="5"/>
      <c r="W67" s="78"/>
      <c r="X67" s="218"/>
      <c r="Y67" s="218"/>
      <c r="Z67" s="218"/>
      <c r="AA67" s="219"/>
      <c r="AB67" s="60"/>
      <c r="AC67" s="78"/>
      <c r="AD67" s="78"/>
      <c r="AE67" s="78"/>
      <c r="AF67" s="82"/>
    </row>
    <row r="68" spans="1:32" hidden="1">
      <c r="A68" s="115">
        <v>44262</v>
      </c>
      <c r="B68" s="200"/>
      <c r="C68" s="200"/>
      <c r="D68" s="200"/>
      <c r="E68" s="175"/>
      <c r="F68" s="175"/>
      <c r="G68" s="200"/>
      <c r="H68" s="201">
        <f>出入金!H68</f>
        <v>0</v>
      </c>
      <c r="I68" s="201">
        <f>出入金!I68</f>
        <v>0</v>
      </c>
      <c r="J68" s="34">
        <f>出入金!C68</f>
        <v>4.4326315789473693E-2</v>
      </c>
      <c r="K68" s="175"/>
      <c r="L68" s="175"/>
      <c r="M68" s="175"/>
      <c r="N68" s="175"/>
      <c r="O68" s="175"/>
      <c r="P68" s="175"/>
      <c r="Q68" s="78"/>
      <c r="R68" s="78"/>
      <c r="S68" s="78"/>
      <c r="T68" s="78"/>
      <c r="U68" s="78"/>
      <c r="V68" s="5"/>
      <c r="W68" s="78"/>
      <c r="X68" s="218"/>
      <c r="Y68" s="218"/>
      <c r="Z68" s="218"/>
      <c r="AA68" s="219"/>
      <c r="AB68" s="60"/>
      <c r="AC68" s="78"/>
      <c r="AD68" s="78"/>
      <c r="AE68" s="78"/>
      <c r="AF68" s="82"/>
    </row>
    <row r="69" spans="1:32" hidden="1">
      <c r="A69" s="115">
        <v>44263</v>
      </c>
      <c r="B69" s="200"/>
      <c r="C69" s="200"/>
      <c r="D69" s="200"/>
      <c r="E69" s="175"/>
      <c r="F69" s="175"/>
      <c r="G69" s="200"/>
      <c r="H69" s="201">
        <f>出入金!H69</f>
        <v>0</v>
      </c>
      <c r="I69" s="201">
        <f>出入金!I69</f>
        <v>0</v>
      </c>
      <c r="J69" s="34">
        <f>出入金!C69</f>
        <v>4.4317948717948731E-2</v>
      </c>
      <c r="K69" s="175"/>
      <c r="L69" s="175"/>
      <c r="M69" s="175"/>
      <c r="N69" s="175"/>
      <c r="O69" s="175"/>
      <c r="P69" s="175"/>
      <c r="Q69" s="78"/>
      <c r="R69" s="78"/>
      <c r="S69" s="78"/>
      <c r="T69" s="78"/>
      <c r="U69" s="78"/>
      <c r="V69" s="5"/>
      <c r="W69" s="78"/>
      <c r="X69" s="218"/>
      <c r="Y69" s="218"/>
      <c r="Z69" s="218"/>
      <c r="AA69" s="219"/>
      <c r="AB69" s="60"/>
      <c r="AC69" s="78"/>
      <c r="AD69" s="78"/>
      <c r="AE69" s="78"/>
      <c r="AF69" s="82"/>
    </row>
    <row r="70" spans="1:32" hidden="1">
      <c r="A70" s="115">
        <v>44264</v>
      </c>
      <c r="B70" s="200"/>
      <c r="C70" s="200"/>
      <c r="D70" s="200"/>
      <c r="E70" s="175"/>
      <c r="F70" s="175"/>
      <c r="G70" s="200"/>
      <c r="H70" s="201">
        <f>出入金!H70</f>
        <v>0</v>
      </c>
      <c r="I70" s="201">
        <f>出入金!I70</f>
        <v>0</v>
      </c>
      <c r="J70" s="34">
        <f>出入金!C70</f>
        <v>4.4310000000000009E-2</v>
      </c>
      <c r="K70" s="175"/>
      <c r="L70" s="175"/>
      <c r="M70" s="175"/>
      <c r="N70" s="175"/>
      <c r="O70" s="175"/>
      <c r="P70" s="175"/>
      <c r="Q70" s="78"/>
      <c r="R70" s="78"/>
      <c r="S70" s="78"/>
      <c r="T70" s="78"/>
      <c r="U70" s="78"/>
      <c r="V70" s="5"/>
      <c r="W70" s="78"/>
      <c r="X70" s="218"/>
      <c r="Y70" s="218"/>
      <c r="Z70" s="218"/>
      <c r="AA70" s="219"/>
      <c r="AB70" s="60"/>
      <c r="AC70" s="78"/>
      <c r="AD70" s="78"/>
      <c r="AE70" s="78"/>
      <c r="AF70" s="82"/>
    </row>
    <row r="71" spans="1:32" hidden="1">
      <c r="A71" s="115">
        <v>44265</v>
      </c>
      <c r="B71" s="200"/>
      <c r="C71" s="200"/>
      <c r="D71" s="200"/>
      <c r="E71" s="175"/>
      <c r="F71" s="175"/>
      <c r="G71" s="200"/>
      <c r="H71" s="201">
        <f>出入金!H71</f>
        <v>0</v>
      </c>
      <c r="I71" s="201">
        <f>出入金!I71</f>
        <v>0</v>
      </c>
      <c r="J71" s="34">
        <f>出入金!C71</f>
        <v>4.4302439024390253E-2</v>
      </c>
      <c r="K71" s="175"/>
      <c r="L71" s="175"/>
      <c r="M71" s="175"/>
      <c r="N71" s="175"/>
      <c r="O71" s="175"/>
      <c r="P71" s="175"/>
      <c r="Q71" s="78"/>
      <c r="R71" s="78"/>
      <c r="S71" s="78"/>
      <c r="T71" s="78"/>
      <c r="U71" s="78"/>
      <c r="V71" s="5"/>
      <c r="W71" s="78"/>
      <c r="X71" s="218"/>
      <c r="Y71" s="218"/>
      <c r="Z71" s="218"/>
      <c r="AA71" s="219"/>
      <c r="AB71" s="60"/>
      <c r="AC71" s="78"/>
      <c r="AD71" s="78"/>
      <c r="AE71" s="78"/>
      <c r="AF71" s="82"/>
    </row>
    <row r="72" spans="1:32" hidden="1">
      <c r="A72" s="115">
        <v>44266</v>
      </c>
      <c r="B72" s="200"/>
      <c r="C72" s="200"/>
      <c r="D72" s="200"/>
      <c r="E72" s="175"/>
      <c r="F72" s="175"/>
      <c r="G72" s="200"/>
      <c r="H72" s="201">
        <f>出入金!H72</f>
        <v>0</v>
      </c>
      <c r="I72" s="201">
        <f>出入金!I72</f>
        <v>0</v>
      </c>
      <c r="J72" s="34">
        <f>出入金!C72</f>
        <v>4.429523809523811E-2</v>
      </c>
      <c r="K72" s="175"/>
      <c r="L72" s="175"/>
      <c r="M72" s="175"/>
      <c r="N72" s="175"/>
      <c r="O72" s="175"/>
      <c r="P72" s="175"/>
      <c r="Q72" s="78"/>
      <c r="R72" s="78"/>
      <c r="S72" s="78"/>
      <c r="T72" s="78"/>
      <c r="U72" s="78"/>
      <c r="V72" s="5"/>
      <c r="W72" s="78"/>
      <c r="X72" s="218"/>
      <c r="Y72" s="218"/>
      <c r="Z72" s="218"/>
      <c r="AA72" s="219"/>
      <c r="AB72" s="60"/>
      <c r="AC72" s="78"/>
      <c r="AD72" s="78"/>
      <c r="AE72" s="78"/>
      <c r="AF72" s="82"/>
    </row>
    <row r="73" spans="1:32" hidden="1">
      <c r="A73" s="115">
        <v>44267</v>
      </c>
      <c r="B73" s="200"/>
      <c r="C73" s="200"/>
      <c r="D73" s="200"/>
      <c r="E73" s="175"/>
      <c r="F73" s="175"/>
      <c r="G73" s="200"/>
      <c r="H73" s="201">
        <f>出入金!H73</f>
        <v>0</v>
      </c>
      <c r="I73" s="201">
        <f>出入金!I73</f>
        <v>0</v>
      </c>
      <c r="J73" s="34">
        <f>出入金!C73</f>
        <v>4.4288372093023269E-2</v>
      </c>
      <c r="K73" s="175"/>
      <c r="L73" s="175"/>
      <c r="M73" s="175"/>
      <c r="N73" s="175"/>
      <c r="O73" s="175"/>
      <c r="P73" s="175"/>
      <c r="Q73" s="78"/>
      <c r="R73" s="78"/>
      <c r="S73" s="78"/>
      <c r="T73" s="78"/>
      <c r="U73" s="78"/>
      <c r="V73" s="5"/>
      <c r="W73" s="78"/>
      <c r="X73" s="218"/>
      <c r="Y73" s="218"/>
      <c r="Z73" s="218"/>
      <c r="AA73" s="219"/>
      <c r="AB73" s="60"/>
      <c r="AC73" s="78"/>
      <c r="AD73" s="78"/>
      <c r="AE73" s="78"/>
      <c r="AF73" s="82"/>
    </row>
    <row r="74" spans="1:32" hidden="1">
      <c r="A74" s="115">
        <v>44268</v>
      </c>
      <c r="B74" s="200"/>
      <c r="C74" s="200"/>
      <c r="D74" s="200"/>
      <c r="E74" s="175"/>
      <c r="F74" s="175"/>
      <c r="G74" s="200"/>
      <c r="H74" s="201">
        <f>出入金!H74</f>
        <v>0</v>
      </c>
      <c r="I74" s="201">
        <f>出入金!I74</f>
        <v>0</v>
      </c>
      <c r="J74" s="34">
        <f>出入金!C74</f>
        <v>4.4281818181818193E-2</v>
      </c>
      <c r="K74" s="175"/>
      <c r="L74" s="175"/>
      <c r="M74" s="175"/>
      <c r="N74" s="175"/>
      <c r="O74" s="175"/>
      <c r="P74" s="175"/>
      <c r="Q74" s="78"/>
      <c r="R74" s="78"/>
      <c r="S74" s="78"/>
      <c r="T74" s="78"/>
      <c r="U74" s="78"/>
      <c r="V74" s="5"/>
      <c r="W74" s="78"/>
      <c r="X74" s="218"/>
      <c r="Y74" s="218"/>
      <c r="Z74" s="218"/>
      <c r="AA74" s="219"/>
      <c r="AB74" s="60"/>
      <c r="AC74" s="78"/>
      <c r="AD74" s="78"/>
      <c r="AE74" s="78"/>
      <c r="AF74" s="82"/>
    </row>
    <row r="75" spans="1:32" hidden="1">
      <c r="A75" s="115">
        <v>44269</v>
      </c>
      <c r="B75" s="200"/>
      <c r="C75" s="200"/>
      <c r="D75" s="200"/>
      <c r="E75" s="175"/>
      <c r="F75" s="175"/>
      <c r="G75" s="200"/>
      <c r="H75" s="201">
        <f>出入金!H75</f>
        <v>0</v>
      </c>
      <c r="I75" s="201">
        <f>出入金!I75</f>
        <v>0</v>
      </c>
      <c r="J75" s="34">
        <f>出入金!C75</f>
        <v>4.4275555555555568E-2</v>
      </c>
      <c r="K75" s="175"/>
      <c r="L75" s="175"/>
      <c r="M75" s="175"/>
      <c r="N75" s="175"/>
      <c r="O75" s="175"/>
      <c r="P75" s="175"/>
      <c r="Q75" s="78"/>
      <c r="R75" s="78"/>
      <c r="S75" s="78"/>
      <c r="T75" s="78"/>
      <c r="U75" s="78"/>
      <c r="V75" s="5"/>
      <c r="W75" s="78"/>
      <c r="X75" s="218"/>
      <c r="Y75" s="218"/>
      <c r="Z75" s="218"/>
      <c r="AA75" s="219"/>
      <c r="AB75" s="60"/>
      <c r="AC75" s="78"/>
      <c r="AD75" s="78"/>
      <c r="AE75" s="78"/>
      <c r="AF75" s="82"/>
    </row>
    <row r="76" spans="1:32" hidden="1">
      <c r="A76" s="115">
        <v>44270</v>
      </c>
      <c r="B76" s="200"/>
      <c r="C76" s="200"/>
      <c r="D76" s="200"/>
      <c r="E76" s="175"/>
      <c r="F76" s="175"/>
      <c r="G76" s="200"/>
      <c r="H76" s="201">
        <f>出入金!H76</f>
        <v>0</v>
      </c>
      <c r="I76" s="201">
        <f>出入金!I76</f>
        <v>0</v>
      </c>
      <c r="J76" s="34">
        <f>出入金!C76</f>
        <v>4.4269565217391317E-2</v>
      </c>
      <c r="K76" s="175"/>
      <c r="L76" s="175"/>
      <c r="M76" s="175"/>
      <c r="N76" s="175"/>
      <c r="O76" s="175"/>
      <c r="P76" s="175"/>
      <c r="Q76" s="78"/>
      <c r="R76" s="78"/>
      <c r="S76" s="78"/>
      <c r="T76" s="78"/>
      <c r="U76" s="78"/>
      <c r="V76" s="5"/>
      <c r="W76" s="78"/>
      <c r="X76" s="218"/>
      <c r="Y76" s="218"/>
      <c r="Z76" s="218"/>
      <c r="AA76" s="219"/>
      <c r="AB76" s="60"/>
      <c r="AC76" s="78"/>
      <c r="AD76" s="78"/>
      <c r="AE76" s="78"/>
      <c r="AF76" s="82"/>
    </row>
    <row r="77" spans="1:32" hidden="1">
      <c r="A77" s="115">
        <v>44271</v>
      </c>
      <c r="B77" s="200"/>
      <c r="C77" s="200"/>
      <c r="D77" s="200"/>
      <c r="E77" s="175"/>
      <c r="F77" s="175"/>
      <c r="G77" s="200"/>
      <c r="H77" s="201">
        <f>出入金!H77</f>
        <v>0</v>
      </c>
      <c r="I77" s="201">
        <f>出入金!I77</f>
        <v>0</v>
      </c>
      <c r="J77" s="34">
        <f>出入金!C77</f>
        <v>4.4263829787234053E-2</v>
      </c>
      <c r="K77" s="175"/>
      <c r="L77" s="175"/>
      <c r="M77" s="175"/>
      <c r="N77" s="175"/>
      <c r="O77" s="175"/>
      <c r="P77" s="175"/>
      <c r="Q77" s="78"/>
      <c r="R77" s="78"/>
      <c r="S77" s="78"/>
      <c r="T77" s="78"/>
      <c r="U77" s="78"/>
      <c r="V77" s="5"/>
      <c r="W77" s="78"/>
      <c r="X77" s="218"/>
      <c r="Y77" s="218"/>
      <c r="Z77" s="218"/>
      <c r="AA77" s="219"/>
      <c r="AB77" s="60"/>
      <c r="AC77" s="78"/>
      <c r="AD77" s="78"/>
      <c r="AE77" s="78"/>
      <c r="AF77" s="82"/>
    </row>
    <row r="78" spans="1:32" hidden="1">
      <c r="A78" s="115">
        <v>44272</v>
      </c>
      <c r="B78" s="200"/>
      <c r="C78" s="200"/>
      <c r="D78" s="200"/>
      <c r="E78" s="175"/>
      <c r="F78" s="175"/>
      <c r="G78" s="200"/>
      <c r="H78" s="201">
        <f>出入金!H78</f>
        <v>0</v>
      </c>
      <c r="I78" s="201">
        <f>出入金!I78</f>
        <v>0</v>
      </c>
      <c r="J78" s="34">
        <f>出入金!C78</f>
        <v>4.4258333333333344E-2</v>
      </c>
      <c r="K78" s="175"/>
      <c r="L78" s="175"/>
      <c r="M78" s="175"/>
      <c r="N78" s="175"/>
      <c r="O78" s="175"/>
      <c r="P78" s="175"/>
      <c r="Q78" s="78"/>
      <c r="R78" s="78"/>
      <c r="S78" s="78"/>
      <c r="T78" s="78"/>
      <c r="U78" s="78"/>
      <c r="V78" s="5"/>
      <c r="W78" s="78"/>
      <c r="X78" s="218"/>
      <c r="Y78" s="218"/>
      <c r="Z78" s="218"/>
      <c r="AA78" s="219"/>
      <c r="AB78" s="60"/>
      <c r="AC78" s="78"/>
      <c r="AD78" s="78"/>
      <c r="AE78" s="78"/>
      <c r="AF78" s="82"/>
    </row>
    <row r="79" spans="1:32" hidden="1">
      <c r="A79" s="115">
        <v>44273</v>
      </c>
      <c r="B79" s="200"/>
      <c r="C79" s="200"/>
      <c r="D79" s="200"/>
      <c r="E79" s="175"/>
      <c r="F79" s="175"/>
      <c r="G79" s="200"/>
      <c r="H79" s="201">
        <f>出入金!H79</f>
        <v>0</v>
      </c>
      <c r="I79" s="201">
        <f>出入金!I79</f>
        <v>0</v>
      </c>
      <c r="J79" s="34">
        <f>出入金!C79</f>
        <v>4.4253061224489805E-2</v>
      </c>
      <c r="K79" s="175"/>
      <c r="L79" s="175"/>
      <c r="M79" s="175"/>
      <c r="N79" s="175"/>
      <c r="O79" s="175"/>
      <c r="P79" s="175"/>
      <c r="Q79" s="78"/>
      <c r="R79" s="78"/>
      <c r="S79" s="78"/>
      <c r="T79" s="78"/>
      <c r="U79" s="78"/>
      <c r="V79" s="5"/>
      <c r="W79" s="78"/>
      <c r="X79" s="218"/>
      <c r="Y79" s="218"/>
      <c r="Z79" s="218"/>
      <c r="AA79" s="219"/>
      <c r="AB79" s="60"/>
      <c r="AC79" s="78"/>
      <c r="AD79" s="78"/>
      <c r="AE79" s="78"/>
      <c r="AF79" s="82"/>
    </row>
    <row r="80" spans="1:32" hidden="1">
      <c r="A80" s="115">
        <v>44274</v>
      </c>
      <c r="B80" s="200"/>
      <c r="C80" s="200"/>
      <c r="D80" s="200"/>
      <c r="E80" s="175"/>
      <c r="F80" s="175"/>
      <c r="G80" s="200"/>
      <c r="H80" s="201">
        <f>出入金!H80</f>
        <v>0</v>
      </c>
      <c r="I80" s="201">
        <f>出入金!I80</f>
        <v>0</v>
      </c>
      <c r="J80" s="34">
        <f>出入金!C80</f>
        <v>4.424800000000001E-2</v>
      </c>
      <c r="K80" s="175"/>
      <c r="L80" s="175"/>
      <c r="M80" s="175"/>
      <c r="N80" s="175"/>
      <c r="O80" s="175"/>
      <c r="P80" s="175"/>
      <c r="Q80" s="78"/>
      <c r="R80" s="78"/>
      <c r="S80" s="78"/>
      <c r="T80" s="78"/>
      <c r="U80" s="78"/>
      <c r="V80" s="5"/>
      <c r="W80" s="78"/>
      <c r="X80" s="218"/>
      <c r="Y80" s="218"/>
      <c r="Z80" s="218"/>
      <c r="AA80" s="219"/>
      <c r="AB80" s="60"/>
      <c r="AC80" s="78"/>
      <c r="AD80" s="78"/>
      <c r="AE80" s="78"/>
      <c r="AF80" s="82"/>
    </row>
    <row r="81" spans="1:32" hidden="1">
      <c r="A81" s="115">
        <v>44275</v>
      </c>
      <c r="B81" s="200"/>
      <c r="C81" s="200"/>
      <c r="D81" s="200"/>
      <c r="E81" s="175"/>
      <c r="F81" s="175"/>
      <c r="G81" s="200"/>
      <c r="H81" s="201">
        <f>出入金!H81</f>
        <v>0</v>
      </c>
      <c r="I81" s="201">
        <f>出入金!I81</f>
        <v>0</v>
      </c>
      <c r="J81" s="34">
        <f>出入金!C81</f>
        <v>4.4243137254901976E-2</v>
      </c>
      <c r="K81" s="175"/>
      <c r="L81" s="175"/>
      <c r="M81" s="175"/>
      <c r="N81" s="175"/>
      <c r="O81" s="175"/>
      <c r="P81" s="175"/>
      <c r="Q81" s="78"/>
      <c r="R81" s="78"/>
      <c r="S81" s="78"/>
      <c r="T81" s="78"/>
      <c r="U81" s="78"/>
      <c r="V81" s="5"/>
      <c r="W81" s="78"/>
      <c r="X81" s="218"/>
      <c r="Y81" s="218"/>
      <c r="Z81" s="218"/>
      <c r="AA81" s="219"/>
      <c r="AB81" s="60"/>
      <c r="AC81" s="78"/>
      <c r="AD81" s="78"/>
      <c r="AE81" s="78"/>
      <c r="AF81" s="82"/>
    </row>
    <row r="82" spans="1:32" hidden="1">
      <c r="A82" s="115">
        <v>44276</v>
      </c>
      <c r="B82" s="200"/>
      <c r="C82" s="200"/>
      <c r="D82" s="200"/>
      <c r="E82" s="175"/>
      <c r="F82" s="175"/>
      <c r="G82" s="200"/>
      <c r="H82" s="201">
        <f>出入金!H82</f>
        <v>0</v>
      </c>
      <c r="I82" s="201">
        <f>出入金!I82</f>
        <v>0</v>
      </c>
      <c r="J82" s="34">
        <f>出入金!C82</f>
        <v>4.4238461538461553E-2</v>
      </c>
      <c r="K82" s="175"/>
      <c r="L82" s="175"/>
      <c r="M82" s="175"/>
      <c r="N82" s="175"/>
      <c r="O82" s="175"/>
      <c r="P82" s="175"/>
      <c r="Q82" s="78"/>
      <c r="R82" s="78"/>
      <c r="S82" s="78"/>
      <c r="T82" s="78"/>
      <c r="U82" s="78"/>
      <c r="V82" s="5"/>
      <c r="W82" s="78"/>
      <c r="X82" s="218"/>
      <c r="Y82" s="218"/>
      <c r="Z82" s="218"/>
      <c r="AA82" s="219"/>
      <c r="AB82" s="60"/>
      <c r="AC82" s="78"/>
      <c r="AD82" s="78"/>
      <c r="AE82" s="78"/>
      <c r="AF82" s="82"/>
    </row>
    <row r="83" spans="1:32" hidden="1">
      <c r="A83" s="115">
        <v>44277</v>
      </c>
      <c r="B83" s="200"/>
      <c r="C83" s="200"/>
      <c r="D83" s="200"/>
      <c r="E83" s="175"/>
      <c r="F83" s="175"/>
      <c r="G83" s="200"/>
      <c r="H83" s="201">
        <f>出入金!H83</f>
        <v>0</v>
      </c>
      <c r="I83" s="201">
        <f>出入金!I83</f>
        <v>0</v>
      </c>
      <c r="J83" s="34">
        <f>出入金!C83</f>
        <v>4.423396226415096E-2</v>
      </c>
      <c r="K83" s="175"/>
      <c r="L83" s="175"/>
      <c r="M83" s="175"/>
      <c r="N83" s="175"/>
      <c r="O83" s="175"/>
      <c r="P83" s="175"/>
      <c r="Q83" s="78"/>
      <c r="R83" s="78"/>
      <c r="S83" s="78"/>
      <c r="T83" s="78"/>
      <c r="U83" s="78"/>
      <c r="V83" s="5"/>
      <c r="W83" s="78"/>
      <c r="X83" s="218"/>
      <c r="Y83" s="218"/>
      <c r="Z83" s="218"/>
      <c r="AA83" s="219"/>
      <c r="AB83" s="60"/>
      <c r="AC83" s="78"/>
      <c r="AD83" s="78"/>
      <c r="AE83" s="78"/>
      <c r="AF83" s="82"/>
    </row>
    <row r="84" spans="1:32" hidden="1">
      <c r="A84" s="115">
        <v>44278</v>
      </c>
      <c r="B84" s="200"/>
      <c r="C84" s="200"/>
      <c r="D84" s="200"/>
      <c r="E84" s="175"/>
      <c r="F84" s="175"/>
      <c r="G84" s="200"/>
      <c r="H84" s="201">
        <f>出入金!H84</f>
        <v>0</v>
      </c>
      <c r="I84" s="201">
        <f>出入金!I84</f>
        <v>0</v>
      </c>
      <c r="J84" s="34">
        <f>出入金!C84</f>
        <v>4.4229629629629647E-2</v>
      </c>
      <c r="K84" s="175"/>
      <c r="L84" s="175"/>
      <c r="M84" s="175"/>
      <c r="N84" s="175"/>
      <c r="O84" s="175"/>
      <c r="P84" s="175"/>
      <c r="Q84" s="78"/>
      <c r="R84" s="78"/>
      <c r="S84" s="78"/>
      <c r="T84" s="78"/>
      <c r="U84" s="78"/>
      <c r="V84" s="5"/>
      <c r="W84" s="78"/>
      <c r="X84" s="218"/>
      <c r="Y84" s="218"/>
      <c r="Z84" s="218"/>
      <c r="AA84" s="219"/>
      <c r="AB84" s="60"/>
      <c r="AC84" s="78"/>
      <c r="AD84" s="78"/>
      <c r="AE84" s="78"/>
      <c r="AF84" s="82"/>
    </row>
    <row r="85" spans="1:32" hidden="1">
      <c r="A85" s="115">
        <v>44279</v>
      </c>
      <c r="B85" s="200"/>
      <c r="C85" s="200"/>
      <c r="D85" s="200"/>
      <c r="E85" s="175"/>
      <c r="F85" s="175"/>
      <c r="G85" s="200"/>
      <c r="H85" s="201">
        <f>出入金!H85</f>
        <v>0</v>
      </c>
      <c r="I85" s="201">
        <f>出入金!I85</f>
        <v>0</v>
      </c>
      <c r="J85" s="34">
        <f>出入金!C85</f>
        <v>4.4225454545454561E-2</v>
      </c>
      <c r="K85" s="175"/>
      <c r="L85" s="175"/>
      <c r="M85" s="175"/>
      <c r="N85" s="175"/>
      <c r="O85" s="175"/>
      <c r="P85" s="175"/>
      <c r="Q85" s="78"/>
      <c r="R85" s="78"/>
      <c r="S85" s="78"/>
      <c r="T85" s="78"/>
      <c r="U85" s="78"/>
      <c r="V85" s="5"/>
      <c r="W85" s="78"/>
      <c r="X85" s="218"/>
      <c r="Y85" s="218"/>
      <c r="Z85" s="218"/>
      <c r="AA85" s="219"/>
      <c r="AB85" s="60"/>
      <c r="AC85" s="78"/>
      <c r="AD85" s="78"/>
      <c r="AE85" s="78"/>
      <c r="AF85" s="82"/>
    </row>
    <row r="86" spans="1:32" hidden="1">
      <c r="A86" s="115">
        <v>44280</v>
      </c>
      <c r="B86" s="200"/>
      <c r="C86" s="200"/>
      <c r="D86" s="200"/>
      <c r="E86" s="175"/>
      <c r="F86" s="175"/>
      <c r="G86" s="200"/>
      <c r="H86" s="201">
        <f>出入金!H86</f>
        <v>0</v>
      </c>
      <c r="I86" s="201">
        <f>出入金!I86</f>
        <v>0</v>
      </c>
      <c r="J86" s="34">
        <f>出入金!C86</f>
        <v>4.4221428571428585E-2</v>
      </c>
      <c r="K86" s="175"/>
      <c r="L86" s="175"/>
      <c r="M86" s="175"/>
      <c r="N86" s="175"/>
      <c r="O86" s="175"/>
      <c r="P86" s="175"/>
      <c r="Q86" s="78"/>
      <c r="R86" s="78"/>
      <c r="S86" s="78"/>
      <c r="T86" s="78"/>
      <c r="U86" s="78"/>
      <c r="V86" s="5"/>
      <c r="W86" s="78"/>
      <c r="X86" s="218"/>
      <c r="Y86" s="218"/>
      <c r="Z86" s="218"/>
      <c r="AA86" s="219"/>
      <c r="AB86" s="60"/>
      <c r="AC86" s="78"/>
      <c r="AD86" s="78"/>
      <c r="AE86" s="78"/>
      <c r="AF86" s="82"/>
    </row>
    <row r="87" spans="1:32" hidden="1">
      <c r="A87" s="115">
        <v>44281</v>
      </c>
      <c r="B87" s="200"/>
      <c r="C87" s="200"/>
      <c r="D87" s="200"/>
      <c r="E87" s="175"/>
      <c r="F87" s="175"/>
      <c r="G87" s="200"/>
      <c r="H87" s="201">
        <f>出入金!H87</f>
        <v>0</v>
      </c>
      <c r="I87" s="201">
        <f>出入金!I87</f>
        <v>0</v>
      </c>
      <c r="J87" s="34">
        <f>出入金!C87</f>
        <v>4.4217543859649135E-2</v>
      </c>
      <c r="K87" s="175"/>
      <c r="L87" s="175"/>
      <c r="M87" s="175"/>
      <c r="N87" s="175"/>
      <c r="O87" s="175"/>
      <c r="P87" s="175"/>
      <c r="Q87" s="78"/>
      <c r="R87" s="78"/>
      <c r="S87" s="78"/>
      <c r="T87" s="78"/>
      <c r="U87" s="78"/>
      <c r="V87" s="5"/>
      <c r="W87" s="78"/>
      <c r="X87" s="218"/>
      <c r="Y87" s="218"/>
      <c r="Z87" s="218"/>
      <c r="AA87" s="219"/>
      <c r="AB87" s="60"/>
      <c r="AC87" s="78"/>
      <c r="AD87" s="78"/>
      <c r="AE87" s="78"/>
      <c r="AF87" s="82"/>
    </row>
    <row r="88" spans="1:32" hidden="1">
      <c r="A88" s="115">
        <v>44282</v>
      </c>
      <c r="B88" s="200"/>
      <c r="C88" s="200"/>
      <c r="D88" s="200"/>
      <c r="E88" s="175"/>
      <c r="F88" s="175"/>
      <c r="G88" s="200"/>
      <c r="H88" s="201">
        <f>出入金!H88</f>
        <v>0</v>
      </c>
      <c r="I88" s="201">
        <f>出入金!I88</f>
        <v>0</v>
      </c>
      <c r="J88" s="34">
        <f>出入金!C88</f>
        <v>4.4213793103448293E-2</v>
      </c>
      <c r="K88" s="175"/>
      <c r="L88" s="175"/>
      <c r="M88" s="175"/>
      <c r="N88" s="175"/>
      <c r="O88" s="175"/>
      <c r="P88" s="175"/>
      <c r="Q88" s="78"/>
      <c r="R88" s="78"/>
      <c r="S88" s="78"/>
      <c r="T88" s="78"/>
      <c r="U88" s="78"/>
      <c r="V88" s="5"/>
      <c r="W88" s="78"/>
      <c r="X88" s="218"/>
      <c r="Y88" s="218"/>
      <c r="Z88" s="218"/>
      <c r="AA88" s="219"/>
      <c r="AB88" s="60"/>
      <c r="AC88" s="78"/>
      <c r="AD88" s="78"/>
      <c r="AE88" s="78"/>
      <c r="AF88" s="82"/>
    </row>
    <row r="89" spans="1:32" hidden="1">
      <c r="A89" s="115">
        <v>44283</v>
      </c>
      <c r="B89" s="200"/>
      <c r="C89" s="200"/>
      <c r="D89" s="200"/>
      <c r="E89" s="175"/>
      <c r="F89" s="175"/>
      <c r="G89" s="200"/>
      <c r="H89" s="201">
        <f>出入金!H89</f>
        <v>0</v>
      </c>
      <c r="I89" s="201">
        <f>出入金!I89</f>
        <v>0</v>
      </c>
      <c r="J89" s="34">
        <f>出入金!C89</f>
        <v>4.4210169491525439E-2</v>
      </c>
      <c r="K89" s="175"/>
      <c r="L89" s="175"/>
      <c r="M89" s="175"/>
      <c r="N89" s="175"/>
      <c r="O89" s="175"/>
      <c r="P89" s="175"/>
      <c r="Q89" s="78"/>
      <c r="R89" s="78"/>
      <c r="S89" s="78"/>
      <c r="T89" s="78"/>
      <c r="U89" s="78"/>
      <c r="V89" s="5"/>
      <c r="W89" s="78"/>
      <c r="X89" s="218"/>
      <c r="Y89" s="218"/>
      <c r="Z89" s="218"/>
      <c r="AA89" s="219"/>
      <c r="AB89" s="60"/>
      <c r="AC89" s="78"/>
      <c r="AD89" s="78"/>
      <c r="AE89" s="78"/>
      <c r="AF89" s="82"/>
    </row>
    <row r="90" spans="1:32" hidden="1">
      <c r="A90" s="115">
        <v>44284</v>
      </c>
      <c r="B90" s="200"/>
      <c r="C90" s="200"/>
      <c r="D90" s="200"/>
      <c r="E90" s="175"/>
      <c r="F90" s="175"/>
      <c r="G90" s="200"/>
      <c r="H90" s="201">
        <f>出入金!H90</f>
        <v>0</v>
      </c>
      <c r="I90" s="201">
        <f>出入金!I90</f>
        <v>0</v>
      </c>
      <c r="J90" s="34">
        <f>出入金!C90</f>
        <v>4.4206666666666686E-2</v>
      </c>
      <c r="K90" s="175"/>
      <c r="L90" s="175"/>
      <c r="M90" s="175"/>
      <c r="N90" s="175"/>
      <c r="O90" s="175"/>
      <c r="P90" s="175"/>
      <c r="Q90" s="78"/>
      <c r="R90" s="78"/>
      <c r="S90" s="78"/>
      <c r="T90" s="78"/>
      <c r="U90" s="78"/>
      <c r="V90" s="5"/>
      <c r="W90" s="78"/>
      <c r="X90" s="218"/>
      <c r="Y90" s="218"/>
      <c r="Z90" s="218"/>
      <c r="AA90" s="219"/>
      <c r="AB90" s="60"/>
      <c r="AC90" s="78"/>
      <c r="AD90" s="78"/>
      <c r="AE90" s="78"/>
      <c r="AF90" s="82"/>
    </row>
    <row r="91" spans="1:32" hidden="1">
      <c r="A91" s="115">
        <v>44285</v>
      </c>
      <c r="B91" s="200"/>
      <c r="C91" s="200"/>
      <c r="D91" s="200"/>
      <c r="E91" s="175"/>
      <c r="F91" s="175"/>
      <c r="G91" s="200"/>
      <c r="H91" s="201">
        <f>出入金!H91</f>
        <v>0</v>
      </c>
      <c r="I91" s="201">
        <f>出入金!I91</f>
        <v>0</v>
      </c>
      <c r="J91" s="34">
        <f>出入金!C91</f>
        <v>4.4203278688524604E-2</v>
      </c>
      <c r="K91" s="175"/>
      <c r="L91" s="175"/>
      <c r="M91" s="175"/>
      <c r="N91" s="175"/>
      <c r="O91" s="175"/>
      <c r="P91" s="175"/>
      <c r="Q91" s="78"/>
      <c r="R91" s="78"/>
      <c r="S91" s="78"/>
      <c r="T91" s="78"/>
      <c r="U91" s="78"/>
      <c r="V91" s="5"/>
      <c r="W91" s="78"/>
      <c r="X91" s="218"/>
      <c r="Y91" s="218"/>
      <c r="Z91" s="218"/>
      <c r="AA91" s="219"/>
      <c r="AB91" s="60"/>
      <c r="AC91" s="78"/>
      <c r="AD91" s="78"/>
      <c r="AE91" s="78"/>
      <c r="AF91" s="82"/>
    </row>
    <row r="92" spans="1:32" hidden="1">
      <c r="A92" s="115">
        <v>44286</v>
      </c>
      <c r="B92" s="200"/>
      <c r="C92" s="200"/>
      <c r="D92" s="200"/>
      <c r="E92" s="175"/>
      <c r="F92" s="175"/>
      <c r="G92" s="200"/>
      <c r="H92" s="201">
        <f>出入金!H92</f>
        <v>0</v>
      </c>
      <c r="I92" s="201">
        <f>出入金!I92</f>
        <v>0</v>
      </c>
      <c r="J92" s="34">
        <f>出入金!C92</f>
        <v>4.4200000000000017E-2</v>
      </c>
      <c r="K92" s="175"/>
      <c r="L92" s="175"/>
      <c r="M92" s="175"/>
      <c r="N92" s="175"/>
      <c r="O92" s="175"/>
      <c r="P92" s="175"/>
      <c r="Q92" s="78"/>
      <c r="R92" s="78"/>
      <c r="S92" s="78"/>
      <c r="T92" s="78"/>
      <c r="U92" s="78"/>
      <c r="V92" s="5"/>
      <c r="W92" s="78"/>
      <c r="X92" s="218"/>
      <c r="Y92" s="218"/>
      <c r="Z92" s="218"/>
      <c r="AA92" s="219"/>
      <c r="AB92" s="60"/>
      <c r="AC92" s="78"/>
      <c r="AD92" s="78"/>
      <c r="AE92" s="78"/>
      <c r="AF92" s="82"/>
    </row>
    <row r="93" spans="1:32" hidden="1">
      <c r="A93" s="115">
        <v>44287</v>
      </c>
      <c r="B93" s="200"/>
      <c r="C93" s="200"/>
      <c r="D93" s="200"/>
      <c r="E93" s="175"/>
      <c r="F93" s="175"/>
      <c r="G93" s="200"/>
      <c r="H93" s="201">
        <f>出入金!H93</f>
        <v>0</v>
      </c>
      <c r="I93" s="201">
        <f>出入金!I93</f>
        <v>0</v>
      </c>
      <c r="J93" s="34">
        <f>出入金!C93</f>
        <v>4.4177777777777795E-2</v>
      </c>
      <c r="K93" s="175"/>
      <c r="L93" s="175"/>
      <c r="M93" s="175"/>
      <c r="N93" s="175"/>
      <c r="O93" s="175"/>
      <c r="P93" s="175"/>
      <c r="Q93" s="78"/>
      <c r="R93" s="78"/>
      <c r="S93" s="78"/>
      <c r="T93" s="78"/>
      <c r="U93" s="78"/>
      <c r="V93" s="5"/>
      <c r="W93" s="78"/>
      <c r="X93" s="218"/>
      <c r="Y93" s="218"/>
      <c r="Z93" s="218"/>
      <c r="AA93" s="219"/>
      <c r="AB93" s="60"/>
      <c r="AC93" s="78"/>
      <c r="AD93" s="78"/>
      <c r="AE93" s="78"/>
      <c r="AF93" s="82"/>
    </row>
    <row r="94" spans="1:32" hidden="1">
      <c r="A94" s="115">
        <v>44288</v>
      </c>
      <c r="B94" s="200"/>
      <c r="C94" s="200"/>
      <c r="D94" s="200"/>
      <c r="E94" s="175"/>
      <c r="F94" s="175"/>
      <c r="G94" s="200"/>
      <c r="H94" s="201">
        <f>出入金!H94</f>
        <v>0</v>
      </c>
      <c r="I94" s="201">
        <f>出入金!I94</f>
        <v>0</v>
      </c>
      <c r="J94" s="34">
        <f>出入金!C94</f>
        <v>4.4156250000000022E-2</v>
      </c>
      <c r="K94" s="175"/>
      <c r="L94" s="175"/>
      <c r="M94" s="175"/>
      <c r="N94" s="175"/>
      <c r="O94" s="175"/>
      <c r="P94" s="175"/>
      <c r="Q94" s="78"/>
      <c r="R94" s="78"/>
      <c r="S94" s="78"/>
      <c r="T94" s="78"/>
      <c r="U94" s="78"/>
      <c r="V94" s="5"/>
      <c r="W94" s="78"/>
      <c r="X94" s="218"/>
      <c r="Y94" s="218"/>
      <c r="Z94" s="218"/>
      <c r="AA94" s="219"/>
      <c r="AB94" s="60"/>
      <c r="AC94" s="78"/>
      <c r="AD94" s="78"/>
      <c r="AE94" s="78"/>
      <c r="AF94" s="82"/>
    </row>
    <row r="95" spans="1:32" hidden="1">
      <c r="A95" s="115">
        <v>44289</v>
      </c>
      <c r="B95" s="200"/>
      <c r="C95" s="200"/>
      <c r="D95" s="200"/>
      <c r="E95" s="175"/>
      <c r="F95" s="175"/>
      <c r="G95" s="200"/>
      <c r="H95" s="201">
        <f>出入金!H95</f>
        <v>0</v>
      </c>
      <c r="I95" s="201">
        <f>出入金!I95</f>
        <v>0</v>
      </c>
      <c r="J95" s="34">
        <f>出入金!C95</f>
        <v>4.4135384615384639E-2</v>
      </c>
      <c r="K95" s="175"/>
      <c r="L95" s="175"/>
      <c r="M95" s="175"/>
      <c r="N95" s="175"/>
      <c r="O95" s="175"/>
      <c r="P95" s="175"/>
      <c r="Q95" s="78"/>
      <c r="R95" s="78"/>
      <c r="S95" s="78"/>
      <c r="T95" s="78"/>
      <c r="U95" s="78"/>
      <c r="V95" s="5"/>
      <c r="W95" s="78"/>
      <c r="X95" s="218"/>
      <c r="Y95" s="218"/>
      <c r="Z95" s="218"/>
      <c r="AA95" s="219"/>
      <c r="AB95" s="60"/>
      <c r="AC95" s="78"/>
      <c r="AD95" s="78"/>
      <c r="AE95" s="78"/>
      <c r="AF95" s="82"/>
    </row>
    <row r="96" spans="1:32" hidden="1">
      <c r="A96" s="115">
        <v>44290</v>
      </c>
      <c r="B96" s="200"/>
      <c r="C96" s="200"/>
      <c r="D96" s="200"/>
      <c r="E96" s="175"/>
      <c r="F96" s="175"/>
      <c r="G96" s="200"/>
      <c r="H96" s="201">
        <f>出入金!H96</f>
        <v>0</v>
      </c>
      <c r="I96" s="201">
        <f>出入金!I96</f>
        <v>0</v>
      </c>
      <c r="J96" s="34">
        <f>出入金!C96</f>
        <v>4.4115151515151545E-2</v>
      </c>
      <c r="K96" s="175"/>
      <c r="L96" s="175"/>
      <c r="M96" s="175"/>
      <c r="N96" s="175"/>
      <c r="O96" s="175"/>
      <c r="P96" s="175"/>
      <c r="Q96" s="78"/>
      <c r="R96" s="78"/>
      <c r="S96" s="78"/>
      <c r="T96" s="78"/>
      <c r="U96" s="78"/>
      <c r="V96" s="5"/>
      <c r="W96" s="78"/>
      <c r="X96" s="218"/>
      <c r="Y96" s="218"/>
      <c r="Z96" s="218"/>
      <c r="AA96" s="219"/>
      <c r="AB96" s="60"/>
      <c r="AC96" s="78"/>
      <c r="AD96" s="78"/>
      <c r="AE96" s="78"/>
      <c r="AF96" s="82"/>
    </row>
    <row r="97" spans="1:32" hidden="1">
      <c r="A97" s="115">
        <v>44291</v>
      </c>
      <c r="B97" s="200"/>
      <c r="C97" s="200"/>
      <c r="D97" s="200"/>
      <c r="E97" s="175"/>
      <c r="F97" s="175"/>
      <c r="G97" s="200"/>
      <c r="H97" s="201">
        <f>出入金!H97</f>
        <v>0</v>
      </c>
      <c r="I97" s="201">
        <f>出入金!I97</f>
        <v>0</v>
      </c>
      <c r="J97" s="34">
        <f>出入金!C97</f>
        <v>4.4095522388059728E-2</v>
      </c>
      <c r="K97" s="175"/>
      <c r="L97" s="175"/>
      <c r="M97" s="175"/>
      <c r="N97" s="175"/>
      <c r="O97" s="175"/>
      <c r="P97" s="175"/>
      <c r="Q97" s="78"/>
      <c r="R97" s="78"/>
      <c r="S97" s="78"/>
      <c r="T97" s="78"/>
      <c r="U97" s="78"/>
      <c r="V97" s="5"/>
      <c r="W97" s="78"/>
      <c r="X97" s="218"/>
      <c r="Y97" s="218"/>
      <c r="Z97" s="218"/>
      <c r="AA97" s="219"/>
      <c r="AB97" s="60"/>
      <c r="AC97" s="78"/>
      <c r="AD97" s="78"/>
      <c r="AE97" s="78"/>
      <c r="AF97" s="82"/>
    </row>
    <row r="98" spans="1:32" hidden="1">
      <c r="A98" s="115">
        <v>44292</v>
      </c>
      <c r="B98" s="200"/>
      <c r="C98" s="200"/>
      <c r="D98" s="200"/>
      <c r="E98" s="175"/>
      <c r="F98" s="175"/>
      <c r="G98" s="200"/>
      <c r="H98" s="201">
        <f>出入金!H98</f>
        <v>0</v>
      </c>
      <c r="I98" s="201">
        <f>出入金!I98</f>
        <v>0</v>
      </c>
      <c r="J98" s="34">
        <f>出入金!C98</f>
        <v>4.4076470588235328E-2</v>
      </c>
      <c r="K98" s="175"/>
      <c r="L98" s="175"/>
      <c r="M98" s="175"/>
      <c r="N98" s="175"/>
      <c r="O98" s="175"/>
      <c r="P98" s="175"/>
      <c r="Q98" s="78"/>
      <c r="R98" s="78"/>
      <c r="S98" s="78"/>
      <c r="T98" s="78"/>
      <c r="U98" s="78"/>
      <c r="V98" s="5"/>
      <c r="W98" s="78"/>
      <c r="X98" s="218"/>
      <c r="Y98" s="218"/>
      <c r="Z98" s="218"/>
      <c r="AA98" s="219"/>
      <c r="AB98" s="60"/>
      <c r="AC98" s="78"/>
      <c r="AD98" s="78"/>
      <c r="AE98" s="78"/>
      <c r="AF98" s="82"/>
    </row>
    <row r="99" spans="1:32" hidden="1">
      <c r="A99" s="115">
        <v>44293</v>
      </c>
      <c r="B99" s="200"/>
      <c r="C99" s="200"/>
      <c r="D99" s="200"/>
      <c r="E99" s="175"/>
      <c r="F99" s="175"/>
      <c r="G99" s="200"/>
      <c r="H99" s="201">
        <f>出入金!H99</f>
        <v>0</v>
      </c>
      <c r="I99" s="201">
        <f>出入金!I99</f>
        <v>0</v>
      </c>
      <c r="J99" s="34">
        <f>出入金!C99</f>
        <v>4.4057971014492783E-2</v>
      </c>
      <c r="K99" s="175"/>
      <c r="L99" s="175"/>
      <c r="M99" s="175"/>
      <c r="N99" s="175"/>
      <c r="O99" s="175"/>
      <c r="P99" s="175"/>
      <c r="Q99" s="78"/>
      <c r="R99" s="78"/>
      <c r="S99" s="78"/>
      <c r="T99" s="78"/>
      <c r="U99" s="78"/>
      <c r="V99" s="5"/>
      <c r="W99" s="78"/>
      <c r="X99" s="218"/>
      <c r="Y99" s="218"/>
      <c r="Z99" s="218"/>
      <c r="AA99" s="219"/>
      <c r="AB99" s="60"/>
      <c r="AC99" s="78"/>
      <c r="AD99" s="78"/>
      <c r="AE99" s="78"/>
      <c r="AF99" s="82"/>
    </row>
    <row r="100" spans="1:32" hidden="1">
      <c r="A100" s="115">
        <v>44294</v>
      </c>
      <c r="B100" s="200"/>
      <c r="C100" s="200"/>
      <c r="D100" s="200"/>
      <c r="E100" s="175"/>
      <c r="F100" s="175"/>
      <c r="G100" s="200"/>
      <c r="H100" s="201">
        <f>出入金!H100</f>
        <v>0</v>
      </c>
      <c r="I100" s="201">
        <f>出入金!I100</f>
        <v>0</v>
      </c>
      <c r="J100" s="34">
        <f>出入金!C100</f>
        <v>4.4040000000000037E-2</v>
      </c>
      <c r="K100" s="175"/>
      <c r="L100" s="175"/>
      <c r="M100" s="175"/>
      <c r="N100" s="175"/>
      <c r="O100" s="175"/>
      <c r="P100" s="175"/>
      <c r="Q100" s="78"/>
      <c r="R100" s="78"/>
      <c r="S100" s="78"/>
      <c r="T100" s="78"/>
      <c r="U100" s="78"/>
      <c r="V100" s="5"/>
      <c r="W100" s="78"/>
      <c r="X100" s="218"/>
      <c r="Y100" s="218"/>
      <c r="Z100" s="218"/>
      <c r="AA100" s="219"/>
      <c r="AB100" s="60"/>
      <c r="AC100" s="78"/>
      <c r="AD100" s="78"/>
      <c r="AE100" s="78"/>
      <c r="AF100" s="82"/>
    </row>
    <row r="101" spans="1:32" hidden="1">
      <c r="A101" s="115">
        <v>44295</v>
      </c>
      <c r="B101" s="200"/>
      <c r="C101" s="200"/>
      <c r="D101" s="200"/>
      <c r="E101" s="175"/>
      <c r="F101" s="175"/>
      <c r="G101" s="200"/>
      <c r="H101" s="201">
        <f>出入金!H101</f>
        <v>0</v>
      </c>
      <c r="I101" s="201">
        <f>出入金!I101</f>
        <v>0</v>
      </c>
      <c r="J101" s="34">
        <f>出入金!C101</f>
        <v>4.4022535211267644E-2</v>
      </c>
      <c r="K101" s="175"/>
      <c r="L101" s="175"/>
      <c r="M101" s="175"/>
      <c r="N101" s="175"/>
      <c r="O101" s="175"/>
      <c r="P101" s="175"/>
      <c r="Q101" s="78"/>
      <c r="R101" s="78"/>
      <c r="S101" s="78"/>
      <c r="T101" s="78"/>
      <c r="U101" s="78"/>
      <c r="V101" s="5"/>
      <c r="W101" s="78"/>
      <c r="X101" s="218"/>
      <c r="Y101" s="218"/>
      <c r="Z101" s="218"/>
      <c r="AA101" s="219"/>
      <c r="AB101" s="60"/>
      <c r="AC101" s="78"/>
      <c r="AD101" s="78"/>
      <c r="AE101" s="78"/>
      <c r="AF101" s="82"/>
    </row>
    <row r="102" spans="1:32" hidden="1">
      <c r="A102" s="115">
        <v>44296</v>
      </c>
      <c r="B102" s="200"/>
      <c r="C102" s="200"/>
      <c r="D102" s="200"/>
      <c r="E102" s="175"/>
      <c r="F102" s="175"/>
      <c r="G102" s="200"/>
      <c r="H102" s="201">
        <f>出入金!H102</f>
        <v>0</v>
      </c>
      <c r="I102" s="201">
        <f>出入金!I102</f>
        <v>0</v>
      </c>
      <c r="J102" s="34">
        <f>出入金!C102</f>
        <v>4.4005555555555596E-2</v>
      </c>
      <c r="K102" s="175"/>
      <c r="L102" s="175"/>
      <c r="M102" s="175"/>
      <c r="N102" s="175"/>
      <c r="O102" s="175"/>
      <c r="P102" s="175"/>
      <c r="Q102" s="78"/>
      <c r="R102" s="78"/>
      <c r="S102" s="78"/>
      <c r="T102" s="78"/>
      <c r="U102" s="78"/>
      <c r="V102" s="5"/>
      <c r="W102" s="78"/>
      <c r="X102" s="218"/>
      <c r="Y102" s="218"/>
      <c r="Z102" s="218"/>
      <c r="AA102" s="219"/>
      <c r="AB102" s="60"/>
      <c r="AC102" s="78"/>
      <c r="AD102" s="78"/>
      <c r="AE102" s="78"/>
      <c r="AF102" s="82"/>
    </row>
    <row r="103" spans="1:32" hidden="1">
      <c r="A103" s="115">
        <v>44297</v>
      </c>
      <c r="B103" s="200"/>
      <c r="C103" s="200"/>
      <c r="D103" s="200"/>
      <c r="E103" s="175"/>
      <c r="F103" s="175"/>
      <c r="G103" s="200"/>
      <c r="H103" s="201">
        <f>出入金!H103</f>
        <v>0</v>
      </c>
      <c r="I103" s="201">
        <f>出入金!I103</f>
        <v>0</v>
      </c>
      <c r="J103" s="34">
        <f>出入金!C103</f>
        <v>4.3989041095890448E-2</v>
      </c>
      <c r="K103" s="175"/>
      <c r="L103" s="175"/>
      <c r="M103" s="175"/>
      <c r="N103" s="175"/>
      <c r="O103" s="175"/>
      <c r="P103" s="175"/>
      <c r="Q103" s="78"/>
      <c r="R103" s="78"/>
      <c r="S103" s="78"/>
      <c r="T103" s="78"/>
      <c r="U103" s="78"/>
      <c r="V103" s="5"/>
      <c r="W103" s="78"/>
      <c r="X103" s="218"/>
      <c r="Y103" s="218"/>
      <c r="Z103" s="218"/>
      <c r="AA103" s="219"/>
      <c r="AB103" s="60"/>
      <c r="AC103" s="78"/>
      <c r="AD103" s="78"/>
      <c r="AE103" s="78"/>
      <c r="AF103" s="82"/>
    </row>
    <row r="104" spans="1:32" hidden="1">
      <c r="A104" s="115">
        <v>44298</v>
      </c>
      <c r="B104" s="200"/>
      <c r="C104" s="200"/>
      <c r="D104" s="200"/>
      <c r="E104" s="175"/>
      <c r="F104" s="175"/>
      <c r="G104" s="200"/>
      <c r="H104" s="201">
        <f>出入金!H104</f>
        <v>0</v>
      </c>
      <c r="I104" s="201">
        <f>出入金!I104</f>
        <v>0</v>
      </c>
      <c r="J104" s="34">
        <f>出入金!C104</f>
        <v>4.3972972972973014E-2</v>
      </c>
      <c r="K104" s="175"/>
      <c r="L104" s="175"/>
      <c r="M104" s="175"/>
      <c r="N104" s="175"/>
      <c r="O104" s="175"/>
      <c r="P104" s="175"/>
      <c r="Q104" s="78"/>
      <c r="R104" s="78"/>
      <c r="S104" s="78"/>
      <c r="T104" s="78"/>
      <c r="U104" s="78"/>
      <c r="V104" s="5"/>
      <c r="W104" s="78"/>
      <c r="X104" s="218"/>
      <c r="Y104" s="218"/>
      <c r="Z104" s="218"/>
      <c r="AA104" s="219"/>
      <c r="AB104" s="60"/>
      <c r="AC104" s="78"/>
      <c r="AD104" s="78"/>
      <c r="AE104" s="78"/>
      <c r="AF104" s="82"/>
    </row>
    <row r="105" spans="1:32" hidden="1">
      <c r="A105" s="115">
        <v>44299</v>
      </c>
      <c r="B105" s="200"/>
      <c r="C105" s="200"/>
      <c r="D105" s="200"/>
      <c r="E105" s="175"/>
      <c r="F105" s="175"/>
      <c r="G105" s="200"/>
      <c r="H105" s="201">
        <f>出入金!H105</f>
        <v>0</v>
      </c>
      <c r="I105" s="201">
        <f>出入金!I105</f>
        <v>0</v>
      </c>
      <c r="J105" s="34">
        <f>出入金!C105</f>
        <v>4.3957333333333376E-2</v>
      </c>
      <c r="K105" s="175"/>
      <c r="L105" s="175"/>
      <c r="M105" s="175"/>
      <c r="N105" s="175"/>
      <c r="O105" s="175"/>
      <c r="P105" s="175"/>
      <c r="Q105" s="78"/>
      <c r="R105" s="78"/>
      <c r="S105" s="78"/>
      <c r="T105" s="78"/>
      <c r="U105" s="78"/>
      <c r="V105" s="5"/>
      <c r="W105" s="78"/>
      <c r="X105" s="218"/>
      <c r="Y105" s="218"/>
      <c r="Z105" s="218"/>
      <c r="AA105" s="219"/>
      <c r="AB105" s="60"/>
      <c r="AC105" s="78"/>
      <c r="AD105" s="78"/>
      <c r="AE105" s="78"/>
      <c r="AF105" s="82"/>
    </row>
    <row r="106" spans="1:32" hidden="1">
      <c r="A106" s="115">
        <v>44300</v>
      </c>
      <c r="B106" s="200"/>
      <c r="C106" s="200"/>
      <c r="D106" s="200"/>
      <c r="E106" s="175"/>
      <c r="F106" s="175"/>
      <c r="G106" s="200"/>
      <c r="H106" s="201">
        <f>出入金!H106</f>
        <v>0</v>
      </c>
      <c r="I106" s="201">
        <f>出入金!I106</f>
        <v>0</v>
      </c>
      <c r="J106" s="34">
        <f>出入金!C106</f>
        <v>4.3942105263157942E-2</v>
      </c>
      <c r="K106" s="175"/>
      <c r="L106" s="175"/>
      <c r="M106" s="175"/>
      <c r="N106" s="175"/>
      <c r="O106" s="175"/>
      <c r="P106" s="175"/>
      <c r="Q106" s="78"/>
      <c r="R106" s="78"/>
      <c r="S106" s="78"/>
      <c r="T106" s="78"/>
      <c r="U106" s="78"/>
      <c r="V106" s="5"/>
      <c r="W106" s="78"/>
      <c r="X106" s="218"/>
      <c r="Y106" s="218"/>
      <c r="Z106" s="218"/>
      <c r="AA106" s="219"/>
      <c r="AB106" s="60"/>
      <c r="AC106" s="78"/>
      <c r="AD106" s="78"/>
      <c r="AE106" s="78"/>
      <c r="AF106" s="82"/>
    </row>
    <row r="107" spans="1:32" hidden="1">
      <c r="A107" s="115">
        <v>44301</v>
      </c>
      <c r="B107" s="200"/>
      <c r="C107" s="200"/>
      <c r="D107" s="200"/>
      <c r="E107" s="175"/>
      <c r="F107" s="175"/>
      <c r="G107" s="200"/>
      <c r="H107" s="201">
        <f>出入金!H107</f>
        <v>0</v>
      </c>
      <c r="I107" s="201">
        <f>出入金!I107</f>
        <v>0</v>
      </c>
      <c r="J107" s="34">
        <f>出入金!C107</f>
        <v>4.3927272727272773E-2</v>
      </c>
      <c r="K107" s="175"/>
      <c r="L107" s="175"/>
      <c r="M107" s="175"/>
      <c r="N107" s="175"/>
      <c r="O107" s="175"/>
      <c r="P107" s="175"/>
      <c r="Q107" s="78"/>
      <c r="R107" s="78"/>
      <c r="S107" s="78"/>
      <c r="T107" s="78"/>
      <c r="U107" s="78"/>
      <c r="V107" s="5"/>
      <c r="W107" s="78"/>
      <c r="X107" s="218"/>
      <c r="Y107" s="218"/>
      <c r="Z107" s="218"/>
      <c r="AA107" s="219"/>
      <c r="AB107" s="60"/>
      <c r="AC107" s="78"/>
      <c r="AD107" s="78"/>
      <c r="AE107" s="78"/>
      <c r="AF107" s="82"/>
    </row>
    <row r="108" spans="1:32" hidden="1">
      <c r="A108" s="115">
        <v>44302</v>
      </c>
      <c r="B108" s="200"/>
      <c r="C108" s="200"/>
      <c r="D108" s="200"/>
      <c r="E108" s="175"/>
      <c r="F108" s="175"/>
      <c r="G108" s="200"/>
      <c r="H108" s="201">
        <f>出入金!H108</f>
        <v>0</v>
      </c>
      <c r="I108" s="201">
        <f>出入金!I108</f>
        <v>0</v>
      </c>
      <c r="J108" s="34">
        <f>出入金!C108</f>
        <v>4.3912820512820562E-2</v>
      </c>
      <c r="K108" s="175"/>
      <c r="L108" s="175"/>
      <c r="M108" s="175"/>
      <c r="N108" s="175"/>
      <c r="O108" s="175"/>
      <c r="P108" s="175"/>
      <c r="Q108" s="78"/>
      <c r="R108" s="78"/>
      <c r="S108" s="78"/>
      <c r="T108" s="78"/>
      <c r="U108" s="78"/>
      <c r="V108" s="5"/>
      <c r="W108" s="78"/>
      <c r="X108" s="218"/>
      <c r="Y108" s="218"/>
      <c r="Z108" s="218"/>
      <c r="AA108" s="219"/>
      <c r="AB108" s="60"/>
      <c r="AC108" s="78"/>
      <c r="AD108" s="78"/>
      <c r="AE108" s="78"/>
      <c r="AF108" s="82"/>
    </row>
    <row r="109" spans="1:32" hidden="1">
      <c r="A109" s="115">
        <v>44303</v>
      </c>
      <c r="B109" s="200"/>
      <c r="C109" s="200"/>
      <c r="D109" s="200"/>
      <c r="E109" s="175"/>
      <c r="F109" s="175"/>
      <c r="G109" s="200"/>
      <c r="H109" s="201">
        <f>出入金!H109</f>
        <v>0</v>
      </c>
      <c r="I109" s="201">
        <f>出入金!I109</f>
        <v>0</v>
      </c>
      <c r="J109" s="34">
        <f>出入金!C109</f>
        <v>4.3898734177215237E-2</v>
      </c>
      <c r="K109" s="175"/>
      <c r="L109" s="175"/>
      <c r="M109" s="175"/>
      <c r="N109" s="175"/>
      <c r="O109" s="175"/>
      <c r="P109" s="175"/>
      <c r="Q109" s="78"/>
      <c r="R109" s="78"/>
      <c r="S109" s="78"/>
      <c r="T109" s="78"/>
      <c r="U109" s="78"/>
      <c r="V109" s="5"/>
      <c r="W109" s="78"/>
      <c r="X109" s="218"/>
      <c r="Y109" s="218"/>
      <c r="Z109" s="218"/>
      <c r="AA109" s="219"/>
      <c r="AB109" s="60"/>
      <c r="AC109" s="78"/>
      <c r="AD109" s="78"/>
      <c r="AE109" s="78"/>
      <c r="AF109" s="82"/>
    </row>
    <row r="110" spans="1:32" hidden="1">
      <c r="A110" s="115">
        <v>44304</v>
      </c>
      <c r="B110" s="200"/>
      <c r="C110" s="200"/>
      <c r="D110" s="200"/>
      <c r="E110" s="175"/>
      <c r="F110" s="175"/>
      <c r="G110" s="200"/>
      <c r="H110" s="201">
        <f>出入金!H110</f>
        <v>0</v>
      </c>
      <c r="I110" s="201">
        <f>出入金!I110</f>
        <v>0</v>
      </c>
      <c r="J110" s="34">
        <f>出入金!C110</f>
        <v>4.3885000000000049E-2</v>
      </c>
      <c r="K110" s="175"/>
      <c r="L110" s="175"/>
      <c r="M110" s="175"/>
      <c r="N110" s="175"/>
      <c r="O110" s="175"/>
      <c r="P110" s="175"/>
      <c r="Q110" s="78"/>
      <c r="R110" s="78"/>
      <c r="S110" s="78"/>
      <c r="T110" s="78"/>
      <c r="U110" s="78"/>
      <c r="V110" s="5"/>
      <c r="W110" s="78"/>
      <c r="X110" s="218"/>
      <c r="Y110" s="218"/>
      <c r="Z110" s="218"/>
      <c r="AA110" s="219"/>
      <c r="AB110" s="60"/>
      <c r="AC110" s="78"/>
      <c r="AD110" s="78"/>
      <c r="AE110" s="78"/>
      <c r="AF110" s="82"/>
    </row>
    <row r="111" spans="1:32" hidden="1">
      <c r="A111" s="115">
        <v>44305</v>
      </c>
      <c r="B111" s="200"/>
      <c r="C111" s="200"/>
      <c r="D111" s="200"/>
      <c r="E111" s="175"/>
      <c r="F111" s="175"/>
      <c r="G111" s="200"/>
      <c r="H111" s="201">
        <f>出入金!H111</f>
        <v>0</v>
      </c>
      <c r="I111" s="201">
        <f>出入金!I111</f>
        <v>0</v>
      </c>
      <c r="J111" s="34">
        <f>出入金!C111</f>
        <v>4.3871604938271656E-2</v>
      </c>
      <c r="K111" s="175"/>
      <c r="L111" s="175"/>
      <c r="M111" s="175"/>
      <c r="N111" s="175"/>
      <c r="O111" s="175"/>
      <c r="P111" s="175"/>
      <c r="Q111" s="78"/>
      <c r="R111" s="78"/>
      <c r="S111" s="78"/>
      <c r="T111" s="78"/>
      <c r="U111" s="78"/>
      <c r="V111" s="5"/>
      <c r="W111" s="78"/>
      <c r="X111" s="218"/>
      <c r="Y111" s="218"/>
      <c r="Z111" s="218"/>
      <c r="AA111" s="219"/>
      <c r="AB111" s="60"/>
      <c r="AC111" s="78"/>
      <c r="AD111" s="78"/>
      <c r="AE111" s="78"/>
      <c r="AF111" s="82"/>
    </row>
    <row r="112" spans="1:32" hidden="1">
      <c r="A112" s="115">
        <v>44306</v>
      </c>
      <c r="B112" s="200"/>
      <c r="C112" s="200"/>
      <c r="D112" s="200"/>
      <c r="E112" s="175"/>
      <c r="F112" s="175"/>
      <c r="G112" s="200"/>
      <c r="H112" s="201">
        <f>出入金!H112</f>
        <v>0</v>
      </c>
      <c r="I112" s="201">
        <f>出入金!I112</f>
        <v>0</v>
      </c>
      <c r="J112" s="34">
        <f>出入金!C112</f>
        <v>4.3858536585365905E-2</v>
      </c>
      <c r="K112" s="175"/>
      <c r="L112" s="175"/>
      <c r="M112" s="175"/>
      <c r="N112" s="175"/>
      <c r="O112" s="175"/>
      <c r="P112" s="175"/>
      <c r="Q112" s="78"/>
      <c r="R112" s="78"/>
      <c r="S112" s="78"/>
      <c r="T112" s="78"/>
      <c r="U112" s="78"/>
      <c r="V112" s="5"/>
      <c r="W112" s="78"/>
      <c r="X112" s="218"/>
      <c r="Y112" s="218"/>
      <c r="Z112" s="218"/>
      <c r="AA112" s="219"/>
      <c r="AB112" s="60"/>
      <c r="AC112" s="78"/>
      <c r="AD112" s="78"/>
      <c r="AE112" s="78"/>
      <c r="AF112" s="82"/>
    </row>
    <row r="113" spans="1:32" hidden="1">
      <c r="A113" s="115">
        <v>44307</v>
      </c>
      <c r="B113" s="200"/>
      <c r="C113" s="200"/>
      <c r="D113" s="200"/>
      <c r="E113" s="175"/>
      <c r="F113" s="175"/>
      <c r="G113" s="200"/>
      <c r="H113" s="201">
        <f>出入金!H113</f>
        <v>0</v>
      </c>
      <c r="I113" s="201">
        <f>出入金!I113</f>
        <v>0</v>
      </c>
      <c r="J113" s="34">
        <f>出入金!C113</f>
        <v>4.3845783132530174E-2</v>
      </c>
      <c r="K113" s="175"/>
      <c r="L113" s="175"/>
      <c r="M113" s="175"/>
      <c r="N113" s="175"/>
      <c r="O113" s="175"/>
      <c r="P113" s="175"/>
      <c r="Q113" s="78"/>
      <c r="R113" s="78"/>
      <c r="S113" s="78"/>
      <c r="T113" s="78"/>
      <c r="U113" s="78"/>
      <c r="V113" s="5"/>
      <c r="W113" s="78"/>
      <c r="X113" s="218"/>
      <c r="Y113" s="218"/>
      <c r="Z113" s="218"/>
      <c r="AA113" s="219"/>
      <c r="AB113" s="60"/>
      <c r="AC113" s="78"/>
      <c r="AD113" s="78"/>
      <c r="AE113" s="78"/>
      <c r="AF113" s="82"/>
    </row>
    <row r="114" spans="1:32" hidden="1">
      <c r="A114" s="115">
        <v>44308</v>
      </c>
      <c r="B114" s="200"/>
      <c r="C114" s="200"/>
      <c r="D114" s="200"/>
      <c r="E114" s="175"/>
      <c r="F114" s="175"/>
      <c r="G114" s="200"/>
      <c r="H114" s="201">
        <f>出入金!H114</f>
        <v>0</v>
      </c>
      <c r="I114" s="201">
        <f>出入金!I114</f>
        <v>0</v>
      </c>
      <c r="J114" s="34">
        <f>出入金!C114</f>
        <v>4.3833333333333391E-2</v>
      </c>
      <c r="K114" s="175"/>
      <c r="L114" s="175"/>
      <c r="M114" s="175"/>
      <c r="N114" s="175"/>
      <c r="O114" s="175"/>
      <c r="P114" s="175"/>
      <c r="Q114" s="78"/>
      <c r="R114" s="78"/>
      <c r="S114" s="78"/>
      <c r="T114" s="78"/>
      <c r="U114" s="78"/>
      <c r="V114" s="5"/>
      <c r="W114" s="78"/>
      <c r="X114" s="218"/>
      <c r="Y114" s="218"/>
      <c r="Z114" s="218"/>
      <c r="AA114" s="219"/>
      <c r="AB114" s="60"/>
      <c r="AC114" s="78"/>
      <c r="AD114" s="78"/>
      <c r="AE114" s="78"/>
      <c r="AF114" s="82"/>
    </row>
    <row r="115" spans="1:32" hidden="1">
      <c r="A115" s="115">
        <v>44309</v>
      </c>
      <c r="B115" s="200"/>
      <c r="C115" s="200"/>
      <c r="D115" s="200"/>
      <c r="E115" s="175"/>
      <c r="F115" s="175"/>
      <c r="G115" s="200"/>
      <c r="H115" s="201">
        <f>出入金!H115</f>
        <v>0</v>
      </c>
      <c r="I115" s="201">
        <f>出入金!I115</f>
        <v>0</v>
      </c>
      <c r="J115" s="34">
        <f>出入金!C115</f>
        <v>4.3821176470588294E-2</v>
      </c>
      <c r="K115" s="175"/>
      <c r="L115" s="175"/>
      <c r="M115" s="175"/>
      <c r="N115" s="175"/>
      <c r="O115" s="175"/>
      <c r="P115" s="175"/>
      <c r="Q115" s="78"/>
      <c r="R115" s="78"/>
      <c r="S115" s="78"/>
      <c r="T115" s="78"/>
      <c r="U115" s="78"/>
      <c r="V115" s="5"/>
      <c r="W115" s="78"/>
      <c r="X115" s="218"/>
      <c r="Y115" s="218"/>
      <c r="Z115" s="218"/>
      <c r="AA115" s="219"/>
      <c r="AB115" s="60"/>
      <c r="AC115" s="78"/>
      <c r="AD115" s="78"/>
      <c r="AE115" s="78"/>
      <c r="AF115" s="82"/>
    </row>
    <row r="116" spans="1:32" hidden="1">
      <c r="A116" s="115">
        <v>44310</v>
      </c>
      <c r="B116" s="200"/>
      <c r="C116" s="200"/>
      <c r="D116" s="200"/>
      <c r="E116" s="175"/>
      <c r="F116" s="175"/>
      <c r="G116" s="200"/>
      <c r="H116" s="201">
        <f>出入金!H116</f>
        <v>0</v>
      </c>
      <c r="I116" s="201">
        <f>出入金!I116</f>
        <v>0</v>
      </c>
      <c r="J116" s="34">
        <f>出入金!C116</f>
        <v>4.3809302325581452E-2</v>
      </c>
      <c r="K116" s="175"/>
      <c r="L116" s="175"/>
      <c r="M116" s="175"/>
      <c r="N116" s="175"/>
      <c r="O116" s="175"/>
      <c r="P116" s="175"/>
      <c r="Q116" s="78"/>
      <c r="R116" s="78"/>
      <c r="S116" s="78"/>
      <c r="T116" s="78"/>
      <c r="U116" s="78"/>
      <c r="V116" s="5"/>
      <c r="W116" s="78"/>
      <c r="X116" s="218"/>
      <c r="Y116" s="218"/>
      <c r="Z116" s="218"/>
      <c r="AA116" s="219"/>
      <c r="AB116" s="60"/>
      <c r="AC116" s="78"/>
      <c r="AD116" s="78"/>
      <c r="AE116" s="78"/>
      <c r="AF116" s="82"/>
    </row>
    <row r="117" spans="1:32" hidden="1">
      <c r="A117" s="115">
        <v>44311</v>
      </c>
      <c r="B117" s="200"/>
      <c r="C117" s="200"/>
      <c r="D117" s="200"/>
      <c r="E117" s="175"/>
      <c r="F117" s="175"/>
      <c r="G117" s="200"/>
      <c r="H117" s="201">
        <f>出入金!H117</f>
        <v>0</v>
      </c>
      <c r="I117" s="201">
        <f>出入金!I117</f>
        <v>0</v>
      </c>
      <c r="J117" s="34">
        <f>出入金!C117</f>
        <v>4.3797701149425348E-2</v>
      </c>
      <c r="K117" s="175"/>
      <c r="L117" s="175"/>
      <c r="M117" s="175"/>
      <c r="N117" s="175"/>
      <c r="O117" s="175"/>
      <c r="P117" s="175"/>
      <c r="Q117" s="78"/>
      <c r="R117" s="78"/>
      <c r="S117" s="78"/>
      <c r="T117" s="78"/>
      <c r="U117" s="78"/>
      <c r="V117" s="5"/>
      <c r="W117" s="78"/>
      <c r="X117" s="218"/>
      <c r="Y117" s="218"/>
      <c r="Z117" s="218"/>
      <c r="AA117" s="219"/>
      <c r="AB117" s="60"/>
      <c r="AC117" s="78"/>
      <c r="AD117" s="78"/>
      <c r="AE117" s="78"/>
      <c r="AF117" s="82"/>
    </row>
    <row r="118" spans="1:32" hidden="1">
      <c r="A118" s="115">
        <v>44312</v>
      </c>
      <c r="B118" s="200"/>
      <c r="C118" s="200"/>
      <c r="D118" s="200"/>
      <c r="E118" s="175"/>
      <c r="F118" s="175"/>
      <c r="G118" s="200"/>
      <c r="H118" s="201">
        <f>出入金!H118</f>
        <v>0</v>
      </c>
      <c r="I118" s="201">
        <f>出入金!I118</f>
        <v>0</v>
      </c>
      <c r="J118" s="34">
        <f>出入金!C118</f>
        <v>4.37863636363637E-2</v>
      </c>
      <c r="K118" s="175"/>
      <c r="L118" s="175"/>
      <c r="M118" s="175"/>
      <c r="N118" s="175"/>
      <c r="O118" s="175"/>
      <c r="P118" s="175"/>
      <c r="Q118" s="78"/>
      <c r="R118" s="78"/>
      <c r="S118" s="78"/>
      <c r="T118" s="78"/>
      <c r="U118" s="78"/>
      <c r="V118" s="5"/>
      <c r="W118" s="78"/>
      <c r="X118" s="218"/>
      <c r="Y118" s="218"/>
      <c r="Z118" s="218"/>
      <c r="AA118" s="219"/>
      <c r="AB118" s="60"/>
      <c r="AC118" s="78"/>
      <c r="AD118" s="78"/>
      <c r="AE118" s="78"/>
      <c r="AF118" s="82"/>
    </row>
    <row r="119" spans="1:32" hidden="1">
      <c r="A119" s="115">
        <v>44313</v>
      </c>
      <c r="B119" s="200"/>
      <c r="C119" s="200"/>
      <c r="D119" s="200"/>
      <c r="E119" s="175"/>
      <c r="F119" s="175"/>
      <c r="G119" s="200"/>
      <c r="H119" s="201">
        <f>出入金!H119</f>
        <v>0</v>
      </c>
      <c r="I119" s="201">
        <f>出入金!I119</f>
        <v>0</v>
      </c>
      <c r="J119" s="34">
        <f>出入金!C119</f>
        <v>4.3775280898876466E-2</v>
      </c>
      <c r="K119" s="175"/>
      <c r="L119" s="175"/>
      <c r="M119" s="175"/>
      <c r="N119" s="175"/>
      <c r="O119" s="175"/>
      <c r="P119" s="175"/>
      <c r="Q119" s="78"/>
      <c r="R119" s="78"/>
      <c r="S119" s="78"/>
      <c r="T119" s="78"/>
      <c r="U119" s="78"/>
      <c r="V119" s="5"/>
      <c r="W119" s="78"/>
      <c r="X119" s="218"/>
      <c r="Y119" s="218"/>
      <c r="Z119" s="218"/>
      <c r="AA119" s="219"/>
      <c r="AB119" s="60"/>
      <c r="AC119" s="78"/>
      <c r="AD119" s="78"/>
      <c r="AE119" s="78"/>
      <c r="AF119" s="82"/>
    </row>
    <row r="120" spans="1:32" hidden="1">
      <c r="A120" s="115">
        <v>44314</v>
      </c>
      <c r="B120" s="200"/>
      <c r="C120" s="200"/>
      <c r="D120" s="200"/>
      <c r="E120" s="175"/>
      <c r="F120" s="175"/>
      <c r="G120" s="200"/>
      <c r="H120" s="201">
        <f>出入金!H120</f>
        <v>0</v>
      </c>
      <c r="I120" s="201">
        <f>出入金!I120</f>
        <v>0</v>
      </c>
      <c r="J120" s="34">
        <f>出入金!C120</f>
        <v>4.3764444444444509E-2</v>
      </c>
      <c r="K120" s="175"/>
      <c r="L120" s="175"/>
      <c r="M120" s="175"/>
      <c r="N120" s="175"/>
      <c r="O120" s="175"/>
      <c r="P120" s="175"/>
      <c r="Q120" s="78"/>
      <c r="R120" s="78"/>
      <c r="S120" s="78"/>
      <c r="T120" s="78"/>
      <c r="U120" s="78"/>
      <c r="V120" s="5"/>
      <c r="W120" s="78"/>
      <c r="X120" s="218"/>
      <c r="Y120" s="218"/>
      <c r="Z120" s="218"/>
      <c r="AA120" s="219"/>
      <c r="AB120" s="60"/>
      <c r="AC120" s="78"/>
      <c r="AD120" s="78"/>
      <c r="AE120" s="78"/>
      <c r="AF120" s="82"/>
    </row>
    <row r="121" spans="1:32" hidden="1">
      <c r="A121" s="115">
        <v>44315</v>
      </c>
      <c r="B121" s="200"/>
      <c r="C121" s="200"/>
      <c r="D121" s="200"/>
      <c r="E121" s="175"/>
      <c r="F121" s="175"/>
      <c r="G121" s="200"/>
      <c r="H121" s="201">
        <f>出入金!H121</f>
        <v>0</v>
      </c>
      <c r="I121" s="201">
        <f>出入金!I121</f>
        <v>0</v>
      </c>
      <c r="J121" s="34">
        <f>出入金!C121</f>
        <v>4.375384615384622E-2</v>
      </c>
      <c r="K121" s="175"/>
      <c r="L121" s="175"/>
      <c r="M121" s="175"/>
      <c r="N121" s="175"/>
      <c r="O121" s="175"/>
      <c r="P121" s="175"/>
      <c r="Q121" s="78"/>
      <c r="R121" s="78"/>
      <c r="S121" s="78"/>
      <c r="T121" s="78"/>
      <c r="U121" s="78"/>
      <c r="V121" s="5"/>
      <c r="W121" s="78"/>
      <c r="X121" s="218"/>
      <c r="Y121" s="218"/>
      <c r="Z121" s="218"/>
      <c r="AA121" s="219"/>
      <c r="AB121" s="60"/>
      <c r="AC121" s="78"/>
      <c r="AD121" s="78"/>
      <c r="AE121" s="78"/>
      <c r="AF121" s="82"/>
    </row>
    <row r="122" spans="1:32" hidden="1">
      <c r="A122" s="115">
        <v>44316</v>
      </c>
      <c r="B122" s="200"/>
      <c r="C122" s="200"/>
      <c r="D122" s="200"/>
      <c r="E122" s="175"/>
      <c r="F122" s="175"/>
      <c r="G122" s="200"/>
      <c r="H122" s="201">
        <f>出入金!H122</f>
        <v>0</v>
      </c>
      <c r="I122" s="201">
        <f>出入金!I122</f>
        <v>0</v>
      </c>
      <c r="J122" s="34">
        <f>出入金!C122</f>
        <v>4.3743478260869634E-2</v>
      </c>
      <c r="K122" s="175"/>
      <c r="L122" s="175"/>
      <c r="M122" s="175"/>
      <c r="N122" s="175"/>
      <c r="O122" s="175"/>
      <c r="P122" s="175"/>
      <c r="Q122" s="78"/>
      <c r="R122" s="78"/>
      <c r="S122" s="78"/>
      <c r="T122" s="78"/>
      <c r="U122" s="78"/>
      <c r="V122" s="5"/>
      <c r="W122" s="78"/>
      <c r="X122" s="218"/>
      <c r="Y122" s="218"/>
      <c r="Z122" s="218"/>
      <c r="AA122" s="219"/>
      <c r="AB122" s="60"/>
      <c r="AC122" s="78"/>
      <c r="AD122" s="78"/>
      <c r="AE122" s="78"/>
      <c r="AF122" s="82"/>
    </row>
    <row r="123" spans="1:32" hidden="1">
      <c r="A123" s="115">
        <v>44317</v>
      </c>
      <c r="B123" s="200"/>
      <c r="C123" s="200"/>
      <c r="D123" s="200"/>
      <c r="E123" s="175"/>
      <c r="F123" s="175"/>
      <c r="G123" s="200"/>
      <c r="H123" s="201">
        <f>出入金!H123</f>
        <v>0</v>
      </c>
      <c r="I123" s="201">
        <f>出入金!I123</f>
        <v>0</v>
      </c>
      <c r="J123" s="34">
        <f>出入金!C123</f>
        <v>4.3730107526881792E-2</v>
      </c>
      <c r="K123" s="175"/>
      <c r="L123" s="175"/>
      <c r="M123" s="175"/>
      <c r="N123" s="175"/>
      <c r="O123" s="175"/>
      <c r="P123" s="175"/>
      <c r="Q123" s="78"/>
      <c r="R123" s="78"/>
      <c r="S123" s="78"/>
      <c r="T123" s="78"/>
      <c r="U123" s="78"/>
      <c r="V123" s="5"/>
      <c r="W123" s="78"/>
      <c r="X123" s="218"/>
      <c r="Y123" s="218"/>
      <c r="Z123" s="218"/>
      <c r="AA123" s="219"/>
      <c r="AB123" s="60"/>
      <c r="AC123" s="78"/>
      <c r="AD123" s="78"/>
      <c r="AE123" s="78"/>
      <c r="AF123" s="82"/>
    </row>
    <row r="124" spans="1:32" hidden="1">
      <c r="A124" s="115">
        <v>44318</v>
      </c>
      <c r="B124" s="200"/>
      <c r="C124" s="200"/>
      <c r="D124" s="200"/>
      <c r="E124" s="175"/>
      <c r="F124" s="175"/>
      <c r="G124" s="200"/>
      <c r="H124" s="201">
        <f>出入金!H124</f>
        <v>0</v>
      </c>
      <c r="I124" s="201">
        <f>出入金!I124</f>
        <v>0</v>
      </c>
      <c r="J124" s="34">
        <f>出入金!C124</f>
        <v>4.3717021276595817E-2</v>
      </c>
      <c r="K124" s="175"/>
      <c r="L124" s="175"/>
      <c r="M124" s="175"/>
      <c r="N124" s="175"/>
      <c r="O124" s="175"/>
      <c r="P124" s="175"/>
      <c r="Q124" s="78"/>
      <c r="R124" s="78"/>
      <c r="S124" s="78"/>
      <c r="T124" s="78"/>
      <c r="U124" s="78"/>
      <c r="V124" s="5"/>
      <c r="W124" s="78"/>
      <c r="X124" s="218"/>
      <c r="Y124" s="218"/>
      <c r="Z124" s="218"/>
      <c r="AA124" s="219"/>
      <c r="AB124" s="60"/>
      <c r="AC124" s="78"/>
      <c r="AD124" s="78"/>
      <c r="AE124" s="78"/>
      <c r="AF124" s="82"/>
    </row>
    <row r="125" spans="1:32" hidden="1">
      <c r="A125" s="115">
        <v>44319</v>
      </c>
      <c r="B125" s="200"/>
      <c r="C125" s="200"/>
      <c r="D125" s="200"/>
      <c r="E125" s="175"/>
      <c r="F125" s="175"/>
      <c r="G125" s="200"/>
      <c r="H125" s="201">
        <f>出入金!H125</f>
        <v>0</v>
      </c>
      <c r="I125" s="201">
        <f>出入金!I125</f>
        <v>0</v>
      </c>
      <c r="J125" s="34">
        <f>出入金!C125</f>
        <v>4.3704210526315866E-2</v>
      </c>
      <c r="K125" s="175"/>
      <c r="L125" s="175"/>
      <c r="M125" s="175"/>
      <c r="N125" s="175"/>
      <c r="O125" s="175"/>
      <c r="P125" s="175"/>
      <c r="Q125" s="78"/>
      <c r="R125" s="78"/>
      <c r="S125" s="78"/>
      <c r="T125" s="78"/>
      <c r="U125" s="78"/>
      <c r="V125" s="5"/>
      <c r="W125" s="78"/>
      <c r="X125" s="218"/>
      <c r="Y125" s="218"/>
      <c r="Z125" s="218"/>
      <c r="AA125" s="219"/>
      <c r="AB125" s="60"/>
      <c r="AC125" s="78"/>
      <c r="AD125" s="78"/>
      <c r="AE125" s="78"/>
      <c r="AF125" s="82"/>
    </row>
    <row r="126" spans="1:32" hidden="1">
      <c r="A126" s="115">
        <v>44320</v>
      </c>
      <c r="B126" s="200"/>
      <c r="C126" s="200"/>
      <c r="D126" s="200"/>
      <c r="E126" s="175"/>
      <c r="F126" s="175"/>
      <c r="G126" s="200"/>
      <c r="H126" s="201">
        <f>出入金!H126</f>
        <v>0</v>
      </c>
      <c r="I126" s="201">
        <f>出入金!I126</f>
        <v>0</v>
      </c>
      <c r="J126" s="34">
        <f>出入金!C126</f>
        <v>4.3691666666666747E-2</v>
      </c>
      <c r="K126" s="175"/>
      <c r="L126" s="175"/>
      <c r="M126" s="175"/>
      <c r="N126" s="175"/>
      <c r="O126" s="175"/>
      <c r="P126" s="175"/>
      <c r="Q126" s="78"/>
      <c r="R126" s="78"/>
      <c r="S126" s="78"/>
      <c r="T126" s="78"/>
      <c r="U126" s="78"/>
      <c r="V126" s="5"/>
      <c r="W126" s="78"/>
      <c r="X126" s="218"/>
      <c r="Y126" s="218"/>
      <c r="Z126" s="218"/>
      <c r="AA126" s="219"/>
      <c r="AB126" s="60"/>
      <c r="AC126" s="78"/>
      <c r="AD126" s="78"/>
      <c r="AE126" s="78"/>
      <c r="AF126" s="82"/>
    </row>
    <row r="127" spans="1:32" hidden="1">
      <c r="A127" s="115">
        <v>44321</v>
      </c>
      <c r="B127" s="200"/>
      <c r="C127" s="200"/>
      <c r="D127" s="200"/>
      <c r="E127" s="175"/>
      <c r="F127" s="175"/>
      <c r="G127" s="200"/>
      <c r="H127" s="201">
        <f>出入金!H127</f>
        <v>0</v>
      </c>
      <c r="I127" s="201">
        <f>出入金!I127</f>
        <v>0</v>
      </c>
      <c r="J127" s="34">
        <f>出入金!C127</f>
        <v>4.3679381443299053E-2</v>
      </c>
      <c r="K127" s="175"/>
      <c r="L127" s="175"/>
      <c r="M127" s="175"/>
      <c r="N127" s="175"/>
      <c r="O127" s="175"/>
      <c r="P127" s="175"/>
      <c r="Q127" s="78"/>
      <c r="R127" s="78"/>
      <c r="S127" s="78"/>
      <c r="T127" s="78"/>
      <c r="U127" s="78"/>
      <c r="V127" s="5"/>
      <c r="W127" s="78"/>
      <c r="X127" s="218"/>
      <c r="Y127" s="218"/>
      <c r="Z127" s="218"/>
      <c r="AA127" s="219"/>
      <c r="AB127" s="60"/>
      <c r="AC127" s="78"/>
      <c r="AD127" s="78"/>
      <c r="AE127" s="78"/>
      <c r="AF127" s="82"/>
    </row>
    <row r="128" spans="1:32" hidden="1">
      <c r="A128" s="115">
        <v>44322</v>
      </c>
      <c r="B128" s="200"/>
      <c r="C128" s="200"/>
      <c r="D128" s="200"/>
      <c r="E128" s="175"/>
      <c r="F128" s="175"/>
      <c r="G128" s="200"/>
      <c r="H128" s="201">
        <f>出入金!H128</f>
        <v>0</v>
      </c>
      <c r="I128" s="201">
        <f>出入金!I128</f>
        <v>0</v>
      </c>
      <c r="J128" s="34">
        <f>出入金!C128</f>
        <v>4.3667346938775602E-2</v>
      </c>
      <c r="K128" s="175"/>
      <c r="L128" s="175"/>
      <c r="M128" s="175"/>
      <c r="N128" s="175"/>
      <c r="O128" s="175"/>
      <c r="P128" s="175"/>
      <c r="Q128" s="78"/>
      <c r="R128" s="78"/>
      <c r="S128" s="78"/>
      <c r="T128" s="78"/>
      <c r="U128" s="78"/>
      <c r="V128" s="5"/>
      <c r="W128" s="78"/>
      <c r="X128" s="218"/>
      <c r="Y128" s="218"/>
      <c r="Z128" s="218"/>
      <c r="AA128" s="219"/>
      <c r="AB128" s="60"/>
      <c r="AC128" s="78"/>
      <c r="AD128" s="78"/>
      <c r="AE128" s="78"/>
      <c r="AF128" s="82"/>
    </row>
    <row r="129" spans="1:32" hidden="1">
      <c r="A129" s="115">
        <v>44323</v>
      </c>
      <c r="B129" s="200"/>
      <c r="C129" s="200"/>
      <c r="D129" s="200"/>
      <c r="E129" s="175"/>
      <c r="F129" s="175"/>
      <c r="G129" s="200"/>
      <c r="H129" s="201">
        <f>出入金!H129</f>
        <v>0</v>
      </c>
      <c r="I129" s="201">
        <f>出入金!I129</f>
        <v>0</v>
      </c>
      <c r="J129" s="34">
        <f>出入金!C129</f>
        <v>4.3655555555555649E-2</v>
      </c>
      <c r="K129" s="175"/>
      <c r="L129" s="175"/>
      <c r="M129" s="175"/>
      <c r="N129" s="175"/>
      <c r="O129" s="175"/>
      <c r="P129" s="175"/>
      <c r="Q129" s="78"/>
      <c r="R129" s="78"/>
      <c r="S129" s="78"/>
      <c r="T129" s="78"/>
      <c r="U129" s="78"/>
      <c r="V129" s="5"/>
      <c r="W129" s="78"/>
      <c r="X129" s="218"/>
      <c r="Y129" s="218"/>
      <c r="Z129" s="218"/>
      <c r="AA129" s="219"/>
      <c r="AB129" s="60"/>
      <c r="AC129" s="78"/>
      <c r="AD129" s="78"/>
      <c r="AE129" s="78"/>
      <c r="AF129" s="82"/>
    </row>
    <row r="130" spans="1:32" hidden="1">
      <c r="A130" s="115">
        <v>44324</v>
      </c>
      <c r="B130" s="200"/>
      <c r="C130" s="200"/>
      <c r="D130" s="200"/>
      <c r="E130" s="175"/>
      <c r="F130" s="175"/>
      <c r="G130" s="200"/>
      <c r="H130" s="201">
        <f>出入金!H130</f>
        <v>0</v>
      </c>
      <c r="I130" s="201">
        <f>出入金!I130</f>
        <v>0</v>
      </c>
      <c r="J130" s="34">
        <f>出入金!C130</f>
        <v>4.3644000000000099E-2</v>
      </c>
      <c r="K130" s="175"/>
      <c r="L130" s="175"/>
      <c r="M130" s="175"/>
      <c r="N130" s="175"/>
      <c r="O130" s="175"/>
      <c r="P130" s="175"/>
      <c r="Q130" s="78"/>
      <c r="R130" s="78"/>
      <c r="S130" s="78"/>
      <c r="T130" s="78"/>
      <c r="U130" s="78"/>
      <c r="V130" s="5"/>
      <c r="W130" s="78"/>
      <c r="X130" s="218"/>
      <c r="Y130" s="218"/>
      <c r="Z130" s="218"/>
      <c r="AA130" s="219"/>
      <c r="AB130" s="60"/>
      <c r="AC130" s="78"/>
      <c r="AD130" s="78"/>
      <c r="AE130" s="78"/>
      <c r="AF130" s="82"/>
    </row>
    <row r="131" spans="1:32" hidden="1">
      <c r="A131" s="115">
        <v>44325</v>
      </c>
      <c r="B131" s="200"/>
      <c r="C131" s="200"/>
      <c r="D131" s="200"/>
      <c r="E131" s="175"/>
      <c r="F131" s="175"/>
      <c r="G131" s="200"/>
      <c r="H131" s="201">
        <f>出入金!H131</f>
        <v>0</v>
      </c>
      <c r="I131" s="201">
        <f>出入金!I131</f>
        <v>0</v>
      </c>
      <c r="J131" s="34">
        <f>出入金!C131</f>
        <v>4.3632673267326831E-2</v>
      </c>
      <c r="K131" s="175"/>
      <c r="L131" s="175"/>
      <c r="M131" s="175"/>
      <c r="N131" s="175"/>
      <c r="O131" s="175"/>
      <c r="P131" s="175"/>
      <c r="Q131" s="78"/>
      <c r="R131" s="78"/>
      <c r="S131" s="78"/>
      <c r="T131" s="78"/>
      <c r="U131" s="78"/>
      <c r="V131" s="5"/>
      <c r="W131" s="78"/>
      <c r="X131" s="218"/>
      <c r="Y131" s="218"/>
      <c r="Z131" s="218"/>
      <c r="AA131" s="219"/>
      <c r="AB131" s="60"/>
      <c r="AC131" s="78"/>
      <c r="AD131" s="78"/>
      <c r="AE131" s="78"/>
      <c r="AF131" s="82"/>
    </row>
    <row r="132" spans="1:32" hidden="1">
      <c r="A132" s="115">
        <v>44326</v>
      </c>
      <c r="B132" s="200"/>
      <c r="C132" s="200"/>
      <c r="D132" s="200"/>
      <c r="E132" s="175"/>
      <c r="F132" s="175"/>
      <c r="G132" s="200"/>
      <c r="H132" s="201">
        <f>出入金!H132</f>
        <v>0</v>
      </c>
      <c r="I132" s="201">
        <f>出入金!I132</f>
        <v>0</v>
      </c>
      <c r="J132" s="34">
        <f>出入金!C132</f>
        <v>4.3621568627451084E-2</v>
      </c>
      <c r="K132" s="175"/>
      <c r="L132" s="175"/>
      <c r="M132" s="175"/>
      <c r="N132" s="175"/>
      <c r="O132" s="175"/>
      <c r="P132" s="175"/>
      <c r="Q132" s="78"/>
      <c r="R132" s="78"/>
      <c r="S132" s="78"/>
      <c r="T132" s="78"/>
      <c r="U132" s="78"/>
      <c r="V132" s="5"/>
      <c r="W132" s="78"/>
      <c r="X132" s="218"/>
      <c r="Y132" s="218"/>
      <c r="Z132" s="218"/>
      <c r="AA132" s="219"/>
      <c r="AB132" s="60"/>
      <c r="AC132" s="78"/>
      <c r="AD132" s="78"/>
      <c r="AE132" s="78"/>
      <c r="AF132" s="82"/>
    </row>
    <row r="133" spans="1:32" hidden="1">
      <c r="A133" s="115">
        <v>44327</v>
      </c>
      <c r="B133" s="200"/>
      <c r="C133" s="200"/>
      <c r="D133" s="200"/>
      <c r="E133" s="175"/>
      <c r="F133" s="175"/>
      <c r="G133" s="200"/>
      <c r="H133" s="201">
        <f>出入金!H133</f>
        <v>0</v>
      </c>
      <c r="I133" s="201">
        <f>出入金!I133</f>
        <v>0</v>
      </c>
      <c r="J133" s="34">
        <f>出入金!C133</f>
        <v>4.3610679611650591E-2</v>
      </c>
      <c r="K133" s="175"/>
      <c r="L133" s="175"/>
      <c r="M133" s="175"/>
      <c r="N133" s="175"/>
      <c r="O133" s="175"/>
      <c r="P133" s="175"/>
      <c r="Q133" s="78"/>
      <c r="R133" s="78"/>
      <c r="S133" s="78"/>
      <c r="T133" s="78"/>
      <c r="U133" s="78"/>
      <c r="V133" s="5"/>
      <c r="W133" s="78"/>
      <c r="X133" s="218"/>
      <c r="Y133" s="218"/>
      <c r="Z133" s="218"/>
      <c r="AA133" s="219"/>
      <c r="AB133" s="60"/>
      <c r="AC133" s="78"/>
      <c r="AD133" s="78"/>
      <c r="AE133" s="78"/>
      <c r="AF133" s="82"/>
    </row>
    <row r="134" spans="1:32" hidden="1">
      <c r="A134" s="115">
        <v>44328</v>
      </c>
      <c r="B134" s="200"/>
      <c r="C134" s="200"/>
      <c r="D134" s="200"/>
      <c r="E134" s="175"/>
      <c r="F134" s="175"/>
      <c r="G134" s="200"/>
      <c r="H134" s="201">
        <f>出入金!H134</f>
        <v>0</v>
      </c>
      <c r="I134" s="201">
        <f>出入金!I134</f>
        <v>0</v>
      </c>
      <c r="J134" s="34">
        <f>出入金!C134</f>
        <v>4.3600000000000111E-2</v>
      </c>
      <c r="K134" s="175"/>
      <c r="L134" s="175"/>
      <c r="M134" s="175"/>
      <c r="N134" s="175"/>
      <c r="O134" s="175"/>
      <c r="P134" s="175"/>
      <c r="Q134" s="78"/>
      <c r="R134" s="78"/>
      <c r="S134" s="78"/>
      <c r="T134" s="78"/>
      <c r="U134" s="78"/>
      <c r="V134" s="5"/>
      <c r="W134" s="78"/>
      <c r="X134" s="218"/>
      <c r="Y134" s="218"/>
      <c r="Z134" s="218"/>
      <c r="AA134" s="219"/>
      <c r="AB134" s="60"/>
      <c r="AC134" s="78"/>
      <c r="AD134" s="78"/>
      <c r="AE134" s="78"/>
      <c r="AF134" s="82"/>
    </row>
    <row r="135" spans="1:32" hidden="1">
      <c r="A135" s="115">
        <v>44329</v>
      </c>
      <c r="B135" s="200"/>
      <c r="C135" s="200"/>
      <c r="D135" s="200"/>
      <c r="E135" s="175"/>
      <c r="F135" s="175"/>
      <c r="G135" s="200"/>
      <c r="H135" s="201">
        <f>出入金!H135</f>
        <v>0</v>
      </c>
      <c r="I135" s="201">
        <f>出入金!I135</f>
        <v>0</v>
      </c>
      <c r="J135" s="34">
        <f>出入金!C135</f>
        <v>4.3589523809523918E-2</v>
      </c>
      <c r="K135" s="175"/>
      <c r="L135" s="175"/>
      <c r="M135" s="175"/>
      <c r="N135" s="175"/>
      <c r="O135" s="175"/>
      <c r="P135" s="175"/>
      <c r="Q135" s="78"/>
      <c r="R135" s="78"/>
      <c r="S135" s="78"/>
      <c r="T135" s="78"/>
      <c r="U135" s="78"/>
      <c r="V135" s="5"/>
      <c r="W135" s="78"/>
      <c r="X135" s="218"/>
      <c r="Y135" s="218"/>
      <c r="Z135" s="218"/>
      <c r="AA135" s="219"/>
      <c r="AB135" s="60"/>
      <c r="AC135" s="78"/>
      <c r="AD135" s="78"/>
      <c r="AE135" s="78"/>
      <c r="AF135" s="82"/>
    </row>
    <row r="136" spans="1:32" hidden="1">
      <c r="A136" s="115">
        <v>44330</v>
      </c>
      <c r="B136" s="200"/>
      <c r="C136" s="200"/>
      <c r="D136" s="200"/>
      <c r="E136" s="175"/>
      <c r="F136" s="175"/>
      <c r="G136" s="200"/>
      <c r="H136" s="201">
        <f>出入金!H136</f>
        <v>0</v>
      </c>
      <c r="I136" s="201">
        <f>出入金!I136</f>
        <v>0</v>
      </c>
      <c r="J136" s="34">
        <f>出入金!C136</f>
        <v>4.3579245283018986E-2</v>
      </c>
      <c r="K136" s="175"/>
      <c r="L136" s="175"/>
      <c r="M136" s="175"/>
      <c r="N136" s="175"/>
      <c r="O136" s="175"/>
      <c r="P136" s="175"/>
      <c r="Q136" s="78"/>
      <c r="R136" s="78"/>
      <c r="S136" s="78"/>
      <c r="T136" s="78"/>
      <c r="U136" s="78"/>
      <c r="V136" s="5"/>
      <c r="W136" s="78"/>
      <c r="X136" s="218"/>
      <c r="Y136" s="218"/>
      <c r="Z136" s="218"/>
      <c r="AA136" s="219"/>
      <c r="AB136" s="60"/>
      <c r="AC136" s="78"/>
      <c r="AD136" s="78"/>
      <c r="AE136" s="78"/>
      <c r="AF136" s="82"/>
    </row>
    <row r="137" spans="1:32" hidden="1">
      <c r="A137" s="115">
        <v>44331</v>
      </c>
      <c r="B137" s="200"/>
      <c r="C137" s="200"/>
      <c r="D137" s="200"/>
      <c r="E137" s="175"/>
      <c r="F137" s="175"/>
      <c r="G137" s="200"/>
      <c r="H137" s="201">
        <f>出入金!H137</f>
        <v>0</v>
      </c>
      <c r="I137" s="201">
        <f>出入金!I137</f>
        <v>0</v>
      </c>
      <c r="J137" s="34">
        <f>出入金!C137</f>
        <v>4.3569158878504793E-2</v>
      </c>
      <c r="K137" s="175"/>
      <c r="L137" s="175"/>
      <c r="M137" s="175"/>
      <c r="N137" s="175"/>
      <c r="O137" s="175"/>
      <c r="P137" s="175"/>
      <c r="Q137" s="78"/>
      <c r="R137" s="78"/>
      <c r="S137" s="78"/>
      <c r="T137" s="78"/>
      <c r="U137" s="78"/>
      <c r="V137" s="5"/>
      <c r="W137" s="78"/>
      <c r="X137" s="218"/>
      <c r="Y137" s="218"/>
      <c r="Z137" s="218"/>
      <c r="AA137" s="219"/>
      <c r="AB137" s="60"/>
      <c r="AC137" s="78"/>
      <c r="AD137" s="78"/>
      <c r="AE137" s="78"/>
      <c r="AF137" s="82"/>
    </row>
    <row r="138" spans="1:32" hidden="1">
      <c r="A138" s="115">
        <v>44332</v>
      </c>
      <c r="B138" s="200"/>
      <c r="C138" s="200"/>
      <c r="D138" s="200"/>
      <c r="E138" s="175"/>
      <c r="F138" s="175"/>
      <c r="G138" s="200"/>
      <c r="H138" s="201">
        <f>出入金!H138</f>
        <v>0</v>
      </c>
      <c r="I138" s="201">
        <f>出入金!I138</f>
        <v>0</v>
      </c>
      <c r="J138" s="34">
        <f>出入金!C138</f>
        <v>4.3559259259259381E-2</v>
      </c>
      <c r="K138" s="175"/>
      <c r="L138" s="175"/>
      <c r="M138" s="175"/>
      <c r="N138" s="175"/>
      <c r="O138" s="175"/>
      <c r="P138" s="175"/>
      <c r="Q138" s="78"/>
      <c r="R138" s="78"/>
      <c r="S138" s="78"/>
      <c r="T138" s="78"/>
      <c r="U138" s="78"/>
      <c r="V138" s="5"/>
      <c r="W138" s="78"/>
      <c r="X138" s="218"/>
      <c r="Y138" s="218"/>
      <c r="Z138" s="218"/>
      <c r="AA138" s="219"/>
      <c r="AB138" s="60"/>
      <c r="AC138" s="78"/>
      <c r="AD138" s="78"/>
      <c r="AE138" s="78"/>
      <c r="AF138" s="82"/>
    </row>
    <row r="139" spans="1:32" hidden="1">
      <c r="A139" s="115">
        <v>44333</v>
      </c>
      <c r="B139" s="200"/>
      <c r="C139" s="200"/>
      <c r="D139" s="200"/>
      <c r="E139" s="175"/>
      <c r="F139" s="175"/>
      <c r="G139" s="200"/>
      <c r="H139" s="201">
        <f>出入金!H139</f>
        <v>0</v>
      </c>
      <c r="I139" s="201">
        <f>出入金!I139</f>
        <v>0</v>
      </c>
      <c r="J139" s="34">
        <f>出入金!C139</f>
        <v>4.3549541284403796E-2</v>
      </c>
      <c r="K139" s="175"/>
      <c r="L139" s="175"/>
      <c r="M139" s="175"/>
      <c r="N139" s="175"/>
      <c r="O139" s="175"/>
      <c r="P139" s="175"/>
      <c r="Q139" s="78"/>
      <c r="R139" s="78"/>
      <c r="S139" s="78"/>
      <c r="T139" s="78"/>
      <c r="U139" s="78"/>
      <c r="V139" s="5"/>
      <c r="W139" s="78"/>
      <c r="X139" s="218"/>
      <c r="Y139" s="218"/>
      <c r="Z139" s="218"/>
      <c r="AA139" s="219"/>
      <c r="AB139" s="60"/>
      <c r="AC139" s="78"/>
      <c r="AD139" s="78"/>
      <c r="AE139" s="78"/>
      <c r="AF139" s="82"/>
    </row>
    <row r="140" spans="1:32" hidden="1">
      <c r="A140" s="115">
        <v>44334</v>
      </c>
      <c r="B140" s="200"/>
      <c r="C140" s="200"/>
      <c r="D140" s="200"/>
      <c r="E140" s="175"/>
      <c r="F140" s="175"/>
      <c r="G140" s="200"/>
      <c r="H140" s="201">
        <f>出入金!H140</f>
        <v>0</v>
      </c>
      <c r="I140" s="201">
        <f>出入金!I140</f>
        <v>0</v>
      </c>
      <c r="J140" s="34">
        <f>出入金!C140</f>
        <v>4.3540000000000127E-2</v>
      </c>
      <c r="K140" s="175"/>
      <c r="L140" s="175"/>
      <c r="M140" s="175"/>
      <c r="N140" s="175"/>
      <c r="O140" s="175"/>
      <c r="P140" s="175"/>
      <c r="Q140" s="78"/>
      <c r="R140" s="78"/>
      <c r="S140" s="78"/>
      <c r="T140" s="78"/>
      <c r="U140" s="78"/>
      <c r="V140" s="5"/>
      <c r="W140" s="78"/>
      <c r="X140" s="218"/>
      <c r="Y140" s="218"/>
      <c r="Z140" s="218"/>
      <c r="AA140" s="219"/>
      <c r="AB140" s="60"/>
      <c r="AC140" s="78"/>
      <c r="AD140" s="78"/>
      <c r="AE140" s="78"/>
      <c r="AF140" s="82"/>
    </row>
    <row r="141" spans="1:32" hidden="1">
      <c r="A141" s="115">
        <v>44335</v>
      </c>
      <c r="B141" s="200"/>
      <c r="C141" s="200"/>
      <c r="D141" s="200"/>
      <c r="E141" s="175"/>
      <c r="F141" s="175"/>
      <c r="G141" s="200"/>
      <c r="H141" s="201">
        <f>出入金!H141</f>
        <v>0</v>
      </c>
      <c r="I141" s="201">
        <f>出入金!I141</f>
        <v>0</v>
      </c>
      <c r="J141" s="34">
        <f>出入金!C141</f>
        <v>4.3530630630630757E-2</v>
      </c>
      <c r="K141" s="175"/>
      <c r="L141" s="175"/>
      <c r="M141" s="175"/>
      <c r="N141" s="175"/>
      <c r="O141" s="175"/>
      <c r="P141" s="175"/>
      <c r="Q141" s="78"/>
      <c r="R141" s="78"/>
      <c r="S141" s="78"/>
      <c r="T141" s="78"/>
      <c r="U141" s="78"/>
      <c r="V141" s="5"/>
      <c r="W141" s="78"/>
      <c r="X141" s="218"/>
      <c r="Y141" s="218"/>
      <c r="Z141" s="218"/>
      <c r="AA141" s="219"/>
      <c r="AB141" s="60"/>
      <c r="AC141" s="78"/>
      <c r="AD141" s="78"/>
      <c r="AE141" s="78"/>
      <c r="AF141" s="82"/>
    </row>
    <row r="142" spans="1:32" hidden="1">
      <c r="A142" s="115">
        <v>44336</v>
      </c>
      <c r="B142" s="200"/>
      <c r="C142" s="200"/>
      <c r="D142" s="200"/>
      <c r="E142" s="175"/>
      <c r="F142" s="175"/>
      <c r="G142" s="200"/>
      <c r="H142" s="201">
        <f>出入金!H142</f>
        <v>0</v>
      </c>
      <c r="I142" s="201">
        <f>出入金!I142</f>
        <v>0</v>
      </c>
      <c r="J142" s="34">
        <f>出入金!C142</f>
        <v>4.3521428571428704E-2</v>
      </c>
      <c r="K142" s="175"/>
      <c r="L142" s="175"/>
      <c r="M142" s="175"/>
      <c r="N142" s="175"/>
      <c r="O142" s="175"/>
      <c r="P142" s="175"/>
      <c r="Q142" s="78"/>
      <c r="R142" s="78"/>
      <c r="S142" s="78"/>
      <c r="T142" s="78"/>
      <c r="U142" s="78"/>
      <c r="V142" s="5"/>
      <c r="W142" s="78"/>
      <c r="X142" s="218"/>
      <c r="Y142" s="218"/>
      <c r="Z142" s="218"/>
      <c r="AA142" s="219"/>
      <c r="AB142" s="60"/>
      <c r="AC142" s="78"/>
      <c r="AD142" s="78"/>
      <c r="AE142" s="78"/>
      <c r="AF142" s="82"/>
    </row>
    <row r="143" spans="1:32" hidden="1">
      <c r="A143" s="115">
        <v>44337</v>
      </c>
      <c r="B143" s="200"/>
      <c r="C143" s="200"/>
      <c r="D143" s="200"/>
      <c r="E143" s="175"/>
      <c r="F143" s="175"/>
      <c r="G143" s="200"/>
      <c r="H143" s="201">
        <f>出入金!H143</f>
        <v>0</v>
      </c>
      <c r="I143" s="201">
        <f>出入金!I143</f>
        <v>0</v>
      </c>
      <c r="J143" s="34">
        <f>出入金!C143</f>
        <v>4.3512389380531105E-2</v>
      </c>
      <c r="K143" s="175"/>
      <c r="L143" s="175"/>
      <c r="M143" s="175"/>
      <c r="N143" s="175"/>
      <c r="O143" s="175"/>
      <c r="P143" s="175"/>
      <c r="Q143" s="78"/>
      <c r="R143" s="78"/>
      <c r="S143" s="78"/>
      <c r="T143" s="78"/>
      <c r="U143" s="78"/>
      <c r="V143" s="5"/>
      <c r="W143" s="78"/>
      <c r="X143" s="218"/>
      <c r="Y143" s="218"/>
      <c r="Z143" s="218"/>
      <c r="AA143" s="219"/>
      <c r="AB143" s="60"/>
      <c r="AC143" s="78"/>
      <c r="AD143" s="78"/>
      <c r="AE143" s="78"/>
      <c r="AF143" s="82"/>
    </row>
    <row r="144" spans="1:32" hidden="1">
      <c r="A144" s="115">
        <v>44338</v>
      </c>
      <c r="B144" s="200"/>
      <c r="C144" s="200"/>
      <c r="D144" s="200"/>
      <c r="E144" s="175"/>
      <c r="F144" s="175"/>
      <c r="G144" s="200"/>
      <c r="H144" s="201">
        <f>出入金!H144</f>
        <v>0</v>
      </c>
      <c r="I144" s="201">
        <f>出入金!I144</f>
        <v>0</v>
      </c>
      <c r="J144" s="34">
        <f>出入金!C144</f>
        <v>4.3503508771929961E-2</v>
      </c>
      <c r="K144" s="175"/>
      <c r="L144" s="175"/>
      <c r="M144" s="175"/>
      <c r="N144" s="175"/>
      <c r="O144" s="175"/>
      <c r="P144" s="175"/>
      <c r="Q144" s="78"/>
      <c r="R144" s="78"/>
      <c r="S144" s="78"/>
      <c r="T144" s="78"/>
      <c r="U144" s="78"/>
      <c r="V144" s="5"/>
      <c r="W144" s="78"/>
      <c r="X144" s="218"/>
      <c r="Y144" s="218"/>
      <c r="Z144" s="218"/>
      <c r="AA144" s="219"/>
      <c r="AB144" s="60"/>
      <c r="AC144" s="78"/>
      <c r="AD144" s="78"/>
      <c r="AE144" s="78"/>
      <c r="AF144" s="82"/>
    </row>
    <row r="145" spans="1:32" hidden="1">
      <c r="A145" s="115">
        <v>44339</v>
      </c>
      <c r="B145" s="200"/>
      <c r="C145" s="200"/>
      <c r="D145" s="200"/>
      <c r="E145" s="175"/>
      <c r="F145" s="175"/>
      <c r="G145" s="200"/>
      <c r="H145" s="201">
        <f>出入金!H145</f>
        <v>0</v>
      </c>
      <c r="I145" s="201">
        <f>出入金!I145</f>
        <v>0</v>
      </c>
      <c r="J145" s="34">
        <f>出入金!C145</f>
        <v>4.3494782608695791E-2</v>
      </c>
      <c r="K145" s="175"/>
      <c r="L145" s="175"/>
      <c r="M145" s="175"/>
      <c r="N145" s="175"/>
      <c r="O145" s="175"/>
      <c r="P145" s="175"/>
      <c r="Q145" s="78"/>
      <c r="R145" s="78"/>
      <c r="S145" s="78"/>
      <c r="T145" s="78"/>
      <c r="U145" s="78"/>
      <c r="V145" s="5"/>
      <c r="W145" s="78"/>
      <c r="X145" s="218"/>
      <c r="Y145" s="218"/>
      <c r="Z145" s="218"/>
      <c r="AA145" s="219"/>
      <c r="AB145" s="60"/>
      <c r="AC145" s="78"/>
      <c r="AD145" s="78"/>
      <c r="AE145" s="78"/>
      <c r="AF145" s="82"/>
    </row>
    <row r="146" spans="1:32" hidden="1">
      <c r="A146" s="115">
        <v>44340</v>
      </c>
      <c r="B146" s="200"/>
      <c r="C146" s="200"/>
      <c r="D146" s="200"/>
      <c r="E146" s="175"/>
      <c r="F146" s="175"/>
      <c r="G146" s="200"/>
      <c r="H146" s="201">
        <f>出入金!H146</f>
        <v>0</v>
      </c>
      <c r="I146" s="201">
        <f>出入金!I146</f>
        <v>0</v>
      </c>
      <c r="J146" s="34">
        <f>出入金!C146</f>
        <v>4.3486206896551867E-2</v>
      </c>
      <c r="K146" s="175"/>
      <c r="L146" s="175"/>
      <c r="M146" s="175"/>
      <c r="N146" s="175"/>
      <c r="O146" s="175"/>
      <c r="P146" s="175"/>
      <c r="Q146" s="78"/>
      <c r="R146" s="78"/>
      <c r="S146" s="78"/>
      <c r="T146" s="78"/>
      <c r="U146" s="78"/>
      <c r="V146" s="5"/>
      <c r="W146" s="78"/>
      <c r="X146" s="218"/>
      <c r="Y146" s="218"/>
      <c r="Z146" s="218"/>
      <c r="AA146" s="219"/>
      <c r="AB146" s="60"/>
      <c r="AC146" s="78"/>
      <c r="AD146" s="78"/>
      <c r="AE146" s="78"/>
      <c r="AF146" s="82"/>
    </row>
    <row r="147" spans="1:32" hidden="1">
      <c r="A147" s="115">
        <v>44341</v>
      </c>
      <c r="B147" s="200"/>
      <c r="C147" s="200"/>
      <c r="D147" s="200"/>
      <c r="E147" s="175"/>
      <c r="F147" s="175"/>
      <c r="G147" s="200"/>
      <c r="H147" s="201">
        <f>出入金!H147</f>
        <v>0</v>
      </c>
      <c r="I147" s="201">
        <f>出入金!I147</f>
        <v>0</v>
      </c>
      <c r="J147" s="34">
        <f>出入金!C147</f>
        <v>4.3477777777777921E-2</v>
      </c>
      <c r="K147" s="175"/>
      <c r="L147" s="175"/>
      <c r="M147" s="175"/>
      <c r="N147" s="175"/>
      <c r="O147" s="175"/>
      <c r="P147" s="175"/>
      <c r="Q147" s="78"/>
      <c r="R147" s="78"/>
      <c r="S147" s="78"/>
      <c r="T147" s="78"/>
      <c r="U147" s="78"/>
      <c r="V147" s="5"/>
      <c r="W147" s="78"/>
      <c r="X147" s="218"/>
      <c r="Y147" s="218"/>
      <c r="Z147" s="218"/>
      <c r="AA147" s="219"/>
      <c r="AB147" s="60"/>
      <c r="AC147" s="78"/>
      <c r="AD147" s="78"/>
      <c r="AE147" s="78"/>
      <c r="AF147" s="82"/>
    </row>
    <row r="148" spans="1:32" hidden="1">
      <c r="A148" s="115">
        <v>44342</v>
      </c>
      <c r="B148" s="200"/>
      <c r="C148" s="200"/>
      <c r="D148" s="200"/>
      <c r="E148" s="175"/>
      <c r="F148" s="175"/>
      <c r="G148" s="200"/>
      <c r="H148" s="201">
        <f>出入金!H148</f>
        <v>0</v>
      </c>
      <c r="I148" s="201">
        <f>出入金!I148</f>
        <v>0</v>
      </c>
      <c r="J148" s="34">
        <f>出入金!C148</f>
        <v>4.3469491525423877E-2</v>
      </c>
      <c r="K148" s="175"/>
      <c r="L148" s="175"/>
      <c r="M148" s="175"/>
      <c r="N148" s="175"/>
      <c r="O148" s="175"/>
      <c r="P148" s="175"/>
      <c r="Q148" s="78"/>
      <c r="R148" s="78"/>
      <c r="S148" s="78"/>
      <c r="T148" s="78"/>
      <c r="U148" s="78"/>
      <c r="V148" s="5"/>
      <c r="W148" s="78"/>
      <c r="X148" s="218"/>
      <c r="Y148" s="218"/>
      <c r="Z148" s="218"/>
      <c r="AA148" s="219"/>
      <c r="AB148" s="60"/>
      <c r="AC148" s="78"/>
      <c r="AD148" s="78"/>
      <c r="AE148" s="78"/>
      <c r="AF148" s="82"/>
    </row>
    <row r="149" spans="1:32" hidden="1">
      <c r="A149" s="115">
        <v>44343</v>
      </c>
      <c r="B149" s="200"/>
      <c r="C149" s="200"/>
      <c r="D149" s="200"/>
      <c r="E149" s="175"/>
      <c r="F149" s="175"/>
      <c r="G149" s="200"/>
      <c r="H149" s="201">
        <f>出入金!H149</f>
        <v>0</v>
      </c>
      <c r="I149" s="201">
        <f>出入金!I149</f>
        <v>0</v>
      </c>
      <c r="J149" s="34">
        <f>出入金!C149</f>
        <v>4.3461344537815277E-2</v>
      </c>
      <c r="K149" s="175"/>
      <c r="L149" s="175"/>
      <c r="M149" s="175"/>
      <c r="N149" s="175"/>
      <c r="O149" s="175"/>
      <c r="P149" s="175"/>
      <c r="Q149" s="78"/>
      <c r="R149" s="78"/>
      <c r="S149" s="78"/>
      <c r="T149" s="78"/>
      <c r="U149" s="78"/>
      <c r="V149" s="5"/>
      <c r="W149" s="78"/>
      <c r="X149" s="218"/>
      <c r="Y149" s="218"/>
      <c r="Z149" s="218"/>
      <c r="AA149" s="219"/>
      <c r="AB149" s="60"/>
      <c r="AC149" s="78"/>
      <c r="AD149" s="78"/>
      <c r="AE149" s="78"/>
      <c r="AF149" s="82"/>
    </row>
    <row r="150" spans="1:32" hidden="1">
      <c r="A150" s="115">
        <v>44344</v>
      </c>
      <c r="B150" s="200"/>
      <c r="C150" s="200"/>
      <c r="D150" s="200"/>
      <c r="E150" s="175"/>
      <c r="F150" s="175"/>
      <c r="G150" s="200"/>
      <c r="H150" s="201">
        <f>出入金!H150</f>
        <v>0</v>
      </c>
      <c r="I150" s="201">
        <f>出入金!I150</f>
        <v>0</v>
      </c>
      <c r="J150" s="34">
        <f>出入金!C150</f>
        <v>4.3453333333333483E-2</v>
      </c>
      <c r="K150" s="175"/>
      <c r="L150" s="175"/>
      <c r="M150" s="175"/>
      <c r="N150" s="175"/>
      <c r="O150" s="175"/>
      <c r="P150" s="175"/>
      <c r="Q150" s="78"/>
      <c r="R150" s="78"/>
      <c r="S150" s="78"/>
      <c r="T150" s="78"/>
      <c r="U150" s="78"/>
      <c r="V150" s="5"/>
      <c r="W150" s="78"/>
      <c r="X150" s="218"/>
      <c r="Y150" s="218"/>
      <c r="Z150" s="218"/>
      <c r="AA150" s="219"/>
      <c r="AB150" s="60"/>
      <c r="AC150" s="78"/>
      <c r="AD150" s="78"/>
      <c r="AE150" s="78"/>
      <c r="AF150" s="82"/>
    </row>
    <row r="151" spans="1:32" hidden="1">
      <c r="A151" s="115">
        <v>44345</v>
      </c>
      <c r="B151" s="200"/>
      <c r="C151" s="200"/>
      <c r="D151" s="200"/>
      <c r="E151" s="175"/>
      <c r="F151" s="175"/>
      <c r="G151" s="200"/>
      <c r="H151" s="201">
        <f>出入金!H151</f>
        <v>0</v>
      </c>
      <c r="I151" s="201">
        <f>出入金!I151</f>
        <v>0</v>
      </c>
      <c r="J151" s="34">
        <f>出入金!C151</f>
        <v>4.3445454545454697E-2</v>
      </c>
      <c r="K151" s="175"/>
      <c r="L151" s="175"/>
      <c r="M151" s="175"/>
      <c r="N151" s="175"/>
      <c r="O151" s="175"/>
      <c r="P151" s="175"/>
      <c r="Q151" s="78"/>
      <c r="R151" s="78"/>
      <c r="S151" s="78"/>
      <c r="T151" s="78"/>
      <c r="U151" s="78"/>
      <c r="V151" s="5"/>
      <c r="W151" s="78"/>
      <c r="X151" s="218"/>
      <c r="Y151" s="218"/>
      <c r="Z151" s="218"/>
      <c r="AA151" s="219"/>
      <c r="AB151" s="60"/>
      <c r="AC151" s="78"/>
      <c r="AD151" s="78"/>
      <c r="AE151" s="78"/>
      <c r="AF151" s="82"/>
    </row>
    <row r="152" spans="1:32" hidden="1">
      <c r="A152" s="115">
        <v>44346</v>
      </c>
      <c r="B152" s="200"/>
      <c r="C152" s="200"/>
      <c r="D152" s="200"/>
      <c r="E152" s="175"/>
      <c r="F152" s="175"/>
      <c r="G152" s="200"/>
      <c r="H152" s="201">
        <f>出入金!H152</f>
        <v>0</v>
      </c>
      <c r="I152" s="201">
        <f>出入金!I152</f>
        <v>0</v>
      </c>
      <c r="J152" s="34">
        <f>出入金!C152</f>
        <v>4.3437704918032942E-2</v>
      </c>
      <c r="K152" s="175"/>
      <c r="L152" s="175"/>
      <c r="M152" s="175"/>
      <c r="N152" s="175"/>
      <c r="O152" s="175"/>
      <c r="P152" s="175"/>
      <c r="Q152" s="78"/>
      <c r="R152" s="78"/>
      <c r="S152" s="78"/>
      <c r="T152" s="78"/>
      <c r="U152" s="78"/>
      <c r="V152" s="5"/>
      <c r="W152" s="78"/>
      <c r="X152" s="218"/>
      <c r="Y152" s="218"/>
      <c r="Z152" s="218"/>
      <c r="AA152" s="219"/>
      <c r="AB152" s="60"/>
      <c r="AC152" s="78"/>
      <c r="AD152" s="78"/>
      <c r="AE152" s="78"/>
      <c r="AF152" s="82"/>
    </row>
    <row r="153" spans="1:32" hidden="1">
      <c r="A153" s="115">
        <v>44347</v>
      </c>
      <c r="B153" s="200"/>
      <c r="C153" s="200"/>
      <c r="D153" s="200"/>
      <c r="E153" s="175"/>
      <c r="F153" s="175"/>
      <c r="G153" s="200"/>
      <c r="H153" s="201">
        <f>出入金!H153</f>
        <v>0</v>
      </c>
      <c r="I153" s="201">
        <f>出入金!I153</f>
        <v>0</v>
      </c>
      <c r="J153" s="34">
        <f>出入金!C153</f>
        <v>4.3430081300813168E-2</v>
      </c>
      <c r="K153" s="175"/>
      <c r="L153" s="175"/>
      <c r="M153" s="175"/>
      <c r="N153" s="175"/>
      <c r="O153" s="175"/>
      <c r="P153" s="175"/>
      <c r="Q153" s="78"/>
      <c r="R153" s="78"/>
      <c r="S153" s="78"/>
      <c r="T153" s="78"/>
      <c r="U153" s="78"/>
      <c r="V153" s="5"/>
      <c r="W153" s="78"/>
      <c r="X153" s="218"/>
      <c r="Y153" s="218"/>
      <c r="Z153" s="218"/>
      <c r="AA153" s="219"/>
      <c r="AB153" s="60"/>
      <c r="AC153" s="78"/>
      <c r="AD153" s="78"/>
      <c r="AE153" s="78"/>
      <c r="AF153" s="82"/>
    </row>
    <row r="154" spans="1:32" hidden="1">
      <c r="A154" s="115">
        <v>44348</v>
      </c>
      <c r="B154" s="200"/>
      <c r="C154" s="200"/>
      <c r="D154" s="200"/>
      <c r="E154" s="175"/>
      <c r="F154" s="175"/>
      <c r="G154" s="200"/>
      <c r="H154" s="201">
        <f>出入金!H154</f>
        <v>0</v>
      </c>
      <c r="I154" s="201">
        <f>出入金!I154</f>
        <v>0</v>
      </c>
      <c r="J154" s="34">
        <f>出入金!C154</f>
        <v>4.3421774193548542E-2</v>
      </c>
      <c r="K154" s="175"/>
      <c r="L154" s="175"/>
      <c r="M154" s="175"/>
      <c r="N154" s="175"/>
      <c r="O154" s="175"/>
      <c r="P154" s="175"/>
      <c r="Q154" s="78"/>
      <c r="R154" s="78"/>
      <c r="S154" s="78"/>
      <c r="T154" s="78"/>
      <c r="U154" s="78"/>
      <c r="V154" s="5"/>
      <c r="W154" s="78"/>
      <c r="X154" s="218"/>
      <c r="Y154" s="218"/>
      <c r="Z154" s="218"/>
      <c r="AA154" s="219"/>
      <c r="AB154" s="60"/>
      <c r="AC154" s="78"/>
      <c r="AD154" s="78"/>
      <c r="AE154" s="78"/>
      <c r="AF154" s="82"/>
    </row>
    <row r="155" spans="1:32" hidden="1">
      <c r="A155" s="115">
        <v>44349</v>
      </c>
      <c r="B155" s="200"/>
      <c r="C155" s="200"/>
      <c r="D155" s="200"/>
      <c r="E155" s="175"/>
      <c r="F155" s="175"/>
      <c r="G155" s="200"/>
      <c r="H155" s="201">
        <f>出入金!H155</f>
        <v>0</v>
      </c>
      <c r="I155" s="201">
        <f>出入金!I155</f>
        <v>0</v>
      </c>
      <c r="J155" s="34">
        <f>出入金!C155</f>
        <v>4.3413600000000149E-2</v>
      </c>
      <c r="K155" s="175"/>
      <c r="L155" s="175"/>
      <c r="M155" s="175"/>
      <c r="N155" s="175"/>
      <c r="O155" s="175"/>
      <c r="P155" s="175"/>
      <c r="Q155" s="78"/>
      <c r="R155" s="78"/>
      <c r="S155" s="78"/>
      <c r="T155" s="78"/>
      <c r="U155" s="78"/>
      <c r="V155" s="5"/>
      <c r="W155" s="78"/>
      <c r="X155" s="218"/>
      <c r="Y155" s="218"/>
      <c r="Z155" s="218"/>
      <c r="AA155" s="219"/>
      <c r="AB155" s="60"/>
      <c r="AC155" s="78"/>
      <c r="AD155" s="78"/>
      <c r="AE155" s="78"/>
      <c r="AF155" s="82"/>
    </row>
    <row r="156" spans="1:32" hidden="1">
      <c r="A156" s="115">
        <v>44350</v>
      </c>
      <c r="B156" s="200"/>
      <c r="C156" s="200"/>
      <c r="D156" s="200"/>
      <c r="E156" s="175"/>
      <c r="F156" s="175"/>
      <c r="G156" s="200"/>
      <c r="H156" s="201">
        <f>出入金!H156</f>
        <v>0</v>
      </c>
      <c r="I156" s="201">
        <f>出入金!I156</f>
        <v>0</v>
      </c>
      <c r="J156" s="34">
        <f>出入金!C156</f>
        <v>4.3405555555555704E-2</v>
      </c>
      <c r="K156" s="175"/>
      <c r="L156" s="175"/>
      <c r="M156" s="175"/>
      <c r="N156" s="175"/>
      <c r="O156" s="175"/>
      <c r="P156" s="175"/>
      <c r="Q156" s="78"/>
      <c r="R156" s="78"/>
      <c r="S156" s="78"/>
      <c r="T156" s="78"/>
      <c r="U156" s="78"/>
      <c r="V156" s="5"/>
      <c r="W156" s="78"/>
      <c r="X156" s="218"/>
      <c r="Y156" s="218"/>
      <c r="Z156" s="218"/>
      <c r="AA156" s="219"/>
      <c r="AB156" s="60"/>
      <c r="AC156" s="78"/>
      <c r="AD156" s="78"/>
      <c r="AE156" s="78"/>
      <c r="AF156" s="82"/>
    </row>
    <row r="157" spans="1:32" hidden="1">
      <c r="A157" s="115">
        <v>44351</v>
      </c>
      <c r="B157" s="200"/>
      <c r="C157" s="200"/>
      <c r="D157" s="200"/>
      <c r="E157" s="175"/>
      <c r="F157" s="175"/>
      <c r="G157" s="200"/>
      <c r="H157" s="201">
        <f>出入金!H157</f>
        <v>0</v>
      </c>
      <c r="I157" s="201">
        <f>出入金!I157</f>
        <v>0</v>
      </c>
      <c r="J157" s="34">
        <f>出入金!C157</f>
        <v>4.3397637795275737E-2</v>
      </c>
      <c r="K157" s="175"/>
      <c r="L157" s="175"/>
      <c r="M157" s="175"/>
      <c r="N157" s="175"/>
      <c r="O157" s="175"/>
      <c r="P157" s="175"/>
      <c r="Q157" s="78"/>
      <c r="R157" s="78"/>
      <c r="S157" s="78"/>
      <c r="T157" s="78"/>
      <c r="U157" s="78"/>
      <c r="V157" s="5"/>
      <c r="W157" s="78"/>
      <c r="X157" s="218"/>
      <c r="Y157" s="218"/>
      <c r="Z157" s="218"/>
      <c r="AA157" s="219"/>
      <c r="AB157" s="60"/>
      <c r="AC157" s="78"/>
      <c r="AD157" s="78"/>
      <c r="AE157" s="78"/>
      <c r="AF157" s="82"/>
    </row>
    <row r="158" spans="1:32" hidden="1">
      <c r="A158" s="115">
        <v>44352</v>
      </c>
      <c r="B158" s="200"/>
      <c r="C158" s="200"/>
      <c r="D158" s="200"/>
      <c r="E158" s="175"/>
      <c r="F158" s="175"/>
      <c r="G158" s="200"/>
      <c r="H158" s="201">
        <f>出入金!H158</f>
        <v>0</v>
      </c>
      <c r="I158" s="201">
        <f>出入金!I158</f>
        <v>0</v>
      </c>
      <c r="J158" s="34">
        <f>出入金!C158</f>
        <v>4.3389843750000143E-2</v>
      </c>
      <c r="K158" s="175"/>
      <c r="L158" s="175"/>
      <c r="M158" s="175"/>
      <c r="N158" s="175"/>
      <c r="O158" s="175"/>
      <c r="P158" s="175"/>
      <c r="Q158" s="78"/>
      <c r="R158" s="78"/>
      <c r="S158" s="78"/>
      <c r="T158" s="78"/>
      <c r="U158" s="78"/>
      <c r="V158" s="5"/>
      <c r="W158" s="78"/>
      <c r="X158" s="218"/>
      <c r="Y158" s="218"/>
      <c r="Z158" s="218"/>
      <c r="AA158" s="219"/>
      <c r="AB158" s="60"/>
      <c r="AC158" s="78"/>
      <c r="AD158" s="78"/>
      <c r="AE158" s="78"/>
      <c r="AF158" s="82"/>
    </row>
    <row r="159" spans="1:32" hidden="1">
      <c r="A159" s="115">
        <v>44353</v>
      </c>
      <c r="B159" s="200"/>
      <c r="C159" s="200"/>
      <c r="D159" s="200"/>
      <c r="E159" s="175"/>
      <c r="F159" s="175"/>
      <c r="G159" s="200"/>
      <c r="H159" s="201">
        <f>出入金!H159</f>
        <v>0</v>
      </c>
      <c r="I159" s="201">
        <f>出入金!I159</f>
        <v>0</v>
      </c>
      <c r="J159" s="34">
        <f>出入金!C159</f>
        <v>4.3382170542635802E-2</v>
      </c>
      <c r="K159" s="175"/>
      <c r="L159" s="175"/>
      <c r="M159" s="175"/>
      <c r="N159" s="175"/>
      <c r="O159" s="175"/>
      <c r="P159" s="175"/>
      <c r="Q159" s="78"/>
      <c r="R159" s="78"/>
      <c r="S159" s="78"/>
      <c r="T159" s="78"/>
      <c r="U159" s="78"/>
      <c r="V159" s="5"/>
      <c r="W159" s="78"/>
      <c r="X159" s="218"/>
      <c r="Y159" s="218"/>
      <c r="Z159" s="218"/>
      <c r="AA159" s="219"/>
      <c r="AB159" s="60"/>
      <c r="AC159" s="78"/>
      <c r="AD159" s="78"/>
      <c r="AE159" s="78"/>
      <c r="AF159" s="82"/>
    </row>
    <row r="160" spans="1:32" hidden="1">
      <c r="A160" s="115">
        <v>44354</v>
      </c>
      <c r="B160" s="200"/>
      <c r="C160" s="200"/>
      <c r="D160" s="200"/>
      <c r="E160" s="175"/>
      <c r="F160" s="175"/>
      <c r="G160" s="200"/>
      <c r="H160" s="201">
        <f>出入金!H160</f>
        <v>0</v>
      </c>
      <c r="I160" s="201">
        <f>出入金!I160</f>
        <v>0</v>
      </c>
      <c r="J160" s="34">
        <f>出入金!C160</f>
        <v>4.3374615384615518E-2</v>
      </c>
      <c r="K160" s="175"/>
      <c r="L160" s="175"/>
      <c r="M160" s="175"/>
      <c r="N160" s="175"/>
      <c r="O160" s="175"/>
      <c r="P160" s="175"/>
      <c r="Q160" s="78"/>
      <c r="R160" s="78"/>
      <c r="S160" s="78"/>
      <c r="T160" s="78"/>
      <c r="U160" s="78"/>
      <c r="V160" s="5"/>
      <c r="W160" s="78"/>
      <c r="X160" s="218"/>
      <c r="Y160" s="218"/>
      <c r="Z160" s="218"/>
      <c r="AA160" s="219"/>
      <c r="AB160" s="60"/>
      <c r="AC160" s="78"/>
      <c r="AD160" s="78"/>
      <c r="AE160" s="78"/>
      <c r="AF160" s="82"/>
    </row>
    <row r="161" spans="1:32" hidden="1">
      <c r="A161" s="115">
        <v>44355</v>
      </c>
      <c r="B161" s="200"/>
      <c r="C161" s="200"/>
      <c r="D161" s="200"/>
      <c r="E161" s="175"/>
      <c r="F161" s="175"/>
      <c r="G161" s="200"/>
      <c r="H161" s="201">
        <f>出入金!H161</f>
        <v>0</v>
      </c>
      <c r="I161" s="201">
        <f>出入金!I161</f>
        <v>0</v>
      </c>
      <c r="J161" s="34">
        <f>出入金!C161</f>
        <v>4.336717557251922E-2</v>
      </c>
      <c r="K161" s="175"/>
      <c r="L161" s="175"/>
      <c r="M161" s="175"/>
      <c r="N161" s="175"/>
      <c r="O161" s="175"/>
      <c r="P161" s="175"/>
      <c r="Q161" s="78"/>
      <c r="R161" s="78"/>
      <c r="S161" s="78"/>
      <c r="T161" s="78"/>
      <c r="U161" s="78"/>
      <c r="V161" s="5"/>
      <c r="W161" s="78"/>
      <c r="X161" s="218"/>
      <c r="Y161" s="218"/>
      <c r="Z161" s="218"/>
      <c r="AA161" s="219"/>
      <c r="AB161" s="60"/>
      <c r="AC161" s="78"/>
      <c r="AD161" s="78"/>
      <c r="AE161" s="78"/>
      <c r="AF161" s="82"/>
    </row>
    <row r="162" spans="1:32" hidden="1">
      <c r="A162" s="115">
        <v>44356</v>
      </c>
      <c r="B162" s="200"/>
      <c r="C162" s="200"/>
      <c r="D162" s="200"/>
      <c r="E162" s="175"/>
      <c r="F162" s="175"/>
      <c r="G162" s="200"/>
      <c r="H162" s="201">
        <f>出入金!H162</f>
        <v>0</v>
      </c>
      <c r="I162" s="201">
        <f>出入金!I162</f>
        <v>0</v>
      </c>
      <c r="J162" s="34">
        <f>出入金!C162</f>
        <v>4.3359848484848619E-2</v>
      </c>
      <c r="K162" s="175"/>
      <c r="L162" s="175"/>
      <c r="M162" s="175"/>
      <c r="N162" s="175"/>
      <c r="O162" s="175"/>
      <c r="P162" s="175"/>
      <c r="Q162" s="78"/>
      <c r="R162" s="78"/>
      <c r="S162" s="78"/>
      <c r="T162" s="78"/>
      <c r="U162" s="78"/>
      <c r="V162" s="5"/>
      <c r="W162" s="78"/>
      <c r="X162" s="218"/>
      <c r="Y162" s="218"/>
      <c r="Z162" s="218"/>
      <c r="AA162" s="219"/>
      <c r="AB162" s="60"/>
      <c r="AC162" s="78"/>
      <c r="AD162" s="78"/>
      <c r="AE162" s="78"/>
      <c r="AF162" s="82"/>
    </row>
    <row r="163" spans="1:32" hidden="1">
      <c r="A163" s="115">
        <v>44357</v>
      </c>
      <c r="B163" s="200"/>
      <c r="C163" s="200"/>
      <c r="D163" s="200"/>
      <c r="E163" s="175"/>
      <c r="F163" s="175"/>
      <c r="G163" s="200"/>
      <c r="H163" s="201">
        <f>出入金!H163</f>
        <v>0</v>
      </c>
      <c r="I163" s="201">
        <f>出入金!I163</f>
        <v>0</v>
      </c>
      <c r="J163" s="34">
        <f>出入金!C163</f>
        <v>4.3352631578947497E-2</v>
      </c>
      <c r="K163" s="175"/>
      <c r="L163" s="175"/>
      <c r="M163" s="175"/>
      <c r="N163" s="175"/>
      <c r="O163" s="175"/>
      <c r="P163" s="175"/>
      <c r="Q163" s="78"/>
      <c r="R163" s="78"/>
      <c r="S163" s="78"/>
      <c r="T163" s="78"/>
      <c r="U163" s="78"/>
      <c r="V163" s="5"/>
      <c r="W163" s="78"/>
      <c r="X163" s="218"/>
      <c r="Y163" s="218"/>
      <c r="Z163" s="218"/>
      <c r="AA163" s="219"/>
      <c r="AB163" s="60"/>
      <c r="AC163" s="78"/>
      <c r="AD163" s="78"/>
      <c r="AE163" s="78"/>
      <c r="AF163" s="82"/>
    </row>
    <row r="164" spans="1:32" hidden="1">
      <c r="A164" s="115">
        <v>44358</v>
      </c>
      <c r="B164" s="200"/>
      <c r="C164" s="200"/>
      <c r="D164" s="200"/>
      <c r="E164" s="175"/>
      <c r="F164" s="175"/>
      <c r="G164" s="200"/>
      <c r="H164" s="201">
        <f>出入金!H164</f>
        <v>0</v>
      </c>
      <c r="I164" s="201">
        <f>出入金!I164</f>
        <v>0</v>
      </c>
      <c r="J164" s="34">
        <f>出入金!C164</f>
        <v>4.3345522388059825E-2</v>
      </c>
      <c r="K164" s="175"/>
      <c r="L164" s="175"/>
      <c r="M164" s="175"/>
      <c r="N164" s="175"/>
      <c r="O164" s="175"/>
      <c r="P164" s="175"/>
      <c r="Q164" s="78"/>
      <c r="R164" s="78"/>
      <c r="S164" s="78"/>
      <c r="T164" s="78"/>
      <c r="U164" s="78"/>
      <c r="V164" s="5"/>
      <c r="W164" s="78"/>
      <c r="X164" s="218"/>
      <c r="Y164" s="218"/>
      <c r="Z164" s="218"/>
      <c r="AA164" s="219"/>
      <c r="AB164" s="60"/>
      <c r="AC164" s="78"/>
      <c r="AD164" s="78"/>
      <c r="AE164" s="78"/>
      <c r="AF164" s="82"/>
    </row>
    <row r="165" spans="1:32" hidden="1">
      <c r="A165" s="115">
        <v>44359</v>
      </c>
      <c r="B165" s="200"/>
      <c r="C165" s="200"/>
      <c r="D165" s="200"/>
      <c r="E165" s="175"/>
      <c r="F165" s="175"/>
      <c r="G165" s="200"/>
      <c r="H165" s="201">
        <f>出入金!H165</f>
        <v>0</v>
      </c>
      <c r="I165" s="201">
        <f>出入金!I165</f>
        <v>0</v>
      </c>
      <c r="J165" s="34">
        <f>出入金!C165</f>
        <v>4.3338518518518644E-2</v>
      </c>
      <c r="K165" s="175"/>
      <c r="L165" s="175"/>
      <c r="M165" s="175"/>
      <c r="N165" s="175"/>
      <c r="O165" s="175"/>
      <c r="P165" s="175"/>
      <c r="Q165" s="78"/>
      <c r="R165" s="78"/>
      <c r="S165" s="78"/>
      <c r="T165" s="78"/>
      <c r="U165" s="78"/>
      <c r="V165" s="5"/>
      <c r="W165" s="78"/>
      <c r="X165" s="218"/>
      <c r="Y165" s="218"/>
      <c r="Z165" s="218"/>
      <c r="AA165" s="219"/>
      <c r="AB165" s="60"/>
      <c r="AC165" s="78"/>
      <c r="AD165" s="78"/>
      <c r="AE165" s="78"/>
      <c r="AF165" s="82"/>
    </row>
    <row r="166" spans="1:32" hidden="1">
      <c r="A166" s="115">
        <v>44360</v>
      </c>
      <c r="B166" s="200"/>
      <c r="C166" s="200"/>
      <c r="D166" s="200"/>
      <c r="E166" s="175"/>
      <c r="F166" s="175"/>
      <c r="G166" s="200"/>
      <c r="H166" s="201">
        <f>出入金!H166</f>
        <v>0</v>
      </c>
      <c r="I166" s="201">
        <f>出入金!I166</f>
        <v>0</v>
      </c>
      <c r="J166" s="34">
        <f>出入金!C166</f>
        <v>4.3331617647058944E-2</v>
      </c>
      <c r="K166" s="175"/>
      <c r="L166" s="175"/>
      <c r="M166" s="175"/>
      <c r="N166" s="175"/>
      <c r="O166" s="175"/>
      <c r="P166" s="175"/>
      <c r="Q166" s="78"/>
      <c r="R166" s="78"/>
      <c r="S166" s="78"/>
      <c r="T166" s="78"/>
      <c r="U166" s="78"/>
      <c r="V166" s="5"/>
      <c r="W166" s="78"/>
      <c r="X166" s="218"/>
      <c r="Y166" s="218"/>
      <c r="Z166" s="218"/>
      <c r="AA166" s="219"/>
      <c r="AB166" s="60"/>
      <c r="AC166" s="78"/>
      <c r="AD166" s="78"/>
      <c r="AE166" s="78"/>
      <c r="AF166" s="82"/>
    </row>
    <row r="167" spans="1:32" hidden="1">
      <c r="A167" s="115">
        <v>44361</v>
      </c>
      <c r="B167" s="200"/>
      <c r="C167" s="200"/>
      <c r="D167" s="200"/>
      <c r="E167" s="175"/>
      <c r="F167" s="175"/>
      <c r="G167" s="200"/>
      <c r="H167" s="201">
        <f>出入金!H167</f>
        <v>0</v>
      </c>
      <c r="I167" s="201">
        <f>出入金!I167</f>
        <v>0</v>
      </c>
      <c r="J167" s="34">
        <f>出入金!C167</f>
        <v>4.3324817518248293E-2</v>
      </c>
      <c r="K167" s="175"/>
      <c r="L167" s="175"/>
      <c r="M167" s="175"/>
      <c r="N167" s="175"/>
      <c r="O167" s="175"/>
      <c r="P167" s="175"/>
      <c r="Q167" s="78"/>
      <c r="R167" s="78"/>
      <c r="S167" s="78"/>
      <c r="T167" s="78"/>
      <c r="U167" s="78"/>
      <c r="V167" s="5"/>
      <c r="W167" s="78"/>
      <c r="X167" s="218"/>
      <c r="Y167" s="218"/>
      <c r="Z167" s="218"/>
      <c r="AA167" s="219"/>
      <c r="AB167" s="60"/>
      <c r="AC167" s="78"/>
      <c r="AD167" s="78"/>
      <c r="AE167" s="78"/>
      <c r="AF167" s="82"/>
    </row>
    <row r="168" spans="1:32" hidden="1">
      <c r="A168" s="115">
        <v>44362</v>
      </c>
      <c r="B168" s="200"/>
      <c r="C168" s="200"/>
      <c r="D168" s="200"/>
      <c r="E168" s="175"/>
      <c r="F168" s="175"/>
      <c r="G168" s="200"/>
      <c r="H168" s="201">
        <f>出入金!H168</f>
        <v>0</v>
      </c>
      <c r="I168" s="201">
        <f>出入金!I168</f>
        <v>0</v>
      </c>
      <c r="J168" s="34">
        <f>出入金!C168</f>
        <v>4.3318115942029098E-2</v>
      </c>
      <c r="K168" s="175"/>
      <c r="L168" s="175"/>
      <c r="M168" s="175"/>
      <c r="N168" s="175"/>
      <c r="O168" s="175"/>
      <c r="P168" s="175"/>
      <c r="Q168" s="78"/>
      <c r="R168" s="78"/>
      <c r="S168" s="78"/>
      <c r="T168" s="78"/>
      <c r="U168" s="78"/>
      <c r="V168" s="5"/>
      <c r="W168" s="78"/>
      <c r="X168" s="218"/>
      <c r="Y168" s="218"/>
      <c r="Z168" s="218"/>
      <c r="AA168" s="219"/>
      <c r="AB168" s="60"/>
      <c r="AC168" s="78"/>
      <c r="AD168" s="78"/>
      <c r="AE168" s="78"/>
      <c r="AF168" s="82"/>
    </row>
    <row r="169" spans="1:32" hidden="1">
      <c r="A169" s="115">
        <v>44363</v>
      </c>
      <c r="B169" s="200"/>
      <c r="C169" s="200"/>
      <c r="D169" s="200"/>
      <c r="E169" s="175"/>
      <c r="F169" s="175"/>
      <c r="G169" s="200"/>
      <c r="H169" s="201">
        <f>出入金!H169</f>
        <v>0</v>
      </c>
      <c r="I169" s="201">
        <f>出入金!I169</f>
        <v>0</v>
      </c>
      <c r="J169" s="34">
        <f>出入金!C169</f>
        <v>4.3311510791367018E-2</v>
      </c>
      <c r="K169" s="175"/>
      <c r="L169" s="175"/>
      <c r="M169" s="175"/>
      <c r="N169" s="175"/>
      <c r="O169" s="175"/>
      <c r="P169" s="175"/>
      <c r="Q169" s="78"/>
      <c r="R169" s="78"/>
      <c r="S169" s="78"/>
      <c r="T169" s="78"/>
      <c r="U169" s="78"/>
      <c r="V169" s="5"/>
      <c r="W169" s="78"/>
      <c r="X169" s="218"/>
      <c r="Y169" s="218"/>
      <c r="Z169" s="218"/>
      <c r="AA169" s="219"/>
      <c r="AB169" s="60"/>
      <c r="AC169" s="78"/>
      <c r="AD169" s="78"/>
      <c r="AE169" s="78"/>
      <c r="AF169" s="82"/>
    </row>
    <row r="170" spans="1:32" hidden="1">
      <c r="A170" s="115">
        <v>44364</v>
      </c>
      <c r="B170" s="200"/>
      <c r="C170" s="200"/>
      <c r="D170" s="200"/>
      <c r="E170" s="175"/>
      <c r="F170" s="175"/>
      <c r="G170" s="200"/>
      <c r="H170" s="201">
        <f>出入金!H170</f>
        <v>0</v>
      </c>
      <c r="I170" s="201">
        <f>出入金!I170</f>
        <v>0</v>
      </c>
      <c r="J170" s="34">
        <f>出入金!C170</f>
        <v>4.3305000000000114E-2</v>
      </c>
      <c r="K170" s="175"/>
      <c r="L170" s="175"/>
      <c r="M170" s="175"/>
      <c r="N170" s="175"/>
      <c r="O170" s="175"/>
      <c r="P170" s="175"/>
      <c r="Q170" s="78"/>
      <c r="R170" s="78"/>
      <c r="S170" s="78"/>
      <c r="T170" s="78"/>
      <c r="U170" s="78"/>
      <c r="V170" s="5"/>
      <c r="W170" s="78"/>
      <c r="X170" s="218"/>
      <c r="Y170" s="218"/>
      <c r="Z170" s="218"/>
      <c r="AA170" s="219"/>
      <c r="AB170" s="60"/>
      <c r="AC170" s="78"/>
      <c r="AD170" s="78"/>
      <c r="AE170" s="78"/>
      <c r="AF170" s="82"/>
    </row>
    <row r="171" spans="1:32" hidden="1">
      <c r="A171" s="115">
        <v>44365</v>
      </c>
      <c r="B171" s="200"/>
      <c r="C171" s="200"/>
      <c r="D171" s="200"/>
      <c r="E171" s="175"/>
      <c r="F171" s="175"/>
      <c r="G171" s="200"/>
      <c r="H171" s="201">
        <f>出入金!H171</f>
        <v>0</v>
      </c>
      <c r="I171" s="201">
        <f>出入金!I171</f>
        <v>0</v>
      </c>
      <c r="J171" s="34">
        <f>出入金!C171</f>
        <v>4.3298581560283794E-2</v>
      </c>
      <c r="K171" s="175"/>
      <c r="L171" s="175"/>
      <c r="M171" s="175"/>
      <c r="N171" s="175"/>
      <c r="O171" s="175"/>
      <c r="P171" s="175"/>
      <c r="Q171" s="78"/>
      <c r="R171" s="78"/>
      <c r="S171" s="78"/>
      <c r="T171" s="78"/>
      <c r="U171" s="78"/>
      <c r="V171" s="5"/>
      <c r="W171" s="78"/>
      <c r="X171" s="218"/>
      <c r="Y171" s="218"/>
      <c r="Z171" s="218"/>
      <c r="AA171" s="219"/>
      <c r="AB171" s="60"/>
      <c r="AC171" s="78"/>
      <c r="AD171" s="78"/>
      <c r="AE171" s="78"/>
      <c r="AF171" s="82"/>
    </row>
    <row r="172" spans="1:32" hidden="1">
      <c r="A172" s="115">
        <v>44366</v>
      </c>
      <c r="B172" s="200"/>
      <c r="C172" s="200"/>
      <c r="D172" s="200"/>
      <c r="E172" s="175"/>
      <c r="F172" s="175"/>
      <c r="G172" s="200"/>
      <c r="H172" s="201">
        <f>出入金!H172</f>
        <v>0</v>
      </c>
      <c r="I172" s="201">
        <f>出入金!I172</f>
        <v>0</v>
      </c>
      <c r="J172" s="34">
        <f>出入金!C172</f>
        <v>4.3292253521126867E-2</v>
      </c>
      <c r="K172" s="175"/>
      <c r="L172" s="175"/>
      <c r="M172" s="175"/>
      <c r="N172" s="175"/>
      <c r="O172" s="175"/>
      <c r="P172" s="175"/>
      <c r="Q172" s="78"/>
      <c r="R172" s="78"/>
      <c r="S172" s="78"/>
      <c r="T172" s="78"/>
      <c r="U172" s="78"/>
      <c r="V172" s="5"/>
      <c r="W172" s="78"/>
      <c r="X172" s="218"/>
      <c r="Y172" s="218"/>
      <c r="Z172" s="218"/>
      <c r="AA172" s="219"/>
      <c r="AB172" s="60"/>
      <c r="AC172" s="78"/>
      <c r="AD172" s="78"/>
      <c r="AE172" s="78"/>
      <c r="AF172" s="82"/>
    </row>
    <row r="173" spans="1:32" hidden="1">
      <c r="A173" s="115">
        <v>44367</v>
      </c>
      <c r="B173" s="200"/>
      <c r="C173" s="200"/>
      <c r="D173" s="200"/>
      <c r="E173" s="175"/>
      <c r="F173" s="175"/>
      <c r="G173" s="200"/>
      <c r="H173" s="201">
        <f>出入金!H173</f>
        <v>0</v>
      </c>
      <c r="I173" s="201">
        <f>出入金!I173</f>
        <v>0</v>
      </c>
      <c r="J173" s="34">
        <f>出入金!C173</f>
        <v>4.3286013986014088E-2</v>
      </c>
      <c r="K173" s="175"/>
      <c r="L173" s="175"/>
      <c r="M173" s="175"/>
      <c r="N173" s="175"/>
      <c r="O173" s="175"/>
      <c r="P173" s="175"/>
      <c r="Q173" s="78"/>
      <c r="R173" s="78"/>
      <c r="S173" s="78"/>
      <c r="T173" s="78"/>
      <c r="U173" s="78"/>
      <c r="V173" s="5"/>
      <c r="W173" s="78"/>
      <c r="X173" s="218"/>
      <c r="Y173" s="218"/>
      <c r="Z173" s="218"/>
      <c r="AA173" s="219"/>
      <c r="AB173" s="60"/>
      <c r="AC173" s="78"/>
      <c r="AD173" s="78"/>
      <c r="AE173" s="78"/>
      <c r="AF173" s="82"/>
    </row>
    <row r="174" spans="1:32" hidden="1">
      <c r="A174" s="115">
        <v>44368</v>
      </c>
      <c r="B174" s="200"/>
      <c r="C174" s="200"/>
      <c r="D174" s="200"/>
      <c r="E174" s="175"/>
      <c r="F174" s="175"/>
      <c r="G174" s="200"/>
      <c r="H174" s="201">
        <f>出入金!H174</f>
        <v>0</v>
      </c>
      <c r="I174" s="201">
        <f>出入金!I174</f>
        <v>0</v>
      </c>
      <c r="J174" s="34">
        <f>出入金!C174</f>
        <v>4.3279861111111213E-2</v>
      </c>
      <c r="K174" s="175"/>
      <c r="L174" s="175"/>
      <c r="M174" s="175"/>
      <c r="N174" s="175"/>
      <c r="O174" s="175"/>
      <c r="P174" s="175"/>
      <c r="Q174" s="78"/>
      <c r="R174" s="78"/>
      <c r="S174" s="78"/>
      <c r="T174" s="78"/>
      <c r="U174" s="78"/>
      <c r="V174" s="5"/>
      <c r="W174" s="78"/>
      <c r="X174" s="218"/>
      <c r="Y174" s="218"/>
      <c r="Z174" s="218"/>
      <c r="AA174" s="219"/>
      <c r="AB174" s="60"/>
      <c r="AC174" s="78"/>
      <c r="AD174" s="78"/>
      <c r="AE174" s="78"/>
      <c r="AF174" s="82"/>
    </row>
    <row r="175" spans="1:32" hidden="1">
      <c r="A175" s="115">
        <v>44369</v>
      </c>
      <c r="B175" s="200"/>
      <c r="C175" s="200"/>
      <c r="D175" s="200"/>
      <c r="E175" s="175"/>
      <c r="F175" s="175"/>
      <c r="G175" s="200"/>
      <c r="H175" s="201">
        <f>出入金!H175</f>
        <v>0</v>
      </c>
      <c r="I175" s="201">
        <f>出入金!I175</f>
        <v>0</v>
      </c>
      <c r="J175" s="34">
        <f>出入金!C175</f>
        <v>4.3273793103448373E-2</v>
      </c>
      <c r="K175" s="175"/>
      <c r="L175" s="175"/>
      <c r="M175" s="175"/>
      <c r="N175" s="175"/>
      <c r="O175" s="175"/>
      <c r="P175" s="175"/>
      <c r="Q175" s="78"/>
      <c r="R175" s="78"/>
      <c r="S175" s="78"/>
      <c r="T175" s="78"/>
      <c r="U175" s="78"/>
      <c r="V175" s="5"/>
      <c r="W175" s="78"/>
      <c r="X175" s="218"/>
      <c r="Y175" s="218"/>
      <c r="Z175" s="218"/>
      <c r="AA175" s="219"/>
      <c r="AB175" s="60"/>
      <c r="AC175" s="78"/>
      <c r="AD175" s="78"/>
      <c r="AE175" s="78"/>
      <c r="AF175" s="82"/>
    </row>
    <row r="176" spans="1:32" hidden="1">
      <c r="A176" s="115">
        <v>44370</v>
      </c>
      <c r="B176" s="200"/>
      <c r="C176" s="200"/>
      <c r="D176" s="200"/>
      <c r="E176" s="175"/>
      <c r="F176" s="175"/>
      <c r="G176" s="200"/>
      <c r="H176" s="201">
        <f>出入金!H176</f>
        <v>0</v>
      </c>
      <c r="I176" s="201">
        <f>出入金!I176</f>
        <v>0</v>
      </c>
      <c r="J176" s="34">
        <f>出入金!C176</f>
        <v>4.326780821917818E-2</v>
      </c>
      <c r="K176" s="175"/>
      <c r="L176" s="175"/>
      <c r="M176" s="175"/>
      <c r="N176" s="175"/>
      <c r="O176" s="175"/>
      <c r="P176" s="175"/>
      <c r="Q176" s="78"/>
      <c r="R176" s="78"/>
      <c r="S176" s="78"/>
      <c r="T176" s="78"/>
      <c r="U176" s="78"/>
      <c r="V176" s="5"/>
      <c r="W176" s="78"/>
      <c r="X176" s="218"/>
      <c r="Y176" s="218"/>
      <c r="Z176" s="218"/>
      <c r="AA176" s="219"/>
      <c r="AB176" s="60"/>
      <c r="AC176" s="78"/>
      <c r="AD176" s="78"/>
      <c r="AE176" s="78"/>
      <c r="AF176" s="82"/>
    </row>
    <row r="177" spans="1:32" hidden="1">
      <c r="A177" s="115">
        <v>44371</v>
      </c>
      <c r="B177" s="200"/>
      <c r="C177" s="200"/>
      <c r="D177" s="200"/>
      <c r="E177" s="175"/>
      <c r="F177" s="175"/>
      <c r="G177" s="200"/>
      <c r="H177" s="201">
        <f>出入金!H177</f>
        <v>0</v>
      </c>
      <c r="I177" s="201">
        <f>出入金!I177</f>
        <v>0</v>
      </c>
      <c r="J177" s="34">
        <f>出入金!C177</f>
        <v>4.3261904761904856E-2</v>
      </c>
      <c r="K177" s="175"/>
      <c r="L177" s="175"/>
      <c r="M177" s="175"/>
      <c r="N177" s="175"/>
      <c r="O177" s="175"/>
      <c r="P177" s="175"/>
      <c r="Q177" s="78"/>
      <c r="R177" s="78"/>
      <c r="S177" s="78"/>
      <c r="T177" s="78"/>
      <c r="U177" s="78"/>
      <c r="V177" s="5"/>
      <c r="W177" s="78"/>
      <c r="X177" s="218"/>
      <c r="Y177" s="218"/>
      <c r="Z177" s="218"/>
      <c r="AA177" s="219"/>
      <c r="AB177" s="60"/>
      <c r="AC177" s="78"/>
      <c r="AD177" s="78"/>
      <c r="AE177" s="78"/>
      <c r="AF177" s="82"/>
    </row>
    <row r="178" spans="1:32" hidden="1">
      <c r="A178" s="115">
        <v>44372</v>
      </c>
      <c r="B178" s="200"/>
      <c r="C178" s="200"/>
      <c r="D178" s="200"/>
      <c r="E178" s="175"/>
      <c r="F178" s="175"/>
      <c r="G178" s="200"/>
      <c r="H178" s="201">
        <f>出入金!H178</f>
        <v>0</v>
      </c>
      <c r="I178" s="201">
        <f>出入金!I178</f>
        <v>0</v>
      </c>
      <c r="J178" s="34">
        <f>出入金!C178</f>
        <v>4.3256081081081171E-2</v>
      </c>
      <c r="K178" s="175"/>
      <c r="L178" s="175"/>
      <c r="M178" s="175"/>
      <c r="N178" s="175"/>
      <c r="O178" s="175"/>
      <c r="P178" s="175"/>
      <c r="Q178" s="78"/>
      <c r="R178" s="78"/>
      <c r="S178" s="78"/>
      <c r="T178" s="78"/>
      <c r="U178" s="78"/>
      <c r="V178" s="5"/>
      <c r="W178" s="78"/>
      <c r="X178" s="218"/>
      <c r="Y178" s="218"/>
      <c r="Z178" s="218"/>
      <c r="AA178" s="219"/>
      <c r="AB178" s="60"/>
      <c r="AC178" s="78"/>
      <c r="AD178" s="78"/>
      <c r="AE178" s="78"/>
      <c r="AF178" s="82"/>
    </row>
    <row r="179" spans="1:32" hidden="1">
      <c r="A179" s="115">
        <v>44373</v>
      </c>
      <c r="B179" s="200"/>
      <c r="C179" s="200"/>
      <c r="D179" s="200"/>
      <c r="E179" s="175"/>
      <c r="F179" s="175"/>
      <c r="G179" s="200"/>
      <c r="H179" s="201">
        <f>出入金!H179</f>
        <v>0</v>
      </c>
      <c r="I179" s="201">
        <f>出入金!I179</f>
        <v>0</v>
      </c>
      <c r="J179" s="34">
        <f>出入金!C179</f>
        <v>4.3250335570469887E-2</v>
      </c>
      <c r="K179" s="175"/>
      <c r="L179" s="175"/>
      <c r="M179" s="175"/>
      <c r="N179" s="175"/>
      <c r="O179" s="175"/>
      <c r="P179" s="175"/>
      <c r="Q179" s="78"/>
      <c r="R179" s="78"/>
      <c r="S179" s="78"/>
      <c r="T179" s="78"/>
      <c r="U179" s="78"/>
      <c r="V179" s="5"/>
      <c r="W179" s="78"/>
      <c r="X179" s="218"/>
      <c r="Y179" s="218"/>
      <c r="Z179" s="218"/>
      <c r="AA179" s="219"/>
      <c r="AB179" s="60"/>
      <c r="AC179" s="78"/>
      <c r="AD179" s="78"/>
      <c r="AE179" s="78"/>
      <c r="AF179" s="82"/>
    </row>
    <row r="180" spans="1:32" hidden="1">
      <c r="A180" s="115">
        <v>44374</v>
      </c>
      <c r="B180" s="200"/>
      <c r="C180" s="200"/>
      <c r="D180" s="200"/>
      <c r="E180" s="175"/>
      <c r="F180" s="175"/>
      <c r="G180" s="200"/>
      <c r="H180" s="201">
        <f>出入金!H180</f>
        <v>0</v>
      </c>
      <c r="I180" s="201">
        <f>出入金!I180</f>
        <v>0</v>
      </c>
      <c r="J180" s="34">
        <f>出入金!C180</f>
        <v>4.3244666666666758E-2</v>
      </c>
      <c r="K180" s="175"/>
      <c r="L180" s="175"/>
      <c r="M180" s="175"/>
      <c r="N180" s="175"/>
      <c r="O180" s="175"/>
      <c r="P180" s="175"/>
      <c r="Q180" s="78"/>
      <c r="R180" s="78"/>
      <c r="S180" s="78"/>
      <c r="T180" s="78"/>
      <c r="U180" s="78"/>
      <c r="V180" s="5"/>
      <c r="W180" s="78"/>
      <c r="X180" s="218"/>
      <c r="Y180" s="218"/>
      <c r="Z180" s="218"/>
      <c r="AA180" s="219"/>
      <c r="AB180" s="60"/>
      <c r="AC180" s="78"/>
      <c r="AD180" s="78"/>
      <c r="AE180" s="78"/>
      <c r="AF180" s="82"/>
    </row>
    <row r="181" spans="1:32" hidden="1">
      <c r="A181" s="115">
        <v>44375</v>
      </c>
      <c r="B181" s="200"/>
      <c r="C181" s="200"/>
      <c r="D181" s="200"/>
      <c r="E181" s="175"/>
      <c r="F181" s="175"/>
      <c r="G181" s="200"/>
      <c r="H181" s="201">
        <f>出入金!H181</f>
        <v>0</v>
      </c>
      <c r="I181" s="201">
        <f>出入金!I181</f>
        <v>0</v>
      </c>
      <c r="J181" s="34">
        <f>出入金!C181</f>
        <v>4.3239072847682206E-2</v>
      </c>
      <c r="K181" s="175"/>
      <c r="L181" s="175"/>
      <c r="M181" s="175"/>
      <c r="N181" s="175"/>
      <c r="O181" s="175"/>
      <c r="P181" s="175"/>
      <c r="Q181" s="78"/>
      <c r="R181" s="78"/>
      <c r="S181" s="78"/>
      <c r="T181" s="78"/>
      <c r="U181" s="78"/>
      <c r="V181" s="5"/>
      <c r="W181" s="78"/>
      <c r="X181" s="218"/>
      <c r="Y181" s="218"/>
      <c r="Z181" s="218"/>
      <c r="AA181" s="219"/>
      <c r="AB181" s="60"/>
      <c r="AC181" s="78"/>
      <c r="AD181" s="78"/>
      <c r="AE181" s="78"/>
      <c r="AF181" s="82"/>
    </row>
    <row r="182" spans="1:32" hidden="1">
      <c r="A182" s="115">
        <v>44376</v>
      </c>
      <c r="B182" s="200"/>
      <c r="C182" s="200"/>
      <c r="D182" s="200"/>
      <c r="E182" s="175"/>
      <c r="F182" s="175"/>
      <c r="G182" s="200"/>
      <c r="H182" s="201">
        <f>出入金!H182</f>
        <v>0</v>
      </c>
      <c r="I182" s="201">
        <f>出入金!I182</f>
        <v>0</v>
      </c>
      <c r="J182" s="34">
        <f>出入金!C182</f>
        <v>4.3233552631579034E-2</v>
      </c>
      <c r="K182" s="175"/>
      <c r="L182" s="175"/>
      <c r="M182" s="175"/>
      <c r="N182" s="175"/>
      <c r="O182" s="175"/>
      <c r="P182" s="175"/>
      <c r="Q182" s="78"/>
      <c r="R182" s="78"/>
      <c r="S182" s="78"/>
      <c r="T182" s="78"/>
      <c r="U182" s="78"/>
      <c r="V182" s="5"/>
      <c r="W182" s="78"/>
      <c r="X182" s="218"/>
      <c r="Y182" s="218"/>
      <c r="Z182" s="218"/>
      <c r="AA182" s="219"/>
      <c r="AB182" s="60"/>
      <c r="AC182" s="78"/>
      <c r="AD182" s="78"/>
      <c r="AE182" s="78"/>
      <c r="AF182" s="82"/>
    </row>
    <row r="183" spans="1:32" hidden="1">
      <c r="A183" s="115">
        <v>44377</v>
      </c>
      <c r="B183" s="200"/>
      <c r="C183" s="200"/>
      <c r="D183" s="200"/>
      <c r="E183" s="175"/>
      <c r="F183" s="175"/>
      <c r="G183" s="200"/>
      <c r="H183" s="201">
        <f>出入金!H183</f>
        <v>0</v>
      </c>
      <c r="I183" s="201">
        <f>出入金!I183</f>
        <v>0</v>
      </c>
      <c r="J183" s="34">
        <f>出入金!C183</f>
        <v>4.3228104575163483E-2</v>
      </c>
      <c r="K183" s="175"/>
      <c r="L183" s="175"/>
      <c r="M183" s="175"/>
      <c r="N183" s="175"/>
      <c r="O183" s="175"/>
      <c r="P183" s="175"/>
      <c r="Q183" s="78"/>
      <c r="R183" s="78"/>
      <c r="S183" s="78"/>
      <c r="T183" s="78"/>
      <c r="U183" s="78"/>
      <c r="V183" s="5"/>
      <c r="W183" s="78"/>
      <c r="X183" s="218"/>
      <c r="Y183" s="218"/>
      <c r="Z183" s="218"/>
      <c r="AA183" s="219"/>
      <c r="AB183" s="60"/>
      <c r="AC183" s="78"/>
      <c r="AD183" s="78"/>
      <c r="AE183" s="78"/>
      <c r="AF183" s="82"/>
    </row>
    <row r="184" spans="1:32" hidden="1">
      <c r="A184" s="115">
        <v>44378</v>
      </c>
      <c r="B184" s="200"/>
      <c r="C184" s="200"/>
      <c r="D184" s="200"/>
      <c r="E184" s="175"/>
      <c r="F184" s="175"/>
      <c r="G184" s="200"/>
      <c r="H184" s="201">
        <f>出入金!H184</f>
        <v>0</v>
      </c>
      <c r="I184" s="201">
        <f>出入金!I184</f>
        <v>0</v>
      </c>
      <c r="J184" s="34">
        <f>出入金!C184</f>
        <v>4.3224675324675409E-2</v>
      </c>
      <c r="K184" s="175"/>
      <c r="L184" s="175"/>
      <c r="M184" s="175"/>
      <c r="N184" s="175"/>
      <c r="O184" s="175"/>
      <c r="P184" s="175"/>
      <c r="Q184" s="78"/>
      <c r="R184" s="78"/>
      <c r="S184" s="78"/>
      <c r="T184" s="78"/>
      <c r="U184" s="78"/>
      <c r="V184" s="5"/>
      <c r="W184" s="78"/>
      <c r="X184" s="218"/>
      <c r="Y184" s="218"/>
      <c r="Z184" s="218"/>
      <c r="AA184" s="219"/>
      <c r="AB184" s="60"/>
      <c r="AC184" s="78"/>
      <c r="AD184" s="78"/>
      <c r="AE184" s="78"/>
      <c r="AF184" s="82"/>
    </row>
    <row r="185" spans="1:32" hidden="1">
      <c r="A185" s="115">
        <v>44379</v>
      </c>
      <c r="B185" s="200"/>
      <c r="C185" s="200"/>
      <c r="D185" s="200"/>
      <c r="E185" s="175"/>
      <c r="F185" s="175"/>
      <c r="G185" s="200"/>
      <c r="H185" s="201">
        <f>出入金!H185</f>
        <v>0</v>
      </c>
      <c r="I185" s="201">
        <f>出入金!I185</f>
        <v>0</v>
      </c>
      <c r="J185" s="34">
        <f>出入金!C185</f>
        <v>4.3221290322580729E-2</v>
      </c>
      <c r="K185" s="175"/>
      <c r="L185" s="175"/>
      <c r="M185" s="175"/>
      <c r="N185" s="175"/>
      <c r="O185" s="175"/>
      <c r="P185" s="175"/>
      <c r="Q185" s="78"/>
      <c r="R185" s="78"/>
      <c r="S185" s="78"/>
      <c r="T185" s="78"/>
      <c r="U185" s="78"/>
      <c r="V185" s="5"/>
      <c r="W185" s="78"/>
      <c r="X185" s="218"/>
      <c r="Y185" s="218"/>
      <c r="Z185" s="218"/>
      <c r="AA185" s="219"/>
      <c r="AB185" s="60"/>
      <c r="AC185" s="78"/>
      <c r="AD185" s="78"/>
      <c r="AE185" s="78"/>
      <c r="AF185" s="82"/>
    </row>
    <row r="186" spans="1:32" hidden="1">
      <c r="A186" s="115">
        <v>44380</v>
      </c>
      <c r="B186" s="200"/>
      <c r="C186" s="200"/>
      <c r="D186" s="200"/>
      <c r="E186" s="175"/>
      <c r="F186" s="175"/>
      <c r="G186" s="200"/>
      <c r="H186" s="201">
        <f>出入金!H186</f>
        <v>0</v>
      </c>
      <c r="I186" s="201">
        <f>出入金!I186</f>
        <v>0</v>
      </c>
      <c r="J186" s="34">
        <f>出入金!C186</f>
        <v>4.3217948717948797E-2</v>
      </c>
      <c r="K186" s="175"/>
      <c r="L186" s="175"/>
      <c r="M186" s="175"/>
      <c r="N186" s="175"/>
      <c r="O186" s="175"/>
      <c r="P186" s="175"/>
      <c r="Q186" s="78"/>
      <c r="R186" s="78"/>
      <c r="S186" s="78"/>
      <c r="T186" s="78"/>
      <c r="U186" s="78"/>
      <c r="V186" s="5"/>
      <c r="W186" s="78"/>
      <c r="X186" s="218"/>
      <c r="Y186" s="218"/>
      <c r="Z186" s="218"/>
      <c r="AA186" s="219"/>
      <c r="AB186" s="60"/>
      <c r="AC186" s="78"/>
      <c r="AD186" s="78"/>
      <c r="AE186" s="78"/>
      <c r="AF186" s="82"/>
    </row>
    <row r="187" spans="1:32" hidden="1">
      <c r="A187" s="115">
        <v>44381</v>
      </c>
      <c r="B187" s="200"/>
      <c r="C187" s="200"/>
      <c r="D187" s="200"/>
      <c r="E187" s="175"/>
      <c r="F187" s="175"/>
      <c r="G187" s="200"/>
      <c r="H187" s="201">
        <f>出入金!H187</f>
        <v>0</v>
      </c>
      <c r="I187" s="201">
        <f>出入金!I187</f>
        <v>0</v>
      </c>
      <c r="J187" s="34">
        <f>出入金!C187</f>
        <v>4.3214649681528744E-2</v>
      </c>
      <c r="K187" s="175"/>
      <c r="L187" s="175"/>
      <c r="M187" s="175"/>
      <c r="N187" s="175"/>
      <c r="O187" s="175"/>
      <c r="P187" s="175"/>
      <c r="Q187" s="78"/>
      <c r="R187" s="78"/>
      <c r="S187" s="78"/>
      <c r="T187" s="78"/>
      <c r="U187" s="78"/>
      <c r="V187" s="5"/>
      <c r="W187" s="78"/>
      <c r="X187" s="218"/>
      <c r="Y187" s="218"/>
      <c r="Z187" s="218"/>
      <c r="AA187" s="219"/>
      <c r="AB187" s="60"/>
      <c r="AC187" s="78"/>
      <c r="AD187" s="78"/>
      <c r="AE187" s="78"/>
      <c r="AF187" s="82"/>
    </row>
    <row r="188" spans="1:32" hidden="1">
      <c r="A188" s="115">
        <v>44382</v>
      </c>
      <c r="B188" s="200"/>
      <c r="C188" s="200"/>
      <c r="D188" s="200"/>
      <c r="E188" s="175"/>
      <c r="F188" s="175"/>
      <c r="G188" s="200"/>
      <c r="H188" s="201">
        <f>出入金!H188</f>
        <v>0</v>
      </c>
      <c r="I188" s="201">
        <f>出入金!I188</f>
        <v>0</v>
      </c>
      <c r="J188" s="34">
        <f>出入金!C188</f>
        <v>4.3211392405063366E-2</v>
      </c>
      <c r="K188" s="175"/>
      <c r="L188" s="175"/>
      <c r="M188" s="175"/>
      <c r="N188" s="175"/>
      <c r="O188" s="175"/>
      <c r="P188" s="175"/>
      <c r="Q188" s="78"/>
      <c r="R188" s="78"/>
      <c r="S188" s="78"/>
      <c r="T188" s="78"/>
      <c r="U188" s="78"/>
      <c r="V188" s="5"/>
      <c r="W188" s="78"/>
      <c r="X188" s="218"/>
      <c r="Y188" s="218"/>
      <c r="Z188" s="218"/>
      <c r="AA188" s="219"/>
      <c r="AB188" s="60"/>
      <c r="AC188" s="78"/>
      <c r="AD188" s="78"/>
      <c r="AE188" s="78"/>
      <c r="AF188" s="82"/>
    </row>
    <row r="189" spans="1:32" hidden="1">
      <c r="A189" s="115">
        <v>44383</v>
      </c>
      <c r="B189" s="200"/>
      <c r="C189" s="200"/>
      <c r="D189" s="200"/>
      <c r="E189" s="175"/>
      <c r="F189" s="175"/>
      <c r="G189" s="200"/>
      <c r="H189" s="201">
        <f>出入金!H189</f>
        <v>0</v>
      </c>
      <c r="I189" s="201">
        <f>出入金!I189</f>
        <v>0</v>
      </c>
      <c r="J189" s="34">
        <f>出入金!C189</f>
        <v>4.3208176100629006E-2</v>
      </c>
      <c r="K189" s="175"/>
      <c r="L189" s="175"/>
      <c r="M189" s="175"/>
      <c r="N189" s="175"/>
      <c r="O189" s="175"/>
      <c r="P189" s="175"/>
      <c r="Q189" s="78"/>
      <c r="R189" s="78"/>
      <c r="S189" s="78"/>
      <c r="T189" s="78"/>
      <c r="U189" s="78"/>
      <c r="V189" s="5"/>
      <c r="W189" s="78"/>
      <c r="X189" s="218"/>
      <c r="Y189" s="218"/>
      <c r="Z189" s="218"/>
      <c r="AA189" s="219"/>
      <c r="AB189" s="60"/>
      <c r="AC189" s="78"/>
      <c r="AD189" s="78"/>
      <c r="AE189" s="78"/>
      <c r="AF189" s="82"/>
    </row>
    <row r="190" spans="1:32" hidden="1">
      <c r="A190" s="115">
        <v>44384</v>
      </c>
      <c r="B190" s="200"/>
      <c r="C190" s="200"/>
      <c r="D190" s="200"/>
      <c r="E190" s="175"/>
      <c r="F190" s="175"/>
      <c r="G190" s="200"/>
      <c r="H190" s="201">
        <f>出入金!H190</f>
        <v>0</v>
      </c>
      <c r="I190" s="201">
        <f>出入金!I190</f>
        <v>0</v>
      </c>
      <c r="J190" s="34">
        <f>出入金!C190</f>
        <v>4.3205000000000077E-2</v>
      </c>
      <c r="K190" s="175"/>
      <c r="L190" s="175"/>
      <c r="M190" s="175"/>
      <c r="N190" s="175"/>
      <c r="O190" s="175"/>
      <c r="P190" s="175"/>
      <c r="Q190" s="78"/>
      <c r="R190" s="78"/>
      <c r="S190" s="78"/>
      <c r="T190" s="78"/>
      <c r="U190" s="78"/>
      <c r="V190" s="5"/>
      <c r="W190" s="78"/>
      <c r="X190" s="218"/>
      <c r="Y190" s="218"/>
      <c r="Z190" s="218"/>
      <c r="AA190" s="219"/>
      <c r="AB190" s="60"/>
      <c r="AC190" s="78"/>
      <c r="AD190" s="78"/>
      <c r="AE190" s="78"/>
      <c r="AF190" s="82"/>
    </row>
    <row r="191" spans="1:32" hidden="1">
      <c r="A191" s="115">
        <v>44385</v>
      </c>
      <c r="B191" s="200"/>
      <c r="C191" s="200"/>
      <c r="D191" s="200"/>
      <c r="E191" s="175"/>
      <c r="F191" s="175"/>
      <c r="G191" s="200"/>
      <c r="H191" s="201">
        <f>出入金!H191</f>
        <v>0</v>
      </c>
      <c r="I191" s="201">
        <f>出入金!I191</f>
        <v>0</v>
      </c>
      <c r="J191" s="34">
        <f>出入金!C191</f>
        <v>4.3201863354037341E-2</v>
      </c>
      <c r="K191" s="175"/>
      <c r="L191" s="175"/>
      <c r="M191" s="175"/>
      <c r="N191" s="175"/>
      <c r="O191" s="175"/>
      <c r="P191" s="175"/>
      <c r="Q191" s="78"/>
      <c r="R191" s="78"/>
      <c r="S191" s="78"/>
      <c r="T191" s="78"/>
      <c r="U191" s="78"/>
      <c r="V191" s="5"/>
      <c r="W191" s="78"/>
      <c r="X191" s="218"/>
      <c r="Y191" s="218"/>
      <c r="Z191" s="218"/>
      <c r="AA191" s="219"/>
      <c r="AB191" s="60"/>
      <c r="AC191" s="78"/>
      <c r="AD191" s="78"/>
      <c r="AE191" s="78"/>
      <c r="AF191" s="82"/>
    </row>
    <row r="192" spans="1:32" hidden="1">
      <c r="A192" s="115">
        <v>44386</v>
      </c>
      <c r="B192" s="200"/>
      <c r="C192" s="200"/>
      <c r="D192" s="200"/>
      <c r="E192" s="175"/>
      <c r="F192" s="175"/>
      <c r="G192" s="200"/>
      <c r="H192" s="201">
        <f>出入金!H192</f>
        <v>0</v>
      </c>
      <c r="I192" s="201">
        <f>出入金!I192</f>
        <v>0</v>
      </c>
      <c r="J192" s="34">
        <f>出入金!C192</f>
        <v>4.3198765432098843E-2</v>
      </c>
      <c r="K192" s="175"/>
      <c r="L192" s="175"/>
      <c r="M192" s="175"/>
      <c r="N192" s="175"/>
      <c r="O192" s="175"/>
      <c r="P192" s="175"/>
      <c r="Q192" s="78"/>
      <c r="R192" s="78"/>
      <c r="S192" s="78"/>
      <c r="T192" s="78"/>
      <c r="U192" s="78"/>
      <c r="V192" s="5"/>
      <c r="W192" s="78"/>
      <c r="X192" s="218"/>
      <c r="Y192" s="218"/>
      <c r="Z192" s="218"/>
      <c r="AA192" s="219"/>
      <c r="AB192" s="60"/>
      <c r="AC192" s="78"/>
      <c r="AD192" s="78"/>
      <c r="AE192" s="78"/>
      <c r="AF192" s="82"/>
    </row>
    <row r="193" spans="1:32" hidden="1">
      <c r="A193" s="115">
        <v>44387</v>
      </c>
      <c r="B193" s="200"/>
      <c r="C193" s="200"/>
      <c r="D193" s="200"/>
      <c r="E193" s="175"/>
      <c r="F193" s="175"/>
      <c r="G193" s="200"/>
      <c r="H193" s="201">
        <f>出入金!H193</f>
        <v>0</v>
      </c>
      <c r="I193" s="201">
        <f>出入金!I193</f>
        <v>0</v>
      </c>
      <c r="J193" s="34">
        <f>出入金!C193</f>
        <v>4.319570552147247E-2</v>
      </c>
      <c r="K193" s="175"/>
      <c r="L193" s="175"/>
      <c r="M193" s="175"/>
      <c r="N193" s="175"/>
      <c r="O193" s="175"/>
      <c r="P193" s="175"/>
      <c r="Q193" s="78"/>
      <c r="R193" s="78"/>
      <c r="S193" s="78"/>
      <c r="T193" s="78"/>
      <c r="U193" s="78"/>
      <c r="V193" s="5"/>
      <c r="W193" s="78"/>
      <c r="X193" s="218"/>
      <c r="Y193" s="218"/>
      <c r="Z193" s="218"/>
      <c r="AA193" s="219"/>
      <c r="AB193" s="60"/>
      <c r="AC193" s="78"/>
      <c r="AD193" s="78"/>
      <c r="AE193" s="78"/>
      <c r="AF193" s="82"/>
    </row>
    <row r="194" spans="1:32" hidden="1">
      <c r="A194" s="115">
        <v>44388</v>
      </c>
      <c r="B194" s="200"/>
      <c r="C194" s="200"/>
      <c r="D194" s="200"/>
      <c r="E194" s="175"/>
      <c r="F194" s="175"/>
      <c r="G194" s="200"/>
      <c r="H194" s="201">
        <f>出入金!H194</f>
        <v>0</v>
      </c>
      <c r="I194" s="201">
        <f>出入金!I194</f>
        <v>0</v>
      </c>
      <c r="J194" s="34">
        <f>出入金!C194</f>
        <v>4.3192682926829346E-2</v>
      </c>
      <c r="K194" s="175"/>
      <c r="L194" s="175"/>
      <c r="M194" s="175"/>
      <c r="N194" s="175"/>
      <c r="O194" s="175"/>
      <c r="P194" s="175"/>
      <c r="Q194" s="78"/>
      <c r="R194" s="78"/>
      <c r="S194" s="78"/>
      <c r="T194" s="78"/>
      <c r="U194" s="78"/>
      <c r="V194" s="5"/>
      <c r="W194" s="78"/>
      <c r="X194" s="218"/>
      <c r="Y194" s="218"/>
      <c r="Z194" s="218"/>
      <c r="AA194" s="219"/>
      <c r="AB194" s="60"/>
      <c r="AC194" s="78"/>
      <c r="AD194" s="78"/>
      <c r="AE194" s="78"/>
      <c r="AF194" s="82"/>
    </row>
    <row r="195" spans="1:32" hidden="1">
      <c r="A195" s="115">
        <v>44389</v>
      </c>
      <c r="B195" s="200"/>
      <c r="C195" s="200"/>
      <c r="D195" s="200"/>
      <c r="E195" s="175"/>
      <c r="F195" s="175"/>
      <c r="G195" s="200"/>
      <c r="H195" s="201">
        <f>出入金!H195</f>
        <v>0</v>
      </c>
      <c r="I195" s="201">
        <f>出入金!I195</f>
        <v>0</v>
      </c>
      <c r="J195" s="34">
        <f>出入金!C195</f>
        <v>4.3189696969697045E-2</v>
      </c>
      <c r="K195" s="175"/>
      <c r="L195" s="175"/>
      <c r="M195" s="175"/>
      <c r="N195" s="175"/>
      <c r="O195" s="175"/>
      <c r="P195" s="175"/>
      <c r="Q195" s="78"/>
      <c r="R195" s="78"/>
      <c r="S195" s="78"/>
      <c r="T195" s="78"/>
      <c r="U195" s="78"/>
      <c r="V195" s="5"/>
      <c r="W195" s="78"/>
      <c r="X195" s="218"/>
      <c r="Y195" s="218"/>
      <c r="Z195" s="218"/>
      <c r="AA195" s="219"/>
      <c r="AB195" s="60"/>
      <c r="AC195" s="78"/>
      <c r="AD195" s="78"/>
      <c r="AE195" s="78"/>
      <c r="AF195" s="82"/>
    </row>
    <row r="196" spans="1:32" hidden="1">
      <c r="A196" s="115">
        <v>44390</v>
      </c>
      <c r="B196" s="200"/>
      <c r="C196" s="200"/>
      <c r="D196" s="200"/>
      <c r="E196" s="175"/>
      <c r="F196" s="175"/>
      <c r="G196" s="200"/>
      <c r="H196" s="201">
        <f>出入金!H196</f>
        <v>0</v>
      </c>
      <c r="I196" s="201">
        <f>出入金!I196</f>
        <v>0</v>
      </c>
      <c r="J196" s="34">
        <f>出入金!C196</f>
        <v>4.3186746987951878E-2</v>
      </c>
      <c r="K196" s="175"/>
      <c r="L196" s="175"/>
      <c r="M196" s="175"/>
      <c r="N196" s="175"/>
      <c r="O196" s="175"/>
      <c r="P196" s="175"/>
      <c r="Q196" s="78"/>
      <c r="R196" s="78"/>
      <c r="S196" s="78"/>
      <c r="T196" s="78"/>
      <c r="U196" s="78"/>
      <c r="V196" s="5"/>
      <c r="W196" s="78"/>
      <c r="X196" s="218"/>
      <c r="Y196" s="218"/>
      <c r="Z196" s="218"/>
      <c r="AA196" s="219"/>
      <c r="AB196" s="60"/>
      <c r="AC196" s="78"/>
      <c r="AD196" s="78"/>
      <c r="AE196" s="78"/>
      <c r="AF196" s="82"/>
    </row>
    <row r="197" spans="1:32" hidden="1">
      <c r="A197" s="115">
        <v>44391</v>
      </c>
      <c r="B197" s="200"/>
      <c r="C197" s="200"/>
      <c r="D197" s="200"/>
      <c r="E197" s="175"/>
      <c r="F197" s="175"/>
      <c r="G197" s="200"/>
      <c r="H197" s="201">
        <f>出入金!H197</f>
        <v>0</v>
      </c>
      <c r="I197" s="201">
        <f>出入金!I197</f>
        <v>0</v>
      </c>
      <c r="J197" s="34">
        <f>出入金!C197</f>
        <v>4.3183832335329415E-2</v>
      </c>
      <c r="K197" s="175"/>
      <c r="L197" s="175"/>
      <c r="M197" s="175"/>
      <c r="N197" s="175"/>
      <c r="O197" s="175"/>
      <c r="P197" s="175"/>
      <c r="Q197" s="78"/>
      <c r="R197" s="78"/>
      <c r="S197" s="78"/>
      <c r="T197" s="78"/>
      <c r="U197" s="78"/>
      <c r="V197" s="5"/>
      <c r="W197" s="78"/>
      <c r="X197" s="218"/>
      <c r="Y197" s="218"/>
      <c r="Z197" s="218"/>
      <c r="AA197" s="219"/>
      <c r="AB197" s="60"/>
      <c r="AC197" s="78"/>
      <c r="AD197" s="78"/>
      <c r="AE197" s="78"/>
      <c r="AF197" s="82"/>
    </row>
    <row r="198" spans="1:32" hidden="1">
      <c r="A198" s="115">
        <v>44392</v>
      </c>
      <c r="B198" s="200"/>
      <c r="C198" s="200"/>
      <c r="D198" s="200"/>
      <c r="E198" s="175"/>
      <c r="F198" s="175"/>
      <c r="G198" s="200"/>
      <c r="H198" s="201">
        <f>出入金!H198</f>
        <v>0</v>
      </c>
      <c r="I198" s="201">
        <f>出入金!I198</f>
        <v>0</v>
      </c>
      <c r="J198" s="34">
        <f>出入金!C198</f>
        <v>4.3180952380952452E-2</v>
      </c>
      <c r="K198" s="175"/>
      <c r="L198" s="175"/>
      <c r="M198" s="175"/>
      <c r="N198" s="175"/>
      <c r="O198" s="175"/>
      <c r="P198" s="175"/>
      <c r="Q198" s="78"/>
      <c r="R198" s="78"/>
      <c r="S198" s="78"/>
      <c r="T198" s="78"/>
      <c r="U198" s="78"/>
      <c r="V198" s="5"/>
      <c r="W198" s="78"/>
      <c r="X198" s="218"/>
      <c r="Y198" s="218"/>
      <c r="Z198" s="218"/>
      <c r="AA198" s="219"/>
      <c r="AB198" s="60"/>
      <c r="AC198" s="78"/>
      <c r="AD198" s="78"/>
      <c r="AE198" s="78"/>
      <c r="AF198" s="82"/>
    </row>
    <row r="199" spans="1:32" hidden="1">
      <c r="A199" s="115">
        <v>44393</v>
      </c>
      <c r="B199" s="200"/>
      <c r="C199" s="200"/>
      <c r="D199" s="200"/>
      <c r="E199" s="175"/>
      <c r="F199" s="175"/>
      <c r="G199" s="200"/>
      <c r="H199" s="201">
        <f>出入金!H199</f>
        <v>0</v>
      </c>
      <c r="I199" s="201">
        <f>出入金!I199</f>
        <v>0</v>
      </c>
      <c r="J199" s="34">
        <f>出入金!C199</f>
        <v>4.317810650887581E-2</v>
      </c>
      <c r="K199" s="175"/>
      <c r="L199" s="175"/>
      <c r="M199" s="175"/>
      <c r="N199" s="175"/>
      <c r="O199" s="175"/>
      <c r="P199" s="175"/>
      <c r="Q199" s="78"/>
      <c r="R199" s="78"/>
      <c r="S199" s="78"/>
      <c r="T199" s="78"/>
      <c r="U199" s="78"/>
      <c r="V199" s="5"/>
      <c r="W199" s="78"/>
      <c r="X199" s="218"/>
      <c r="Y199" s="218"/>
      <c r="Z199" s="218"/>
      <c r="AA199" s="219"/>
      <c r="AB199" s="60"/>
      <c r="AC199" s="78"/>
      <c r="AD199" s="78"/>
      <c r="AE199" s="78"/>
      <c r="AF199" s="82"/>
    </row>
    <row r="200" spans="1:32" hidden="1">
      <c r="A200" s="115">
        <v>44394</v>
      </c>
      <c r="B200" s="200"/>
      <c r="C200" s="200"/>
      <c r="D200" s="200"/>
      <c r="E200" s="175"/>
      <c r="F200" s="175"/>
      <c r="G200" s="200"/>
      <c r="H200" s="201">
        <f>出入金!H200</f>
        <v>0</v>
      </c>
      <c r="I200" s="201">
        <f>出入金!I200</f>
        <v>0</v>
      </c>
      <c r="J200" s="34">
        <f>出入金!C200</f>
        <v>4.3175294117647131E-2</v>
      </c>
      <c r="K200" s="175"/>
      <c r="L200" s="175"/>
      <c r="M200" s="175"/>
      <c r="N200" s="175"/>
      <c r="O200" s="175"/>
      <c r="P200" s="175"/>
      <c r="Q200" s="78"/>
      <c r="R200" s="78"/>
      <c r="S200" s="78"/>
      <c r="T200" s="78"/>
      <c r="U200" s="78"/>
      <c r="V200" s="5"/>
      <c r="W200" s="78"/>
      <c r="X200" s="218"/>
      <c r="Y200" s="218"/>
      <c r="Z200" s="218"/>
      <c r="AA200" s="219"/>
      <c r="AB200" s="60"/>
      <c r="AC200" s="78"/>
      <c r="AD200" s="78"/>
      <c r="AE200" s="78"/>
      <c r="AF200" s="82"/>
    </row>
    <row r="201" spans="1:32" hidden="1">
      <c r="A201" s="115">
        <v>44395</v>
      </c>
      <c r="B201" s="200"/>
      <c r="C201" s="200"/>
      <c r="D201" s="200"/>
      <c r="E201" s="175"/>
      <c r="F201" s="175"/>
      <c r="G201" s="200"/>
      <c r="H201" s="201">
        <f>出入金!H201</f>
        <v>0</v>
      </c>
      <c r="I201" s="201">
        <f>出入金!I201</f>
        <v>0</v>
      </c>
      <c r="J201" s="34">
        <f>出入金!C201</f>
        <v>4.3172514619883112E-2</v>
      </c>
      <c r="K201" s="175"/>
      <c r="L201" s="175"/>
      <c r="M201" s="175"/>
      <c r="N201" s="175"/>
      <c r="O201" s="175"/>
      <c r="P201" s="175"/>
      <c r="Q201" s="78"/>
      <c r="R201" s="78"/>
      <c r="S201" s="78"/>
      <c r="T201" s="78"/>
      <c r="U201" s="78"/>
      <c r="V201" s="5"/>
      <c r="W201" s="78"/>
      <c r="X201" s="218"/>
      <c r="Y201" s="218"/>
      <c r="Z201" s="218"/>
      <c r="AA201" s="219"/>
      <c r="AB201" s="60"/>
      <c r="AC201" s="78"/>
      <c r="AD201" s="78"/>
      <c r="AE201" s="78"/>
      <c r="AF201" s="82"/>
    </row>
    <row r="202" spans="1:32" hidden="1">
      <c r="A202" s="115">
        <v>44396</v>
      </c>
      <c r="B202" s="200"/>
      <c r="C202" s="200"/>
      <c r="D202" s="200"/>
      <c r="E202" s="175"/>
      <c r="F202" s="175"/>
      <c r="G202" s="200"/>
      <c r="H202" s="201">
        <f>出入金!H202</f>
        <v>0</v>
      </c>
      <c r="I202" s="201">
        <f>出入金!I202</f>
        <v>0</v>
      </c>
      <c r="J202" s="34">
        <f>出入金!C202</f>
        <v>4.3169767441860532E-2</v>
      </c>
      <c r="K202" s="175"/>
      <c r="L202" s="175"/>
      <c r="M202" s="175"/>
      <c r="N202" s="175"/>
      <c r="O202" s="175"/>
      <c r="P202" s="175"/>
      <c r="Q202" s="78"/>
      <c r="R202" s="78"/>
      <c r="S202" s="78"/>
      <c r="T202" s="78"/>
      <c r="U202" s="78"/>
      <c r="V202" s="5"/>
      <c r="W202" s="78"/>
      <c r="X202" s="218"/>
      <c r="Y202" s="218"/>
      <c r="Z202" s="218"/>
      <c r="AA202" s="219"/>
      <c r="AB202" s="60"/>
      <c r="AC202" s="78"/>
      <c r="AD202" s="78"/>
      <c r="AE202" s="78"/>
      <c r="AF202" s="82"/>
    </row>
    <row r="203" spans="1:32" hidden="1">
      <c r="A203" s="115">
        <v>44397</v>
      </c>
      <c r="B203" s="200"/>
      <c r="C203" s="200"/>
      <c r="D203" s="200"/>
      <c r="E203" s="175"/>
      <c r="F203" s="175"/>
      <c r="G203" s="200"/>
      <c r="H203" s="201">
        <f>出入金!H203</f>
        <v>0</v>
      </c>
      <c r="I203" s="201">
        <f>出入金!I203</f>
        <v>0</v>
      </c>
      <c r="J203" s="34">
        <f>出入金!C203</f>
        <v>4.3167052023121454E-2</v>
      </c>
      <c r="K203" s="175"/>
      <c r="L203" s="175"/>
      <c r="M203" s="175"/>
      <c r="N203" s="175"/>
      <c r="O203" s="175"/>
      <c r="P203" s="175"/>
      <c r="Q203" s="78"/>
      <c r="R203" s="78"/>
      <c r="S203" s="78"/>
      <c r="T203" s="78"/>
      <c r="U203" s="78"/>
      <c r="V203" s="5"/>
      <c r="W203" s="78"/>
      <c r="X203" s="218"/>
      <c r="Y203" s="218"/>
      <c r="Z203" s="218"/>
      <c r="AA203" s="219"/>
      <c r="AB203" s="60"/>
      <c r="AC203" s="78"/>
      <c r="AD203" s="78"/>
      <c r="AE203" s="78"/>
      <c r="AF203" s="82"/>
    </row>
    <row r="204" spans="1:32" hidden="1">
      <c r="A204" s="115">
        <v>44398</v>
      </c>
      <c r="B204" s="200"/>
      <c r="C204" s="200"/>
      <c r="D204" s="200"/>
      <c r="E204" s="175"/>
      <c r="F204" s="175"/>
      <c r="G204" s="200"/>
      <c r="H204" s="201">
        <f>出入金!H204</f>
        <v>0</v>
      </c>
      <c r="I204" s="201">
        <f>出入金!I204</f>
        <v>0</v>
      </c>
      <c r="J204" s="34">
        <f>出入金!C204</f>
        <v>4.3164367816092022E-2</v>
      </c>
      <c r="K204" s="175"/>
      <c r="L204" s="175"/>
      <c r="M204" s="175"/>
      <c r="N204" s="175"/>
      <c r="O204" s="175"/>
      <c r="P204" s="175"/>
      <c r="Q204" s="78"/>
      <c r="R204" s="78"/>
      <c r="S204" s="78"/>
      <c r="T204" s="78"/>
      <c r="U204" s="78"/>
      <c r="V204" s="5"/>
      <c r="W204" s="78"/>
      <c r="X204" s="218"/>
      <c r="Y204" s="218"/>
      <c r="Z204" s="218"/>
      <c r="AA204" s="219"/>
      <c r="AB204" s="60"/>
      <c r="AC204" s="78"/>
      <c r="AD204" s="78"/>
      <c r="AE204" s="78"/>
      <c r="AF204" s="82"/>
    </row>
    <row r="205" spans="1:32" hidden="1">
      <c r="A205" s="115">
        <v>44399</v>
      </c>
      <c r="B205" s="200"/>
      <c r="C205" s="200"/>
      <c r="D205" s="200"/>
      <c r="E205" s="175"/>
      <c r="F205" s="175"/>
      <c r="G205" s="200"/>
      <c r="H205" s="201">
        <f>出入金!H205</f>
        <v>0</v>
      </c>
      <c r="I205" s="201">
        <f>出入金!I205</f>
        <v>0</v>
      </c>
      <c r="J205" s="34">
        <f>出入金!C205</f>
        <v>4.3161714285714352E-2</v>
      </c>
      <c r="K205" s="175"/>
      <c r="L205" s="175"/>
      <c r="M205" s="175"/>
      <c r="N205" s="175"/>
      <c r="O205" s="175"/>
      <c r="P205" s="175"/>
      <c r="Q205" s="78"/>
      <c r="R205" s="78"/>
      <c r="S205" s="78"/>
      <c r="T205" s="78"/>
      <c r="U205" s="78"/>
      <c r="V205" s="5"/>
      <c r="W205" s="78"/>
      <c r="X205" s="218"/>
      <c r="Y205" s="218"/>
      <c r="Z205" s="218"/>
      <c r="AA205" s="219"/>
      <c r="AB205" s="60"/>
      <c r="AC205" s="78"/>
      <c r="AD205" s="78"/>
      <c r="AE205" s="78"/>
      <c r="AF205" s="82"/>
    </row>
    <row r="206" spans="1:32" hidden="1">
      <c r="A206" s="115">
        <v>44400</v>
      </c>
      <c r="B206" s="208"/>
      <c r="C206" s="208"/>
      <c r="D206" s="208"/>
      <c r="E206" s="220"/>
      <c r="F206" s="220"/>
      <c r="H206" s="201">
        <f>出入金!H206</f>
        <v>0</v>
      </c>
      <c r="I206" s="201">
        <f>出入金!I206</f>
        <v>0</v>
      </c>
      <c r="J206" s="34">
        <f>出入金!C206</f>
        <v>4.3159090909090973E-2</v>
      </c>
      <c r="L206" s="167">
        <f t="shared" ref="L206:L217" si="0">E206-H206</f>
        <v>0</v>
      </c>
    </row>
    <row r="207" spans="1:32" hidden="1">
      <c r="A207" s="115">
        <v>44401</v>
      </c>
      <c r="B207" s="208"/>
      <c r="C207" s="208"/>
      <c r="D207" s="208"/>
      <c r="E207" s="220"/>
      <c r="F207" s="220"/>
      <c r="H207" s="201">
        <f>出入金!H207</f>
        <v>0</v>
      </c>
      <c r="I207" s="201">
        <f>出入金!I207</f>
        <v>0</v>
      </c>
      <c r="J207" s="34">
        <f>出入金!C207</f>
        <v>4.3156497175141306E-2</v>
      </c>
      <c r="L207" s="167">
        <f t="shared" si="0"/>
        <v>0</v>
      </c>
    </row>
    <row r="208" spans="1:32" hidden="1">
      <c r="A208" s="115">
        <v>44402</v>
      </c>
      <c r="B208" s="208"/>
      <c r="C208" s="208"/>
      <c r="D208" s="208"/>
      <c r="E208" s="220"/>
      <c r="F208" s="220"/>
      <c r="H208" s="201">
        <f>出入金!H208</f>
        <v>0</v>
      </c>
      <c r="I208" s="201">
        <f>出入金!I208</f>
        <v>0</v>
      </c>
      <c r="J208" s="34">
        <f>出入金!C208</f>
        <v>4.3153932584269729E-2</v>
      </c>
      <c r="L208" s="167">
        <f t="shared" si="0"/>
        <v>0</v>
      </c>
    </row>
    <row r="209" spans="1:36" hidden="1">
      <c r="A209" s="115">
        <v>44403</v>
      </c>
      <c r="B209" s="208"/>
      <c r="C209" s="208"/>
      <c r="D209" s="208"/>
      <c r="E209" s="220"/>
      <c r="F209" s="220"/>
      <c r="H209" s="201">
        <f>出入金!H209</f>
        <v>0</v>
      </c>
      <c r="I209" s="201">
        <f>出入金!I209</f>
        <v>0</v>
      </c>
      <c r="J209" s="34">
        <f>出入金!C209</f>
        <v>4.3151396648044758E-2</v>
      </c>
      <c r="L209" s="167">
        <f t="shared" si="0"/>
        <v>0</v>
      </c>
    </row>
    <row r="210" spans="1:36" hidden="1">
      <c r="A210" s="115">
        <v>44404</v>
      </c>
      <c r="B210" s="208"/>
      <c r="C210" s="208"/>
      <c r="D210" s="208"/>
      <c r="E210" s="220"/>
      <c r="F210" s="220"/>
      <c r="H210" s="201">
        <f>出入金!H210</f>
        <v>0</v>
      </c>
      <c r="I210" s="201">
        <f>出入金!I210</f>
        <v>0</v>
      </c>
      <c r="J210" s="34">
        <f>出入金!C210</f>
        <v>4.3148888888888952E-2</v>
      </c>
      <c r="L210" s="167">
        <f t="shared" si="0"/>
        <v>0</v>
      </c>
    </row>
    <row r="211" spans="1:36" hidden="1">
      <c r="A211" s="115">
        <v>44405</v>
      </c>
      <c r="B211" s="208"/>
      <c r="C211" s="208"/>
      <c r="D211" s="208"/>
      <c r="E211" s="220"/>
      <c r="F211" s="220"/>
      <c r="H211" s="201">
        <f>出入金!H211</f>
        <v>0</v>
      </c>
      <c r="I211" s="201">
        <f>出入金!I211</f>
        <v>0</v>
      </c>
      <c r="J211" s="34">
        <f>出入金!C211</f>
        <v>4.314640883977907E-2</v>
      </c>
      <c r="L211" s="167">
        <f t="shared" si="0"/>
        <v>0</v>
      </c>
    </row>
    <row r="212" spans="1:36" hidden="1">
      <c r="A212" s="115">
        <v>44406</v>
      </c>
      <c r="B212" s="208"/>
      <c r="C212" s="208"/>
      <c r="D212" s="208"/>
      <c r="E212" s="220"/>
      <c r="F212" s="220"/>
      <c r="H212" s="201">
        <f>出入金!H212</f>
        <v>0</v>
      </c>
      <c r="I212" s="201">
        <f>出入金!I212</f>
        <v>0</v>
      </c>
      <c r="J212" s="34">
        <f>出入金!C212</f>
        <v>4.3143956043956107E-2</v>
      </c>
      <c r="L212" s="167">
        <f t="shared" si="0"/>
        <v>0</v>
      </c>
    </row>
    <row r="213" spans="1:36" hidden="1">
      <c r="A213" s="115">
        <v>44407</v>
      </c>
      <c r="B213" s="208"/>
      <c r="C213" s="208"/>
      <c r="D213" s="208"/>
      <c r="E213" s="220"/>
      <c r="F213" s="220"/>
      <c r="H213" s="201">
        <f>出入金!H213</f>
        <v>0</v>
      </c>
      <c r="I213" s="201">
        <f>出入金!I213</f>
        <v>0</v>
      </c>
      <c r="J213" s="34">
        <f>出入金!C213</f>
        <v>4.3141530054644869E-2</v>
      </c>
      <c r="L213" s="167">
        <f t="shared" si="0"/>
        <v>0</v>
      </c>
    </row>
    <row r="214" spans="1:36" hidden="1">
      <c r="A214" s="115">
        <v>44408</v>
      </c>
      <c r="B214" s="208"/>
      <c r="C214" s="208"/>
      <c r="D214" s="208"/>
      <c r="E214" s="220"/>
      <c r="F214" s="220"/>
      <c r="H214" s="201">
        <f>出入金!H214</f>
        <v>0</v>
      </c>
      <c r="I214" s="201">
        <f>出入金!I214</f>
        <v>0</v>
      </c>
      <c r="J214" s="34">
        <f>出入金!C214</f>
        <v>4.3139130434782673E-2</v>
      </c>
      <c r="L214" s="167">
        <f t="shared" si="0"/>
        <v>0</v>
      </c>
    </row>
    <row r="215" spans="1:36">
      <c r="A215" s="115">
        <v>44409</v>
      </c>
      <c r="B215" s="208"/>
      <c r="C215" s="208"/>
      <c r="D215" s="208"/>
      <c r="E215" s="220"/>
      <c r="F215" s="220"/>
      <c r="H215" s="201">
        <f>出入金!H215</f>
        <v>0</v>
      </c>
      <c r="I215" s="201">
        <f>出入金!I215</f>
        <v>0</v>
      </c>
      <c r="J215" s="34">
        <f>出入金!C215</f>
        <v>4.3136216216216279E-2</v>
      </c>
      <c r="L215" s="167">
        <f t="shared" si="0"/>
        <v>0</v>
      </c>
    </row>
    <row r="216" spans="1:36">
      <c r="A216" s="115">
        <v>44410</v>
      </c>
      <c r="B216" s="208"/>
      <c r="C216" s="208"/>
      <c r="D216" s="208"/>
      <c r="E216" s="220"/>
      <c r="F216" s="220"/>
      <c r="H216" s="201">
        <f>出入金!H216</f>
        <v>0</v>
      </c>
      <c r="I216" s="201">
        <f>出入金!I216</f>
        <v>0</v>
      </c>
      <c r="J216" s="34">
        <f>出入金!C216</f>
        <v>4.3133333333333392E-2</v>
      </c>
      <c r="L216" s="167">
        <f t="shared" si="0"/>
        <v>0</v>
      </c>
    </row>
    <row r="217" spans="1:36">
      <c r="A217" s="115">
        <v>44411</v>
      </c>
      <c r="B217" s="208"/>
      <c r="C217" s="208"/>
      <c r="D217" s="208"/>
      <c r="E217" s="220"/>
      <c r="F217" s="220"/>
      <c r="H217" s="201">
        <f>出入金!H217</f>
        <v>0</v>
      </c>
      <c r="I217" s="201">
        <f>出入金!I217</f>
        <v>0</v>
      </c>
      <c r="J217" s="34">
        <f>出入金!C217</f>
        <v>4.313048128342252E-2</v>
      </c>
      <c r="L217" s="167">
        <f t="shared" si="0"/>
        <v>0</v>
      </c>
    </row>
    <row r="218" spans="1:36">
      <c r="A218" s="115">
        <v>44412</v>
      </c>
      <c r="B218" s="208"/>
      <c r="C218" s="208"/>
      <c r="D218" s="208"/>
      <c r="E218" s="220"/>
      <c r="F218" s="220"/>
      <c r="H218" s="201">
        <f>出入金!H218</f>
        <v>50000000</v>
      </c>
      <c r="I218" s="201">
        <f>出入金!I218</f>
        <v>231481.48148148149</v>
      </c>
      <c r="J218" s="34">
        <f>出入金!C218</f>
        <v>4.3127659574468145E-2</v>
      </c>
    </row>
    <row r="219" spans="1:36">
      <c r="A219" s="115">
        <v>44413</v>
      </c>
      <c r="B219" s="221">
        <v>1.2763</v>
      </c>
      <c r="C219" s="221">
        <v>1.2763</v>
      </c>
      <c r="D219" s="202">
        <v>1.2759</v>
      </c>
      <c r="E219" s="203">
        <v>49874951.149999999</v>
      </c>
      <c r="F219" s="203">
        <v>39077764.75</v>
      </c>
      <c r="G219" s="191">
        <f t="shared" ref="G219:G250" si="1">D219/$D$219</f>
        <v>1</v>
      </c>
      <c r="H219" s="201">
        <f>出入金!H219</f>
        <v>50000000</v>
      </c>
      <c r="I219" s="201">
        <f>出入金!I219</f>
        <v>460829.49308755761</v>
      </c>
      <c r="J219" s="34">
        <f>出入金!C219</f>
        <v>4.3124867724867788E-2</v>
      </c>
      <c r="K219" s="167">
        <f>E219-H219</f>
        <v>-125048.85000000149</v>
      </c>
      <c r="L219" s="167">
        <f t="shared" ref="L219:L250" si="2">E219-H219</f>
        <v>-125048.85000000149</v>
      </c>
      <c r="M219" s="222">
        <v>13918.41</v>
      </c>
      <c r="N219" s="167">
        <f t="shared" ref="N219:N250" si="3">IF(X219&gt;0,X219*H219*0.2,0)</f>
        <v>15464.904197312469</v>
      </c>
      <c r="O219" s="167">
        <f>P219</f>
        <v>-138967.26000000149</v>
      </c>
      <c r="P219" s="167">
        <f t="shared" ref="P219:P250" si="4">L219-M219</f>
        <v>-138967.26000000149</v>
      </c>
      <c r="Q219" s="123">
        <f t="shared" ref="Q219:Q250" si="5">L219/I219</f>
        <v>-0.27135600450000325</v>
      </c>
      <c r="R219" s="123">
        <f>K219/AVERAGE($H$219:H219)</f>
        <v>-2.5009770000000296E-3</v>
      </c>
      <c r="S219" s="123">
        <f>L219/AVERAGE($H$219:H219)</f>
        <v>-2.5009770000000296E-3</v>
      </c>
      <c r="T219" s="123">
        <f>O219/AVERAGE($H$219:H219)</f>
        <v>-2.7793452000000299E-3</v>
      </c>
      <c r="U219" s="123">
        <f>P219/AVERAGE($H$219:H219)</f>
        <v>-2.7793452000000299E-3</v>
      </c>
      <c r="V219" s="93">
        <f>U219/COUNT($S$219:S219)*365</f>
        <v>-1.014460998000011</v>
      </c>
      <c r="W219" s="123">
        <f>比较基准!B220/比较基准!$B$219-1</f>
        <v>-4.0474674197312766E-3</v>
      </c>
      <c r="X219" s="210">
        <f t="shared" ref="X219:X250" si="6">S219-W219</f>
        <v>1.5464904197312469E-3</v>
      </c>
      <c r="Y219" s="210">
        <f>R219-(比较基准!B220/比较基准!B219-1)</f>
        <v>1.5464904197312469E-3</v>
      </c>
      <c r="Z219" s="210">
        <f>X219/COUNT($X$219:X219)*365</f>
        <v>0.56446900320190507</v>
      </c>
      <c r="AA219" s="211" t="e">
        <f>(V219-J219)/(STDEV($T$219:T219)*SQRT(365))</f>
        <v>#DIV/0!</v>
      </c>
      <c r="AB219" s="123">
        <f>IF(S219&lt;0,S219,0)</f>
        <v>-2.5009770000000296E-3</v>
      </c>
      <c r="AC219" s="123">
        <f>MIN($AB$219:AB219)</f>
        <v>-2.5009770000000296E-3</v>
      </c>
    </row>
    <row r="220" spans="1:36">
      <c r="A220" s="115">
        <v>44414</v>
      </c>
      <c r="B220" s="221">
        <v>1.2836000000000001</v>
      </c>
      <c r="C220" s="221">
        <v>1.2836000000000001</v>
      </c>
      <c r="D220" s="202">
        <v>1.2829999999999999</v>
      </c>
      <c r="E220" s="203">
        <v>50160218.829999998</v>
      </c>
      <c r="F220" s="203">
        <v>39077764.75</v>
      </c>
      <c r="G220" s="191">
        <f t="shared" si="1"/>
        <v>1.0055646994278546</v>
      </c>
      <c r="H220" s="201">
        <f>出入金!H220</f>
        <v>50000000</v>
      </c>
      <c r="I220" s="201">
        <f>出入金!I220</f>
        <v>688073.39449541282</v>
      </c>
      <c r="J220" s="34">
        <f>出入金!C220</f>
        <v>4.3122105263157955E-2</v>
      </c>
      <c r="K220" s="167">
        <f t="shared" ref="K220:K251" si="7">E220-E219</f>
        <v>285267.6799999997</v>
      </c>
      <c r="L220" s="167">
        <f t="shared" si="2"/>
        <v>160218.82999999821</v>
      </c>
      <c r="M220" s="222">
        <v>24065.72</v>
      </c>
      <c r="N220" s="167">
        <f t="shared" si="3"/>
        <v>26739.687236309212</v>
      </c>
      <c r="O220" s="167">
        <f t="shared" ref="O220:O251" si="8">P220-P219</f>
        <v>275120.3699999997</v>
      </c>
      <c r="P220" s="167">
        <f t="shared" si="4"/>
        <v>136153.10999999821</v>
      </c>
      <c r="Q220" s="123">
        <f t="shared" si="5"/>
        <v>0.23285136626666408</v>
      </c>
      <c r="R220" s="123">
        <f>K220/AVERAGE($H$219:H220)</f>
        <v>5.7053535999999939E-3</v>
      </c>
      <c r="S220" s="123">
        <f>L220/AVERAGE($H$219:H220)</f>
        <v>3.2043765999999643E-3</v>
      </c>
      <c r="T220" s="123">
        <f>O220/AVERAGE($H$219:H220)</f>
        <v>5.502407399999994E-3</v>
      </c>
      <c r="U220" s="123">
        <f>P220/AVERAGE($H$219:H220)</f>
        <v>2.7230621999999641E-3</v>
      </c>
      <c r="V220" s="93">
        <f>U220/COUNT($S$219:S220)*365</f>
        <v>0.49695885149999347</v>
      </c>
      <c r="W220" s="123">
        <f>比较基准!B221/比较基准!$B$219-1</f>
        <v>5.3040787636904341E-4</v>
      </c>
      <c r="X220" s="210">
        <f t="shared" si="6"/>
        <v>2.6739687236309209E-3</v>
      </c>
      <c r="Y220" s="210">
        <f>R220-(比较基准!B221/比较基准!B220-1)</f>
        <v>1.1088742032960598E-3</v>
      </c>
      <c r="Z220" s="210">
        <f>X220/COUNT($X$219:X220)*365</f>
        <v>0.48799929206264309</v>
      </c>
      <c r="AA220" s="211">
        <f>(V220-J220)/(STDEV($T$219:T220)*SQRT(365))</f>
        <v>4.0564485296569677</v>
      </c>
      <c r="AB220" s="120">
        <f>(S220+1)/(MAX($S$219:S220)+1)-1</f>
        <v>0</v>
      </c>
      <c r="AC220" s="123">
        <f>MIN($AB$219:AB220)</f>
        <v>-2.5009770000000296E-3</v>
      </c>
      <c r="AD220" s="123">
        <f t="shared" ref="AD220:AD251" si="9">IF(WEEKDAY(A:A)=6,S:S,AD219)</f>
        <v>3.2043765999999643E-3</v>
      </c>
      <c r="AE220" s="123">
        <f>IF(AD220&lt;0,AD220,0)</f>
        <v>0</v>
      </c>
      <c r="AF220" s="123">
        <f>MIN($AE$220:AE220)</f>
        <v>0</v>
      </c>
      <c r="AG220" s="123">
        <f>10%-1.2%+46%</f>
        <v>0.54800000000000004</v>
      </c>
      <c r="AH220" s="123">
        <v>-0.05</v>
      </c>
      <c r="AI220" s="123">
        <f>10% - 1.2% + 46%*(1-0.18)</f>
        <v>0.46520000000000006</v>
      </c>
      <c r="AJ220">
        <v>0.7</v>
      </c>
    </row>
    <row r="221" spans="1:36">
      <c r="A221" s="115">
        <v>44415</v>
      </c>
      <c r="B221" s="221">
        <v>1.2836000000000001</v>
      </c>
      <c r="C221" s="221">
        <v>1.2836000000000001</v>
      </c>
      <c r="D221" s="202">
        <v>1.2829999999999999</v>
      </c>
      <c r="E221" s="203">
        <v>50160218.829999998</v>
      </c>
      <c r="F221" s="203">
        <v>39077764.75</v>
      </c>
      <c r="G221" s="191">
        <f t="shared" si="1"/>
        <v>1.0055646994278546</v>
      </c>
      <c r="H221" s="201">
        <f>出入金!H221</f>
        <v>50000000</v>
      </c>
      <c r="I221" s="201">
        <f>出入金!I221</f>
        <v>913242.00913242006</v>
      </c>
      <c r="J221" s="34">
        <f>出入金!C221</f>
        <v>4.3119371727748754E-2</v>
      </c>
      <c r="K221" s="167">
        <f t="shared" si="7"/>
        <v>0</v>
      </c>
      <c r="L221" s="167">
        <f t="shared" si="2"/>
        <v>160218.82999999821</v>
      </c>
      <c r="M221" s="222">
        <v>24065.72</v>
      </c>
      <c r="N221" s="167">
        <f t="shared" si="3"/>
        <v>26739.687236309212</v>
      </c>
      <c r="O221" s="167">
        <f t="shared" si="8"/>
        <v>0</v>
      </c>
      <c r="P221" s="167">
        <f t="shared" si="4"/>
        <v>136153.10999999821</v>
      </c>
      <c r="Q221" s="123">
        <f t="shared" si="5"/>
        <v>0.17543961884999804</v>
      </c>
      <c r="R221" s="123">
        <f>K221/AVERAGE($H$219:H221)</f>
        <v>0</v>
      </c>
      <c r="S221" s="123">
        <f>L221/AVERAGE($H$219:H221)</f>
        <v>3.2043765999999643E-3</v>
      </c>
      <c r="T221" s="123">
        <f>O221/AVERAGE($H$219:H221)</f>
        <v>0</v>
      </c>
      <c r="U221" s="123">
        <f>P221/AVERAGE($H$219:H221)</f>
        <v>2.7230621999999641E-3</v>
      </c>
      <c r="V221" s="93">
        <f>U221/COUNT($S$219:S221)*365</f>
        <v>0.33130590099999563</v>
      </c>
      <c r="W221" s="123">
        <f>比较基准!B222/比较基准!$B$219-1</f>
        <v>5.3040787636904341E-4</v>
      </c>
      <c r="X221" s="210">
        <f t="shared" si="6"/>
        <v>2.6739687236309209E-3</v>
      </c>
      <c r="Y221" s="210">
        <f>R221-(比较基准!B222/比较基准!B221-1)</f>
        <v>0</v>
      </c>
      <c r="Z221" s="210">
        <f>X221/COUNT($X$219:X221)*365</f>
        <v>0.32533286137509537</v>
      </c>
      <c r="AA221" s="211">
        <f>(V221-J221)/(STDEV($T$219:T221)*SQRT(365))</f>
        <v>3.5788816901846658</v>
      </c>
      <c r="AB221" s="120">
        <f>(S221+1)/(MAX($S$219:S221)+1)-1</f>
        <v>0</v>
      </c>
      <c r="AC221" s="123">
        <f>MIN($AB$219:AB221)</f>
        <v>-2.5009770000000296E-3</v>
      </c>
      <c r="AD221" s="123">
        <f t="shared" si="9"/>
        <v>3.2043765999999643E-3</v>
      </c>
      <c r="AE221" s="120">
        <f>(AD221+1)/(MAX($AD$220:AD221)+1)-1</f>
        <v>0</v>
      </c>
      <c r="AF221" s="123">
        <f>MIN($AE$220:AE221)</f>
        <v>0</v>
      </c>
      <c r="AG221" s="123">
        <f t="shared" ref="AG221:AG252" si="10">AG220</f>
        <v>0.54800000000000004</v>
      </c>
      <c r="AH221" s="123">
        <f t="shared" ref="AH221:AH252" si="11">AH220</f>
        <v>-0.05</v>
      </c>
      <c r="AI221" s="123">
        <f t="shared" ref="AI221:AI252" si="12">AI220</f>
        <v>0.46520000000000006</v>
      </c>
      <c r="AJ221">
        <f t="shared" ref="AJ221:AJ252" si="13">$AJ$220</f>
        <v>0.7</v>
      </c>
    </row>
    <row r="222" spans="1:36">
      <c r="A222" s="115">
        <v>44416</v>
      </c>
      <c r="B222" s="221">
        <v>1.2836000000000001</v>
      </c>
      <c r="C222" s="221">
        <v>1.2836000000000001</v>
      </c>
      <c r="D222" s="202">
        <v>1.2829999999999999</v>
      </c>
      <c r="E222" s="203">
        <v>50160218.829999998</v>
      </c>
      <c r="F222" s="203">
        <v>39077764.75</v>
      </c>
      <c r="G222" s="191">
        <f t="shared" si="1"/>
        <v>1.0055646994278546</v>
      </c>
      <c r="H222" s="201">
        <f>出入金!H222</f>
        <v>50000000</v>
      </c>
      <c r="I222" s="201">
        <f>出入金!I222</f>
        <v>1136363.6363636365</v>
      </c>
      <c r="J222" s="34">
        <f>出入金!C222</f>
        <v>4.3116666666666727E-2</v>
      </c>
      <c r="K222" s="167">
        <f t="shared" si="7"/>
        <v>0</v>
      </c>
      <c r="L222" s="167">
        <f t="shared" si="2"/>
        <v>160218.82999999821</v>
      </c>
      <c r="M222" s="222">
        <v>24065.72</v>
      </c>
      <c r="N222" s="167">
        <f t="shared" si="3"/>
        <v>26739.687236309212</v>
      </c>
      <c r="O222" s="167">
        <f t="shared" si="8"/>
        <v>0</v>
      </c>
      <c r="P222" s="167">
        <f t="shared" si="4"/>
        <v>136153.10999999821</v>
      </c>
      <c r="Q222" s="123">
        <f t="shared" si="5"/>
        <v>0.14099257039999841</v>
      </c>
      <c r="R222" s="123">
        <f>K222/AVERAGE($H$219:H222)</f>
        <v>0</v>
      </c>
      <c r="S222" s="123">
        <f>L222/AVERAGE($H$219:H222)</f>
        <v>3.2043765999999643E-3</v>
      </c>
      <c r="T222" s="123">
        <f>O222/AVERAGE($H$219:H222)</f>
        <v>0</v>
      </c>
      <c r="U222" s="123">
        <f>P222/AVERAGE($H$219:H222)</f>
        <v>2.7230621999999641E-3</v>
      </c>
      <c r="V222" s="93">
        <f>U222/COUNT($S$219:S222)*365</f>
        <v>0.24847942574999674</v>
      </c>
      <c r="W222" s="123">
        <f>比较基准!B223/比较基准!$B$219-1</f>
        <v>5.3040787636904341E-4</v>
      </c>
      <c r="X222" s="210">
        <f t="shared" si="6"/>
        <v>2.6739687236309209E-3</v>
      </c>
      <c r="Y222" s="210">
        <f>R222-(比较基准!B223/比较基准!B222-1)</f>
        <v>0</v>
      </c>
      <c r="Z222" s="210">
        <f>X222/COUNT($X$219:X222)*365</f>
        <v>0.24399964603132154</v>
      </c>
      <c r="AA222" s="211">
        <f>(V222-J222)/(STDEV($T$219:T222)*SQRT(365))</f>
        <v>3.0966838745518204</v>
      </c>
      <c r="AB222" s="120">
        <f>(S222+1)/(MAX($S$219:S222)+1)-1</f>
        <v>0</v>
      </c>
      <c r="AC222" s="123">
        <f>MIN($AB$219:AB222)</f>
        <v>-2.5009770000000296E-3</v>
      </c>
      <c r="AD222" s="123">
        <f t="shared" si="9"/>
        <v>3.2043765999999643E-3</v>
      </c>
      <c r="AE222" s="120">
        <f>(AD222+1)/(MAX($AD$220:AD222)+1)-1</f>
        <v>0</v>
      </c>
      <c r="AF222" s="123">
        <f>MIN($AE$220:AE222)</f>
        <v>0</v>
      </c>
      <c r="AG222" s="123">
        <f t="shared" si="10"/>
        <v>0.54800000000000004</v>
      </c>
      <c r="AH222" s="123">
        <f t="shared" si="11"/>
        <v>-0.05</v>
      </c>
      <c r="AI222" s="123">
        <f t="shared" si="12"/>
        <v>0.46520000000000006</v>
      </c>
      <c r="AJ222">
        <f t="shared" si="13"/>
        <v>0.7</v>
      </c>
    </row>
    <row r="223" spans="1:36">
      <c r="A223" s="115">
        <v>44417</v>
      </c>
      <c r="B223" s="221">
        <v>1.2849999999999999</v>
      </c>
      <c r="C223" s="221">
        <v>1.2849999999999999</v>
      </c>
      <c r="D223" s="202">
        <v>1.2848999999999999</v>
      </c>
      <c r="E223" s="203">
        <v>50214927.700000003</v>
      </c>
      <c r="F223" s="203">
        <v>39077764.75</v>
      </c>
      <c r="G223" s="191">
        <f t="shared" si="1"/>
        <v>1.007053844345168</v>
      </c>
      <c r="H223" s="201">
        <f>出入金!H223</f>
        <v>50000000</v>
      </c>
      <c r="I223" s="201">
        <f>出入金!I223</f>
        <v>1357466.0633484162</v>
      </c>
      <c r="J223" s="34">
        <f>出入金!C223</f>
        <v>4.3113989637305762E-2</v>
      </c>
      <c r="K223" s="167">
        <f t="shared" si="7"/>
        <v>54708.870000004768</v>
      </c>
      <c r="L223" s="167">
        <f t="shared" si="2"/>
        <v>214927.70000000298</v>
      </c>
      <c r="M223" s="222">
        <v>3935.77</v>
      </c>
      <c r="N223" s="167">
        <f t="shared" si="3"/>
        <v>4373.076841717666</v>
      </c>
      <c r="O223" s="167">
        <f t="shared" si="8"/>
        <v>74838.82000000478</v>
      </c>
      <c r="P223" s="167">
        <f t="shared" si="4"/>
        <v>210991.93000000299</v>
      </c>
      <c r="Q223" s="123">
        <f t="shared" si="5"/>
        <v>0.15833007233333554</v>
      </c>
      <c r="R223" s="123">
        <f>K223/AVERAGE($H$219:H223)</f>
        <v>1.0941774000000953E-3</v>
      </c>
      <c r="S223" s="123">
        <f>L223/AVERAGE($H$219:H223)</f>
        <v>4.2985540000000594E-3</v>
      </c>
      <c r="T223" s="123">
        <f>O223/AVERAGE($H$219:H223)</f>
        <v>1.4967764000000956E-3</v>
      </c>
      <c r="U223" s="123">
        <f>P223/AVERAGE($H$219:H223)</f>
        <v>4.2198386000000601E-3</v>
      </c>
      <c r="V223" s="93">
        <f>U223/COUNT($S$219:S223)*365</f>
        <v>0.30804821780000441</v>
      </c>
      <c r="W223" s="123">
        <f>比较基准!B224/比较基准!$B$219-1</f>
        <v>3.8612463158282928E-3</v>
      </c>
      <c r="X223" s="210">
        <f t="shared" si="6"/>
        <v>4.3730768417176661E-4</v>
      </c>
      <c r="Y223" s="210">
        <f>R223-(比较基准!B224/比较基准!B223-1)</f>
        <v>-2.2348952730922526E-3</v>
      </c>
      <c r="Z223" s="210">
        <f>X223/COUNT($X$219:X223)*365</f>
        <v>3.1923460944538962E-2</v>
      </c>
      <c r="AA223" s="211">
        <f>(V223-J223)/(STDEV($T$219:T223)*SQRT(365))</f>
        <v>4.5793718592790595</v>
      </c>
      <c r="AB223" s="120">
        <f>(S223+1)/(MAX($S$219:S223)+1)-1</f>
        <v>0</v>
      </c>
      <c r="AC223" s="123">
        <f>MIN($AB$219:AB223)</f>
        <v>-2.5009770000000296E-3</v>
      </c>
      <c r="AD223" s="123">
        <f t="shared" si="9"/>
        <v>3.2043765999999643E-3</v>
      </c>
      <c r="AE223" s="120">
        <f>(AD223+1)/(MAX($AD$220:AD223)+1)-1</f>
        <v>0</v>
      </c>
      <c r="AF223" s="123">
        <f>MIN($AE$220:AE223)</f>
        <v>0</v>
      </c>
      <c r="AG223" s="123">
        <f t="shared" si="10"/>
        <v>0.54800000000000004</v>
      </c>
      <c r="AH223" s="123">
        <f t="shared" si="11"/>
        <v>-0.05</v>
      </c>
      <c r="AI223" s="123">
        <f t="shared" si="12"/>
        <v>0.46520000000000006</v>
      </c>
      <c r="AJ223">
        <f t="shared" si="13"/>
        <v>0.7</v>
      </c>
    </row>
    <row r="224" spans="1:36">
      <c r="A224" s="115">
        <v>44418</v>
      </c>
      <c r="B224" s="221">
        <v>1.2936000000000001</v>
      </c>
      <c r="C224" s="221">
        <v>1.2936000000000001</v>
      </c>
      <c r="D224" s="202">
        <v>1.2932999999999999</v>
      </c>
      <c r="E224" s="203">
        <v>50550996.479999997</v>
      </c>
      <c r="F224" s="203">
        <v>39077764.75</v>
      </c>
      <c r="G224" s="191">
        <f t="shared" si="1"/>
        <v>1.0136374324006583</v>
      </c>
      <c r="H224" s="201">
        <f>出入金!H224</f>
        <v>50000000</v>
      </c>
      <c r="I224" s="201">
        <f>出入金!I224</f>
        <v>1576576.5765765766</v>
      </c>
      <c r="J224" s="34">
        <f>出入金!C224</f>
        <v>4.3111340206185629E-2</v>
      </c>
      <c r="K224" s="167">
        <f t="shared" si="7"/>
        <v>336068.77999999374</v>
      </c>
      <c r="L224" s="167">
        <f t="shared" si="2"/>
        <v>550996.47999999672</v>
      </c>
      <c r="M224" s="222">
        <v>13316.11</v>
      </c>
      <c r="N224" s="167">
        <f t="shared" si="3"/>
        <v>14795.681080103774</v>
      </c>
      <c r="O224" s="167">
        <f t="shared" si="8"/>
        <v>326688.43999999377</v>
      </c>
      <c r="P224" s="167">
        <f t="shared" si="4"/>
        <v>537680.36999999674</v>
      </c>
      <c r="Q224" s="123">
        <f t="shared" si="5"/>
        <v>0.3494891958857122</v>
      </c>
      <c r="R224" s="123">
        <f>K224/AVERAGE($H$219:H224)</f>
        <v>6.7213755999998752E-3</v>
      </c>
      <c r="S224" s="123">
        <f>L224/AVERAGE($H$219:H224)</f>
        <v>1.1019929599999935E-2</v>
      </c>
      <c r="T224" s="123">
        <f>O224/AVERAGE($H$219:H224)</f>
        <v>6.5337687999998751E-3</v>
      </c>
      <c r="U224" s="123">
        <f>P224/AVERAGE($H$219:H224)</f>
        <v>1.0753607399999934E-2</v>
      </c>
      <c r="V224" s="93">
        <f>U224/COUNT($S$219:S224)*365</f>
        <v>0.654177783499996</v>
      </c>
      <c r="W224" s="123">
        <f>比较基准!B225/比较基准!$B$219-1</f>
        <v>9.5403614919895574E-3</v>
      </c>
      <c r="X224" s="210">
        <f t="shared" si="6"/>
        <v>1.4795681080103772E-3</v>
      </c>
      <c r="Y224" s="210">
        <f>R224-(比较基准!B225/比较基准!B224-1)</f>
        <v>1.0641045408731524E-3</v>
      </c>
      <c r="Z224" s="210">
        <f>X224/COUNT($X$219:X224)*365</f>
        <v>9.0007059903964612E-2</v>
      </c>
      <c r="AA224" s="211">
        <f>(V224-J224)/(STDEV($T$219:T224)*SQRT(365))</f>
        <v>8.963945921536121</v>
      </c>
      <c r="AB224" s="120">
        <f>(S224+1)/(MAX($S$219:S224)+1)-1</f>
        <v>0</v>
      </c>
      <c r="AC224" s="123">
        <f>MIN($AB$219:AB224)</f>
        <v>-2.5009770000000296E-3</v>
      </c>
      <c r="AD224" s="123">
        <f t="shared" si="9"/>
        <v>3.2043765999999643E-3</v>
      </c>
      <c r="AE224" s="120">
        <f>(AD224+1)/(MAX($AD$220:AD224)+1)-1</f>
        <v>0</v>
      </c>
      <c r="AF224" s="123">
        <f>MIN($AE$220:AE224)</f>
        <v>0</v>
      </c>
      <c r="AG224" s="123">
        <f t="shared" si="10"/>
        <v>0.54800000000000004</v>
      </c>
      <c r="AH224" s="123">
        <f t="shared" si="11"/>
        <v>-0.05</v>
      </c>
      <c r="AI224" s="123">
        <f t="shared" si="12"/>
        <v>0.46520000000000006</v>
      </c>
      <c r="AJ224">
        <f t="shared" si="13"/>
        <v>0.7</v>
      </c>
    </row>
    <row r="225" spans="1:36">
      <c r="A225" s="115">
        <v>44419</v>
      </c>
      <c r="B225" s="221">
        <v>1.3012999999999999</v>
      </c>
      <c r="C225" s="221">
        <v>1.3012999999999999</v>
      </c>
      <c r="D225" s="202">
        <v>1.3012999999999999</v>
      </c>
      <c r="E225" s="203">
        <v>50851895.270000003</v>
      </c>
      <c r="F225" s="203">
        <v>39077764.75</v>
      </c>
      <c r="G225" s="191">
        <f t="shared" si="1"/>
        <v>1.01990751626303</v>
      </c>
      <c r="H225" s="201">
        <f>出入金!H225</f>
        <v>50000000</v>
      </c>
      <c r="I225" s="201">
        <f>出入金!I225</f>
        <v>1793721.9730941704</v>
      </c>
      <c r="J225" s="34">
        <f>出入金!C225</f>
        <v>4.3108717948718012E-2</v>
      </c>
      <c r="K225" s="167">
        <f t="shared" si="7"/>
        <v>300898.79000000656</v>
      </c>
      <c r="L225" s="167">
        <f t="shared" si="2"/>
        <v>851895.27000000328</v>
      </c>
      <c r="M225" s="222">
        <v>0</v>
      </c>
      <c r="N225" s="167">
        <f t="shared" si="3"/>
        <v>0</v>
      </c>
      <c r="O225" s="167">
        <f t="shared" si="8"/>
        <v>314214.90000000654</v>
      </c>
      <c r="P225" s="167">
        <f t="shared" si="4"/>
        <v>851895.27000000328</v>
      </c>
      <c r="Q225" s="123">
        <f t="shared" si="5"/>
        <v>0.47493161302500181</v>
      </c>
      <c r="R225" s="123">
        <f>K225/AVERAGE($H$219:H225)</f>
        <v>6.0179758000001313E-3</v>
      </c>
      <c r="S225" s="123">
        <f>L225/AVERAGE($H$219:H225)</f>
        <v>1.7037905400000067E-2</v>
      </c>
      <c r="T225" s="123">
        <f>O225/AVERAGE($H$219:H225)</f>
        <v>6.2842980000001308E-3</v>
      </c>
      <c r="U225" s="123">
        <f>P225/AVERAGE($H$219:H225)</f>
        <v>1.7037905400000067E-2</v>
      </c>
      <c r="V225" s="93">
        <f>U225/COUNT($S$219:S225)*365</f>
        <v>0.88840506728571778</v>
      </c>
      <c r="W225" s="123">
        <f>比较基准!B226/比较基准!$B$219-1</f>
        <v>1.7077662678295358E-2</v>
      </c>
      <c r="X225" s="210">
        <f t="shared" si="6"/>
        <v>-3.9757278295290965E-5</v>
      </c>
      <c r="Y225" s="210">
        <f>R225-(比较基准!B226/比较基准!B225-1)</f>
        <v>-1.4480963589835185E-3</v>
      </c>
      <c r="Z225" s="210">
        <f>X225/COUNT($X$219:X225)*365</f>
        <v>-2.0730580825401718E-3</v>
      </c>
      <c r="AA225" s="211">
        <f>(V225-J225)/(STDEV($T$219:T225)*SQRT(365))</f>
        <v>12.04533230239638</v>
      </c>
      <c r="AB225" s="120">
        <f>(S225+1)/(MAX($S$219:S225)+1)-1</f>
        <v>0</v>
      </c>
      <c r="AC225" s="123">
        <f>MIN($AB$219:AB225)</f>
        <v>-2.5009770000000296E-3</v>
      </c>
      <c r="AD225" s="123">
        <f t="shared" si="9"/>
        <v>3.2043765999999643E-3</v>
      </c>
      <c r="AE225" s="120">
        <f>(AD225+1)/(MAX($AD$220:AD225)+1)-1</f>
        <v>0</v>
      </c>
      <c r="AF225" s="123">
        <f>MIN($AE$220:AE225)</f>
        <v>0</v>
      </c>
      <c r="AG225" s="123">
        <f t="shared" si="10"/>
        <v>0.54800000000000004</v>
      </c>
      <c r="AH225" s="123">
        <f t="shared" si="11"/>
        <v>-0.05</v>
      </c>
      <c r="AI225" s="123">
        <f t="shared" si="12"/>
        <v>0.46520000000000006</v>
      </c>
      <c r="AJ225">
        <f t="shared" si="13"/>
        <v>0.7</v>
      </c>
    </row>
    <row r="226" spans="1:36">
      <c r="A226" s="115">
        <v>44420</v>
      </c>
      <c r="B226" s="221">
        <v>1.3091999999999999</v>
      </c>
      <c r="C226" s="221">
        <v>1.3091999999999999</v>
      </c>
      <c r="D226" s="202">
        <v>1.3091999999999999</v>
      </c>
      <c r="E226" s="203">
        <v>51160609.609999999</v>
      </c>
      <c r="F226" s="203">
        <v>39077764.75</v>
      </c>
      <c r="G226" s="191">
        <f t="shared" si="1"/>
        <v>1.0260992240771218</v>
      </c>
      <c r="H226" s="201">
        <f>出入金!H226</f>
        <v>50000000</v>
      </c>
      <c r="I226" s="201">
        <f>出入金!I226</f>
        <v>2008928.5714285714</v>
      </c>
      <c r="J226" s="34">
        <f>出入金!C226</f>
        <v>4.3106122448979656E-2</v>
      </c>
      <c r="K226" s="167">
        <f t="shared" si="7"/>
        <v>308714.33999999613</v>
      </c>
      <c r="L226" s="167">
        <f t="shared" si="2"/>
        <v>1160609.6099999994</v>
      </c>
      <c r="M226" s="222">
        <v>0</v>
      </c>
      <c r="N226" s="167">
        <f t="shared" si="3"/>
        <v>0</v>
      </c>
      <c r="O226" s="167">
        <f t="shared" si="8"/>
        <v>308714.33999999613</v>
      </c>
      <c r="P226" s="167">
        <f t="shared" si="4"/>
        <v>1160609.6099999994</v>
      </c>
      <c r="Q226" s="123">
        <f t="shared" si="5"/>
        <v>0.57772567253333307</v>
      </c>
      <c r="R226" s="123">
        <f>K226/AVERAGE($H$219:H226)</f>
        <v>6.1742867999999224E-3</v>
      </c>
      <c r="S226" s="123">
        <f>L226/AVERAGE($H$219:H226)</f>
        <v>2.3212192199999988E-2</v>
      </c>
      <c r="T226" s="123">
        <f>O226/AVERAGE($H$219:H226)</f>
        <v>6.1742867999999224E-3</v>
      </c>
      <c r="U226" s="123">
        <f>P226/AVERAGE($H$219:H226)</f>
        <v>2.3212192199999988E-2</v>
      </c>
      <c r="V226" s="93">
        <f>U226/COUNT($S$219:S226)*365</f>
        <v>1.0590562691249994</v>
      </c>
      <c r="W226" s="123">
        <f>比较基准!B227/比较基准!$B$219-1</f>
        <v>2.3978955811762015E-2</v>
      </c>
      <c r="X226" s="210">
        <f t="shared" si="6"/>
        <v>-7.6676361176202662E-4</v>
      </c>
      <c r="Y226" s="210">
        <f>R226-(比较基准!B227/比较基准!B226-1)</f>
        <v>-6.1112731999286071E-4</v>
      </c>
      <c r="Z226" s="210">
        <f>X226/COUNT($X$219:X226)*365</f>
        <v>-3.4983589786642462E-2</v>
      </c>
      <c r="AA226" s="211">
        <f>(V226-J226)/(STDEV($T$219:T226)*SQRT(365))</f>
        <v>14.573980934492431</v>
      </c>
      <c r="AB226" s="120">
        <f>(S226+1)/(MAX($S$219:S226)+1)-1</f>
        <v>0</v>
      </c>
      <c r="AC226" s="123">
        <f>MIN($AB$219:AB226)</f>
        <v>-2.5009770000000296E-3</v>
      </c>
      <c r="AD226" s="123">
        <f t="shared" si="9"/>
        <v>3.2043765999999643E-3</v>
      </c>
      <c r="AE226" s="120">
        <f>(AD226+1)/(MAX($AD$220:AD226)+1)-1</f>
        <v>0</v>
      </c>
      <c r="AF226" s="123">
        <f>MIN($AE$220:AE226)</f>
        <v>0</v>
      </c>
      <c r="AG226" s="123">
        <f t="shared" si="10"/>
        <v>0.54800000000000004</v>
      </c>
      <c r="AH226" s="123">
        <f t="shared" si="11"/>
        <v>-0.05</v>
      </c>
      <c r="AI226" s="123">
        <f t="shared" si="12"/>
        <v>0.46520000000000006</v>
      </c>
      <c r="AJ226">
        <f t="shared" si="13"/>
        <v>0.7</v>
      </c>
    </row>
    <row r="227" spans="1:36">
      <c r="A227" s="115">
        <v>44421</v>
      </c>
      <c r="B227" s="221">
        <v>1.3109999999999999</v>
      </c>
      <c r="C227" s="221">
        <v>1.3109999999999999</v>
      </c>
      <c r="D227" s="202">
        <v>1.3104</v>
      </c>
      <c r="E227" s="203">
        <v>51230949.590000004</v>
      </c>
      <c r="F227" s="203">
        <v>39077764.75</v>
      </c>
      <c r="G227" s="191">
        <f t="shared" si="1"/>
        <v>1.0270397366564779</v>
      </c>
      <c r="H227" s="201">
        <f>出入金!H227</f>
        <v>50000000</v>
      </c>
      <c r="I227" s="201">
        <f>出入金!I227</f>
        <v>2222222.222222222</v>
      </c>
      <c r="J227" s="34">
        <f>出入金!C227</f>
        <v>4.3103553299492454E-2</v>
      </c>
      <c r="K227" s="167">
        <f t="shared" si="7"/>
        <v>70339.980000004172</v>
      </c>
      <c r="L227" s="167">
        <f t="shared" si="2"/>
        <v>1230949.5900000036</v>
      </c>
      <c r="M227" s="222">
        <v>24546.79</v>
      </c>
      <c r="N227" s="167">
        <f t="shared" si="3"/>
        <v>27274.213177058969</v>
      </c>
      <c r="O227" s="167">
        <f t="shared" si="8"/>
        <v>45793.190000004135</v>
      </c>
      <c r="P227" s="167">
        <f t="shared" si="4"/>
        <v>1206402.8000000035</v>
      </c>
      <c r="Q227" s="123">
        <f t="shared" si="5"/>
        <v>0.55392731550000163</v>
      </c>
      <c r="R227" s="123">
        <f>K227/AVERAGE($H$219:H227)</f>
        <v>1.4067996000000835E-3</v>
      </c>
      <c r="S227" s="123">
        <f>L227/AVERAGE($H$219:H227)</f>
        <v>2.4618991800000073E-2</v>
      </c>
      <c r="T227" s="123">
        <f>O227/AVERAGE($H$219:H227)</f>
        <v>9.1586380000008272E-4</v>
      </c>
      <c r="U227" s="123">
        <f>P227/AVERAGE($H$219:H227)</f>
        <v>2.4128056000000071E-2</v>
      </c>
      <c r="V227" s="93">
        <f>U227/COUNT($S$219:S227)*365</f>
        <v>0.97852671555555848</v>
      </c>
      <c r="W227" s="123">
        <f>比较基准!B228/比较基准!$B$219-1</f>
        <v>2.1891570482294176E-2</v>
      </c>
      <c r="X227" s="210">
        <f t="shared" si="6"/>
        <v>2.727421317705897E-3</v>
      </c>
      <c r="Y227" s="210">
        <f>R227-(比较基准!B228/比较基准!B227-1)</f>
        <v>3.4453037290354737E-3</v>
      </c>
      <c r="Z227" s="210">
        <f>X227/COUNT($X$219:X227)*365</f>
        <v>0.11061208677362803</v>
      </c>
      <c r="AA227" s="211">
        <f>(V227-J227)/(STDEV($T$219:T227)*SQRT(365))</f>
        <v>14.082946685610537</v>
      </c>
      <c r="AB227" s="120">
        <f>(S227+1)/(MAX($S$219:S227)+1)-1</f>
        <v>0</v>
      </c>
      <c r="AC227" s="123">
        <f>MIN($AB$219:AB227)</f>
        <v>-2.5009770000000296E-3</v>
      </c>
      <c r="AD227" s="123">
        <f t="shared" si="9"/>
        <v>2.4618991800000073E-2</v>
      </c>
      <c r="AE227" s="120">
        <f>(AD227+1)/(MAX($AD$220:AD227)+1)-1</f>
        <v>0</v>
      </c>
      <c r="AF227" s="123">
        <f>MIN($AE$220:AE227)</f>
        <v>0</v>
      </c>
      <c r="AG227" s="123">
        <f t="shared" si="10"/>
        <v>0.54800000000000004</v>
      </c>
      <c r="AH227" s="123">
        <f t="shared" si="11"/>
        <v>-0.05</v>
      </c>
      <c r="AI227" s="123">
        <f t="shared" si="12"/>
        <v>0.46520000000000006</v>
      </c>
      <c r="AJ227">
        <f t="shared" si="13"/>
        <v>0.7</v>
      </c>
    </row>
    <row r="228" spans="1:36">
      <c r="A228" s="115">
        <v>44422</v>
      </c>
      <c r="B228" s="221">
        <v>1.3109999999999999</v>
      </c>
      <c r="C228" s="221">
        <v>1.3109999999999999</v>
      </c>
      <c r="D228" s="202">
        <v>1.3104</v>
      </c>
      <c r="E228" s="203">
        <v>51230949.590000004</v>
      </c>
      <c r="F228" s="203">
        <v>39077764.75</v>
      </c>
      <c r="G228" s="191">
        <f t="shared" si="1"/>
        <v>1.0270397366564779</v>
      </c>
      <c r="H228" s="201">
        <f>出入金!H228</f>
        <v>50000000</v>
      </c>
      <c r="I228" s="201">
        <f>出入金!I228</f>
        <v>2433628.318584071</v>
      </c>
      <c r="J228" s="34">
        <f>出入金!C228</f>
        <v>4.3101010101010168E-2</v>
      </c>
      <c r="K228" s="167">
        <f t="shared" si="7"/>
        <v>0</v>
      </c>
      <c r="L228" s="167">
        <f t="shared" si="2"/>
        <v>1230949.5900000036</v>
      </c>
      <c r="M228" s="222">
        <v>24546.79</v>
      </c>
      <c r="N228" s="167">
        <f t="shared" si="3"/>
        <v>27274.213177058969</v>
      </c>
      <c r="O228" s="167">
        <f t="shared" si="8"/>
        <v>0</v>
      </c>
      <c r="P228" s="167">
        <f t="shared" si="4"/>
        <v>1206402.8000000035</v>
      </c>
      <c r="Q228" s="123">
        <f t="shared" si="5"/>
        <v>0.50580837698181957</v>
      </c>
      <c r="R228" s="123">
        <f>K228/AVERAGE($H$219:H228)</f>
        <v>0</v>
      </c>
      <c r="S228" s="123">
        <f>L228/AVERAGE($H$219:H228)</f>
        <v>2.4618991800000073E-2</v>
      </c>
      <c r="T228" s="123">
        <f>O228/AVERAGE($H$219:H228)</f>
        <v>0</v>
      </c>
      <c r="U228" s="123">
        <f>P228/AVERAGE($H$219:H228)</f>
        <v>2.4128056000000071E-2</v>
      </c>
      <c r="V228" s="93">
        <f>U228/COUNT($S$219:S228)*365</f>
        <v>0.8806740440000026</v>
      </c>
      <c r="W228" s="123">
        <f>比较基准!B229/比较基准!$B$219-1</f>
        <v>2.1891570482294176E-2</v>
      </c>
      <c r="X228" s="210">
        <f t="shared" si="6"/>
        <v>2.727421317705897E-3</v>
      </c>
      <c r="Y228" s="210">
        <f>R228-(比较基准!B229/比较基准!B228-1)</f>
        <v>0</v>
      </c>
      <c r="Z228" s="210">
        <f>X228/COUNT($X$219:X228)*365</f>
        <v>9.9550878096265241E-2</v>
      </c>
      <c r="AA228" s="211">
        <f>(V228-J228)/(STDEV($T$219:T228)*SQRT(365))</f>
        <v>12.948637757201027</v>
      </c>
      <c r="AB228" s="120">
        <f>(S228+1)/(MAX($S$219:S228)+1)-1</f>
        <v>0</v>
      </c>
      <c r="AC228" s="123">
        <f>MIN($AB$219:AB228)</f>
        <v>-2.5009770000000296E-3</v>
      </c>
      <c r="AD228" s="123">
        <f t="shared" si="9"/>
        <v>2.4618991800000073E-2</v>
      </c>
      <c r="AE228" s="120">
        <f>(AD228+1)/(MAX($AD$220:AD228)+1)-1</f>
        <v>0</v>
      </c>
      <c r="AF228" s="123">
        <f>MIN($AE$220:AE228)</f>
        <v>0</v>
      </c>
      <c r="AG228" s="123">
        <f t="shared" si="10"/>
        <v>0.54800000000000004</v>
      </c>
      <c r="AH228" s="123">
        <f t="shared" si="11"/>
        <v>-0.05</v>
      </c>
      <c r="AI228" s="123">
        <f t="shared" si="12"/>
        <v>0.46520000000000006</v>
      </c>
      <c r="AJ228">
        <f t="shared" si="13"/>
        <v>0.7</v>
      </c>
    </row>
    <row r="229" spans="1:36">
      <c r="A229" s="115">
        <v>44423</v>
      </c>
      <c r="B229" s="221">
        <v>1.3109999999999999</v>
      </c>
      <c r="C229" s="221">
        <v>1.3109999999999999</v>
      </c>
      <c r="D229" s="202">
        <v>1.3104</v>
      </c>
      <c r="E229" s="203">
        <v>51230949.590000004</v>
      </c>
      <c r="F229" s="203">
        <v>39077764.75</v>
      </c>
      <c r="G229" s="191">
        <f t="shared" si="1"/>
        <v>1.0270397366564779</v>
      </c>
      <c r="H229" s="201">
        <f>出入金!H229</f>
        <v>50000000</v>
      </c>
      <c r="I229" s="201">
        <f>出入金!I229</f>
        <v>2643171.8061674009</v>
      </c>
      <c r="J229" s="34">
        <f>出入金!C229</f>
        <v>4.3098492462311622E-2</v>
      </c>
      <c r="K229" s="167">
        <f t="shared" si="7"/>
        <v>0</v>
      </c>
      <c r="L229" s="167">
        <f t="shared" si="2"/>
        <v>1230949.5900000036</v>
      </c>
      <c r="M229" s="222">
        <v>24546.79</v>
      </c>
      <c r="N229" s="167">
        <f t="shared" si="3"/>
        <v>27274.213177058969</v>
      </c>
      <c r="O229" s="167">
        <f t="shared" si="8"/>
        <v>0</v>
      </c>
      <c r="P229" s="167">
        <f t="shared" si="4"/>
        <v>1206402.8000000035</v>
      </c>
      <c r="Q229" s="123">
        <f t="shared" si="5"/>
        <v>0.46570926155000136</v>
      </c>
      <c r="R229" s="123">
        <f>K229/AVERAGE($H$219:H229)</f>
        <v>0</v>
      </c>
      <c r="S229" s="123">
        <f>L229/AVERAGE($H$219:H229)</f>
        <v>2.4618991800000073E-2</v>
      </c>
      <c r="T229" s="123">
        <f>O229/AVERAGE($H$219:H229)</f>
        <v>0</v>
      </c>
      <c r="U229" s="123">
        <f>P229/AVERAGE($H$219:H229)</f>
        <v>2.4128056000000071E-2</v>
      </c>
      <c r="V229" s="93">
        <f>U229/COUNT($S$219:S229)*365</f>
        <v>0.80061276727272968</v>
      </c>
      <c r="W229" s="123">
        <f>比较基准!B230/比较基准!$B$219-1</f>
        <v>2.1891570482294176E-2</v>
      </c>
      <c r="X229" s="210">
        <f t="shared" si="6"/>
        <v>2.727421317705897E-3</v>
      </c>
      <c r="Y229" s="210">
        <f>R229-(比较基准!B230/比较基准!B229-1)</f>
        <v>0</v>
      </c>
      <c r="Z229" s="210">
        <f>X229/COUNT($X$219:X229)*365</f>
        <v>9.050079826933205E-2</v>
      </c>
      <c r="AA229" s="211">
        <f>(V229-J229)/(STDEV($T$219:T229)*SQRT(365))</f>
        <v>12.039485496506716</v>
      </c>
      <c r="AB229" s="120">
        <f>(S229+1)/(MAX($S$219:S229)+1)-1</f>
        <v>0</v>
      </c>
      <c r="AC229" s="123">
        <f>MIN($AB$219:AB229)</f>
        <v>-2.5009770000000296E-3</v>
      </c>
      <c r="AD229" s="123">
        <f t="shared" si="9"/>
        <v>2.4618991800000073E-2</v>
      </c>
      <c r="AE229" s="120">
        <f>(AD229+1)/(MAX($AD$220:AD229)+1)-1</f>
        <v>0</v>
      </c>
      <c r="AF229" s="123">
        <f>MIN($AE$220:AE229)</f>
        <v>0</v>
      </c>
      <c r="AG229" s="123">
        <f t="shared" si="10"/>
        <v>0.54800000000000004</v>
      </c>
      <c r="AH229" s="123">
        <f t="shared" si="11"/>
        <v>-0.05</v>
      </c>
      <c r="AI229" s="123">
        <f t="shared" si="12"/>
        <v>0.46520000000000006</v>
      </c>
      <c r="AJ229">
        <f t="shared" si="13"/>
        <v>0.7</v>
      </c>
    </row>
    <row r="230" spans="1:36">
      <c r="A230" s="115">
        <v>44424</v>
      </c>
      <c r="B230" s="221">
        <v>1.2980799999999999</v>
      </c>
      <c r="C230" s="221">
        <v>1.2980799999999999</v>
      </c>
      <c r="D230" s="202">
        <v>1.2978000000000001</v>
      </c>
      <c r="E230" s="203">
        <v>50726064.858000003</v>
      </c>
      <c r="F230" s="203">
        <v>39077764.75</v>
      </c>
      <c r="G230" s="191">
        <f t="shared" si="1"/>
        <v>1.0171643545732425</v>
      </c>
      <c r="H230" s="201">
        <f>出入金!H230</f>
        <v>50000000</v>
      </c>
      <c r="I230" s="201">
        <f>出入金!I230</f>
        <v>2850877.1929824562</v>
      </c>
      <c r="J230" s="34">
        <f>出入金!C230</f>
        <v>4.3096000000000065E-2</v>
      </c>
      <c r="K230" s="167">
        <f t="shared" si="7"/>
        <v>-504884.73200000077</v>
      </c>
      <c r="L230" s="167">
        <f t="shared" si="2"/>
        <v>726064.8580000028</v>
      </c>
      <c r="M230" s="222">
        <v>25415.23</v>
      </c>
      <c r="N230" s="167">
        <f t="shared" si="3"/>
        <v>24956.608550846788</v>
      </c>
      <c r="O230" s="167">
        <f t="shared" si="8"/>
        <v>-505753.17200000072</v>
      </c>
      <c r="P230" s="167">
        <f t="shared" si="4"/>
        <v>700649.62800000282</v>
      </c>
      <c r="Q230" s="123">
        <f t="shared" si="5"/>
        <v>0.25468121172923175</v>
      </c>
      <c r="R230" s="123">
        <f>K230/AVERAGE($H$219:H230)</f>
        <v>-1.0097694640000016E-2</v>
      </c>
      <c r="S230" s="123">
        <f>L230/AVERAGE($H$219:H230)</f>
        <v>1.4521297160000056E-2</v>
      </c>
      <c r="T230" s="123">
        <f>O230/AVERAGE($H$219:H230)</f>
        <v>-1.0115063440000014E-2</v>
      </c>
      <c r="U230" s="123">
        <f>P230/AVERAGE($H$219:H230)</f>
        <v>1.4012992560000057E-2</v>
      </c>
      <c r="V230" s="93">
        <f>U230/COUNT($S$219:S230)*365</f>
        <v>0.42622852370000175</v>
      </c>
      <c r="W230" s="123">
        <f>比较基准!B231/比较基准!$B$219-1</f>
        <v>1.2025636304915377E-2</v>
      </c>
      <c r="X230" s="210">
        <f t="shared" si="6"/>
        <v>2.4956608550846787E-3</v>
      </c>
      <c r="Y230" s="210">
        <f>R230-(比较基准!B231/比较基准!B230-1)</f>
        <v>-4.4311438671298942E-4</v>
      </c>
      <c r="Z230" s="210">
        <f>X230/COUNT($X$219:X230)*365</f>
        <v>7.5909684342158973E-2</v>
      </c>
      <c r="AA230" s="211">
        <f>(V230-J230)/(STDEV($T$219:T230)*SQRT(365))</f>
        <v>4.2291746732648621</v>
      </c>
      <c r="AB230" s="120">
        <f>(S230+1)/(MAX($S$219:S230)+1)-1</f>
        <v>-9.8550726863466664E-3</v>
      </c>
      <c r="AC230" s="123">
        <f>MIN($AB$219:AB230)</f>
        <v>-9.8550726863466664E-3</v>
      </c>
      <c r="AD230" s="123">
        <f t="shared" si="9"/>
        <v>2.4618991800000073E-2</v>
      </c>
      <c r="AE230" s="120">
        <f>(AD230+1)/(MAX($AD$220:AD230)+1)-1</f>
        <v>0</v>
      </c>
      <c r="AF230" s="123">
        <f>MIN($AE$220:AE230)</f>
        <v>0</v>
      </c>
      <c r="AG230" s="123">
        <f t="shared" si="10"/>
        <v>0.54800000000000004</v>
      </c>
      <c r="AH230" s="123">
        <f t="shared" si="11"/>
        <v>-0.05</v>
      </c>
      <c r="AI230" s="123">
        <f t="shared" si="12"/>
        <v>0.46520000000000006</v>
      </c>
      <c r="AJ230">
        <f t="shared" si="13"/>
        <v>0.7</v>
      </c>
    </row>
    <row r="231" spans="1:36">
      <c r="A231" s="115">
        <v>44425</v>
      </c>
      <c r="B231" s="221">
        <v>1.2643</v>
      </c>
      <c r="C231" s="221">
        <v>1.2643</v>
      </c>
      <c r="D231" s="202">
        <v>1.2634000000000001</v>
      </c>
      <c r="E231" s="203">
        <v>49406017.969999999</v>
      </c>
      <c r="F231" s="203">
        <v>39077764.75</v>
      </c>
      <c r="G231" s="191">
        <f t="shared" si="1"/>
        <v>0.9902029939650443</v>
      </c>
      <c r="H231" s="201">
        <f>出入金!H231</f>
        <v>50000000</v>
      </c>
      <c r="I231" s="201">
        <f>出入金!I231</f>
        <v>3056768.5589519651</v>
      </c>
      <c r="J231" s="34">
        <f>出入金!C231</f>
        <v>4.3093532338308524E-2</v>
      </c>
      <c r="K231" s="167">
        <f t="shared" si="7"/>
        <v>-1320046.888000004</v>
      </c>
      <c r="L231" s="167">
        <f t="shared" si="2"/>
        <v>-593982.03000000119</v>
      </c>
      <c r="M231" s="222">
        <v>35305.53</v>
      </c>
      <c r="N231" s="167">
        <f t="shared" si="3"/>
        <v>39228.367638258715</v>
      </c>
      <c r="O231" s="167">
        <f t="shared" si="8"/>
        <v>-1329937.188000004</v>
      </c>
      <c r="P231" s="167">
        <f t="shared" si="4"/>
        <v>-629287.56000000122</v>
      </c>
      <c r="Q231" s="123">
        <f t="shared" si="5"/>
        <v>-0.19431697838571468</v>
      </c>
      <c r="R231" s="123">
        <f>K231/AVERAGE($H$219:H231)</f>
        <v>-2.640093776000008E-2</v>
      </c>
      <c r="S231" s="123">
        <f>L231/AVERAGE($H$219:H231)</f>
        <v>-1.1879640600000024E-2</v>
      </c>
      <c r="T231" s="123">
        <f>O231/AVERAGE($H$219:H231)</f>
        <v>-2.6598743760000081E-2</v>
      </c>
      <c r="U231" s="123">
        <f>P231/AVERAGE($H$219:H231)</f>
        <v>-1.2585751200000024E-2</v>
      </c>
      <c r="V231" s="93">
        <f>U231/COUNT($S$219:S231)*365</f>
        <v>-0.35336916830769299</v>
      </c>
      <c r="W231" s="123">
        <f>比较基准!B232/比较基准!$B$219-1</f>
        <v>-1.5802477363825895E-2</v>
      </c>
      <c r="X231" s="210">
        <f t="shared" si="6"/>
        <v>3.9228367638258713E-3</v>
      </c>
      <c r="Y231" s="210">
        <f>R231-(比较基准!B232/比较基准!B231-1)</f>
        <v>1.0965017024493449E-3</v>
      </c>
      <c r="Z231" s="210">
        <f>X231/COUNT($X$219:X231)*365</f>
        <v>0.11014118606126486</v>
      </c>
      <c r="AA231" s="211">
        <f>(V231-J231)/(STDEV($T$219:T231)*SQRT(365))</f>
        <v>-2.3213224613591312</v>
      </c>
      <c r="AB231" s="120">
        <f>(S231+1)/(MAX($S$219:S231)+1)-1</f>
        <v>-3.5621662971404788E-2</v>
      </c>
      <c r="AC231" s="123">
        <f>MIN($AB$219:AB231)</f>
        <v>-3.5621662971404788E-2</v>
      </c>
      <c r="AD231" s="123">
        <f t="shared" si="9"/>
        <v>2.4618991800000073E-2</v>
      </c>
      <c r="AE231" s="120">
        <f>(AD231+1)/(MAX($AD$220:AD231)+1)-1</f>
        <v>0</v>
      </c>
      <c r="AF231" s="123">
        <f>MIN($AE$220:AE231)</f>
        <v>0</v>
      </c>
      <c r="AG231" s="123">
        <f t="shared" si="10"/>
        <v>0.54800000000000004</v>
      </c>
      <c r="AH231" s="123">
        <f t="shared" si="11"/>
        <v>-0.05</v>
      </c>
      <c r="AI231" s="123">
        <f t="shared" si="12"/>
        <v>0.46520000000000006</v>
      </c>
      <c r="AJ231">
        <f t="shared" si="13"/>
        <v>0.7</v>
      </c>
    </row>
    <row r="232" spans="1:36">
      <c r="A232" s="115">
        <v>44426</v>
      </c>
      <c r="B232" s="221">
        <v>1.2754000000000001</v>
      </c>
      <c r="C232" s="221">
        <v>1.2754000000000001</v>
      </c>
      <c r="D232" s="202">
        <v>1.2739</v>
      </c>
      <c r="E232" s="203">
        <v>49839781.159999996</v>
      </c>
      <c r="F232" s="203">
        <v>39077764.75</v>
      </c>
      <c r="G232" s="191">
        <f t="shared" si="1"/>
        <v>0.99843247903440713</v>
      </c>
      <c r="H232" s="201">
        <f>出入金!H232</f>
        <v>50000000</v>
      </c>
      <c r="I232" s="201">
        <f>出入金!I232</f>
        <v>3260869.5652173911</v>
      </c>
      <c r="J232" s="34">
        <f>出入金!C232</f>
        <v>4.3091089108910963E-2</v>
      </c>
      <c r="K232" s="167">
        <f t="shared" si="7"/>
        <v>433763.18999999762</v>
      </c>
      <c r="L232" s="167">
        <f t="shared" si="2"/>
        <v>-160218.84000000358</v>
      </c>
      <c r="M232" s="222">
        <v>58680.84</v>
      </c>
      <c r="N232" s="167">
        <f t="shared" si="3"/>
        <v>65200.929900319818</v>
      </c>
      <c r="O232" s="167">
        <f t="shared" si="8"/>
        <v>410387.87999999768</v>
      </c>
      <c r="P232" s="167">
        <f t="shared" si="4"/>
        <v>-218899.68000000357</v>
      </c>
      <c r="Q232" s="123">
        <f t="shared" si="5"/>
        <v>-4.9133777600001101E-2</v>
      </c>
      <c r="R232" s="123">
        <f>K232/AVERAGE($H$219:H232)</f>
        <v>8.6752637999999525E-3</v>
      </c>
      <c r="S232" s="123">
        <f>L232/AVERAGE($H$219:H232)</f>
        <v>-3.2043768000000715E-3</v>
      </c>
      <c r="T232" s="123">
        <f>O232/AVERAGE($H$219:H232)</f>
        <v>8.2077575999999538E-3</v>
      </c>
      <c r="U232" s="123">
        <f>P232/AVERAGE($H$219:H232)</f>
        <v>-4.3779936000000715E-3</v>
      </c>
      <c r="V232" s="93">
        <f>U232/COUNT($S$219:S232)*365</f>
        <v>-0.1141405474285733</v>
      </c>
      <c r="W232" s="123">
        <f>比较基准!B233/比较基准!$B$219-1</f>
        <v>-9.7244697900320531E-3</v>
      </c>
      <c r="X232" s="210">
        <f t="shared" si="6"/>
        <v>6.5200929900319816E-3</v>
      </c>
      <c r="Y232" s="210">
        <f>R232-(比较基准!B233/比较基准!B232-1)</f>
        <v>2.4996664894988505E-3</v>
      </c>
      <c r="Z232" s="210">
        <f>X232/COUNT($X$219:X232)*365</f>
        <v>0.16998813866869095</v>
      </c>
      <c r="AA232" s="211">
        <f>(V232-J232)/(STDEV($T$219:T232)*SQRT(365))</f>
        <v>-0.92137384991720073</v>
      </c>
      <c r="AB232" s="120">
        <f>(S232+1)/(MAX($S$219:S232)+1)-1</f>
        <v>-2.7154843725004096E-2</v>
      </c>
      <c r="AC232" s="123">
        <f>MIN($AB$219:AB232)</f>
        <v>-3.5621662971404788E-2</v>
      </c>
      <c r="AD232" s="123">
        <f t="shared" si="9"/>
        <v>2.4618991800000073E-2</v>
      </c>
      <c r="AE232" s="120">
        <f>(AD232+1)/(MAX($AD$220:AD232)+1)-1</f>
        <v>0</v>
      </c>
      <c r="AF232" s="123">
        <f>MIN($AE$220:AE232)</f>
        <v>0</v>
      </c>
      <c r="AG232" s="123">
        <f t="shared" si="10"/>
        <v>0.54800000000000004</v>
      </c>
      <c r="AH232" s="123">
        <f t="shared" si="11"/>
        <v>-0.05</v>
      </c>
      <c r="AI232" s="123">
        <f t="shared" si="12"/>
        <v>0.46520000000000006</v>
      </c>
      <c r="AJ232">
        <f t="shared" si="13"/>
        <v>0.7</v>
      </c>
    </row>
    <row r="233" spans="1:36">
      <c r="A233" s="115">
        <v>44427</v>
      </c>
      <c r="B233" s="221">
        <v>1.2796000000000001</v>
      </c>
      <c r="C233" s="221">
        <v>1.2796000000000001</v>
      </c>
      <c r="D233" s="202">
        <v>1.2793000000000001</v>
      </c>
      <c r="E233" s="203">
        <v>50003907.770000003</v>
      </c>
      <c r="F233" s="203">
        <v>39077764.75</v>
      </c>
      <c r="G233" s="191">
        <f t="shared" si="1"/>
        <v>1.0026647856415081</v>
      </c>
      <c r="H233" s="201">
        <f>出入金!H233</f>
        <v>50000000</v>
      </c>
      <c r="I233" s="201">
        <f>出入金!I233</f>
        <v>3463203.4632034632</v>
      </c>
      <c r="J233" s="34">
        <f>出入金!C233</f>
        <v>4.3088669950738984E-2</v>
      </c>
      <c r="K233" s="167">
        <f t="shared" si="7"/>
        <v>164126.61000000685</v>
      </c>
      <c r="L233" s="167">
        <f t="shared" si="2"/>
        <v>3907.7700000032783</v>
      </c>
      <c r="M233" s="222">
        <v>12057.79</v>
      </c>
      <c r="N233" s="167">
        <f t="shared" si="3"/>
        <v>13397.54570453608</v>
      </c>
      <c r="O233" s="167">
        <f t="shared" si="8"/>
        <v>210749.66000000684</v>
      </c>
      <c r="P233" s="167">
        <f t="shared" si="4"/>
        <v>-8150.0199999967226</v>
      </c>
      <c r="Q233" s="123">
        <f t="shared" si="5"/>
        <v>1.1283685875009466E-3</v>
      </c>
      <c r="R233" s="123">
        <f>K233/AVERAGE($H$219:H233)</f>
        <v>3.282532200000137E-3</v>
      </c>
      <c r="S233" s="123">
        <f>L233/AVERAGE($H$219:H233)</f>
        <v>7.8155400000065568E-5</v>
      </c>
      <c r="T233" s="123">
        <f>O233/AVERAGE($H$219:H233)</f>
        <v>4.2149932000001365E-3</v>
      </c>
      <c r="U233" s="123">
        <f>P233/AVERAGE($H$219:H233)</f>
        <v>-1.6300039999993447E-4</v>
      </c>
      <c r="V233" s="93">
        <f>U233/COUNT($S$219:S233)*365</f>
        <v>-3.9663430666650717E-3</v>
      </c>
      <c r="W233" s="123">
        <f>比较基准!B234/比较基准!$B$219-1</f>
        <v>-1.2615991704535423E-3</v>
      </c>
      <c r="X233" s="210">
        <f t="shared" si="6"/>
        <v>1.3397545704536078E-3</v>
      </c>
      <c r="Y233" s="210">
        <f>R233-(比较基准!B234/比较基准!B233-1)</f>
        <v>-5.2634435021200968E-3</v>
      </c>
      <c r="Z233" s="210">
        <f>X233/COUNT($X$219:X233)*365</f>
        <v>3.2600694547704458E-2</v>
      </c>
      <c r="AA233" s="211">
        <f>(V233-J233)/(STDEV($T$219:T233)*SQRT(365))</f>
        <v>-0.28354688995687877</v>
      </c>
      <c r="AB233" s="120">
        <f>(S233+1)/(MAX($S$219:S233)+1)-1</f>
        <v>-2.3951182436007801E-2</v>
      </c>
      <c r="AC233" s="123">
        <f>MIN($AB$219:AB233)</f>
        <v>-3.5621662971404788E-2</v>
      </c>
      <c r="AD233" s="123">
        <f t="shared" si="9"/>
        <v>2.4618991800000073E-2</v>
      </c>
      <c r="AE233" s="120">
        <f>(AD233+1)/(MAX($AD$220:AD233)+1)-1</f>
        <v>0</v>
      </c>
      <c r="AF233" s="123">
        <f>MIN($AE$220:AE233)</f>
        <v>0</v>
      </c>
      <c r="AG233" s="123">
        <f t="shared" si="10"/>
        <v>0.54800000000000004</v>
      </c>
      <c r="AH233" s="123">
        <f t="shared" si="11"/>
        <v>-0.05</v>
      </c>
      <c r="AI233" s="123">
        <f t="shared" si="12"/>
        <v>0.46520000000000006</v>
      </c>
      <c r="AJ233">
        <f t="shared" si="13"/>
        <v>0.7</v>
      </c>
    </row>
    <row r="234" spans="1:36">
      <c r="A234" s="115">
        <v>44428</v>
      </c>
      <c r="B234" s="221">
        <v>1.2753000000000001</v>
      </c>
      <c r="C234" s="221">
        <v>1.2753000000000001</v>
      </c>
      <c r="D234" s="202">
        <v>1.2753000000000001</v>
      </c>
      <c r="E234" s="203">
        <v>49835873.390000001</v>
      </c>
      <c r="F234" s="203">
        <v>39077764.75</v>
      </c>
      <c r="G234" s="191">
        <f t="shared" si="1"/>
        <v>0.99952974371032222</v>
      </c>
      <c r="H234" s="201">
        <f>出入金!H234</f>
        <v>50000000</v>
      </c>
      <c r="I234" s="201">
        <f>出入金!I234</f>
        <v>3663793.1034482759</v>
      </c>
      <c r="J234" s="34">
        <f>出入金!C234</f>
        <v>4.3086274509803991E-2</v>
      </c>
      <c r="K234" s="167">
        <f t="shared" si="7"/>
        <v>-168034.38000000268</v>
      </c>
      <c r="L234" s="167">
        <f t="shared" si="2"/>
        <v>-164126.6099999994</v>
      </c>
      <c r="M234" s="222">
        <v>0</v>
      </c>
      <c r="N234" s="167">
        <f t="shared" si="3"/>
        <v>0</v>
      </c>
      <c r="O234" s="167">
        <f t="shared" si="8"/>
        <v>-155976.59000000267</v>
      </c>
      <c r="P234" s="167">
        <f t="shared" si="4"/>
        <v>-164126.6099999994</v>
      </c>
      <c r="Q234" s="123">
        <f t="shared" si="5"/>
        <v>-4.479691002352925E-2</v>
      </c>
      <c r="R234" s="123">
        <f>K234/AVERAGE($H$219:H234)</f>
        <v>-3.3606876000000538E-3</v>
      </c>
      <c r="S234" s="123">
        <f>L234/AVERAGE($H$219:H234)</f>
        <v>-3.2825321999999883E-3</v>
      </c>
      <c r="T234" s="123">
        <f>O234/AVERAGE($H$219:H234)</f>
        <v>-3.1195318000000537E-3</v>
      </c>
      <c r="U234" s="123">
        <f>P234/AVERAGE($H$219:H234)</f>
        <v>-3.2825321999999883E-3</v>
      </c>
      <c r="V234" s="93">
        <f>U234/COUNT($S$219:S234)*365</f>
        <v>-7.4882765812499738E-2</v>
      </c>
      <c r="W234" s="123">
        <f>比较基准!B235/比较基准!$B$219-1</f>
        <v>-1.450360990265076E-3</v>
      </c>
      <c r="X234" s="210">
        <f t="shared" si="6"/>
        <v>-1.8321712097349122E-3</v>
      </c>
      <c r="Y234" s="210">
        <f>R234-(比较基准!B235/比较基准!B234-1)</f>
        <v>-3.1716873376141682E-3</v>
      </c>
      <c r="Z234" s="210">
        <f>X234/COUNT($X$219:X234)*365</f>
        <v>-4.1796405722077684E-2</v>
      </c>
      <c r="AA234" s="211">
        <f>(V234-J234)/(STDEV($T$219:T234)*SQRT(365))</f>
        <v>-0.73267972799575987</v>
      </c>
      <c r="AB234" s="120">
        <f>(S234+1)/(MAX($S$219:S234)+1)-1</f>
        <v>-2.7231121249259749E-2</v>
      </c>
      <c r="AC234" s="123">
        <f>MIN($AB$219:AB234)</f>
        <v>-3.5621662971404788E-2</v>
      </c>
      <c r="AD234" s="123">
        <f t="shared" si="9"/>
        <v>-3.2825321999999883E-3</v>
      </c>
      <c r="AE234" s="120">
        <f>(AD234+1)/(MAX($AD$220:AD234)+1)-1</f>
        <v>-2.7231121249259749E-2</v>
      </c>
      <c r="AF234" s="123">
        <f>MIN($AE$220:AE234)</f>
        <v>-2.7231121249259749E-2</v>
      </c>
      <c r="AG234" s="123">
        <f t="shared" si="10"/>
        <v>0.54800000000000004</v>
      </c>
      <c r="AH234" s="123">
        <f t="shared" si="11"/>
        <v>-0.05</v>
      </c>
      <c r="AI234" s="123">
        <f t="shared" si="12"/>
        <v>0.46520000000000006</v>
      </c>
      <c r="AJ234">
        <f t="shared" si="13"/>
        <v>0.7</v>
      </c>
    </row>
    <row r="235" spans="1:36">
      <c r="A235" s="115">
        <v>44429</v>
      </c>
      <c r="B235" s="221">
        <v>1.2753000000000001</v>
      </c>
      <c r="C235" s="221">
        <v>1.2753000000000001</v>
      </c>
      <c r="D235" s="202">
        <v>1.2753000000000001</v>
      </c>
      <c r="E235" s="203">
        <v>49835873.390000001</v>
      </c>
      <c r="F235" s="203">
        <v>39077764.75</v>
      </c>
      <c r="G235" s="191">
        <f t="shared" si="1"/>
        <v>0.99952974371032222</v>
      </c>
      <c r="H235" s="201">
        <f>出入金!H235</f>
        <v>50000000</v>
      </c>
      <c r="I235" s="201">
        <f>出入金!I235</f>
        <v>3862660.9442060087</v>
      </c>
      <c r="J235" s="34">
        <f>出入金!C235</f>
        <v>4.3083902439024463E-2</v>
      </c>
      <c r="K235" s="167">
        <f t="shared" si="7"/>
        <v>0</v>
      </c>
      <c r="L235" s="167">
        <f t="shared" si="2"/>
        <v>-164126.6099999994</v>
      </c>
      <c r="M235" s="222">
        <v>0</v>
      </c>
      <c r="N235" s="167">
        <f t="shared" si="3"/>
        <v>0</v>
      </c>
      <c r="O235" s="167">
        <f t="shared" si="8"/>
        <v>0</v>
      </c>
      <c r="P235" s="167">
        <f t="shared" si="4"/>
        <v>-164126.6099999994</v>
      </c>
      <c r="Q235" s="123">
        <f t="shared" si="5"/>
        <v>-4.2490555699999842E-2</v>
      </c>
      <c r="R235" s="123">
        <f>K235/AVERAGE($H$219:H235)</f>
        <v>0</v>
      </c>
      <c r="S235" s="123">
        <f>L235/AVERAGE($H$219:H235)</f>
        <v>-3.2825321999999883E-3</v>
      </c>
      <c r="T235" s="123">
        <f>O235/AVERAGE($H$219:H235)</f>
        <v>0</v>
      </c>
      <c r="U235" s="123">
        <f>P235/AVERAGE($H$219:H235)</f>
        <v>-3.2825321999999883E-3</v>
      </c>
      <c r="V235" s="93">
        <f>U235/COUNT($S$219:S235)*365</f>
        <v>-7.0477897235293865E-2</v>
      </c>
      <c r="W235" s="123">
        <f>比较基准!B236/比较基准!$B$219-1</f>
        <v>-1.450360990265076E-3</v>
      </c>
      <c r="X235" s="210">
        <f t="shared" si="6"/>
        <v>-1.8321712097349122E-3</v>
      </c>
      <c r="Y235" s="210">
        <f>R235-(比较基准!B236/比较基准!B235-1)</f>
        <v>0</v>
      </c>
      <c r="Z235" s="210">
        <f>X235/COUNT($X$219:X235)*365</f>
        <v>-3.9337793620779E-2</v>
      </c>
      <c r="AA235" s="211">
        <f>(V235-J235)/(STDEV($T$219:T235)*SQRT(365))</f>
        <v>-0.7284247326903488</v>
      </c>
      <c r="AB235" s="120">
        <f>(S235+1)/(MAX($S$219:S235)+1)-1</f>
        <v>-2.7231121249259749E-2</v>
      </c>
      <c r="AC235" s="123">
        <f>MIN($AB$219:AB235)</f>
        <v>-3.5621662971404788E-2</v>
      </c>
      <c r="AD235" s="123">
        <f t="shared" si="9"/>
        <v>-3.2825321999999883E-3</v>
      </c>
      <c r="AE235" s="120">
        <f>(AD235+1)/(MAX($AD$220:AD235)+1)-1</f>
        <v>-2.7231121249259749E-2</v>
      </c>
      <c r="AF235" s="123">
        <f>MIN($AE$220:AE235)</f>
        <v>-2.7231121249259749E-2</v>
      </c>
      <c r="AG235" s="123">
        <f t="shared" si="10"/>
        <v>0.54800000000000004</v>
      </c>
      <c r="AH235" s="123">
        <f t="shared" si="11"/>
        <v>-0.05</v>
      </c>
      <c r="AI235" s="123">
        <f t="shared" si="12"/>
        <v>0.46520000000000006</v>
      </c>
      <c r="AJ235">
        <f t="shared" si="13"/>
        <v>0.7</v>
      </c>
    </row>
    <row r="236" spans="1:36">
      <c r="A236" s="115">
        <v>44430</v>
      </c>
      <c r="B236" s="221">
        <v>1.2753000000000001</v>
      </c>
      <c r="C236" s="221">
        <v>1.2753000000000001</v>
      </c>
      <c r="D236" s="202">
        <v>1.2753000000000001</v>
      </c>
      <c r="E236" s="203">
        <v>49835873.390000001</v>
      </c>
      <c r="F236" s="203">
        <v>39077764.75</v>
      </c>
      <c r="G236" s="191">
        <f t="shared" si="1"/>
        <v>0.99952974371032222</v>
      </c>
      <c r="H236" s="201">
        <f>出入金!H236</f>
        <v>50000000</v>
      </c>
      <c r="I236" s="201">
        <f>出入金!I236</f>
        <v>4059829.05982906</v>
      </c>
      <c r="J236" s="34">
        <f>出入金!C236</f>
        <v>4.3081553398058324E-2</v>
      </c>
      <c r="K236" s="167">
        <f t="shared" si="7"/>
        <v>0</v>
      </c>
      <c r="L236" s="167">
        <f t="shared" si="2"/>
        <v>-164126.6099999994</v>
      </c>
      <c r="M236" s="222">
        <v>0</v>
      </c>
      <c r="N236" s="167">
        <f t="shared" si="3"/>
        <v>0</v>
      </c>
      <c r="O236" s="167">
        <f t="shared" si="8"/>
        <v>0</v>
      </c>
      <c r="P236" s="167">
        <f t="shared" si="4"/>
        <v>-164126.6099999994</v>
      </c>
      <c r="Q236" s="123">
        <f t="shared" si="5"/>
        <v>-4.0426975515789325E-2</v>
      </c>
      <c r="R236" s="123">
        <f>K236/AVERAGE($H$219:H236)</f>
        <v>0</v>
      </c>
      <c r="S236" s="123">
        <f>L236/AVERAGE($H$219:H236)</f>
        <v>-3.2825321999999883E-3</v>
      </c>
      <c r="T236" s="123">
        <f>O236/AVERAGE($H$219:H236)</f>
        <v>0</v>
      </c>
      <c r="U236" s="123">
        <f>P236/AVERAGE($H$219:H236)</f>
        <v>-3.2825321999999883E-3</v>
      </c>
      <c r="V236" s="93">
        <f>U236/COUNT($S$219:S236)*365</f>
        <v>-6.6562458499999755E-2</v>
      </c>
      <c r="W236" s="123">
        <f>比较基准!B237/比较基准!$B$219-1</f>
        <v>-1.450360990265076E-3</v>
      </c>
      <c r="X236" s="210">
        <f t="shared" si="6"/>
        <v>-1.8321712097349122E-3</v>
      </c>
      <c r="Y236" s="210">
        <f>R236-(比较基准!B237/比较基准!B236-1)</f>
        <v>0</v>
      </c>
      <c r="Z236" s="210">
        <f>X236/COUNT($X$219:X236)*365</f>
        <v>-3.7152360641846828E-2</v>
      </c>
      <c r="AA236" s="211">
        <f>(V236-J236)/(STDEV($T$219:T236)*SQRT(365))</f>
        <v>-0.72492758798664558</v>
      </c>
      <c r="AB236" s="120">
        <f>(S236+1)/(MAX($S$219:S236)+1)-1</f>
        <v>-2.7231121249259749E-2</v>
      </c>
      <c r="AC236" s="123">
        <f>MIN($AB$219:AB236)</f>
        <v>-3.5621662971404788E-2</v>
      </c>
      <c r="AD236" s="123">
        <f t="shared" si="9"/>
        <v>-3.2825321999999883E-3</v>
      </c>
      <c r="AE236" s="120">
        <f>(AD236+1)/(MAX($AD$220:AD236)+1)-1</f>
        <v>-2.7231121249259749E-2</v>
      </c>
      <c r="AF236" s="123">
        <f>MIN($AE$220:AE236)</f>
        <v>-2.7231121249259749E-2</v>
      </c>
      <c r="AG236" s="123">
        <f t="shared" si="10"/>
        <v>0.54800000000000004</v>
      </c>
      <c r="AH236" s="123">
        <f t="shared" si="11"/>
        <v>-0.05</v>
      </c>
      <c r="AI236" s="123">
        <f t="shared" si="12"/>
        <v>0.46520000000000006</v>
      </c>
      <c r="AJ236">
        <f t="shared" si="13"/>
        <v>0.7</v>
      </c>
    </row>
    <row r="237" spans="1:36">
      <c r="A237" s="115">
        <v>44431</v>
      </c>
      <c r="B237" s="221">
        <v>1.3108</v>
      </c>
      <c r="C237" s="221">
        <v>1.3108</v>
      </c>
      <c r="D237" s="202">
        <v>1.3105</v>
      </c>
      <c r="E237" s="203">
        <v>51223134.030000001</v>
      </c>
      <c r="F237" s="203">
        <v>39077764.75</v>
      </c>
      <c r="G237" s="191">
        <f t="shared" si="1"/>
        <v>1.0271181127047575</v>
      </c>
      <c r="H237" s="201">
        <f>出入金!H237</f>
        <v>50000000</v>
      </c>
      <c r="I237" s="201">
        <f>出入金!I237</f>
        <v>4255319.1489361702</v>
      </c>
      <c r="J237" s="34">
        <f>出入金!C237</f>
        <v>4.3079227053140171E-2</v>
      </c>
      <c r="K237" s="167">
        <f t="shared" si="7"/>
        <v>1387260.6400000006</v>
      </c>
      <c r="L237" s="167">
        <f t="shared" si="2"/>
        <v>1223134.0300000012</v>
      </c>
      <c r="M237" s="222">
        <v>10332.620000000001</v>
      </c>
      <c r="N237" s="167">
        <f t="shared" si="3"/>
        <v>11480.685095514171</v>
      </c>
      <c r="O237" s="167">
        <f t="shared" si="8"/>
        <v>1376928.0200000005</v>
      </c>
      <c r="P237" s="167">
        <f t="shared" si="4"/>
        <v>1212801.4100000011</v>
      </c>
      <c r="Q237" s="123">
        <f t="shared" si="5"/>
        <v>0.28743649705000029</v>
      </c>
      <c r="R237" s="123">
        <f>K237/AVERAGE($H$219:H237)</f>
        <v>2.7745212800000012E-2</v>
      </c>
      <c r="S237" s="123">
        <f>L237/AVERAGE($H$219:H237)</f>
        <v>2.4462680600000022E-2</v>
      </c>
      <c r="T237" s="123">
        <f>O237/AVERAGE($H$219:H237)</f>
        <v>2.7538560400000009E-2</v>
      </c>
      <c r="U237" s="123">
        <f>P237/AVERAGE($H$219:H237)</f>
        <v>2.4256028200000022E-2</v>
      </c>
      <c r="V237" s="93">
        <f>U237/COUNT($S$219:S237)*365</f>
        <v>0.465971068052632</v>
      </c>
      <c r="W237" s="123">
        <f>比较基准!B238/比较基准!$B$219-1</f>
        <v>2.3314612090448605E-2</v>
      </c>
      <c r="X237" s="210">
        <f t="shared" si="6"/>
        <v>1.148068509551417E-3</v>
      </c>
      <c r="Y237" s="210">
        <f>R237-(比较基准!B238/比较基准!B237-1)</f>
        <v>2.9442693984549732E-3</v>
      </c>
      <c r="Z237" s="210">
        <f>X237/COUNT($X$219:X237)*365</f>
        <v>2.2055000315066697E-2</v>
      </c>
      <c r="AA237" s="211">
        <f>(V237-J237)/(STDEV($T$219:T237)*SQRT(365))</f>
        <v>2.2175470400620378</v>
      </c>
      <c r="AB237" s="120">
        <f>(S237+1)/(MAX($S$219:S237)+1)-1</f>
        <v>-1.5255543890069223E-4</v>
      </c>
      <c r="AC237" s="123">
        <f>MIN($AB$219:AB237)</f>
        <v>-3.5621662971404788E-2</v>
      </c>
      <c r="AD237" s="123">
        <f t="shared" si="9"/>
        <v>-3.2825321999999883E-3</v>
      </c>
      <c r="AE237" s="120">
        <f>(AD237+1)/(MAX($AD$220:AD237)+1)-1</f>
        <v>-2.7231121249259749E-2</v>
      </c>
      <c r="AF237" s="123">
        <f>MIN($AE$220:AE237)</f>
        <v>-2.7231121249259749E-2</v>
      </c>
      <c r="AG237" s="123">
        <f t="shared" si="10"/>
        <v>0.54800000000000004</v>
      </c>
      <c r="AH237" s="123">
        <f t="shared" si="11"/>
        <v>-0.05</v>
      </c>
      <c r="AI237" s="123">
        <f t="shared" si="12"/>
        <v>0.46520000000000006</v>
      </c>
      <c r="AJ237">
        <f t="shared" si="13"/>
        <v>0.7</v>
      </c>
    </row>
    <row r="238" spans="1:36">
      <c r="A238" s="115">
        <v>44432</v>
      </c>
      <c r="B238" s="221">
        <v>1.3262</v>
      </c>
      <c r="C238" s="221">
        <v>1.3262</v>
      </c>
      <c r="D238" s="202">
        <v>1.3250999999999999</v>
      </c>
      <c r="E238" s="203">
        <v>51824931.609999999</v>
      </c>
      <c r="F238" s="203">
        <v>39077764.75</v>
      </c>
      <c r="G238" s="191">
        <f t="shared" si="1"/>
        <v>1.0385610157535856</v>
      </c>
      <c r="H238" s="201">
        <f>出入金!H238</f>
        <v>50000000</v>
      </c>
      <c r="I238" s="201">
        <f>出入金!I238</f>
        <v>4449152.5423728814</v>
      </c>
      <c r="J238" s="34">
        <f>出入金!C238</f>
        <v>4.3076923076923151E-2</v>
      </c>
      <c r="K238" s="167">
        <f t="shared" si="7"/>
        <v>601797.57999999821</v>
      </c>
      <c r="L238" s="167">
        <f t="shared" si="2"/>
        <v>1824931.6099999994</v>
      </c>
      <c r="M238" s="222">
        <v>43420.17</v>
      </c>
      <c r="N238" s="167">
        <f t="shared" si="3"/>
        <v>48244.630221254076</v>
      </c>
      <c r="O238" s="167">
        <f t="shared" si="8"/>
        <v>568710.0299999984</v>
      </c>
      <c r="P238" s="167">
        <f t="shared" si="4"/>
        <v>1781511.4399999995</v>
      </c>
      <c r="Q238" s="123">
        <f t="shared" si="5"/>
        <v>0.41017510472380936</v>
      </c>
      <c r="R238" s="123">
        <f>K238/AVERAGE($H$219:H238)</f>
        <v>1.2035951599999964E-2</v>
      </c>
      <c r="S238" s="123">
        <f>L238/AVERAGE($H$219:H238)</f>
        <v>3.6498632199999985E-2</v>
      </c>
      <c r="T238" s="123">
        <f>O238/AVERAGE($H$219:H238)</f>
        <v>1.1374200599999967E-2</v>
      </c>
      <c r="U238" s="123">
        <f>P238/AVERAGE($H$219:H238)</f>
        <v>3.563022879999999E-2</v>
      </c>
      <c r="V238" s="93">
        <f>U238/COUNT($S$219:S238)*365</f>
        <v>0.65025167559999986</v>
      </c>
      <c r="W238" s="123">
        <f>比较基准!B239/比较基准!$B$219-1</f>
        <v>3.1674169177874578E-2</v>
      </c>
      <c r="X238" s="210">
        <f t="shared" si="6"/>
        <v>4.8244630221254067E-3</v>
      </c>
      <c r="Y238" s="210">
        <f>R238-(比较基准!B239/比较基准!B238-1)</f>
        <v>3.8668538575677234E-3</v>
      </c>
      <c r="Z238" s="210">
        <f>X238/COUNT($X$219:X238)*365</f>
        <v>8.8046450153788675E-2</v>
      </c>
      <c r="AA238" s="211">
        <f>(V238-J238)/(STDEV($T$219:T238)*SQRT(365))</f>
        <v>3.186219328634865</v>
      </c>
      <c r="AB238" s="120">
        <f>(S238+1)/(MAX($S$219:S238)+1)-1</f>
        <v>0</v>
      </c>
      <c r="AC238" s="123">
        <f>MIN($AB$219:AB238)</f>
        <v>-3.5621662971404788E-2</v>
      </c>
      <c r="AD238" s="123">
        <f t="shared" si="9"/>
        <v>-3.2825321999999883E-3</v>
      </c>
      <c r="AE238" s="120">
        <f>(AD238+1)/(MAX($AD$220:AD238)+1)-1</f>
        <v>-2.7231121249259749E-2</v>
      </c>
      <c r="AF238" s="123">
        <f>MIN($AE$220:AE238)</f>
        <v>-2.7231121249259749E-2</v>
      </c>
      <c r="AG238" s="123">
        <f t="shared" si="10"/>
        <v>0.54800000000000004</v>
      </c>
      <c r="AH238" s="123">
        <f t="shared" si="11"/>
        <v>-0.05</v>
      </c>
      <c r="AI238" s="123">
        <f t="shared" si="12"/>
        <v>0.46520000000000006</v>
      </c>
      <c r="AJ238">
        <f t="shared" si="13"/>
        <v>0.7</v>
      </c>
    </row>
    <row r="239" spans="1:36">
      <c r="A239" s="115">
        <v>44433</v>
      </c>
      <c r="B239" s="221">
        <v>1.3385</v>
      </c>
      <c r="C239" s="221">
        <v>1.3385</v>
      </c>
      <c r="D239" s="202">
        <v>1.3369</v>
      </c>
      <c r="E239" s="203">
        <v>52305588.119999997</v>
      </c>
      <c r="F239" s="203">
        <v>39077764.75</v>
      </c>
      <c r="G239" s="191">
        <f t="shared" si="1"/>
        <v>1.0478093894505838</v>
      </c>
      <c r="H239" s="201">
        <f>出入金!H239</f>
        <v>50000000</v>
      </c>
      <c r="I239" s="201">
        <f>出入金!I239</f>
        <v>4641350.2109704642</v>
      </c>
      <c r="J239" s="34">
        <f>出入金!C239</f>
        <v>4.3074641148325432E-2</v>
      </c>
      <c r="K239" s="167">
        <f t="shared" si="7"/>
        <v>480656.50999999791</v>
      </c>
      <c r="L239" s="167">
        <f t="shared" si="2"/>
        <v>2305588.1199999973</v>
      </c>
      <c r="M239" s="222">
        <v>64283.24</v>
      </c>
      <c r="N239" s="167">
        <f t="shared" si="3"/>
        <v>71425.827281662787</v>
      </c>
      <c r="O239" s="167">
        <f t="shared" si="8"/>
        <v>459793.43999999762</v>
      </c>
      <c r="P239" s="167">
        <f t="shared" si="4"/>
        <v>2241304.8799999971</v>
      </c>
      <c r="Q239" s="123">
        <f t="shared" si="5"/>
        <v>0.49674944039999941</v>
      </c>
      <c r="R239" s="123">
        <f>K239/AVERAGE($H$219:H239)</f>
        <v>9.6131301999999585E-3</v>
      </c>
      <c r="S239" s="123">
        <f>L239/AVERAGE($H$219:H239)</f>
        <v>4.6111762399999943E-2</v>
      </c>
      <c r="T239" s="123">
        <f>O239/AVERAGE($H$219:H239)</f>
        <v>9.1958687999999528E-3</v>
      </c>
      <c r="U239" s="123">
        <f>P239/AVERAGE($H$219:H239)</f>
        <v>4.4826097599999941E-2</v>
      </c>
      <c r="V239" s="93">
        <f>U239/COUNT($S$219:S239)*365</f>
        <v>0.7791202678095227</v>
      </c>
      <c r="W239" s="123">
        <f>比较基准!B240/比较基准!$B$219-1</f>
        <v>3.8969179671833665E-2</v>
      </c>
      <c r="X239" s="210">
        <f t="shared" si="6"/>
        <v>7.1425827281662788E-3</v>
      </c>
      <c r="Y239" s="210">
        <f>R239-(比较基准!B240/比较基准!B239-1)</f>
        <v>2.5420890593923218E-3</v>
      </c>
      <c r="Z239" s="210">
        <f>X239/COUNT($X$219:X239)*365</f>
        <v>0.12414489027527104</v>
      </c>
      <c r="AA239" s="211">
        <f>(V239-J239)/(STDEV($T$219:T239)*SQRT(365))</f>
        <v>3.909061581276839</v>
      </c>
      <c r="AB239" s="120">
        <f>(S239+1)/(MAX($S$219:S239)+1)-1</f>
        <v>0</v>
      </c>
      <c r="AC239" s="123">
        <f>MIN($AB$219:AB239)</f>
        <v>-3.5621662971404788E-2</v>
      </c>
      <c r="AD239" s="123">
        <f t="shared" si="9"/>
        <v>-3.2825321999999883E-3</v>
      </c>
      <c r="AE239" s="120">
        <f>(AD239+1)/(MAX($AD$220:AD239)+1)-1</f>
        <v>-2.7231121249259749E-2</v>
      </c>
      <c r="AF239" s="123">
        <f>MIN($AE$220:AE239)</f>
        <v>-2.7231121249259749E-2</v>
      </c>
      <c r="AG239" s="123">
        <f t="shared" si="10"/>
        <v>0.54800000000000004</v>
      </c>
      <c r="AH239" s="123">
        <f t="shared" si="11"/>
        <v>-0.05</v>
      </c>
      <c r="AI239" s="123">
        <f t="shared" si="12"/>
        <v>0.46520000000000006</v>
      </c>
      <c r="AJ239">
        <f t="shared" si="13"/>
        <v>0.7</v>
      </c>
    </row>
    <row r="240" spans="1:36">
      <c r="A240" s="115">
        <v>44434</v>
      </c>
      <c r="B240" s="221">
        <v>1.3293999999999999</v>
      </c>
      <c r="C240" s="221">
        <v>1.3293999999999999</v>
      </c>
      <c r="D240" s="202">
        <v>1.3263</v>
      </c>
      <c r="E240" s="203">
        <v>51949980.460000001</v>
      </c>
      <c r="F240" s="203">
        <v>39077764.75</v>
      </c>
      <c r="G240" s="191">
        <f t="shared" si="1"/>
        <v>1.0395015283329414</v>
      </c>
      <c r="H240" s="201">
        <f>出入金!H240</f>
        <v>50000000</v>
      </c>
      <c r="I240" s="201">
        <f>出入金!I240</f>
        <v>4831932.7731092433</v>
      </c>
      <c r="J240" s="34">
        <f>出入金!C240</f>
        <v>4.3072380952381029E-2</v>
      </c>
      <c r="K240" s="167">
        <f t="shared" si="7"/>
        <v>-355607.65999999642</v>
      </c>
      <c r="L240" s="167">
        <f t="shared" si="2"/>
        <v>1949980.4600000009</v>
      </c>
      <c r="M240" s="222">
        <v>120742.23</v>
      </c>
      <c r="N240" s="167">
        <f t="shared" si="3"/>
        <v>134158.03498547888</v>
      </c>
      <c r="O240" s="167">
        <f t="shared" si="8"/>
        <v>-412066.64999999618</v>
      </c>
      <c r="P240" s="167">
        <f t="shared" si="4"/>
        <v>1829238.2300000009</v>
      </c>
      <c r="Q240" s="123">
        <f t="shared" si="5"/>
        <v>0.40356117346086978</v>
      </c>
      <c r="R240" s="123">
        <f>K240/AVERAGE($H$219:H240)</f>
        <v>-7.1121531999999285E-3</v>
      </c>
      <c r="S240" s="123">
        <f>L240/AVERAGE($H$219:H240)</f>
        <v>3.8999609200000021E-2</v>
      </c>
      <c r="T240" s="123">
        <f>O240/AVERAGE($H$219:H240)</f>
        <v>-8.2413329999999237E-3</v>
      </c>
      <c r="U240" s="123">
        <f>P240/AVERAGE($H$219:H240)</f>
        <v>3.6584764600000021E-2</v>
      </c>
      <c r="V240" s="93">
        <f>U240/COUNT($S$219:S240)*365</f>
        <v>0.60697450359090943</v>
      </c>
      <c r="W240" s="123">
        <f>比较基准!B241/比较基准!$B$219-1</f>
        <v>2.5583805701452134E-2</v>
      </c>
      <c r="X240" s="210">
        <f t="shared" si="6"/>
        <v>1.3415803498547887E-2</v>
      </c>
      <c r="Y240" s="210">
        <f>R240-(比较基准!B241/比较基准!B240-1)</f>
        <v>5.7711683000752781E-3</v>
      </c>
      <c r="Z240" s="210">
        <f>X240/COUNT($X$219:X240)*365</f>
        <v>0.22258037622590812</v>
      </c>
      <c r="AA240" s="211">
        <f>(V240-J240)/(STDEV($T$219:T240)*SQRT(365))</f>
        <v>2.990699655331897</v>
      </c>
      <c r="AB240" s="120">
        <f>(S240+1)/(MAX($S$219:S240)+1)-1</f>
        <v>-6.7986552255977495E-3</v>
      </c>
      <c r="AC240" s="123">
        <f>MIN($AB$219:AB240)</f>
        <v>-3.5621662971404788E-2</v>
      </c>
      <c r="AD240" s="123">
        <f t="shared" si="9"/>
        <v>-3.2825321999999883E-3</v>
      </c>
      <c r="AE240" s="120">
        <f>(AD240+1)/(MAX($AD$220:AD240)+1)-1</f>
        <v>-2.7231121249259749E-2</v>
      </c>
      <c r="AF240" s="123">
        <f>MIN($AE$220:AE240)</f>
        <v>-2.7231121249259749E-2</v>
      </c>
      <c r="AG240" s="123">
        <f t="shared" si="10"/>
        <v>0.54800000000000004</v>
      </c>
      <c r="AH240" s="123">
        <f t="shared" si="11"/>
        <v>-0.05</v>
      </c>
      <c r="AI240" s="123">
        <f t="shared" si="12"/>
        <v>0.46520000000000006</v>
      </c>
      <c r="AJ240">
        <f t="shared" si="13"/>
        <v>0.7</v>
      </c>
    </row>
    <row r="241" spans="1:36">
      <c r="A241" s="115">
        <v>44435</v>
      </c>
      <c r="B241" s="221">
        <v>1.3327</v>
      </c>
      <c r="C241" s="221">
        <v>1.3327</v>
      </c>
      <c r="D241" s="202">
        <v>1.3292999999999999</v>
      </c>
      <c r="E241" s="203">
        <v>52078937.079999998</v>
      </c>
      <c r="F241" s="203">
        <v>39077764.75</v>
      </c>
      <c r="G241" s="191">
        <f t="shared" si="1"/>
        <v>1.0418528097813307</v>
      </c>
      <c r="H241" s="201">
        <f>出入金!H241</f>
        <v>50000000</v>
      </c>
      <c r="I241" s="201">
        <f>出入金!I241</f>
        <v>5020920.5020920504</v>
      </c>
      <c r="J241" s="34">
        <f>出入金!C241</f>
        <v>4.3070142180094861E-2</v>
      </c>
      <c r="K241" s="167">
        <f t="shared" si="7"/>
        <v>128956.61999999732</v>
      </c>
      <c r="L241" s="167">
        <f t="shared" si="2"/>
        <v>2078937.0799999982</v>
      </c>
      <c r="M241" s="222">
        <v>131257.65</v>
      </c>
      <c r="N241" s="167">
        <f t="shared" si="3"/>
        <v>145841.83332077222</v>
      </c>
      <c r="O241" s="167">
        <f t="shared" si="8"/>
        <v>118441.19999999739</v>
      </c>
      <c r="P241" s="167">
        <f t="shared" si="4"/>
        <v>1947679.4299999983</v>
      </c>
      <c r="Q241" s="123">
        <f t="shared" si="5"/>
        <v>0.41405496843333295</v>
      </c>
      <c r="R241" s="123">
        <f>K241/AVERAGE($H$219:H241)</f>
        <v>2.5791323999999464E-3</v>
      </c>
      <c r="S241" s="123">
        <f>L241/AVERAGE($H$219:H241)</f>
        <v>4.1578741599999962E-2</v>
      </c>
      <c r="T241" s="123">
        <f>O241/AVERAGE($H$219:H241)</f>
        <v>2.3688239999999478E-3</v>
      </c>
      <c r="U241" s="123">
        <f>P241/AVERAGE($H$219:H241)</f>
        <v>3.8953588599999964E-2</v>
      </c>
      <c r="V241" s="93">
        <f>U241/COUNT($S$219:S241)*365</f>
        <v>0.61817651473912993</v>
      </c>
      <c r="W241" s="123">
        <f>比较基准!B242/比较基准!$B$219-1</f>
        <v>2.6994558267922741E-2</v>
      </c>
      <c r="X241" s="210">
        <f t="shared" si="6"/>
        <v>1.458418333207722E-2</v>
      </c>
      <c r="Y241" s="210">
        <f>R241-(比较基准!B242/比较基准!B241-1)</f>
        <v>1.2035719059397668E-3</v>
      </c>
      <c r="Z241" s="210">
        <f>X241/COUNT($X$219:X241)*365</f>
        <v>0.23144464853079066</v>
      </c>
      <c r="AA241" s="211">
        <f>(V241-J241)/(STDEV($T$219:T241)*SQRT(365))</f>
        <v>3.1215360391354525</v>
      </c>
      <c r="AB241" s="120">
        <f>(S241+1)/(MAX($S$219:S241)+1)-1</f>
        <v>-4.3332089007396268E-3</v>
      </c>
      <c r="AC241" s="123">
        <f>MIN($AB$219:AB241)</f>
        <v>-3.5621662971404788E-2</v>
      </c>
      <c r="AD241" s="123">
        <f t="shared" si="9"/>
        <v>4.1578741599999962E-2</v>
      </c>
      <c r="AE241" s="120">
        <f>(AD241+1)/(MAX($AD$220:AD241)+1)-1</f>
        <v>0</v>
      </c>
      <c r="AF241" s="123">
        <f>MIN($AE$220:AE241)</f>
        <v>-2.7231121249259749E-2</v>
      </c>
      <c r="AG241" s="123">
        <f t="shared" si="10"/>
        <v>0.54800000000000004</v>
      </c>
      <c r="AH241" s="123">
        <f t="shared" si="11"/>
        <v>-0.05</v>
      </c>
      <c r="AI241" s="123">
        <f t="shared" si="12"/>
        <v>0.46520000000000006</v>
      </c>
      <c r="AJ241">
        <f t="shared" si="13"/>
        <v>0.7</v>
      </c>
    </row>
    <row r="242" spans="1:36">
      <c r="A242" s="115">
        <v>44436</v>
      </c>
      <c r="B242" s="221">
        <v>1.3327</v>
      </c>
      <c r="C242" s="221">
        <v>1.3327</v>
      </c>
      <c r="D242" s="202">
        <v>1.3292999999999999</v>
      </c>
      <c r="E242" s="203">
        <v>52078937.079999998</v>
      </c>
      <c r="F242" s="203">
        <v>39077764.75</v>
      </c>
      <c r="G242" s="191">
        <f t="shared" si="1"/>
        <v>1.0418528097813307</v>
      </c>
      <c r="H242" s="201">
        <f>出入金!H242</f>
        <v>50000000</v>
      </c>
      <c r="I242" s="201">
        <f>出入金!I242</f>
        <v>5208333.333333333</v>
      </c>
      <c r="J242" s="34">
        <f>出入金!C242</f>
        <v>4.3067924528301958E-2</v>
      </c>
      <c r="K242" s="167">
        <f t="shared" si="7"/>
        <v>0</v>
      </c>
      <c r="L242" s="167">
        <f t="shared" si="2"/>
        <v>2078937.0799999982</v>
      </c>
      <c r="M242" s="222">
        <v>131257.65</v>
      </c>
      <c r="N242" s="167">
        <f t="shared" si="3"/>
        <v>145841.83332077222</v>
      </c>
      <c r="O242" s="167">
        <f t="shared" si="8"/>
        <v>0</v>
      </c>
      <c r="P242" s="167">
        <f t="shared" si="4"/>
        <v>1947679.4299999983</v>
      </c>
      <c r="Q242" s="123">
        <f t="shared" si="5"/>
        <v>0.39915591935999967</v>
      </c>
      <c r="R242" s="123">
        <f>K242/AVERAGE($H$219:H242)</f>
        <v>0</v>
      </c>
      <c r="S242" s="123">
        <f>L242/AVERAGE($H$219:H242)</f>
        <v>4.1578741599999962E-2</v>
      </c>
      <c r="T242" s="123">
        <f>O242/AVERAGE($H$219:H242)</f>
        <v>0</v>
      </c>
      <c r="U242" s="123">
        <f>P242/AVERAGE($H$219:H242)</f>
        <v>3.8953588599999964E-2</v>
      </c>
      <c r="V242" s="93">
        <f>U242/COUNT($S$219:S242)*365</f>
        <v>0.59241915995833283</v>
      </c>
      <c r="W242" s="123">
        <f>比较基准!B243/比较基准!$B$219-1</f>
        <v>2.6994558267922741E-2</v>
      </c>
      <c r="X242" s="210">
        <f t="shared" si="6"/>
        <v>1.458418333207722E-2</v>
      </c>
      <c r="Y242" s="210">
        <f>R242-(比较基准!B243/比较基准!B242-1)</f>
        <v>0</v>
      </c>
      <c r="Z242" s="210">
        <f>X242/COUNT($X$219:X242)*365</f>
        <v>0.2218011215086744</v>
      </c>
      <c r="AA242" s="211">
        <f>(V242-J242)/(STDEV($T$219:T242)*SQRT(365))</f>
        <v>3.0467112472116504</v>
      </c>
      <c r="AB242" s="120">
        <f>(S242+1)/(MAX($S$219:S242)+1)-1</f>
        <v>-4.3332089007396268E-3</v>
      </c>
      <c r="AC242" s="123">
        <f>MIN($AB$219:AB242)</f>
        <v>-3.5621662971404788E-2</v>
      </c>
      <c r="AD242" s="123">
        <f t="shared" si="9"/>
        <v>4.1578741599999962E-2</v>
      </c>
      <c r="AE242" s="120">
        <f>(AD242+1)/(MAX($AD$220:AD242)+1)-1</f>
        <v>0</v>
      </c>
      <c r="AF242" s="123">
        <f>MIN($AE$220:AE242)</f>
        <v>-2.7231121249259749E-2</v>
      </c>
      <c r="AG242" s="123">
        <f t="shared" si="10"/>
        <v>0.54800000000000004</v>
      </c>
      <c r="AH242" s="123">
        <f t="shared" si="11"/>
        <v>-0.05</v>
      </c>
      <c r="AI242" s="123">
        <f t="shared" si="12"/>
        <v>0.46520000000000006</v>
      </c>
      <c r="AJ242">
        <f t="shared" si="13"/>
        <v>0.7</v>
      </c>
    </row>
    <row r="243" spans="1:36">
      <c r="A243" s="115">
        <v>44437</v>
      </c>
      <c r="B243" s="221">
        <v>1.3327</v>
      </c>
      <c r="C243" s="221">
        <v>1.3327</v>
      </c>
      <c r="D243" s="202">
        <v>1.3292999999999999</v>
      </c>
      <c r="E243" s="203">
        <v>52078937.079999998</v>
      </c>
      <c r="F243" s="203">
        <v>39077764.75</v>
      </c>
      <c r="G243" s="191">
        <f t="shared" si="1"/>
        <v>1.0418528097813307</v>
      </c>
      <c r="H243" s="201">
        <f>出入金!H243</f>
        <v>50000000</v>
      </c>
      <c r="I243" s="201">
        <f>出入金!I243</f>
        <v>5394190.8713692948</v>
      </c>
      <c r="J243" s="34">
        <f>出入金!C243</f>
        <v>4.3065727699530591E-2</v>
      </c>
      <c r="K243" s="167">
        <f t="shared" si="7"/>
        <v>0</v>
      </c>
      <c r="L243" s="167">
        <f t="shared" si="2"/>
        <v>2078937.0799999982</v>
      </c>
      <c r="M243" s="222">
        <v>131257.65</v>
      </c>
      <c r="N243" s="167">
        <f t="shared" si="3"/>
        <v>145841.83332077222</v>
      </c>
      <c r="O243" s="167">
        <f t="shared" si="8"/>
        <v>0</v>
      </c>
      <c r="P243" s="167">
        <f t="shared" si="4"/>
        <v>1947679.4299999983</v>
      </c>
      <c r="Q243" s="123">
        <f t="shared" si="5"/>
        <v>0.38540295098461502</v>
      </c>
      <c r="R243" s="123">
        <f>K243/AVERAGE($H$219:H243)</f>
        <v>0</v>
      </c>
      <c r="S243" s="123">
        <f>L243/AVERAGE($H$219:H243)</f>
        <v>4.1578741599999962E-2</v>
      </c>
      <c r="T243" s="123">
        <f>O243/AVERAGE($H$219:H243)</f>
        <v>0</v>
      </c>
      <c r="U243" s="123">
        <f>P243/AVERAGE($H$219:H243)</f>
        <v>3.8953588599999964E-2</v>
      </c>
      <c r="V243" s="93">
        <f>U243/COUNT($S$219:S243)*365</f>
        <v>0.56872239355999954</v>
      </c>
      <c r="W243" s="123">
        <f>比较基准!B244/比较基准!$B$219-1</f>
        <v>2.6994558267922741E-2</v>
      </c>
      <c r="X243" s="210">
        <f t="shared" si="6"/>
        <v>1.458418333207722E-2</v>
      </c>
      <c r="Y243" s="210">
        <f>R243-(比较基准!B244/比较基准!B243-1)</f>
        <v>0</v>
      </c>
      <c r="Z243" s="210">
        <f>X243/COUNT($X$219:X243)*365</f>
        <v>0.21292907664832741</v>
      </c>
      <c r="AA243" s="211">
        <f>(V243-J243)/(STDEV($T$219:T243)*SQRT(365))</f>
        <v>2.9761661893355775</v>
      </c>
      <c r="AB243" s="120">
        <f>(S243+1)/(MAX($S$219:S243)+1)-1</f>
        <v>-4.3332089007396268E-3</v>
      </c>
      <c r="AC243" s="123">
        <f>MIN($AB$219:AB243)</f>
        <v>-3.5621662971404788E-2</v>
      </c>
      <c r="AD243" s="123">
        <f t="shared" si="9"/>
        <v>4.1578741599999962E-2</v>
      </c>
      <c r="AE243" s="120">
        <f>(AD243+1)/(MAX($AD$220:AD243)+1)-1</f>
        <v>0</v>
      </c>
      <c r="AF243" s="123">
        <f>MIN($AE$220:AE243)</f>
        <v>-2.7231121249259749E-2</v>
      </c>
      <c r="AG243" s="123">
        <f t="shared" si="10"/>
        <v>0.54800000000000004</v>
      </c>
      <c r="AH243" s="123">
        <f t="shared" si="11"/>
        <v>-0.05</v>
      </c>
      <c r="AI243" s="123">
        <f t="shared" si="12"/>
        <v>0.46520000000000006</v>
      </c>
      <c r="AJ243">
        <f t="shared" si="13"/>
        <v>0.7</v>
      </c>
    </row>
    <row r="244" spans="1:36">
      <c r="A244" s="115">
        <v>44438</v>
      </c>
      <c r="B244" s="221">
        <v>1.3422000000000001</v>
      </c>
      <c r="C244" s="221">
        <v>1.3422000000000001</v>
      </c>
      <c r="D244" s="202">
        <v>1.3386</v>
      </c>
      <c r="E244" s="203">
        <v>52450175.850000001</v>
      </c>
      <c r="F244" s="203">
        <v>39077764.75</v>
      </c>
      <c r="G244" s="191">
        <f t="shared" si="1"/>
        <v>1.0491417822713378</v>
      </c>
      <c r="H244" s="201">
        <f>出入金!H242</f>
        <v>50000000</v>
      </c>
      <c r="I244" s="201">
        <f>出入金!I242</f>
        <v>5208333.333333333</v>
      </c>
      <c r="J244" s="34">
        <f>出入金!C242</f>
        <v>4.3067924528301958E-2</v>
      </c>
      <c r="K244" s="167">
        <f t="shared" si="7"/>
        <v>371238.77000000328</v>
      </c>
      <c r="L244" s="167">
        <f t="shared" si="2"/>
        <v>2450175.8500000015</v>
      </c>
      <c r="M244" s="222">
        <v>140713.18</v>
      </c>
      <c r="N244" s="167">
        <f t="shared" si="3"/>
        <v>156347.97288676762</v>
      </c>
      <c r="O244" s="167">
        <f t="shared" si="8"/>
        <v>361783.24000000302</v>
      </c>
      <c r="P244" s="167">
        <f t="shared" si="4"/>
        <v>2309462.6700000013</v>
      </c>
      <c r="Q244" s="123">
        <f t="shared" si="5"/>
        <v>0.4704337632000003</v>
      </c>
      <c r="R244" s="123">
        <f>K244/AVERAGE($H$219:H244)</f>
        <v>7.4247754000000658E-3</v>
      </c>
      <c r="S244" s="123">
        <f>L244/AVERAGE($H$219:H244)</f>
        <v>4.9003517000000031E-2</v>
      </c>
      <c r="T244" s="123">
        <f>O244/AVERAGE($H$219:H244)</f>
        <v>7.2356648000000603E-3</v>
      </c>
      <c r="U244" s="123">
        <f>P244/AVERAGE($H$219:H244)</f>
        <v>4.6189253400000026E-2</v>
      </c>
      <c r="V244" s="93">
        <f>U244/COUNT($S$219:S244)*365</f>
        <v>0.64842605734615422</v>
      </c>
      <c r="W244" s="123">
        <f>比较基准!B245/比较基准!$B$219-1</f>
        <v>3.3368719711323269E-2</v>
      </c>
      <c r="X244" s="210">
        <f t="shared" si="6"/>
        <v>1.5634797288676762E-2</v>
      </c>
      <c r="Y244" s="210">
        <f>R244-(比较基准!B245/比较基准!B244-1)</f>
        <v>1.2181588292649974E-3</v>
      </c>
      <c r="Z244" s="210">
        <f>X244/COUNT($X$219:X244)*365</f>
        <v>0.21948850039873147</v>
      </c>
      <c r="AA244" s="211">
        <f>(V244-J244)/(STDEV($T$219:T244)*SQRT(365))</f>
        <v>3.4719633313530598</v>
      </c>
      <c r="AB244" s="120">
        <f>(S244+1)/(MAX($S$219:S244)+1)-1</f>
        <v>0</v>
      </c>
      <c r="AC244" s="123">
        <f>MIN($AB$219:AB244)</f>
        <v>-3.5621662971404788E-2</v>
      </c>
      <c r="AD244" s="123">
        <f t="shared" si="9"/>
        <v>4.1578741599999962E-2</v>
      </c>
      <c r="AE244" s="120">
        <f>(AD244+1)/(MAX($AD$220:AD244)+1)-1</f>
        <v>0</v>
      </c>
      <c r="AF244" s="123">
        <f>MIN($AE$220:AE244)</f>
        <v>-2.7231121249259749E-2</v>
      </c>
      <c r="AG244" s="123">
        <f t="shared" si="10"/>
        <v>0.54800000000000004</v>
      </c>
      <c r="AH244" s="123">
        <f t="shared" si="11"/>
        <v>-0.05</v>
      </c>
      <c r="AI244" s="123">
        <f t="shared" si="12"/>
        <v>0.46520000000000006</v>
      </c>
      <c r="AJ244">
        <f t="shared" si="13"/>
        <v>0.7</v>
      </c>
    </row>
    <row r="245" spans="1:36">
      <c r="A245" s="115">
        <v>44439</v>
      </c>
      <c r="B245" s="221">
        <v>1.3378000000000001</v>
      </c>
      <c r="C245" s="221">
        <v>1.3378000000000001</v>
      </c>
      <c r="D245" s="202">
        <v>1.335</v>
      </c>
      <c r="E245" s="203">
        <v>52278233.68</v>
      </c>
      <c r="F245" s="203">
        <v>39077764.75</v>
      </c>
      <c r="G245" s="191">
        <f t="shared" si="1"/>
        <v>1.0463202445332707</v>
      </c>
      <c r="H245" s="201">
        <f>出入金!H243</f>
        <v>50000000</v>
      </c>
      <c r="I245" s="201">
        <f>出入金!I243</f>
        <v>5394190.8713692948</v>
      </c>
      <c r="J245" s="34">
        <f>出入金!C243</f>
        <v>4.3065727699530591E-2</v>
      </c>
      <c r="K245" s="167">
        <f t="shared" si="7"/>
        <v>-171942.17000000179</v>
      </c>
      <c r="L245" s="167">
        <f t="shared" si="2"/>
        <v>2278233.6799999997</v>
      </c>
      <c r="M245" s="222">
        <v>108949.66</v>
      </c>
      <c r="N245" s="167">
        <f t="shared" si="3"/>
        <v>121055.17774523568</v>
      </c>
      <c r="O245" s="167">
        <f t="shared" si="8"/>
        <v>-140178.65000000177</v>
      </c>
      <c r="P245" s="167">
        <f t="shared" si="4"/>
        <v>2169284.0199999996</v>
      </c>
      <c r="Q245" s="123">
        <f t="shared" si="5"/>
        <v>0.42234947452307686</v>
      </c>
      <c r="R245" s="123">
        <f>K245/AVERAGE($H$219:H245)</f>
        <v>-3.4388434000000357E-3</v>
      </c>
      <c r="S245" s="123">
        <f>L245/AVERAGE($H$219:H245)</f>
        <v>4.5564673599999994E-2</v>
      </c>
      <c r="T245" s="123">
        <f>O245/AVERAGE($H$219:H245)</f>
        <v>-2.8035730000000353E-3</v>
      </c>
      <c r="U245" s="123">
        <f>P245/AVERAGE($H$219:H245)</f>
        <v>4.3385680399999994E-2</v>
      </c>
      <c r="V245" s="93">
        <f>U245/COUNT($S$219:S245)*365</f>
        <v>0.58651012392592583</v>
      </c>
      <c r="W245" s="123">
        <f>比较基准!B246/比较基准!$B$219-1</f>
        <v>3.3459155825476428E-2</v>
      </c>
      <c r="X245" s="210">
        <f t="shared" si="6"/>
        <v>1.2105517774523566E-2</v>
      </c>
      <c r="Y245" s="210">
        <f>R245-(比较基准!B246/比较基准!B245-1)</f>
        <v>-3.5263592231792652E-3</v>
      </c>
      <c r="Z245" s="210">
        <f>X245/COUNT($X$219:X245)*365</f>
        <v>0.16364866621115193</v>
      </c>
      <c r="AA245" s="211">
        <f>(V245-J245)/(STDEV($T$219:T245)*SQRT(365))</f>
        <v>3.1632830396511733</v>
      </c>
      <c r="AB245" s="120">
        <f>(S245+1)/(MAX($S$219:S245)+1)-1</f>
        <v>-3.2782000672740841E-3</v>
      </c>
      <c r="AC245" s="123">
        <f>MIN($AB$219:AB245)</f>
        <v>-3.5621662971404788E-2</v>
      </c>
      <c r="AD245" s="123">
        <f t="shared" si="9"/>
        <v>4.1578741599999962E-2</v>
      </c>
      <c r="AE245" s="120">
        <f>(AD245+1)/(MAX($AD$220:AD245)+1)-1</f>
        <v>0</v>
      </c>
      <c r="AF245" s="123">
        <f>MIN($AE$220:AE245)</f>
        <v>-2.7231121249259749E-2</v>
      </c>
      <c r="AG245" s="123">
        <f t="shared" si="10"/>
        <v>0.54800000000000004</v>
      </c>
      <c r="AH245" s="123">
        <f t="shared" si="11"/>
        <v>-0.05</v>
      </c>
      <c r="AI245" s="123">
        <f t="shared" si="12"/>
        <v>0.46520000000000006</v>
      </c>
      <c r="AJ245">
        <f t="shared" si="13"/>
        <v>0.7</v>
      </c>
    </row>
    <row r="246" spans="1:36">
      <c r="A246" s="115">
        <v>44440</v>
      </c>
      <c r="B246" s="221">
        <v>1.3189</v>
      </c>
      <c r="C246" s="221">
        <v>1.3189</v>
      </c>
      <c r="D246" s="202">
        <v>1.3158000000000001</v>
      </c>
      <c r="E246" s="203">
        <v>51539663.93</v>
      </c>
      <c r="F246" s="203">
        <v>39077764.75</v>
      </c>
      <c r="G246" s="191">
        <f t="shared" si="1"/>
        <v>1.0312720432635787</v>
      </c>
      <c r="H246" s="201">
        <f>出入金!H244</f>
        <v>50000000</v>
      </c>
      <c r="I246" s="201">
        <f>出入金!I244</f>
        <v>5578512.396694215</v>
      </c>
      <c r="J246" s="34">
        <f>出入金!C244</f>
        <v>4.3063551401869238E-2</v>
      </c>
      <c r="K246" s="167">
        <f t="shared" si="7"/>
        <v>-738569.75</v>
      </c>
      <c r="L246" s="167">
        <f t="shared" si="2"/>
        <v>1539663.9299999997</v>
      </c>
      <c r="M246" s="222">
        <v>122289.16</v>
      </c>
      <c r="N246" s="167">
        <f t="shared" si="3"/>
        <v>135876.84189617832</v>
      </c>
      <c r="O246" s="167">
        <f t="shared" si="8"/>
        <v>-751909.24999999977</v>
      </c>
      <c r="P246" s="167">
        <f t="shared" si="4"/>
        <v>1417374.7699999998</v>
      </c>
      <c r="Q246" s="123">
        <f t="shared" si="5"/>
        <v>0.27599901559999995</v>
      </c>
      <c r="R246" s="123">
        <f>K246/AVERAGE($H$219:H246)</f>
        <v>-1.4771395E-2</v>
      </c>
      <c r="S246" s="123">
        <f>L246/AVERAGE($H$219:H246)</f>
        <v>3.0793278599999994E-2</v>
      </c>
      <c r="T246" s="123">
        <f>O246/AVERAGE($H$219:H246)</f>
        <v>-1.5038184999999996E-2</v>
      </c>
      <c r="U246" s="123">
        <f>P246/AVERAGE($H$219:H246)</f>
        <v>2.8347495399999995E-2</v>
      </c>
      <c r="V246" s="93">
        <f>U246/COUNT($S$219:S246)*365</f>
        <v>0.36952985074999994</v>
      </c>
      <c r="W246" s="123">
        <f>比较基准!B247/比较基准!$B$219-1</f>
        <v>1.7205594410382163E-2</v>
      </c>
      <c r="X246" s="210">
        <f t="shared" si="6"/>
        <v>1.3587684189617831E-2</v>
      </c>
      <c r="Y246" s="210">
        <f>R246-(比较基准!B247/比较基准!B246-1)</f>
        <v>9.559429634550462E-4</v>
      </c>
      <c r="Z246" s="210">
        <f>X246/COUNT($X$219:X246)*365</f>
        <v>0.1771251689003753</v>
      </c>
      <c r="AA246" s="211">
        <f>(V246-J246)/(STDEV($T$219:T246)*SQRT(365))</f>
        <v>1.8240636555228567</v>
      </c>
      <c r="AB246" s="120">
        <f>(S246+1)/(MAX($S$219:S246)+1)-1</f>
        <v>-1.7359558957513066E-2</v>
      </c>
      <c r="AC246" s="123">
        <f>MIN($AB$219:AB246)</f>
        <v>-3.5621662971404788E-2</v>
      </c>
      <c r="AD246" s="123">
        <f t="shared" si="9"/>
        <v>4.1578741599999962E-2</v>
      </c>
      <c r="AE246" s="120">
        <f>(AD246+1)/(MAX($AD$220:AD246)+1)-1</f>
        <v>0</v>
      </c>
      <c r="AF246" s="123">
        <f>MIN($AE$220:AE246)</f>
        <v>-2.7231121249259749E-2</v>
      </c>
      <c r="AG246" s="123">
        <f t="shared" si="10"/>
        <v>0.54800000000000004</v>
      </c>
      <c r="AH246" s="123">
        <f t="shared" si="11"/>
        <v>-0.05</v>
      </c>
      <c r="AI246" s="123">
        <f t="shared" si="12"/>
        <v>0.46520000000000006</v>
      </c>
      <c r="AJ246">
        <f t="shared" si="13"/>
        <v>0.7</v>
      </c>
    </row>
    <row r="247" spans="1:36">
      <c r="A247" s="115">
        <v>44441</v>
      </c>
      <c r="B247" s="221">
        <v>1.3339000000000001</v>
      </c>
      <c r="C247" s="221">
        <v>1.3339000000000001</v>
      </c>
      <c r="D247" s="202">
        <v>1.3307</v>
      </c>
      <c r="E247" s="203">
        <v>52125830.399999999</v>
      </c>
      <c r="F247" s="203">
        <v>39077764.75</v>
      </c>
      <c r="G247" s="191">
        <f t="shared" si="1"/>
        <v>1.0429500744572457</v>
      </c>
      <c r="H247" s="201">
        <f>出入金!H245</f>
        <v>50000000</v>
      </c>
      <c r="I247" s="201">
        <f>出入金!I245</f>
        <v>5761316.8724279832</v>
      </c>
      <c r="J247" s="34">
        <f>出入金!C245</f>
        <v>4.3061395348837288E-2</v>
      </c>
      <c r="K247" s="167">
        <f t="shared" si="7"/>
        <v>586166.46999999881</v>
      </c>
      <c r="L247" s="167">
        <f t="shared" si="2"/>
        <v>2125830.3999999985</v>
      </c>
      <c r="M247" s="222">
        <v>126723.79</v>
      </c>
      <c r="N247" s="167">
        <f t="shared" si="3"/>
        <v>140804.20781223805</v>
      </c>
      <c r="O247" s="167">
        <f t="shared" si="8"/>
        <v>581731.83999999869</v>
      </c>
      <c r="P247" s="167">
        <f t="shared" si="4"/>
        <v>1999106.6099999985</v>
      </c>
      <c r="Q247" s="123">
        <f t="shared" si="5"/>
        <v>0.36898341942857121</v>
      </c>
      <c r="R247" s="123">
        <f>K247/AVERAGE($H$219:H247)</f>
        <v>1.1723329399999977E-2</v>
      </c>
      <c r="S247" s="123">
        <f>L247/AVERAGE($H$219:H247)</f>
        <v>4.251660799999997E-2</v>
      </c>
      <c r="T247" s="123">
        <f>O247/AVERAGE($H$219:H247)</f>
        <v>1.1634636799999975E-2</v>
      </c>
      <c r="U247" s="123">
        <f>P247/AVERAGE($H$219:H247)</f>
        <v>3.9982132199999972E-2</v>
      </c>
      <c r="V247" s="93">
        <f>U247/COUNT($S$219:S247)*365</f>
        <v>0.50322338803448241</v>
      </c>
      <c r="W247" s="123">
        <f>比较基准!B248/比较基准!$B$219-1</f>
        <v>2.8436187218776166E-2</v>
      </c>
      <c r="X247" s="210">
        <f t="shared" si="6"/>
        <v>1.4080420781223804E-2</v>
      </c>
      <c r="Y247" s="210">
        <f>R247-(比较基准!B248/比较基准!B247-1)</f>
        <v>6.8269723074442824E-4</v>
      </c>
      <c r="Z247" s="210">
        <f>X247/COUNT($X$219:X247)*365</f>
        <v>0.17721908914298926</v>
      </c>
      <c r="AA247" s="211">
        <f>(V247-J247)/(STDEV($T$219:T247)*SQRT(365))</f>
        <v>2.5600522044582266</v>
      </c>
      <c r="AB247" s="120">
        <f>(S247+1)/(MAX($S$219:S247)+1)-1</f>
        <v>-6.1838772653038943E-3</v>
      </c>
      <c r="AC247" s="123">
        <f>MIN($AB$219:AB247)</f>
        <v>-3.5621662971404788E-2</v>
      </c>
      <c r="AD247" s="123">
        <f t="shared" si="9"/>
        <v>4.1578741599999962E-2</v>
      </c>
      <c r="AE247" s="120">
        <f>(AD247+1)/(MAX($AD$220:AD247)+1)-1</f>
        <v>0</v>
      </c>
      <c r="AF247" s="123">
        <f>MIN($AE$220:AE247)</f>
        <v>-2.7231121249259749E-2</v>
      </c>
      <c r="AG247" s="123">
        <f t="shared" si="10"/>
        <v>0.54800000000000004</v>
      </c>
      <c r="AH247" s="123">
        <f t="shared" si="11"/>
        <v>-0.05</v>
      </c>
      <c r="AI247" s="123">
        <f t="shared" si="12"/>
        <v>0.46520000000000006</v>
      </c>
      <c r="AJ247">
        <f t="shared" si="13"/>
        <v>0.7</v>
      </c>
    </row>
    <row r="248" spans="1:36">
      <c r="A248" s="115">
        <v>44442</v>
      </c>
      <c r="B248" s="221">
        <v>1.3225</v>
      </c>
      <c r="C248" s="221">
        <v>1.3225</v>
      </c>
      <c r="D248" s="202">
        <v>1.3194999999999999</v>
      </c>
      <c r="E248" s="203">
        <v>51680343.880000003</v>
      </c>
      <c r="F248" s="203">
        <v>39077764.75</v>
      </c>
      <c r="G248" s="191">
        <f t="shared" si="1"/>
        <v>1.0341719570499255</v>
      </c>
      <c r="H248" s="201">
        <f>出入金!H246</f>
        <v>50000000</v>
      </c>
      <c r="I248" s="201">
        <f>出入金!I246</f>
        <v>5942622.9508196721</v>
      </c>
      <c r="J248" s="34">
        <f>出入金!C246</f>
        <v>4.3059259259259339E-2</v>
      </c>
      <c r="K248" s="167">
        <f t="shared" si="7"/>
        <v>-445486.51999999583</v>
      </c>
      <c r="L248" s="167">
        <f t="shared" si="2"/>
        <v>1680343.8800000027</v>
      </c>
      <c r="M248" s="222">
        <v>118767.22</v>
      </c>
      <c r="N248" s="167">
        <f t="shared" si="3"/>
        <v>131963.57281707789</v>
      </c>
      <c r="O248" s="167">
        <f t="shared" si="8"/>
        <v>-437529.94999999576</v>
      </c>
      <c r="P248" s="167">
        <f t="shared" si="4"/>
        <v>1561576.6600000027</v>
      </c>
      <c r="Q248" s="123">
        <f t="shared" si="5"/>
        <v>0.28276131497931078</v>
      </c>
      <c r="R248" s="123">
        <f>K248/AVERAGE($H$219:H248)</f>
        <v>-8.9097303999999163E-3</v>
      </c>
      <c r="S248" s="123">
        <f>L248/AVERAGE($H$219:H248)</f>
        <v>3.3606877600000057E-2</v>
      </c>
      <c r="T248" s="123">
        <f>O248/AVERAGE($H$219:H248)</f>
        <v>-8.7505989999999145E-3</v>
      </c>
      <c r="U248" s="123">
        <f>P248/AVERAGE($H$219:H248)</f>
        <v>3.1231533200000054E-2</v>
      </c>
      <c r="V248" s="93">
        <f>U248/COUNT($S$219:S248)*365</f>
        <v>0.379983653933334</v>
      </c>
      <c r="W248" s="123">
        <f>比较基准!B249/比较基准!$B$219-1</f>
        <v>2.0410520318292269E-2</v>
      </c>
      <c r="X248" s="210">
        <f t="shared" si="6"/>
        <v>1.3196357281707788E-2</v>
      </c>
      <c r="Y248" s="210">
        <f>R248-(比较基准!B249/比较基准!B248-1)</f>
        <v>-1.1059726168477953E-3</v>
      </c>
      <c r="Z248" s="210">
        <f>X248/COUNT($X$219:X248)*365</f>
        <v>0.1605556802607781</v>
      </c>
      <c r="AA248" s="211">
        <f>(V248-J248)/(STDEV($T$219:T248)*SQRT(365))</f>
        <v>1.8705540802848053</v>
      </c>
      <c r="AB248" s="120">
        <f>(S248+1)/(MAX($S$219:S248)+1)-1</f>
        <v>-1.4677395404766758E-2</v>
      </c>
      <c r="AC248" s="123">
        <f>MIN($AB$219:AB248)</f>
        <v>-3.5621662971404788E-2</v>
      </c>
      <c r="AD248" s="123">
        <f t="shared" si="9"/>
        <v>3.3606877600000057E-2</v>
      </c>
      <c r="AE248" s="120">
        <f>(AD248+1)/(MAX($AD$220:AD248)+1)-1</f>
        <v>-7.6536354685523555E-3</v>
      </c>
      <c r="AF248" s="123">
        <f>MIN($AE$220:AE248)</f>
        <v>-2.7231121249259749E-2</v>
      </c>
      <c r="AG248" s="123">
        <f t="shared" si="10"/>
        <v>0.54800000000000004</v>
      </c>
      <c r="AH248" s="123">
        <f t="shared" si="11"/>
        <v>-0.05</v>
      </c>
      <c r="AI248" s="123">
        <f t="shared" si="12"/>
        <v>0.46520000000000006</v>
      </c>
      <c r="AJ248">
        <f t="shared" si="13"/>
        <v>0.7</v>
      </c>
    </row>
    <row r="249" spans="1:36">
      <c r="A249" s="115">
        <v>44443</v>
      </c>
      <c r="B249" s="221">
        <v>1.3225</v>
      </c>
      <c r="C249" s="221">
        <v>1.3225</v>
      </c>
      <c r="D249" s="202">
        <v>1.3194999999999999</v>
      </c>
      <c r="E249" s="203">
        <v>51680343.880000003</v>
      </c>
      <c r="F249" s="203">
        <v>39077764.75</v>
      </c>
      <c r="G249" s="191">
        <f t="shared" si="1"/>
        <v>1.0341719570499255</v>
      </c>
      <c r="H249" s="201">
        <f>出入金!H247</f>
        <v>50000000</v>
      </c>
      <c r="I249" s="201">
        <f>出入金!I247</f>
        <v>6122448.9795918372</v>
      </c>
      <c r="J249" s="34">
        <f>出入金!C247</f>
        <v>4.3057142857142933E-2</v>
      </c>
      <c r="K249" s="167">
        <f t="shared" si="7"/>
        <v>0</v>
      </c>
      <c r="L249" s="167">
        <f t="shared" si="2"/>
        <v>1680343.8800000027</v>
      </c>
      <c r="M249" s="222">
        <v>118767.22</v>
      </c>
      <c r="N249" s="167">
        <f t="shared" si="3"/>
        <v>131963.57281707789</v>
      </c>
      <c r="O249" s="167">
        <f t="shared" si="8"/>
        <v>0</v>
      </c>
      <c r="P249" s="167">
        <f t="shared" si="4"/>
        <v>1561576.6600000027</v>
      </c>
      <c r="Q249" s="123">
        <f t="shared" si="5"/>
        <v>0.27445616706666709</v>
      </c>
      <c r="R249" s="123">
        <f>K249/AVERAGE($H$219:H249)</f>
        <v>0</v>
      </c>
      <c r="S249" s="123">
        <f>L249/AVERAGE($H$219:H249)</f>
        <v>3.3606877600000057E-2</v>
      </c>
      <c r="T249" s="123">
        <f>O249/AVERAGE($H$219:H249)</f>
        <v>0</v>
      </c>
      <c r="U249" s="123">
        <f>P249/AVERAGE($H$219:H249)</f>
        <v>3.1231533200000054E-2</v>
      </c>
      <c r="V249" s="93">
        <f>U249/COUNT($S$219:S249)*365</f>
        <v>0.36772611670967803</v>
      </c>
      <c r="W249" s="123">
        <f>比较基准!B250/比较基准!$B$219-1</f>
        <v>2.0410520318292269E-2</v>
      </c>
      <c r="X249" s="210">
        <f t="shared" si="6"/>
        <v>1.3196357281707788E-2</v>
      </c>
      <c r="Y249" s="210">
        <f>R249-(比较基准!B250/比较基准!B249-1)</f>
        <v>0</v>
      </c>
      <c r="Z249" s="210">
        <f>X249/COUNT($X$219:X249)*365</f>
        <v>0.15537646476849493</v>
      </c>
      <c r="AA249" s="211">
        <f>(V249-J249)/(STDEV($T$219:T249)*SQRT(365))</f>
        <v>1.8329553771352818</v>
      </c>
      <c r="AB249" s="120">
        <f>(S249+1)/(MAX($S$219:S249)+1)-1</f>
        <v>-1.4677395404766758E-2</v>
      </c>
      <c r="AC249" s="123">
        <f>MIN($AB$219:AB249)</f>
        <v>-3.5621662971404788E-2</v>
      </c>
      <c r="AD249" s="123">
        <f t="shared" si="9"/>
        <v>3.3606877600000057E-2</v>
      </c>
      <c r="AE249" s="120">
        <f>(AD249+1)/(MAX($AD$220:AD249)+1)-1</f>
        <v>-7.6536354685523555E-3</v>
      </c>
      <c r="AF249" s="123">
        <f>MIN($AE$220:AE249)</f>
        <v>-2.7231121249259749E-2</v>
      </c>
      <c r="AG249" s="123">
        <f t="shared" si="10"/>
        <v>0.54800000000000004</v>
      </c>
      <c r="AH249" s="123">
        <f t="shared" si="11"/>
        <v>-0.05</v>
      </c>
      <c r="AI249" s="123">
        <f t="shared" si="12"/>
        <v>0.46520000000000006</v>
      </c>
      <c r="AJ249">
        <f t="shared" si="13"/>
        <v>0.7</v>
      </c>
    </row>
    <row r="250" spans="1:36">
      <c r="A250" s="115">
        <v>44444</v>
      </c>
      <c r="B250" s="221">
        <v>1.3225</v>
      </c>
      <c r="C250" s="221">
        <v>1.3225</v>
      </c>
      <c r="D250" s="202">
        <v>1.3194999999999999</v>
      </c>
      <c r="E250" s="203">
        <v>51680343.880000003</v>
      </c>
      <c r="F250" s="203">
        <v>39077764.75</v>
      </c>
      <c r="G250" s="191">
        <f t="shared" si="1"/>
        <v>1.0341719570499255</v>
      </c>
      <c r="H250" s="201">
        <f>出入金!H248</f>
        <v>50000000</v>
      </c>
      <c r="I250" s="201">
        <f>出入金!I248</f>
        <v>6300813.008130081</v>
      </c>
      <c r="J250" s="34">
        <f>出入金!C248</f>
        <v>4.3055045871559713E-2</v>
      </c>
      <c r="K250" s="167">
        <f t="shared" si="7"/>
        <v>0</v>
      </c>
      <c r="L250" s="167">
        <f t="shared" si="2"/>
        <v>1680343.8800000027</v>
      </c>
      <c r="M250" s="222">
        <v>118767.22</v>
      </c>
      <c r="N250" s="167">
        <f t="shared" si="3"/>
        <v>131963.57281707789</v>
      </c>
      <c r="O250" s="167">
        <f t="shared" si="8"/>
        <v>0</v>
      </c>
      <c r="P250" s="167">
        <f t="shared" si="4"/>
        <v>1561576.6600000027</v>
      </c>
      <c r="Q250" s="123">
        <f t="shared" si="5"/>
        <v>0.26668683514838754</v>
      </c>
      <c r="R250" s="123">
        <f>K250/AVERAGE($H$219:H250)</f>
        <v>0</v>
      </c>
      <c r="S250" s="123">
        <f>L250/AVERAGE($H$219:H250)</f>
        <v>3.3606877600000057E-2</v>
      </c>
      <c r="T250" s="123">
        <f>O250/AVERAGE($H$219:H250)</f>
        <v>0</v>
      </c>
      <c r="U250" s="123">
        <f>P250/AVERAGE($H$219:H250)</f>
        <v>3.1231533200000054E-2</v>
      </c>
      <c r="V250" s="93">
        <f>U250/COUNT($S$219:S250)*365</f>
        <v>0.3562346755625006</v>
      </c>
      <c r="W250" s="123">
        <f>比较基准!B251/比较基准!$B$219-1</f>
        <v>2.0410520318292269E-2</v>
      </c>
      <c r="X250" s="210">
        <f t="shared" si="6"/>
        <v>1.3196357281707788E-2</v>
      </c>
      <c r="Y250" s="210">
        <f>R250-(比较基准!B251/比较基准!B250-1)</f>
        <v>0</v>
      </c>
      <c r="Z250" s="210">
        <f>X250/COUNT($X$219:X250)*365</f>
        <v>0.15052095024447945</v>
      </c>
      <c r="AA250" s="211">
        <f>(V250-J250)/(STDEV($T$219:T250)*SQRT(365))</f>
        <v>1.7969750486712341</v>
      </c>
      <c r="AB250" s="120">
        <f>(S250+1)/(MAX($S$219:S250)+1)-1</f>
        <v>-1.4677395404766758E-2</v>
      </c>
      <c r="AC250" s="123">
        <f>MIN($AB$219:AB250)</f>
        <v>-3.5621662971404788E-2</v>
      </c>
      <c r="AD250" s="123">
        <f t="shared" si="9"/>
        <v>3.3606877600000057E-2</v>
      </c>
      <c r="AE250" s="120">
        <f>(AD250+1)/(MAX($AD$220:AD250)+1)-1</f>
        <v>-7.6536354685523555E-3</v>
      </c>
      <c r="AF250" s="123">
        <f>MIN($AE$220:AE250)</f>
        <v>-2.7231121249259749E-2</v>
      </c>
      <c r="AG250" s="123">
        <f t="shared" si="10"/>
        <v>0.54800000000000004</v>
      </c>
      <c r="AH250" s="123">
        <f t="shared" si="11"/>
        <v>-0.05</v>
      </c>
      <c r="AI250" s="123">
        <f t="shared" si="12"/>
        <v>0.46520000000000006</v>
      </c>
      <c r="AJ250">
        <f t="shared" si="13"/>
        <v>0.7</v>
      </c>
    </row>
    <row r="251" spans="1:36">
      <c r="A251" s="115">
        <v>44445</v>
      </c>
      <c r="B251" s="221">
        <v>1.3339000000000001</v>
      </c>
      <c r="C251" s="221">
        <v>1.3339000000000001</v>
      </c>
      <c r="D251" s="202">
        <v>1.3320000000000001</v>
      </c>
      <c r="E251" s="203">
        <v>52125830.399999999</v>
      </c>
      <c r="F251" s="203">
        <v>39077764.75</v>
      </c>
      <c r="G251" s="191">
        <f t="shared" ref="G251:G282" si="14">D251/$D$219</f>
        <v>1.0439689630848812</v>
      </c>
      <c r="H251" s="201">
        <f>出入金!H249</f>
        <v>50000000</v>
      </c>
      <c r="I251" s="201">
        <f>出入金!I249</f>
        <v>6477732.7935222676</v>
      </c>
      <c r="J251" s="34">
        <f>出入金!C249</f>
        <v>4.3052968036529755E-2</v>
      </c>
      <c r="K251" s="167">
        <f t="shared" si="7"/>
        <v>445486.51999999583</v>
      </c>
      <c r="L251" s="167">
        <f t="shared" ref="L251:L282" si="15">E251-H251</f>
        <v>2125830.3999999985</v>
      </c>
      <c r="M251" s="222">
        <v>73480.240000000005</v>
      </c>
      <c r="N251" s="167">
        <f t="shared" ref="N251:N282" si="16">IF(X251&gt;0,X251*H251*0.2,0)</f>
        <v>81644.70765824453</v>
      </c>
      <c r="O251" s="167">
        <f t="shared" si="8"/>
        <v>490773.49999999581</v>
      </c>
      <c r="P251" s="167">
        <f t="shared" ref="P251:P282" si="17">L251-M251</f>
        <v>2052350.1599999985</v>
      </c>
      <c r="Q251" s="123">
        <f t="shared" ref="Q251:Q282" si="18">L251/I251</f>
        <v>0.32817506799999974</v>
      </c>
      <c r="R251" s="123">
        <f>K251/AVERAGE($H$219:H251)</f>
        <v>8.9097303999999163E-3</v>
      </c>
      <c r="S251" s="123">
        <f>L251/AVERAGE($H$219:H251)</f>
        <v>4.251660799999997E-2</v>
      </c>
      <c r="T251" s="123">
        <f>O251/AVERAGE($H$219:H251)</f>
        <v>9.8154699999999165E-3</v>
      </c>
      <c r="U251" s="123">
        <f>P251/AVERAGE($H$219:H251)</f>
        <v>4.1047003199999973E-2</v>
      </c>
      <c r="V251" s="93">
        <f>U251/COUNT($S$219:S251)*365</f>
        <v>0.45400473236363603</v>
      </c>
      <c r="W251" s="123">
        <f>比较基准!B252/比较基准!$B$219-1</f>
        <v>3.4352137234175517E-2</v>
      </c>
      <c r="X251" s="210">
        <f t="shared" ref="X251:X282" si="19">S251-W251</f>
        <v>8.1644707658244525E-3</v>
      </c>
      <c r="Y251" s="210">
        <f>R251-(比较基准!B252/比较基准!B251-1)</f>
        <v>-4.7530226178093653E-3</v>
      </c>
      <c r="Z251" s="210">
        <f>X251/COUNT($X$219:X251)*365</f>
        <v>9.0303994834118939E-2</v>
      </c>
      <c r="AA251" s="211">
        <f>(V251-J251)/(STDEV($T$219:T251)*SQRT(365))</f>
        <v>2.3612804732329291</v>
      </c>
      <c r="AB251" s="120">
        <f>(S251+1)/(MAX($S$219:S251)+1)-1</f>
        <v>-6.1838772653038943E-3</v>
      </c>
      <c r="AC251" s="123">
        <f>MIN($AB$219:AB251)</f>
        <v>-3.5621662971404788E-2</v>
      </c>
      <c r="AD251" s="123">
        <f t="shared" si="9"/>
        <v>3.3606877600000057E-2</v>
      </c>
      <c r="AE251" s="120">
        <f>(AD251+1)/(MAX($AD$220:AD251)+1)-1</f>
        <v>-7.6536354685523555E-3</v>
      </c>
      <c r="AF251" s="123">
        <f>MIN($AE$220:AE251)</f>
        <v>-2.7231121249259749E-2</v>
      </c>
      <c r="AG251" s="123">
        <f t="shared" si="10"/>
        <v>0.54800000000000004</v>
      </c>
      <c r="AH251" s="123">
        <f t="shared" si="11"/>
        <v>-0.05</v>
      </c>
      <c r="AI251" s="123">
        <f t="shared" si="12"/>
        <v>0.46520000000000006</v>
      </c>
      <c r="AJ251">
        <f t="shared" si="13"/>
        <v>0.7</v>
      </c>
    </row>
    <row r="252" spans="1:36">
      <c r="A252" s="115">
        <v>44446</v>
      </c>
      <c r="B252" s="221">
        <v>1.3575999999999999</v>
      </c>
      <c r="C252" s="221">
        <v>1.3575999999999999</v>
      </c>
      <c r="D252" s="202">
        <v>1.3559000000000001</v>
      </c>
      <c r="E252" s="203">
        <v>53051973.420000002</v>
      </c>
      <c r="F252" s="203">
        <v>39077764.75</v>
      </c>
      <c r="G252" s="191">
        <f t="shared" si="14"/>
        <v>1.0627008386237167</v>
      </c>
      <c r="H252" s="201">
        <f>出入金!H250</f>
        <v>50000000</v>
      </c>
      <c r="I252" s="201">
        <f>出入金!I250</f>
        <v>6653225.8064516131</v>
      </c>
      <c r="J252" s="34">
        <f>出入金!C250</f>
        <v>4.3050909090909167E-2</v>
      </c>
      <c r="K252" s="167">
        <f t="shared" ref="K252:K283" si="20">E252-E251</f>
        <v>926143.02000000328</v>
      </c>
      <c r="L252" s="167">
        <f t="shared" si="15"/>
        <v>3051973.4200000018</v>
      </c>
      <c r="M252" s="222">
        <v>67786</v>
      </c>
      <c r="N252" s="167">
        <f t="shared" si="16"/>
        <v>75317.774122457136</v>
      </c>
      <c r="O252" s="167">
        <f t="shared" ref="O252:O283" si="21">P252-P251</f>
        <v>931837.26000000327</v>
      </c>
      <c r="P252" s="167">
        <f t="shared" si="17"/>
        <v>2984187.4200000018</v>
      </c>
      <c r="Q252" s="123">
        <f t="shared" si="18"/>
        <v>0.45872085343030328</v>
      </c>
      <c r="R252" s="123">
        <f>K252/AVERAGE($H$219:H252)</f>
        <v>1.8522860400000066E-2</v>
      </c>
      <c r="S252" s="123">
        <f>L252/AVERAGE($H$219:H252)</f>
        <v>6.1039468400000033E-2</v>
      </c>
      <c r="T252" s="123">
        <f>O252/AVERAGE($H$219:H252)</f>
        <v>1.8636745200000065E-2</v>
      </c>
      <c r="U252" s="123">
        <f>P252/AVERAGE($H$219:H252)</f>
        <v>5.9683748400000035E-2</v>
      </c>
      <c r="V252" s="93">
        <f>U252/COUNT($S$219:S252)*365</f>
        <v>0.64072259311764745</v>
      </c>
      <c r="W252" s="123">
        <f>比较基准!B253/比较基准!$B$219-1</f>
        <v>5.3507690987754319E-2</v>
      </c>
      <c r="X252" s="210">
        <f t="shared" si="19"/>
        <v>7.5317774122457132E-3</v>
      </c>
      <c r="Y252" s="210">
        <f>R252-(比较基准!B253/比较基准!B252-1)</f>
        <v>3.486712814474574E-6</v>
      </c>
      <c r="Z252" s="210">
        <f>X252/COUNT($X$219:X252)*365</f>
        <v>8.0855845749108382E-2</v>
      </c>
      <c r="AA252" s="211">
        <f>(V252-J252)/(STDEV($T$219:T252)*SQRT(365))</f>
        <v>3.309241975338864</v>
      </c>
      <c r="AB252" s="120">
        <f>(S252+1)/(MAX($S$219:S252)+1)-1</f>
        <v>0</v>
      </c>
      <c r="AC252" s="123">
        <f>MIN($AB$219:AB252)</f>
        <v>-3.5621662971404788E-2</v>
      </c>
      <c r="AD252" s="123">
        <f t="shared" ref="AD252:AD283" si="22">IF(WEEKDAY(A:A)=6,S:S,AD251)</f>
        <v>3.3606877600000057E-2</v>
      </c>
      <c r="AE252" s="120">
        <f>(AD252+1)/(MAX($AD$220:AD252)+1)-1</f>
        <v>-7.6536354685523555E-3</v>
      </c>
      <c r="AF252" s="123">
        <f>MIN($AE$220:AE252)</f>
        <v>-2.7231121249259749E-2</v>
      </c>
      <c r="AG252" s="123">
        <f t="shared" si="10"/>
        <v>0.54800000000000004</v>
      </c>
      <c r="AH252" s="123">
        <f t="shared" si="11"/>
        <v>-0.05</v>
      </c>
      <c r="AI252" s="123">
        <f t="shared" si="12"/>
        <v>0.46520000000000006</v>
      </c>
      <c r="AJ252">
        <f t="shared" si="13"/>
        <v>0.7</v>
      </c>
    </row>
    <row r="253" spans="1:36">
      <c r="A253" s="115">
        <v>44447</v>
      </c>
      <c r="B253" s="221">
        <v>1.3623000000000001</v>
      </c>
      <c r="C253" s="221">
        <v>1.3623000000000001</v>
      </c>
      <c r="D253" s="202">
        <v>1.3602000000000001</v>
      </c>
      <c r="E253" s="203">
        <v>53235638.920000002</v>
      </c>
      <c r="F253" s="203">
        <v>39077764.75</v>
      </c>
      <c r="G253" s="191">
        <f t="shared" si="14"/>
        <v>1.0660710086997414</v>
      </c>
      <c r="H253" s="201">
        <f>出入金!H251</f>
        <v>50000000</v>
      </c>
      <c r="I253" s="201">
        <f>出入金!I251</f>
        <v>6827309.2369477907</v>
      </c>
      <c r="J253" s="34">
        <f>出入金!C251</f>
        <v>4.3048868778280625E-2</v>
      </c>
      <c r="K253" s="167">
        <f t="shared" si="20"/>
        <v>183665.5</v>
      </c>
      <c r="L253" s="167">
        <f t="shared" si="15"/>
        <v>3235638.9200000018</v>
      </c>
      <c r="M253" s="222">
        <v>81706.81</v>
      </c>
      <c r="N253" s="167">
        <f t="shared" si="16"/>
        <v>90785.349412202675</v>
      </c>
      <c r="O253" s="167">
        <f t="shared" si="21"/>
        <v>169744.68999999994</v>
      </c>
      <c r="P253" s="167">
        <f t="shared" si="17"/>
        <v>3153932.1100000017</v>
      </c>
      <c r="Q253" s="123">
        <f t="shared" si="18"/>
        <v>0.47392593592941207</v>
      </c>
      <c r="R253" s="123">
        <f>K253/AVERAGE($H$219:H253)</f>
        <v>3.6733099999999999E-3</v>
      </c>
      <c r="S253" s="123">
        <f>L253/AVERAGE($H$219:H253)</f>
        <v>6.4712778400000032E-2</v>
      </c>
      <c r="T253" s="123">
        <f>O253/AVERAGE($H$219:H253)</f>
        <v>3.3948937999999989E-3</v>
      </c>
      <c r="U253" s="123">
        <f>P253/AVERAGE($H$219:H253)</f>
        <v>6.3078642200000035E-2</v>
      </c>
      <c r="V253" s="93">
        <f>U253/COUNT($S$219:S253)*365</f>
        <v>0.65782012580000038</v>
      </c>
      <c r="W253" s="123">
        <f>比较基准!B254/比较基准!$B$219-1</f>
        <v>5.5634243458779764E-2</v>
      </c>
      <c r="X253" s="210">
        <f t="shared" si="19"/>
        <v>9.0785349412202676E-3</v>
      </c>
      <c r="Y253" s="210">
        <f>R253-(比较基准!B254/比较基准!B253-1)</f>
        <v>1.6547652003587468E-3</v>
      </c>
      <c r="Z253" s="210">
        <f>X253/COUNT($X$219:X253)*365</f>
        <v>9.4676150101297082E-2</v>
      </c>
      <c r="AA253" s="211">
        <f>(V253-J253)/(STDEV($T$219:T253)*SQRT(365))</f>
        <v>3.4535815049115355</v>
      </c>
      <c r="AB253" s="120">
        <f>(S253+1)/(MAX($S$219:S253)+1)-1</f>
        <v>0</v>
      </c>
      <c r="AC253" s="123">
        <f>MIN($AB$219:AB253)</f>
        <v>-3.5621662971404788E-2</v>
      </c>
      <c r="AD253" s="123">
        <f t="shared" si="22"/>
        <v>3.3606877600000057E-2</v>
      </c>
      <c r="AE253" s="120">
        <f>(AD253+1)/(MAX($AD$220:AD253)+1)-1</f>
        <v>-7.6536354685523555E-3</v>
      </c>
      <c r="AF253" s="123">
        <f>MIN($AE$220:AE253)</f>
        <v>-2.7231121249259749E-2</v>
      </c>
      <c r="AG253" s="123">
        <f t="shared" ref="AG253:AG284" si="23">AG252</f>
        <v>0.54800000000000004</v>
      </c>
      <c r="AH253" s="123">
        <f t="shared" ref="AH253:AH284" si="24">AH252</f>
        <v>-0.05</v>
      </c>
      <c r="AI253" s="123">
        <f t="shared" ref="AI253:AI284" si="25">AI252</f>
        <v>0.46520000000000006</v>
      </c>
      <c r="AJ253">
        <f t="shared" ref="AJ253:AJ284" si="26">$AJ$220</f>
        <v>0.7</v>
      </c>
    </row>
    <row r="254" spans="1:36">
      <c r="A254" s="115">
        <v>44448</v>
      </c>
      <c r="B254" s="221">
        <v>1.3622000000000001</v>
      </c>
      <c r="C254" s="221">
        <v>1.3622000000000001</v>
      </c>
      <c r="D254" s="202">
        <v>1.3622000000000001</v>
      </c>
      <c r="E254" s="203">
        <v>53150030.340000004</v>
      </c>
      <c r="F254" s="203">
        <v>39017787.649999999</v>
      </c>
      <c r="G254" s="191">
        <f t="shared" si="14"/>
        <v>1.0676385296653343</v>
      </c>
      <c r="H254" s="201">
        <f>出入金!H252</f>
        <v>50000000</v>
      </c>
      <c r="I254" s="201">
        <f>出入金!I252</f>
        <v>7000000</v>
      </c>
      <c r="J254" s="34">
        <f>出入金!C252</f>
        <v>4.3046846846846926E-2</v>
      </c>
      <c r="K254" s="167">
        <f t="shared" si="20"/>
        <v>-85608.579999998212</v>
      </c>
      <c r="L254" s="167">
        <f t="shared" si="15"/>
        <v>3150030.3400000036</v>
      </c>
      <c r="M254" s="222">
        <v>0</v>
      </c>
      <c r="N254" s="167">
        <f t="shared" si="16"/>
        <v>65659.174803459478</v>
      </c>
      <c r="O254" s="167">
        <f t="shared" si="21"/>
        <v>-3901.769999998156</v>
      </c>
      <c r="P254" s="167">
        <f t="shared" si="17"/>
        <v>3150030.3400000036</v>
      </c>
      <c r="Q254" s="123">
        <f t="shared" si="18"/>
        <v>0.45000433428571479</v>
      </c>
      <c r="R254" s="123">
        <f>K254/AVERAGE($H$219:H254)</f>
        <v>-1.7121715999999642E-3</v>
      </c>
      <c r="S254" s="123">
        <f>L254/AVERAGE($H$219:H254)</f>
        <v>6.3000606800000067E-2</v>
      </c>
      <c r="T254" s="123">
        <f>O254/AVERAGE($H$219:H254)</f>
        <v>-7.8035399999963118E-5</v>
      </c>
      <c r="U254" s="123">
        <f>P254/AVERAGE($H$219:H254)</f>
        <v>6.3000606800000067E-2</v>
      </c>
      <c r="V254" s="93">
        <f>U254/COUNT($S$219:S254)*365</f>
        <v>0.63875615227777849</v>
      </c>
      <c r="W254" s="123">
        <f>比较基准!B255/比较基准!$B$219-1</f>
        <v>5.6434689319654119E-2</v>
      </c>
      <c r="X254" s="210">
        <f t="shared" si="19"/>
        <v>6.565917480345948E-3</v>
      </c>
      <c r="Y254" s="210">
        <f>R254-(比较基准!B255/比较基准!B254-1)</f>
        <v>-2.4704322057298852E-3</v>
      </c>
      <c r="Z254" s="210">
        <f>X254/COUNT($X$219:X254)*365</f>
        <v>6.6571107786840861E-2</v>
      </c>
      <c r="AA254" s="211">
        <f>(V254-J254)/(STDEV($T$219:T254)*SQRT(365))</f>
        <v>3.3933791214706046</v>
      </c>
      <c r="AB254" s="120">
        <f>(S254+1)/(MAX($S$219:S254)+1)-1</f>
        <v>-1.6081065567495889E-3</v>
      </c>
      <c r="AC254" s="123">
        <f>MIN($AB$219:AB254)</f>
        <v>-3.5621662971404788E-2</v>
      </c>
      <c r="AD254" s="123">
        <f t="shared" si="22"/>
        <v>3.3606877600000057E-2</v>
      </c>
      <c r="AE254" s="120">
        <f>(AD254+1)/(MAX($AD$220:AD254)+1)-1</f>
        <v>-7.6536354685523555E-3</v>
      </c>
      <c r="AF254" s="123">
        <f>MIN($AE$220:AE254)</f>
        <v>-2.7231121249259749E-2</v>
      </c>
      <c r="AG254" s="123">
        <f t="shared" si="23"/>
        <v>0.54800000000000004</v>
      </c>
      <c r="AH254" s="123">
        <f t="shared" si="24"/>
        <v>-0.05</v>
      </c>
      <c r="AI254" s="123">
        <f t="shared" si="25"/>
        <v>0.46520000000000006</v>
      </c>
      <c r="AJ254">
        <f t="shared" si="26"/>
        <v>0.7</v>
      </c>
    </row>
    <row r="255" spans="1:36">
      <c r="A255" s="115">
        <v>44449</v>
      </c>
      <c r="B255" s="221">
        <v>1.3644000000000001</v>
      </c>
      <c r="C255" s="221">
        <v>1.3644000000000001</v>
      </c>
      <c r="D255" s="202">
        <v>1.3644000000000001</v>
      </c>
      <c r="E255" s="203">
        <v>53235869.469999999</v>
      </c>
      <c r="F255" s="203">
        <v>39017787.649999999</v>
      </c>
      <c r="G255" s="191">
        <f t="shared" si="14"/>
        <v>1.0693628027274864</v>
      </c>
      <c r="H255" s="201">
        <f>出入金!H253</f>
        <v>50000000</v>
      </c>
      <c r="I255" s="201">
        <f>出入金!I253</f>
        <v>7171314.7410358563</v>
      </c>
      <c r="J255" s="34">
        <f>出入金!C253</f>
        <v>4.3044843049327437E-2</v>
      </c>
      <c r="K255" s="167">
        <f t="shared" si="20"/>
        <v>85839.129999995232</v>
      </c>
      <c r="L255" s="167">
        <f t="shared" si="15"/>
        <v>3235869.4699999988</v>
      </c>
      <c r="M255" s="222">
        <v>0</v>
      </c>
      <c r="N255" s="167">
        <f t="shared" si="16"/>
        <v>39482.788570344572</v>
      </c>
      <c r="O255" s="167">
        <f t="shared" si="21"/>
        <v>85839.129999995232</v>
      </c>
      <c r="P255" s="167">
        <f t="shared" si="17"/>
        <v>3235869.4699999988</v>
      </c>
      <c r="Q255" s="123">
        <f t="shared" si="18"/>
        <v>0.45122402053888871</v>
      </c>
      <c r="R255" s="123">
        <f>K255/AVERAGE($H$219:H255)</f>
        <v>1.7167825999999046E-3</v>
      </c>
      <c r="S255" s="123">
        <f>L255/AVERAGE($H$219:H255)</f>
        <v>6.4717389399999978E-2</v>
      </c>
      <c r="T255" s="123">
        <f>O255/AVERAGE($H$219:H255)</f>
        <v>1.7167825999999046E-3</v>
      </c>
      <c r="U255" s="123">
        <f>P255/AVERAGE($H$219:H255)</f>
        <v>6.4717389399999978E-2</v>
      </c>
      <c r="V255" s="93">
        <f>U255/COUNT($S$219:S255)*365</f>
        <v>0.63842830083783764</v>
      </c>
      <c r="W255" s="123">
        <f>比较基准!B256/比较基准!$B$219-1</f>
        <v>6.0769110542965521E-2</v>
      </c>
      <c r="X255" s="210">
        <f t="shared" si="19"/>
        <v>3.9482788570344568E-3</v>
      </c>
      <c r="Y255" s="210">
        <f>R255-(比较基准!B256/比较基准!B255-1)</f>
        <v>-2.3860940540248515E-3</v>
      </c>
      <c r="Z255" s="210">
        <f>X255/COUNT($X$219:X255)*365</f>
        <v>3.894923737344802E-2</v>
      </c>
      <c r="AA255" s="211">
        <f>(V255-J255)/(STDEV($T$219:T255)*SQRT(365))</f>
        <v>3.4396314599045255</v>
      </c>
      <c r="AB255" s="120">
        <f>(S255+1)/(MAX($S$219:S255)+1)-1</f>
        <v>0</v>
      </c>
      <c r="AC255" s="123">
        <f>MIN($AB$219:AB255)</f>
        <v>-3.5621662971404788E-2</v>
      </c>
      <c r="AD255" s="123">
        <f t="shared" si="22"/>
        <v>6.4717389399999978E-2</v>
      </c>
      <c r="AE255" s="120">
        <f>(AD255+1)/(MAX($AD$220:AD255)+1)-1</f>
        <v>0</v>
      </c>
      <c r="AF255" s="123">
        <f>MIN($AE$220:AE255)</f>
        <v>-2.7231121249259749E-2</v>
      </c>
      <c r="AG255" s="123">
        <f t="shared" si="23"/>
        <v>0.54800000000000004</v>
      </c>
      <c r="AH255" s="123">
        <f t="shared" si="24"/>
        <v>-0.05</v>
      </c>
      <c r="AI255" s="123">
        <f t="shared" si="25"/>
        <v>0.46520000000000006</v>
      </c>
      <c r="AJ255">
        <f t="shared" si="26"/>
        <v>0.7</v>
      </c>
    </row>
    <row r="256" spans="1:36">
      <c r="A256" s="115">
        <v>44450</v>
      </c>
      <c r="B256" s="221">
        <v>1.3644000000000001</v>
      </c>
      <c r="C256" s="221">
        <v>1.3644000000000001</v>
      </c>
      <c r="D256" s="202">
        <v>1.3644000000000001</v>
      </c>
      <c r="E256" s="203">
        <v>53235869.469999999</v>
      </c>
      <c r="F256" s="203">
        <v>39017787.649999999</v>
      </c>
      <c r="G256" s="191">
        <f t="shared" si="14"/>
        <v>1.0693628027274864</v>
      </c>
      <c r="H256" s="201">
        <f>出入金!H254</f>
        <v>50000000</v>
      </c>
      <c r="I256" s="201">
        <f>出入金!I254</f>
        <v>7341269.8412698414</v>
      </c>
      <c r="J256" s="34">
        <f>出入金!C254</f>
        <v>4.3042857142857223E-2</v>
      </c>
      <c r="K256" s="167">
        <f t="shared" si="20"/>
        <v>0</v>
      </c>
      <c r="L256" s="167">
        <f t="shared" si="15"/>
        <v>3235869.4699999988</v>
      </c>
      <c r="M256" s="222">
        <v>0</v>
      </c>
      <c r="N256" s="167">
        <f t="shared" si="16"/>
        <v>39482.788570344572</v>
      </c>
      <c r="O256" s="167">
        <f t="shared" si="21"/>
        <v>0</v>
      </c>
      <c r="P256" s="167">
        <f t="shared" si="17"/>
        <v>3235869.4699999988</v>
      </c>
      <c r="Q256" s="123">
        <f t="shared" si="18"/>
        <v>0.44077789537297279</v>
      </c>
      <c r="R256" s="123">
        <f>K256/AVERAGE($H$219:H256)</f>
        <v>0</v>
      </c>
      <c r="S256" s="123">
        <f>L256/AVERAGE($H$219:H256)</f>
        <v>6.4717389399999978E-2</v>
      </c>
      <c r="T256" s="123">
        <f>O256/AVERAGE($H$219:H256)</f>
        <v>0</v>
      </c>
      <c r="U256" s="123">
        <f>P256/AVERAGE($H$219:H256)</f>
        <v>6.4717389399999978E-2</v>
      </c>
      <c r="V256" s="93">
        <f>U256/COUNT($S$219:S256)*365</f>
        <v>0.62162755607894715</v>
      </c>
      <c r="W256" s="123">
        <f>比较基准!B257/比较基准!$B$219-1</f>
        <v>6.0769110542965521E-2</v>
      </c>
      <c r="X256" s="210">
        <f t="shared" si="19"/>
        <v>3.9482788570344568E-3</v>
      </c>
      <c r="Y256" s="210">
        <f>R256-(比较基准!B257/比较基准!B256-1)</f>
        <v>0</v>
      </c>
      <c r="Z256" s="210">
        <f>X256/COUNT($X$219:X256)*365</f>
        <v>3.7924257442567812E-2</v>
      </c>
      <c r="AA256" s="211">
        <f>(V256-J256)/(STDEV($T$219:T256)*SQRT(365))</f>
        <v>3.3869822586531084</v>
      </c>
      <c r="AB256" s="120">
        <f>(S256+1)/(MAX($S$219:S256)+1)-1</f>
        <v>0</v>
      </c>
      <c r="AC256" s="123">
        <f>MIN($AB$219:AB256)</f>
        <v>-3.5621662971404788E-2</v>
      </c>
      <c r="AD256" s="123">
        <f t="shared" si="22"/>
        <v>6.4717389399999978E-2</v>
      </c>
      <c r="AE256" s="120">
        <f>(AD256+1)/(MAX($AD$220:AD256)+1)-1</f>
        <v>0</v>
      </c>
      <c r="AF256" s="123">
        <f>MIN($AE$220:AE256)</f>
        <v>-2.7231121249259749E-2</v>
      </c>
      <c r="AG256" s="123">
        <f t="shared" si="23"/>
        <v>0.54800000000000004</v>
      </c>
      <c r="AH256" s="123">
        <f t="shared" si="24"/>
        <v>-0.05</v>
      </c>
      <c r="AI256" s="123">
        <f t="shared" si="25"/>
        <v>0.46520000000000006</v>
      </c>
      <c r="AJ256">
        <f t="shared" si="26"/>
        <v>0.7</v>
      </c>
    </row>
    <row r="257" spans="1:36">
      <c r="A257" s="115">
        <v>44451</v>
      </c>
      <c r="B257" s="221">
        <v>1.3644000000000001</v>
      </c>
      <c r="C257" s="221">
        <v>1.3644000000000001</v>
      </c>
      <c r="D257" s="202">
        <v>1.3644000000000001</v>
      </c>
      <c r="E257" s="203">
        <v>53235869.469999999</v>
      </c>
      <c r="F257" s="203">
        <v>39017787.649999999</v>
      </c>
      <c r="G257" s="191">
        <f t="shared" si="14"/>
        <v>1.0693628027274864</v>
      </c>
      <c r="H257" s="201">
        <f>出入金!H255</f>
        <v>50000000</v>
      </c>
      <c r="I257" s="201">
        <f>出入金!I255</f>
        <v>7509881.4229249014</v>
      </c>
      <c r="J257" s="34">
        <f>出入金!C255</f>
        <v>4.3040888888888969E-2</v>
      </c>
      <c r="K257" s="167">
        <f t="shared" si="20"/>
        <v>0</v>
      </c>
      <c r="L257" s="167">
        <f t="shared" si="15"/>
        <v>3235869.4699999988</v>
      </c>
      <c r="M257" s="222">
        <v>0</v>
      </c>
      <c r="N257" s="167">
        <f t="shared" si="16"/>
        <v>39482.788570344572</v>
      </c>
      <c r="O257" s="167">
        <f t="shared" si="21"/>
        <v>0</v>
      </c>
      <c r="P257" s="167">
        <f t="shared" si="17"/>
        <v>3235869.4699999988</v>
      </c>
      <c r="Q257" s="123">
        <f t="shared" si="18"/>
        <v>0.43088156626842089</v>
      </c>
      <c r="R257" s="123">
        <f>K257/AVERAGE($H$219:H257)</f>
        <v>0</v>
      </c>
      <c r="S257" s="123">
        <f>L257/AVERAGE($H$219:H257)</f>
        <v>6.4717389399999978E-2</v>
      </c>
      <c r="T257" s="123">
        <f>O257/AVERAGE($H$219:H257)</f>
        <v>0</v>
      </c>
      <c r="U257" s="123">
        <f>P257/AVERAGE($H$219:H257)</f>
        <v>6.4717389399999978E-2</v>
      </c>
      <c r="V257" s="93">
        <f>U257/COUNT($S$219:S257)*365</f>
        <v>0.60568838797435876</v>
      </c>
      <c r="W257" s="123">
        <f>比较基准!B258/比较基准!$B$219-1</f>
        <v>6.0769110542965521E-2</v>
      </c>
      <c r="X257" s="210">
        <f t="shared" si="19"/>
        <v>3.9482788570344568E-3</v>
      </c>
      <c r="Y257" s="210">
        <f>R257-(比较基准!B258/比较基准!B257-1)</f>
        <v>0</v>
      </c>
      <c r="Z257" s="210">
        <f>X257/COUNT($X$219:X257)*365</f>
        <v>3.6951840585066072E-2</v>
      </c>
      <c r="AA257" s="211">
        <f>(V257-J257)/(STDEV($T$219:T257)*SQRT(365))</f>
        <v>3.3363065428619074</v>
      </c>
      <c r="AB257" s="120">
        <f>(S257+1)/(MAX($S$219:S257)+1)-1</f>
        <v>0</v>
      </c>
      <c r="AC257" s="123">
        <f>MIN($AB$219:AB257)</f>
        <v>-3.5621662971404788E-2</v>
      </c>
      <c r="AD257" s="123">
        <f t="shared" si="22"/>
        <v>6.4717389399999978E-2</v>
      </c>
      <c r="AE257" s="120">
        <f>(AD257+1)/(MAX($AD$220:AD257)+1)-1</f>
        <v>0</v>
      </c>
      <c r="AF257" s="123">
        <f>MIN($AE$220:AE257)</f>
        <v>-2.7231121249259749E-2</v>
      </c>
      <c r="AG257" s="123">
        <f t="shared" si="23"/>
        <v>0.54800000000000004</v>
      </c>
      <c r="AH257" s="123">
        <f t="shared" si="24"/>
        <v>-0.05</v>
      </c>
      <c r="AI257" s="123">
        <f t="shared" si="25"/>
        <v>0.46520000000000006</v>
      </c>
      <c r="AJ257">
        <f t="shared" si="26"/>
        <v>0.7</v>
      </c>
    </row>
    <row r="258" spans="1:36">
      <c r="A258" s="115">
        <v>44452</v>
      </c>
      <c r="B258" s="221">
        <v>1.3664000000000001</v>
      </c>
      <c r="C258" s="221">
        <v>1.3664000000000001</v>
      </c>
      <c r="D258" s="202">
        <v>1.3664000000000001</v>
      </c>
      <c r="E258" s="203">
        <v>53313905.039999999</v>
      </c>
      <c r="F258" s="203">
        <v>39017787.649999999</v>
      </c>
      <c r="G258" s="191">
        <f t="shared" si="14"/>
        <v>1.0709303236930794</v>
      </c>
      <c r="H258" s="201">
        <f>出入金!H256</f>
        <v>50000000</v>
      </c>
      <c r="I258" s="201">
        <f>出入金!I256</f>
        <v>7677165.3543307083</v>
      </c>
      <c r="J258" s="34">
        <f>出入金!C256</f>
        <v>4.3038938053097428E-2</v>
      </c>
      <c r="K258" s="167">
        <f t="shared" si="20"/>
        <v>78035.570000000298</v>
      </c>
      <c r="L258" s="167">
        <f t="shared" si="15"/>
        <v>3313905.0399999991</v>
      </c>
      <c r="M258" s="222">
        <v>0</v>
      </c>
      <c r="N258" s="167">
        <f t="shared" si="16"/>
        <v>35258.94629515594</v>
      </c>
      <c r="O258" s="167">
        <f t="shared" si="21"/>
        <v>78035.570000000298</v>
      </c>
      <c r="P258" s="167">
        <f t="shared" si="17"/>
        <v>3313905.0399999991</v>
      </c>
      <c r="Q258" s="123">
        <f t="shared" si="18"/>
        <v>0.43165737444102553</v>
      </c>
      <c r="R258" s="123">
        <f>K258/AVERAGE($H$219:H258)</f>
        <v>1.560711400000006E-3</v>
      </c>
      <c r="S258" s="123">
        <f>L258/AVERAGE($H$219:H258)</f>
        <v>6.6278100799999976E-2</v>
      </c>
      <c r="T258" s="123">
        <f>O258/AVERAGE($H$219:H258)</f>
        <v>1.560711400000006E-3</v>
      </c>
      <c r="U258" s="123">
        <f>P258/AVERAGE($H$219:H258)</f>
        <v>6.6278100799999976E-2</v>
      </c>
      <c r="V258" s="93">
        <f>U258/COUNT($S$219:S258)*365</f>
        <v>0.60478766979999976</v>
      </c>
      <c r="W258" s="123">
        <f>比较基准!B259/比较基准!$B$219-1</f>
        <v>6.2752206170484381E-2</v>
      </c>
      <c r="X258" s="210">
        <f t="shared" si="19"/>
        <v>3.5258946295155941E-3</v>
      </c>
      <c r="Y258" s="210">
        <f>R258-(比较基准!B259/比较基准!B258-1)</f>
        <v>-3.0877707568135191E-4</v>
      </c>
      <c r="Z258" s="210">
        <f>X258/COUNT($X$219:X258)*365</f>
        <v>3.2173788494329794E-2</v>
      </c>
      <c r="AA258" s="211">
        <f>(V258-J258)/(STDEV($T$219:T258)*SQRT(365))</f>
        <v>3.3745157809429149</v>
      </c>
      <c r="AB258" s="120">
        <f>(S258+1)/(MAX($S$219:S258)+1)-1</f>
        <v>0</v>
      </c>
      <c r="AC258" s="123">
        <f>MIN($AB$219:AB258)</f>
        <v>-3.5621662971404788E-2</v>
      </c>
      <c r="AD258" s="123">
        <f t="shared" si="22"/>
        <v>6.4717389399999978E-2</v>
      </c>
      <c r="AE258" s="120">
        <f>(AD258+1)/(MAX($AD$220:AD258)+1)-1</f>
        <v>0</v>
      </c>
      <c r="AF258" s="123">
        <f>MIN($AE$220:AE258)</f>
        <v>-2.7231121249259749E-2</v>
      </c>
      <c r="AG258" s="123">
        <f t="shared" si="23"/>
        <v>0.54800000000000004</v>
      </c>
      <c r="AH258" s="123">
        <f t="shared" si="24"/>
        <v>-0.05</v>
      </c>
      <c r="AI258" s="123">
        <f t="shared" si="25"/>
        <v>0.46520000000000006</v>
      </c>
      <c r="AJ258">
        <f t="shared" si="26"/>
        <v>0.7</v>
      </c>
    </row>
    <row r="259" spans="1:36">
      <c r="A259" s="115">
        <v>44453</v>
      </c>
      <c r="B259" s="221">
        <v>1.361</v>
      </c>
      <c r="C259" s="221">
        <v>1.361</v>
      </c>
      <c r="D259" s="202">
        <v>1.361</v>
      </c>
      <c r="E259" s="203">
        <v>53103208.990000002</v>
      </c>
      <c r="F259" s="203">
        <v>39017787.649999999</v>
      </c>
      <c r="G259" s="191">
        <f t="shared" si="14"/>
        <v>1.0666980170859786</v>
      </c>
      <c r="H259" s="201">
        <f>出入金!H257</f>
        <v>50000000</v>
      </c>
      <c r="I259" s="201">
        <f>出入金!I257</f>
        <v>7843137.2549019605</v>
      </c>
      <c r="J259" s="34">
        <f>出入金!C257</f>
        <v>4.3037004405286426E-2</v>
      </c>
      <c r="K259" s="167">
        <f t="shared" si="20"/>
        <v>-210696.04999999702</v>
      </c>
      <c r="L259" s="167">
        <f t="shared" si="15"/>
        <v>3103208.9900000021</v>
      </c>
      <c r="M259" s="222">
        <v>0</v>
      </c>
      <c r="N259" s="167">
        <f t="shared" si="16"/>
        <v>34018.84377107679</v>
      </c>
      <c r="O259" s="167">
        <f t="shared" si="21"/>
        <v>-210696.04999999702</v>
      </c>
      <c r="P259" s="167">
        <f t="shared" si="17"/>
        <v>3103208.9900000021</v>
      </c>
      <c r="Q259" s="123">
        <f t="shared" si="18"/>
        <v>0.39565914622500026</v>
      </c>
      <c r="R259" s="123">
        <f>K259/AVERAGE($H$219:H259)</f>
        <v>-4.21392099999994E-3</v>
      </c>
      <c r="S259" s="123">
        <f>L259/AVERAGE($H$219:H259)</f>
        <v>6.2064179800000042E-2</v>
      </c>
      <c r="T259" s="123">
        <f>O259/AVERAGE($H$219:H259)</f>
        <v>-4.21392099999994E-3</v>
      </c>
      <c r="U259" s="123">
        <f>P259/AVERAGE($H$219:H259)</f>
        <v>6.2064179800000042E-2</v>
      </c>
      <c r="V259" s="93">
        <f>U259/COUNT($S$219:S259)*365</f>
        <v>0.55252257626829304</v>
      </c>
      <c r="W259" s="123">
        <f>比较基准!B260/比较基准!$B$219-1</f>
        <v>5.8662295422892363E-2</v>
      </c>
      <c r="X259" s="210">
        <f t="shared" si="19"/>
        <v>3.4018843771076793E-3</v>
      </c>
      <c r="Y259" s="210">
        <f>R259-(比较基准!B260/比较基准!B259-1)</f>
        <v>-3.6550673762957009E-4</v>
      </c>
      <c r="Z259" s="210">
        <f>X259/COUNT($X$219:X259)*365</f>
        <v>3.0285068235226902E-2</v>
      </c>
      <c r="AA259" s="211">
        <f>(V259-J259)/(STDEV($T$219:T259)*SQRT(365))</f>
        <v>3.0821004361331368</v>
      </c>
      <c r="AB259" s="120">
        <f>(S259+1)/(MAX($S$219:S259)+1)-1</f>
        <v>-3.9519905706009162E-3</v>
      </c>
      <c r="AC259" s="123">
        <f>MIN($AB$219:AB259)</f>
        <v>-3.5621662971404788E-2</v>
      </c>
      <c r="AD259" s="123">
        <f t="shared" si="22"/>
        <v>6.4717389399999978E-2</v>
      </c>
      <c r="AE259" s="120">
        <f>(AD259+1)/(MAX($AD$220:AD259)+1)-1</f>
        <v>0</v>
      </c>
      <c r="AF259" s="123">
        <f>MIN($AE$220:AE259)</f>
        <v>-2.7231121249259749E-2</v>
      </c>
      <c r="AG259" s="123">
        <f t="shared" si="23"/>
        <v>0.54800000000000004</v>
      </c>
      <c r="AH259" s="123">
        <f t="shared" si="24"/>
        <v>-0.05</v>
      </c>
      <c r="AI259" s="123">
        <f t="shared" si="25"/>
        <v>0.46520000000000006</v>
      </c>
      <c r="AJ259">
        <f t="shared" si="26"/>
        <v>0.7</v>
      </c>
    </row>
    <row r="260" spans="1:36">
      <c r="A260" s="115">
        <v>44454</v>
      </c>
      <c r="B260" s="221">
        <v>1.3753</v>
      </c>
      <c r="C260" s="221">
        <v>1.3753</v>
      </c>
      <c r="D260" s="202">
        <v>1.3753</v>
      </c>
      <c r="E260" s="203">
        <v>53661163.359999999</v>
      </c>
      <c r="F260" s="203">
        <v>39017787.649999999</v>
      </c>
      <c r="G260" s="191">
        <f t="shared" si="14"/>
        <v>1.0779057919899677</v>
      </c>
      <c r="H260" s="201">
        <f>出入金!H258</f>
        <v>50000000</v>
      </c>
      <c r="I260" s="201">
        <f>出入金!I258</f>
        <v>8007812.5</v>
      </c>
      <c r="J260" s="34">
        <f>出入金!C258</f>
        <v>4.3035087719298329E-2</v>
      </c>
      <c r="K260" s="167">
        <f t="shared" si="20"/>
        <v>557954.36999999732</v>
      </c>
      <c r="L260" s="167">
        <f t="shared" si="15"/>
        <v>3661163.3599999994</v>
      </c>
      <c r="M260" s="222">
        <v>0</v>
      </c>
      <c r="N260" s="167">
        <f t="shared" si="16"/>
        <v>71612.704155299827</v>
      </c>
      <c r="O260" s="167">
        <f t="shared" si="21"/>
        <v>557954.36999999732</v>
      </c>
      <c r="P260" s="167">
        <f t="shared" si="17"/>
        <v>3661163.3599999994</v>
      </c>
      <c r="Q260" s="123">
        <f t="shared" si="18"/>
        <v>0.45719893666341455</v>
      </c>
      <c r="R260" s="123">
        <f>K260/AVERAGE($H$219:H260)</f>
        <v>1.1159087399999946E-2</v>
      </c>
      <c r="S260" s="123">
        <f>L260/AVERAGE($H$219:H260)</f>
        <v>7.3223267199999983E-2</v>
      </c>
      <c r="T260" s="123">
        <f>O260/AVERAGE($H$219:H260)</f>
        <v>1.1159087399999946E-2</v>
      </c>
      <c r="U260" s="123">
        <f>P260/AVERAGE($H$219:H260)</f>
        <v>7.3223267199999983E-2</v>
      </c>
      <c r="V260" s="93">
        <f>U260/COUNT($S$219:S260)*365</f>
        <v>0.6363450601904761</v>
      </c>
      <c r="W260" s="123">
        <f>比较基准!B261/比较基准!$B$219-1</f>
        <v>6.6061996784470001E-2</v>
      </c>
      <c r="X260" s="210">
        <f t="shared" si="19"/>
        <v>7.1612704155299828E-3</v>
      </c>
      <c r="Y260" s="210">
        <f>R260-(比较基准!B261/比较基准!B260-1)</f>
        <v>4.1694161955278097E-3</v>
      </c>
      <c r="Z260" s="210">
        <f>X260/COUNT($X$219:X260)*365</f>
        <v>6.223485003972485E-2</v>
      </c>
      <c r="AA260" s="211">
        <f>(V260-J260)/(STDEV($T$219:T260)*SQRT(365))</f>
        <v>3.5799001438629015</v>
      </c>
      <c r="AB260" s="120">
        <f>(S260+1)/(MAX($S$219:S260)+1)-1</f>
        <v>0</v>
      </c>
      <c r="AC260" s="123">
        <f>MIN($AB$219:AB260)</f>
        <v>-3.5621662971404788E-2</v>
      </c>
      <c r="AD260" s="123">
        <f t="shared" si="22"/>
        <v>6.4717389399999978E-2</v>
      </c>
      <c r="AE260" s="120">
        <f>(AD260+1)/(MAX($AD$220:AD260)+1)-1</f>
        <v>0</v>
      </c>
      <c r="AF260" s="123">
        <f>MIN($AE$220:AE260)</f>
        <v>-2.7231121249259749E-2</v>
      </c>
      <c r="AG260" s="123">
        <f t="shared" si="23"/>
        <v>0.54800000000000004</v>
      </c>
      <c r="AH260" s="123">
        <f t="shared" si="24"/>
        <v>-0.05</v>
      </c>
      <c r="AI260" s="123">
        <f t="shared" si="25"/>
        <v>0.46520000000000006</v>
      </c>
      <c r="AJ260">
        <f t="shared" si="26"/>
        <v>0.7</v>
      </c>
    </row>
    <row r="261" spans="1:36">
      <c r="A261" s="115">
        <v>44455</v>
      </c>
      <c r="B261" s="221">
        <v>1.3418000000000001</v>
      </c>
      <c r="C261" s="221">
        <v>1.3418000000000001</v>
      </c>
      <c r="D261" s="202">
        <v>1.3411999999999999</v>
      </c>
      <c r="E261" s="203">
        <v>52354067.469999999</v>
      </c>
      <c r="F261" s="203">
        <v>39017787.649999999</v>
      </c>
      <c r="G261" s="191">
        <f t="shared" si="14"/>
        <v>1.0511795595266087</v>
      </c>
      <c r="H261" s="201">
        <f>出入金!H259</f>
        <v>50000000</v>
      </c>
      <c r="I261" s="201">
        <f>出入金!I259</f>
        <v>8171206.2256809343</v>
      </c>
      <c r="J261" s="34">
        <f>出入金!C259</f>
        <v>4.3033187772925849E-2</v>
      </c>
      <c r="K261" s="167">
        <f t="shared" si="20"/>
        <v>-1307095.8900000006</v>
      </c>
      <c r="L261" s="167">
        <f t="shared" si="15"/>
        <v>2354067.4699999988</v>
      </c>
      <c r="M261" s="222">
        <v>24859.45</v>
      </c>
      <c r="N261" s="167">
        <f t="shared" si="16"/>
        <v>100751.93700008097</v>
      </c>
      <c r="O261" s="167">
        <f t="shared" si="21"/>
        <v>-1331955.3400000008</v>
      </c>
      <c r="P261" s="167">
        <f t="shared" si="17"/>
        <v>2329208.0199999986</v>
      </c>
      <c r="Q261" s="123">
        <f t="shared" si="18"/>
        <v>0.28809301894761891</v>
      </c>
      <c r="R261" s="123">
        <f>K261/AVERAGE($H$219:H261)</f>
        <v>-2.6141917800000011E-2</v>
      </c>
      <c r="S261" s="123">
        <f>L261/AVERAGE($H$219:H261)</f>
        <v>4.7081349399999979E-2</v>
      </c>
      <c r="T261" s="123">
        <f>O261/AVERAGE($H$219:H261)</f>
        <v>-2.6639106800000017E-2</v>
      </c>
      <c r="U261" s="123">
        <f>P261/AVERAGE($H$219:H261)</f>
        <v>4.658416039999997E-2</v>
      </c>
      <c r="V261" s="93">
        <f>U261/COUNT($S$219:S261)*365</f>
        <v>0.39542368711627884</v>
      </c>
      <c r="W261" s="123">
        <f>比较基准!B262/比较基准!$B$219-1</f>
        <v>3.7006155699991883E-2</v>
      </c>
      <c r="X261" s="210">
        <f t="shared" si="19"/>
        <v>1.0075193700008096E-2</v>
      </c>
      <c r="Y261" s="210">
        <f>R261-(比较基准!B262/比较基准!B261-1)</f>
        <v>1.1133836478692399E-3</v>
      </c>
      <c r="Z261" s="210">
        <f>X261/COUNT($X$219:X261)*365</f>
        <v>8.5521993034952448E-2</v>
      </c>
      <c r="AA261" s="211">
        <f>(V261-J261)/(STDEV($T$219:T261)*SQRT(365))</f>
        <v>1.9209729898135672</v>
      </c>
      <c r="AB261" s="120">
        <f>(S261+1)/(MAX($S$219:S261)+1)-1</f>
        <v>-2.4358321887861467E-2</v>
      </c>
      <c r="AC261" s="123">
        <f>MIN($AB$219:AB261)</f>
        <v>-3.5621662971404788E-2</v>
      </c>
      <c r="AD261" s="123">
        <f t="shared" si="22"/>
        <v>6.4717389399999978E-2</v>
      </c>
      <c r="AE261" s="120">
        <f>(AD261+1)/(MAX($AD$220:AD261)+1)-1</f>
        <v>0</v>
      </c>
      <c r="AF261" s="123">
        <f>MIN($AE$220:AE261)</f>
        <v>-2.7231121249259749E-2</v>
      </c>
      <c r="AG261" s="123">
        <f t="shared" si="23"/>
        <v>0.54800000000000004</v>
      </c>
      <c r="AH261" s="123">
        <f t="shared" si="24"/>
        <v>-0.05</v>
      </c>
      <c r="AI261" s="123">
        <f t="shared" si="25"/>
        <v>0.46520000000000006</v>
      </c>
      <c r="AJ261">
        <f t="shared" si="26"/>
        <v>0.7</v>
      </c>
    </row>
    <row r="262" spans="1:36">
      <c r="A262" s="115">
        <v>44456</v>
      </c>
      <c r="B262" s="221">
        <v>1.3466</v>
      </c>
      <c r="C262" s="221">
        <v>1.3466</v>
      </c>
      <c r="D262" s="221">
        <v>1.3443000000000001</v>
      </c>
      <c r="E262" s="203">
        <v>52541352.850000001</v>
      </c>
      <c r="F262" s="203">
        <v>39017787.649999999</v>
      </c>
      <c r="G262" s="191">
        <f t="shared" si="14"/>
        <v>1.0536092170232776</v>
      </c>
      <c r="H262" s="201">
        <f>出入金!H260</f>
        <v>50000000</v>
      </c>
      <c r="I262" s="201">
        <f>出入金!I260</f>
        <v>8333333.333333333</v>
      </c>
      <c r="J262" s="34">
        <f>出入金!C260</f>
        <v>4.303130434782617E-2</v>
      </c>
      <c r="K262" s="167">
        <f t="shared" si="20"/>
        <v>187285.38000000268</v>
      </c>
      <c r="L262" s="167">
        <f t="shared" si="15"/>
        <v>2541352.8500000015</v>
      </c>
      <c r="M262" s="222">
        <v>88534.7</v>
      </c>
      <c r="N262" s="167">
        <f t="shared" si="16"/>
        <v>171269.07584509099</v>
      </c>
      <c r="O262" s="167">
        <f t="shared" si="21"/>
        <v>123610.13000000268</v>
      </c>
      <c r="P262" s="167">
        <f t="shared" si="17"/>
        <v>2452818.1500000013</v>
      </c>
      <c r="Q262" s="123">
        <f t="shared" si="18"/>
        <v>0.30496234200000016</v>
      </c>
      <c r="R262" s="123">
        <f>K262/AVERAGE($H$219:H262)</f>
        <v>3.7457076000000536E-3</v>
      </c>
      <c r="S262" s="123">
        <f>L262/AVERAGE($H$219:H262)</f>
        <v>5.082705700000003E-2</v>
      </c>
      <c r="T262" s="123">
        <f>O262/AVERAGE($H$219:H262)</f>
        <v>2.4722026000000537E-3</v>
      </c>
      <c r="U262" s="123">
        <f>P262/AVERAGE($H$219:H262)</f>
        <v>4.9056363000000026E-2</v>
      </c>
      <c r="V262" s="93">
        <f>U262/COUNT($S$219:S262)*365</f>
        <v>0.40694482943181842</v>
      </c>
      <c r="W262" s="123">
        <f>比较基准!B263/比较基准!$B$219-1</f>
        <v>3.3700149415490932E-2</v>
      </c>
      <c r="X262" s="210">
        <f t="shared" si="19"/>
        <v>1.7126907584509098E-2</v>
      </c>
      <c r="Y262" s="210">
        <f>R262-(比较基准!B263/比较基准!B262-1)</f>
        <v>6.9337371660052223E-3</v>
      </c>
      <c r="Z262" s="210">
        <f>X262/COUNT($X$219:X262)*365</f>
        <v>0.14207548337149592</v>
      </c>
      <c r="AA262" s="211">
        <f>(V262-J262)/(STDEV($T$219:T262)*SQRT(365))</f>
        <v>2.0067772169361522</v>
      </c>
      <c r="AB262" s="120">
        <f>(S262+1)/(MAX($S$219:S262)+1)-1</f>
        <v>-2.0868174297442144E-2</v>
      </c>
      <c r="AC262" s="123">
        <f>MIN($AB$219:AB262)</f>
        <v>-3.5621662971404788E-2</v>
      </c>
      <c r="AD262" s="123">
        <f t="shared" si="22"/>
        <v>5.082705700000003E-2</v>
      </c>
      <c r="AE262" s="120">
        <f>(AD262+1)/(MAX($AD$220:AD262)+1)-1</f>
        <v>-1.304602755462414E-2</v>
      </c>
      <c r="AF262" s="123">
        <f>MIN($AE$220:AE262)</f>
        <v>-2.7231121249259749E-2</v>
      </c>
      <c r="AG262" s="123">
        <f t="shared" si="23"/>
        <v>0.54800000000000004</v>
      </c>
      <c r="AH262" s="123">
        <f t="shared" si="24"/>
        <v>-0.05</v>
      </c>
      <c r="AI262" s="123">
        <f t="shared" si="25"/>
        <v>0.46520000000000006</v>
      </c>
      <c r="AJ262">
        <f t="shared" si="26"/>
        <v>0.7</v>
      </c>
    </row>
    <row r="263" spans="1:36">
      <c r="A263" s="115">
        <v>44457</v>
      </c>
      <c r="B263" s="221">
        <v>1.3466</v>
      </c>
      <c r="C263" s="221">
        <v>1.3466</v>
      </c>
      <c r="D263" s="221">
        <v>1.3443000000000001</v>
      </c>
      <c r="E263" s="203">
        <v>52541352.850000001</v>
      </c>
      <c r="F263" s="203">
        <v>39017787.649999999</v>
      </c>
      <c r="G263" s="191">
        <f t="shared" si="14"/>
        <v>1.0536092170232776</v>
      </c>
      <c r="H263" s="201">
        <f>出入金!H261</f>
        <v>50000000</v>
      </c>
      <c r="I263" s="201">
        <f>出入金!I261</f>
        <v>8494208.4942084942</v>
      </c>
      <c r="J263" s="34">
        <f>出入金!C261</f>
        <v>4.3029437229437313E-2</v>
      </c>
      <c r="K263" s="167">
        <f t="shared" si="20"/>
        <v>0</v>
      </c>
      <c r="L263" s="167">
        <f t="shared" si="15"/>
        <v>2541352.8500000015</v>
      </c>
      <c r="M263" s="222">
        <v>88534.7</v>
      </c>
      <c r="N263" s="167">
        <f t="shared" si="16"/>
        <v>171269.07584509099</v>
      </c>
      <c r="O263" s="167">
        <f t="shared" si="21"/>
        <v>0</v>
      </c>
      <c r="P263" s="167">
        <f t="shared" si="17"/>
        <v>2452818.1500000013</v>
      </c>
      <c r="Q263" s="123">
        <f t="shared" si="18"/>
        <v>0.29918654006818202</v>
      </c>
      <c r="R263" s="123">
        <f>K263/AVERAGE($H$219:H263)</f>
        <v>0</v>
      </c>
      <c r="S263" s="123">
        <f>L263/AVERAGE($H$219:H263)</f>
        <v>5.082705700000003E-2</v>
      </c>
      <c r="T263" s="123">
        <f>O263/AVERAGE($H$219:H263)</f>
        <v>0</v>
      </c>
      <c r="U263" s="123">
        <f>P263/AVERAGE($H$219:H263)</f>
        <v>4.9056363000000026E-2</v>
      </c>
      <c r="V263" s="93">
        <f>U263/COUNT($S$219:S263)*365</f>
        <v>0.39790161100000021</v>
      </c>
      <c r="W263" s="123">
        <f>比较基准!B264/比较基准!$B$219-1</f>
        <v>3.3700149415490932E-2</v>
      </c>
      <c r="X263" s="210">
        <f t="shared" si="19"/>
        <v>1.7126907584509098E-2</v>
      </c>
      <c r="Y263" s="210">
        <f>R263-(比较基准!B264/比较基准!B263-1)</f>
        <v>0</v>
      </c>
      <c r="Z263" s="210">
        <f>X263/COUNT($X$219:X263)*365</f>
        <v>0.13891825040768491</v>
      </c>
      <c r="AA263" s="211">
        <f>(V263-J263)/(STDEV($T$219:T263)*SQRT(365))</f>
        <v>1.9792329301908638</v>
      </c>
      <c r="AB263" s="120">
        <f>(S263+1)/(MAX($S$219:S263)+1)-1</f>
        <v>-2.0868174297442144E-2</v>
      </c>
      <c r="AC263" s="123">
        <f>MIN($AB$219:AB263)</f>
        <v>-3.5621662971404788E-2</v>
      </c>
      <c r="AD263" s="123">
        <f t="shared" si="22"/>
        <v>5.082705700000003E-2</v>
      </c>
      <c r="AE263" s="120">
        <f>(AD263+1)/(MAX($AD$220:AD263)+1)-1</f>
        <v>-1.304602755462414E-2</v>
      </c>
      <c r="AF263" s="123">
        <f>MIN($AE$220:AE263)</f>
        <v>-2.7231121249259749E-2</v>
      </c>
      <c r="AG263" s="123">
        <f t="shared" si="23"/>
        <v>0.54800000000000004</v>
      </c>
      <c r="AH263" s="123">
        <f t="shared" si="24"/>
        <v>-0.05</v>
      </c>
      <c r="AI263" s="123">
        <f t="shared" si="25"/>
        <v>0.46520000000000006</v>
      </c>
      <c r="AJ263">
        <f t="shared" si="26"/>
        <v>0.7</v>
      </c>
    </row>
    <row r="264" spans="1:36">
      <c r="A264" s="115">
        <v>44458</v>
      </c>
      <c r="B264" s="221">
        <v>1.3466</v>
      </c>
      <c r="C264" s="221">
        <v>1.3466</v>
      </c>
      <c r="D264" s="221">
        <v>1.3443000000000001</v>
      </c>
      <c r="E264" s="203">
        <v>52541352.850000001</v>
      </c>
      <c r="F264" s="203">
        <v>39017787.649999999</v>
      </c>
      <c r="G264" s="191">
        <f t="shared" si="14"/>
        <v>1.0536092170232776</v>
      </c>
      <c r="H264" s="201">
        <f>出入金!H262</f>
        <v>50000000</v>
      </c>
      <c r="I264" s="201">
        <f>出入金!I262</f>
        <v>8653846.153846154</v>
      </c>
      <c r="J264" s="34">
        <f>出入金!C262</f>
        <v>4.3027586206896638E-2</v>
      </c>
      <c r="K264" s="167">
        <f t="shared" si="20"/>
        <v>0</v>
      </c>
      <c r="L264" s="167">
        <f t="shared" si="15"/>
        <v>2541352.8500000015</v>
      </c>
      <c r="M264" s="222">
        <v>88534.7</v>
      </c>
      <c r="N264" s="167">
        <f t="shared" si="16"/>
        <v>171269.07584509099</v>
      </c>
      <c r="O264" s="167">
        <f t="shared" si="21"/>
        <v>0</v>
      </c>
      <c r="P264" s="167">
        <f t="shared" si="17"/>
        <v>2452818.1500000013</v>
      </c>
      <c r="Q264" s="123">
        <f t="shared" si="18"/>
        <v>0.29366744044444459</v>
      </c>
      <c r="R264" s="123">
        <f>K264/AVERAGE($H$219:H264)</f>
        <v>0</v>
      </c>
      <c r="S264" s="123">
        <f>L264/AVERAGE($H$219:H264)</f>
        <v>5.082705700000003E-2</v>
      </c>
      <c r="T264" s="123">
        <f>O264/AVERAGE($H$219:H264)</f>
        <v>0</v>
      </c>
      <c r="U264" s="123">
        <f>P264/AVERAGE($H$219:H264)</f>
        <v>4.9056363000000026E-2</v>
      </c>
      <c r="V264" s="93">
        <f>U264/COUNT($S$219:S264)*365</f>
        <v>0.38925157597826104</v>
      </c>
      <c r="W264" s="123">
        <f>比较基准!B265/比较基准!$B$219-1</f>
        <v>3.3700149415490932E-2</v>
      </c>
      <c r="X264" s="210">
        <f t="shared" si="19"/>
        <v>1.7126907584509098E-2</v>
      </c>
      <c r="Y264" s="210">
        <f>R264-(比较基准!B265/比较基准!B264-1)</f>
        <v>0</v>
      </c>
      <c r="Z264" s="210">
        <f>X264/COUNT($X$219:X264)*365</f>
        <v>0.13589828844230045</v>
      </c>
      <c r="AA264" s="211">
        <f>(V264-J264)/(STDEV($T$219:T264)*SQRT(365))</f>
        <v>1.9525263515193818</v>
      </c>
      <c r="AB264" s="120">
        <f>(S264+1)/(MAX($S$219:S264)+1)-1</f>
        <v>-2.0868174297442144E-2</v>
      </c>
      <c r="AC264" s="123">
        <f>MIN($AB$219:AB264)</f>
        <v>-3.5621662971404788E-2</v>
      </c>
      <c r="AD264" s="123">
        <f t="shared" si="22"/>
        <v>5.082705700000003E-2</v>
      </c>
      <c r="AE264" s="120">
        <f>(AD264+1)/(MAX($AD$220:AD264)+1)-1</f>
        <v>-1.304602755462414E-2</v>
      </c>
      <c r="AF264" s="123">
        <f>MIN($AE$220:AE264)</f>
        <v>-2.7231121249259749E-2</v>
      </c>
      <c r="AG264" s="123">
        <f t="shared" si="23"/>
        <v>0.54800000000000004</v>
      </c>
      <c r="AH264" s="123">
        <f t="shared" si="24"/>
        <v>-0.05</v>
      </c>
      <c r="AI264" s="123">
        <f t="shared" si="25"/>
        <v>0.46520000000000006</v>
      </c>
      <c r="AJ264">
        <f t="shared" si="26"/>
        <v>0.7</v>
      </c>
    </row>
    <row r="265" spans="1:36">
      <c r="A265" s="115">
        <v>44459</v>
      </c>
      <c r="B265" s="221">
        <v>1.3466</v>
      </c>
      <c r="C265" s="221">
        <v>1.3466</v>
      </c>
      <c r="D265" s="221">
        <v>1.3443000000000001</v>
      </c>
      <c r="E265" s="203">
        <v>52541352.850000001</v>
      </c>
      <c r="F265" s="203">
        <v>39017787.649999999</v>
      </c>
      <c r="G265" s="191">
        <f t="shared" si="14"/>
        <v>1.0536092170232776</v>
      </c>
      <c r="H265" s="201">
        <f>出入金!H263</f>
        <v>50000000</v>
      </c>
      <c r="I265" s="201">
        <f>出入金!I263</f>
        <v>8812260.5363984667</v>
      </c>
      <c r="J265" s="34">
        <f>出入金!C263</f>
        <v>4.3025751072961457E-2</v>
      </c>
      <c r="K265" s="167">
        <f t="shared" si="20"/>
        <v>0</v>
      </c>
      <c r="L265" s="167">
        <f t="shared" si="15"/>
        <v>2541352.8500000015</v>
      </c>
      <c r="M265" s="222">
        <v>88534.7</v>
      </c>
      <c r="N265" s="167">
        <f t="shared" si="16"/>
        <v>171269.07584509099</v>
      </c>
      <c r="O265" s="167">
        <f t="shared" si="21"/>
        <v>0</v>
      </c>
      <c r="P265" s="167">
        <f t="shared" si="17"/>
        <v>2452818.1500000013</v>
      </c>
      <c r="Q265" s="123">
        <f t="shared" si="18"/>
        <v>0.28838830167391322</v>
      </c>
      <c r="R265" s="123">
        <f>K265/AVERAGE($H$219:H265)</f>
        <v>0</v>
      </c>
      <c r="S265" s="123">
        <f>L265/AVERAGE($H$219:H265)</f>
        <v>5.082705700000003E-2</v>
      </c>
      <c r="T265" s="123">
        <f>O265/AVERAGE($H$219:H265)</f>
        <v>0</v>
      </c>
      <c r="U265" s="123">
        <f>P265/AVERAGE($H$219:H265)</f>
        <v>4.9056363000000026E-2</v>
      </c>
      <c r="V265" s="93">
        <f>U265/COUNT($S$219:S265)*365</f>
        <v>0.38096962755319169</v>
      </c>
      <c r="W265" s="123">
        <f>比较基准!B266/比较基准!$B$219-1</f>
        <v>3.3700149415490932E-2</v>
      </c>
      <c r="X265" s="210">
        <f t="shared" si="19"/>
        <v>1.7126907584509098E-2</v>
      </c>
      <c r="Y265" s="210">
        <f>R265-(比较基准!B266/比较基准!B265-1)</f>
        <v>0</v>
      </c>
      <c r="Z265" s="210">
        <f>X265/COUNT($X$219:X265)*365</f>
        <v>0.1330068354967196</v>
      </c>
      <c r="AA265" s="211">
        <f>(V265-J265)/(STDEV($T$219:T265)*SQRT(365))</f>
        <v>1.9266137021745584</v>
      </c>
      <c r="AB265" s="120">
        <f>(S265+1)/(MAX($S$219:S265)+1)-1</f>
        <v>-2.0868174297442144E-2</v>
      </c>
      <c r="AC265" s="123">
        <f>MIN($AB$219:AB265)</f>
        <v>-3.5621662971404788E-2</v>
      </c>
      <c r="AD265" s="123">
        <f t="shared" si="22"/>
        <v>5.082705700000003E-2</v>
      </c>
      <c r="AE265" s="120">
        <f>(AD265+1)/(MAX($AD$220:AD265)+1)-1</f>
        <v>-1.304602755462414E-2</v>
      </c>
      <c r="AF265" s="123">
        <f>MIN($AE$220:AE265)</f>
        <v>-2.7231121249259749E-2</v>
      </c>
      <c r="AG265" s="123">
        <f t="shared" si="23"/>
        <v>0.54800000000000004</v>
      </c>
      <c r="AH265" s="123">
        <f t="shared" si="24"/>
        <v>-0.05</v>
      </c>
      <c r="AI265" s="123">
        <f t="shared" si="25"/>
        <v>0.46520000000000006</v>
      </c>
      <c r="AJ265">
        <f t="shared" si="26"/>
        <v>0.7</v>
      </c>
    </row>
    <row r="266" spans="1:36">
      <c r="A266" s="115">
        <v>44460</v>
      </c>
      <c r="B266" s="221">
        <v>1.3466</v>
      </c>
      <c r="C266" s="221">
        <v>1.3466</v>
      </c>
      <c r="D266" s="221">
        <v>1.3443000000000001</v>
      </c>
      <c r="E266" s="203">
        <v>52541352.850000001</v>
      </c>
      <c r="F266" s="203">
        <v>39017787.649999999</v>
      </c>
      <c r="G266" s="191">
        <f t="shared" si="14"/>
        <v>1.0536092170232776</v>
      </c>
      <c r="H266" s="201">
        <f>出入金!H264</f>
        <v>50000000</v>
      </c>
      <c r="I266" s="201">
        <f>出入金!I264</f>
        <v>8969465.6488549616</v>
      </c>
      <c r="J266" s="34">
        <f>出入金!C264</f>
        <v>4.3023931623931713E-2</v>
      </c>
      <c r="K266" s="167">
        <f t="shared" si="20"/>
        <v>0</v>
      </c>
      <c r="L266" s="167">
        <f t="shared" si="15"/>
        <v>2541352.8500000015</v>
      </c>
      <c r="M266" s="222">
        <v>88534.7</v>
      </c>
      <c r="N266" s="167">
        <f t="shared" si="16"/>
        <v>171269.07584509099</v>
      </c>
      <c r="O266" s="167">
        <f t="shared" si="21"/>
        <v>0</v>
      </c>
      <c r="P266" s="167">
        <f t="shared" si="17"/>
        <v>2452818.1500000013</v>
      </c>
      <c r="Q266" s="123">
        <f t="shared" si="18"/>
        <v>0.28333380710638317</v>
      </c>
      <c r="R266" s="123">
        <f>K266/AVERAGE($H$219:H266)</f>
        <v>0</v>
      </c>
      <c r="S266" s="123">
        <f>L266/AVERAGE($H$219:H266)</f>
        <v>5.082705700000003E-2</v>
      </c>
      <c r="T266" s="123">
        <f>O266/AVERAGE($H$219:H266)</f>
        <v>0</v>
      </c>
      <c r="U266" s="123">
        <f>P266/AVERAGE($H$219:H266)</f>
        <v>4.9056363000000026E-2</v>
      </c>
      <c r="V266" s="93">
        <f>U266/COUNT($S$219:S266)*365</f>
        <v>0.37303276031250016</v>
      </c>
      <c r="W266" s="123">
        <f>比较基准!B267/比较基准!$B$219-1</f>
        <v>3.3700149415490932E-2</v>
      </c>
      <c r="X266" s="210">
        <f t="shared" si="19"/>
        <v>1.7126907584509098E-2</v>
      </c>
      <c r="Y266" s="210">
        <f>R266-(比较基准!B267/比较基准!B266-1)</f>
        <v>0</v>
      </c>
      <c r="Z266" s="210">
        <f>X266/COUNT($X$219:X266)*365</f>
        <v>0.13023585975720461</v>
      </c>
      <c r="AA266" s="211">
        <f>(V266-J266)/(STDEV($T$219:T266)*SQRT(365))</f>
        <v>1.9014543639713453</v>
      </c>
      <c r="AB266" s="120">
        <f>(S266+1)/(MAX($S$219:S266)+1)-1</f>
        <v>-2.0868174297442144E-2</v>
      </c>
      <c r="AC266" s="123">
        <f>MIN($AB$219:AB266)</f>
        <v>-3.5621662971404788E-2</v>
      </c>
      <c r="AD266" s="123">
        <f t="shared" si="22"/>
        <v>5.082705700000003E-2</v>
      </c>
      <c r="AE266" s="120">
        <f>(AD266+1)/(MAX($AD$220:AD266)+1)-1</f>
        <v>-1.304602755462414E-2</v>
      </c>
      <c r="AF266" s="123">
        <f>MIN($AE$220:AE266)</f>
        <v>-2.7231121249259749E-2</v>
      </c>
      <c r="AG266" s="123">
        <f t="shared" si="23"/>
        <v>0.54800000000000004</v>
      </c>
      <c r="AH266" s="123">
        <f t="shared" si="24"/>
        <v>-0.05</v>
      </c>
      <c r="AI266" s="123">
        <f t="shared" si="25"/>
        <v>0.46520000000000006</v>
      </c>
      <c r="AJ266">
        <f t="shared" si="26"/>
        <v>0.7</v>
      </c>
    </row>
    <row r="267" spans="1:36">
      <c r="A267" s="115">
        <v>44461</v>
      </c>
      <c r="B267" s="221">
        <v>1.3545</v>
      </c>
      <c r="C267" s="221">
        <v>1.3545</v>
      </c>
      <c r="D267" s="202">
        <v>1.3520000000000001</v>
      </c>
      <c r="E267" s="203">
        <v>52849593.369999997</v>
      </c>
      <c r="F267" s="203">
        <v>39017787.649999999</v>
      </c>
      <c r="G267" s="191">
        <f t="shared" si="14"/>
        <v>1.0596441727408104</v>
      </c>
      <c r="H267" s="201">
        <f>出入金!H265</f>
        <v>50000000</v>
      </c>
      <c r="I267" s="201">
        <f>出入金!I265</f>
        <v>9125475.2851711027</v>
      </c>
      <c r="J267" s="34">
        <f>出入金!C265</f>
        <v>4.3022127659574555E-2</v>
      </c>
      <c r="K267" s="167">
        <f t="shared" si="20"/>
        <v>308240.51999999583</v>
      </c>
      <c r="L267" s="167">
        <f t="shared" si="15"/>
        <v>2849593.3699999973</v>
      </c>
      <c r="M267" s="222">
        <v>96949.14</v>
      </c>
      <c r="N267" s="167">
        <f t="shared" si="16"/>
        <v>180984.67923184251</v>
      </c>
      <c r="O267" s="167">
        <f t="shared" si="21"/>
        <v>299826.07999999588</v>
      </c>
      <c r="P267" s="167">
        <f t="shared" si="17"/>
        <v>2752644.2299999972</v>
      </c>
      <c r="Q267" s="123">
        <f t="shared" si="18"/>
        <v>0.31226794012916637</v>
      </c>
      <c r="R267" s="123">
        <f>K267/AVERAGE($H$219:H267)</f>
        <v>6.1648103999999166E-3</v>
      </c>
      <c r="S267" s="123">
        <f>L267/AVERAGE($H$219:H267)</f>
        <v>5.6991867399999944E-2</v>
      </c>
      <c r="T267" s="123">
        <f>O267/AVERAGE($H$219:H267)</f>
        <v>5.9965215999999173E-3</v>
      </c>
      <c r="U267" s="123">
        <f>P267/AVERAGE($H$219:H267)</f>
        <v>5.5052884599999942E-2</v>
      </c>
      <c r="V267" s="93">
        <f>U267/COUNT($S$219:S267)*365</f>
        <v>0.41008781385714244</v>
      </c>
      <c r="W267" s="123">
        <f>比较基准!B268/比较基准!$B$219-1</f>
        <v>3.8893399476815693E-2</v>
      </c>
      <c r="X267" s="210">
        <f t="shared" si="19"/>
        <v>1.8098467923184251E-2</v>
      </c>
      <c r="Y267" s="210">
        <f>R267-(比较基准!B268/比较基准!B267-1)</f>
        <v>1.1408679498984015E-3</v>
      </c>
      <c r="Z267" s="210">
        <f>X267/COUNT($X$219:X267)*365</f>
        <v>0.13481511820331127</v>
      </c>
      <c r="AA267" s="211">
        <f>(V267-J267)/(STDEV($T$219:T267)*SQRT(365))</f>
        <v>2.1307030829536813</v>
      </c>
      <c r="AB267" s="120">
        <f>(S267+1)/(MAX($S$219:S267)+1)-1</f>
        <v>-1.5123973078171593E-2</v>
      </c>
      <c r="AC267" s="123">
        <f>MIN($AB$219:AB267)</f>
        <v>-3.5621662971404788E-2</v>
      </c>
      <c r="AD267" s="123">
        <f t="shared" si="22"/>
        <v>5.082705700000003E-2</v>
      </c>
      <c r="AE267" s="120">
        <f>(AD267+1)/(MAX($AD$220:AD267)+1)-1</f>
        <v>-1.304602755462414E-2</v>
      </c>
      <c r="AF267" s="123">
        <f>MIN($AE$220:AE267)</f>
        <v>-2.7231121249259749E-2</v>
      </c>
      <c r="AG267" s="123">
        <f t="shared" si="23"/>
        <v>0.54800000000000004</v>
      </c>
      <c r="AH267" s="123">
        <f t="shared" si="24"/>
        <v>-0.05</v>
      </c>
      <c r="AI267" s="123">
        <f t="shared" si="25"/>
        <v>0.46520000000000006</v>
      </c>
      <c r="AJ267">
        <f t="shared" si="26"/>
        <v>0.7</v>
      </c>
    </row>
    <row r="268" spans="1:36">
      <c r="A268" s="115">
        <v>44462</v>
      </c>
      <c r="B268" s="221">
        <v>1.3602000000000001</v>
      </c>
      <c r="C268" s="221">
        <v>1.3602000000000001</v>
      </c>
      <c r="D268" s="202">
        <v>1.3579000000000001</v>
      </c>
      <c r="E268" s="203">
        <v>53071994.759999998</v>
      </c>
      <c r="F268" s="203">
        <v>39017787.649999999</v>
      </c>
      <c r="G268" s="191">
        <f t="shared" si="14"/>
        <v>1.0642683595893097</v>
      </c>
      <c r="H268" s="201">
        <f>出入金!H266</f>
        <v>50000000</v>
      </c>
      <c r="I268" s="201">
        <f>出入金!I266</f>
        <v>9280303.0303030312</v>
      </c>
      <c r="J268" s="34">
        <f>出入金!C266</f>
        <v>4.3020338983050938E-2</v>
      </c>
      <c r="K268" s="167">
        <f t="shared" si="20"/>
        <v>222401.3900000006</v>
      </c>
      <c r="L268" s="167">
        <f t="shared" si="15"/>
        <v>3071994.7599999979</v>
      </c>
      <c r="M268" s="222">
        <v>91239.05</v>
      </c>
      <c r="N268" s="167">
        <f t="shared" si="16"/>
        <v>174996.0427037703</v>
      </c>
      <c r="O268" s="167">
        <f t="shared" si="21"/>
        <v>228111.48000000091</v>
      </c>
      <c r="P268" s="167">
        <f t="shared" si="17"/>
        <v>2980755.7099999981</v>
      </c>
      <c r="Q268" s="123">
        <f t="shared" si="18"/>
        <v>0.33102310883265279</v>
      </c>
      <c r="R268" s="123">
        <f>K268/AVERAGE($H$219:H268)</f>
        <v>4.4480278000000118E-3</v>
      </c>
      <c r="S268" s="123">
        <f>L268/AVERAGE($H$219:H268)</f>
        <v>6.1439895199999955E-2</v>
      </c>
      <c r="T268" s="123">
        <f>O268/AVERAGE($H$219:H268)</f>
        <v>4.5622296000000185E-3</v>
      </c>
      <c r="U268" s="123">
        <f>P268/AVERAGE($H$219:H268)</f>
        <v>5.9615114199999965E-2</v>
      </c>
      <c r="V268" s="93">
        <f>U268/COUNT($S$219:S268)*365</f>
        <v>0.43519033365999971</v>
      </c>
      <c r="W268" s="123">
        <f>比较基准!B269/比较基准!$B$219-1</f>
        <v>4.3940290929622927E-2</v>
      </c>
      <c r="X268" s="210">
        <f t="shared" si="19"/>
        <v>1.7499604270377028E-2</v>
      </c>
      <c r="Y268" s="210">
        <f>R268-(比较基准!B269/比较基准!B268-1)</f>
        <v>-4.0992149041681799E-4</v>
      </c>
      <c r="Z268" s="210">
        <f>X268/COUNT($X$219:X268)*365</f>
        <v>0.12774711117375231</v>
      </c>
      <c r="AA268" s="211">
        <f>(V268-J268)/(STDEV($T$219:T268)*SQRT(365))</f>
        <v>2.2966094799327901</v>
      </c>
      <c r="AB268" s="120">
        <f>(S268+1)/(MAX($S$219:S268)+1)-1</f>
        <v>-1.097942279125419E-2</v>
      </c>
      <c r="AC268" s="123">
        <f>MIN($AB$219:AB268)</f>
        <v>-3.5621662971404788E-2</v>
      </c>
      <c r="AD268" s="123">
        <f t="shared" si="22"/>
        <v>5.082705700000003E-2</v>
      </c>
      <c r="AE268" s="120">
        <f>(AD268+1)/(MAX($AD$220:AD268)+1)-1</f>
        <v>-1.304602755462414E-2</v>
      </c>
      <c r="AF268" s="123">
        <f>MIN($AE$220:AE268)</f>
        <v>-2.7231121249259749E-2</v>
      </c>
      <c r="AG268" s="123">
        <f t="shared" si="23"/>
        <v>0.54800000000000004</v>
      </c>
      <c r="AH268" s="123">
        <f t="shared" si="24"/>
        <v>-0.05</v>
      </c>
      <c r="AI268" s="123">
        <f t="shared" si="25"/>
        <v>0.46520000000000006</v>
      </c>
      <c r="AJ268">
        <f t="shared" si="26"/>
        <v>0.7</v>
      </c>
    </row>
    <row r="269" spans="1:36">
      <c r="A269" s="115">
        <v>44463</v>
      </c>
      <c r="B269" s="221">
        <v>1.3423</v>
      </c>
      <c r="C269" s="221">
        <v>1.3423</v>
      </c>
      <c r="D269" s="202">
        <v>1.3396999999999999</v>
      </c>
      <c r="E269" s="203">
        <v>52373576.359999999</v>
      </c>
      <c r="F269" s="203">
        <v>39017787.649999999</v>
      </c>
      <c r="G269" s="191">
        <f t="shared" si="14"/>
        <v>1.0500039188024139</v>
      </c>
      <c r="H269" s="201">
        <f>出入金!H267</f>
        <v>50000000</v>
      </c>
      <c r="I269" s="201">
        <f>出入金!I267</f>
        <v>9433962.2641509436</v>
      </c>
      <c r="J269" s="34">
        <f>出入金!C267</f>
        <v>4.3018565400843971E-2</v>
      </c>
      <c r="K269" s="167">
        <f t="shared" si="20"/>
        <v>-698418.39999999851</v>
      </c>
      <c r="L269" s="167">
        <f t="shared" si="15"/>
        <v>2373576.3599999994</v>
      </c>
      <c r="M269" s="222">
        <v>100277.22</v>
      </c>
      <c r="N269" s="167">
        <f t="shared" si="16"/>
        <v>183989.97623659889</v>
      </c>
      <c r="O269" s="167">
        <f t="shared" si="21"/>
        <v>-707456.5699999989</v>
      </c>
      <c r="P269" s="167">
        <f t="shared" si="17"/>
        <v>2273299.1399999992</v>
      </c>
      <c r="Q269" s="123">
        <f t="shared" si="18"/>
        <v>0.25159909415999993</v>
      </c>
      <c r="R269" s="123">
        <f>K269/AVERAGE($H$219:H269)</f>
        <v>-1.3968367999999971E-2</v>
      </c>
      <c r="S269" s="123">
        <f>L269/AVERAGE($H$219:H269)</f>
        <v>4.7471527199999988E-2</v>
      </c>
      <c r="T269" s="123">
        <f>O269/AVERAGE($H$219:H269)</f>
        <v>-1.4149131399999978E-2</v>
      </c>
      <c r="U269" s="123">
        <f>P269/AVERAGE($H$219:H269)</f>
        <v>4.5465982799999985E-2</v>
      </c>
      <c r="V269" s="93">
        <f>U269/COUNT($S$219:S269)*365</f>
        <v>0.32539379847058814</v>
      </c>
      <c r="W269" s="123">
        <f>比较基准!B270/比较基准!$B$219-1</f>
        <v>2.90725295763401E-2</v>
      </c>
      <c r="X269" s="210">
        <f t="shared" si="19"/>
        <v>1.8398997623659888E-2</v>
      </c>
      <c r="Y269" s="210">
        <f>R269-(比较基准!B270/比较基准!B269-1)</f>
        <v>2.7359725650248287E-4</v>
      </c>
      <c r="Z269" s="210">
        <f>X269/COUNT($X$219:X269)*365</f>
        <v>0.13167910063991881</v>
      </c>
      <c r="AA269" s="211">
        <f>(V269-J269)/(STDEV($T$219:T269)*SQRT(365))</f>
        <v>1.6232651143193302</v>
      </c>
      <c r="AB269" s="120">
        <f>(S269+1)/(MAX($S$219:S269)+1)-1</f>
        <v>-2.399476491707575E-2</v>
      </c>
      <c r="AC269" s="123">
        <f>MIN($AB$219:AB269)</f>
        <v>-3.5621662971404788E-2</v>
      </c>
      <c r="AD269" s="123">
        <f t="shared" si="22"/>
        <v>4.7471527199999988E-2</v>
      </c>
      <c r="AE269" s="120">
        <f>(AD269+1)/(MAX($AD$220:AD269)+1)-1</f>
        <v>-1.6197596067928033E-2</v>
      </c>
      <c r="AF269" s="123">
        <f>MIN($AE$220:AE269)</f>
        <v>-2.7231121249259749E-2</v>
      </c>
      <c r="AG269" s="123">
        <f t="shared" si="23"/>
        <v>0.54800000000000004</v>
      </c>
      <c r="AH269" s="123">
        <f t="shared" si="24"/>
        <v>-0.05</v>
      </c>
      <c r="AI269" s="123">
        <f t="shared" si="25"/>
        <v>0.46520000000000006</v>
      </c>
      <c r="AJ269">
        <f t="shared" si="26"/>
        <v>0.7</v>
      </c>
    </row>
    <row r="270" spans="1:36">
      <c r="A270" s="115">
        <v>44464</v>
      </c>
      <c r="B270" s="221">
        <v>1.3423</v>
      </c>
      <c r="C270" s="221">
        <v>1.3423</v>
      </c>
      <c r="D270" s="202">
        <v>1.3396999999999999</v>
      </c>
      <c r="E270" s="203">
        <v>52373576.359999999</v>
      </c>
      <c r="F270" s="203">
        <v>39017787.649999999</v>
      </c>
      <c r="G270" s="191">
        <f t="shared" si="14"/>
        <v>1.0500039188024139</v>
      </c>
      <c r="H270" s="201">
        <f>出入金!H268</f>
        <v>50000000</v>
      </c>
      <c r="I270" s="201">
        <f>出入金!I268</f>
        <v>9586466.1654135343</v>
      </c>
      <c r="J270" s="34">
        <f>出入金!C268</f>
        <v>4.3016806722689163E-2</v>
      </c>
      <c r="K270" s="167">
        <f t="shared" si="20"/>
        <v>0</v>
      </c>
      <c r="L270" s="167">
        <f t="shared" si="15"/>
        <v>2373576.3599999994</v>
      </c>
      <c r="M270" s="222">
        <v>100277.22</v>
      </c>
      <c r="N270" s="167">
        <f t="shared" si="16"/>
        <v>183989.97623659889</v>
      </c>
      <c r="O270" s="167">
        <f t="shared" si="21"/>
        <v>0</v>
      </c>
      <c r="P270" s="167">
        <f t="shared" si="17"/>
        <v>2273299.1399999992</v>
      </c>
      <c r="Q270" s="123">
        <f t="shared" si="18"/>
        <v>0.24759659284705876</v>
      </c>
      <c r="R270" s="123">
        <f>K270/AVERAGE($H$219:H270)</f>
        <v>0</v>
      </c>
      <c r="S270" s="123">
        <f>L270/AVERAGE($H$219:H270)</f>
        <v>4.7471527199999988E-2</v>
      </c>
      <c r="T270" s="123">
        <f>O270/AVERAGE($H$219:H270)</f>
        <v>0</v>
      </c>
      <c r="U270" s="123">
        <f>P270/AVERAGE($H$219:H270)</f>
        <v>4.5465982799999985E-2</v>
      </c>
      <c r="V270" s="93">
        <f>U270/COUNT($S$219:S270)*365</f>
        <v>0.31913622542307685</v>
      </c>
      <c r="W270" s="123">
        <f>比较基准!B271/比较基准!$B$219-1</f>
        <v>2.90725295763401E-2</v>
      </c>
      <c r="X270" s="210">
        <f t="shared" si="19"/>
        <v>1.8398997623659888E-2</v>
      </c>
      <c r="Y270" s="210">
        <f>R270-(比较基准!B271/比较基准!B270-1)</f>
        <v>0</v>
      </c>
      <c r="Z270" s="210">
        <f>X270/COUNT($X$219:X270)*365</f>
        <v>0.12914681024299729</v>
      </c>
      <c r="AA270" s="211">
        <f>(V270-J270)/(STDEV($T$219:T270)*SQRT(365))</f>
        <v>1.6029466229450255</v>
      </c>
      <c r="AB270" s="120">
        <f>(S270+1)/(MAX($S$219:S270)+1)-1</f>
        <v>-2.399476491707575E-2</v>
      </c>
      <c r="AC270" s="123">
        <f>MIN($AB$219:AB270)</f>
        <v>-3.5621662971404788E-2</v>
      </c>
      <c r="AD270" s="123">
        <f t="shared" si="22"/>
        <v>4.7471527199999988E-2</v>
      </c>
      <c r="AE270" s="120">
        <f>(AD270+1)/(MAX($AD$220:AD270)+1)-1</f>
        <v>-1.6197596067928033E-2</v>
      </c>
      <c r="AF270" s="123">
        <f>MIN($AE$220:AE270)</f>
        <v>-2.7231121249259749E-2</v>
      </c>
      <c r="AG270" s="123">
        <f t="shared" si="23"/>
        <v>0.54800000000000004</v>
      </c>
      <c r="AH270" s="123">
        <f t="shared" si="24"/>
        <v>-0.05</v>
      </c>
      <c r="AI270" s="123">
        <f t="shared" si="25"/>
        <v>0.46520000000000006</v>
      </c>
      <c r="AJ270">
        <f t="shared" si="26"/>
        <v>0.7</v>
      </c>
    </row>
    <row r="271" spans="1:36">
      <c r="A271" s="115">
        <v>44465</v>
      </c>
      <c r="B271" s="221">
        <v>1.3423</v>
      </c>
      <c r="C271" s="221">
        <v>1.3423</v>
      </c>
      <c r="D271" s="202">
        <v>1.3396999999999999</v>
      </c>
      <c r="E271" s="203">
        <v>52373576.359999999</v>
      </c>
      <c r="F271" s="203">
        <v>39017787.649999999</v>
      </c>
      <c r="G271" s="191">
        <f t="shared" si="14"/>
        <v>1.0500039188024139</v>
      </c>
      <c r="H271" s="201">
        <f>出入金!H269</f>
        <v>50000000</v>
      </c>
      <c r="I271" s="201">
        <f>出入金!I269</f>
        <v>9737827.7153558061</v>
      </c>
      <c r="J271" s="34">
        <f>出入金!C269</f>
        <v>4.3015062761506365E-2</v>
      </c>
      <c r="K271" s="167">
        <f t="shared" si="20"/>
        <v>0</v>
      </c>
      <c r="L271" s="167">
        <f t="shared" si="15"/>
        <v>2373576.3599999994</v>
      </c>
      <c r="M271" s="222">
        <v>100277.22</v>
      </c>
      <c r="N271" s="167">
        <f t="shared" si="16"/>
        <v>183989.97623659889</v>
      </c>
      <c r="O271" s="167">
        <f t="shared" si="21"/>
        <v>0</v>
      </c>
      <c r="P271" s="167">
        <f t="shared" si="17"/>
        <v>2273299.1399999992</v>
      </c>
      <c r="Q271" s="123">
        <f t="shared" si="18"/>
        <v>0.24374803389230762</v>
      </c>
      <c r="R271" s="123">
        <f>K271/AVERAGE($H$219:H271)</f>
        <v>0</v>
      </c>
      <c r="S271" s="123">
        <f>L271/AVERAGE($H$219:H271)</f>
        <v>4.7471527199999988E-2</v>
      </c>
      <c r="T271" s="123">
        <f>O271/AVERAGE($H$219:H271)</f>
        <v>0</v>
      </c>
      <c r="U271" s="123">
        <f>P271/AVERAGE($H$219:H271)</f>
        <v>4.5465982799999985E-2</v>
      </c>
      <c r="V271" s="93">
        <f>U271/COUNT($S$219:S271)*365</f>
        <v>0.3131147872075471</v>
      </c>
      <c r="W271" s="123">
        <f>比较基准!B272/比较基准!$B$219-1</f>
        <v>2.90725295763401E-2</v>
      </c>
      <c r="X271" s="210">
        <f t="shared" si="19"/>
        <v>1.8398997623659888E-2</v>
      </c>
      <c r="Y271" s="210">
        <f>R271-(比较基准!B272/比较基准!B271-1)</f>
        <v>0</v>
      </c>
      <c r="Z271" s="210">
        <f>X271/COUNT($X$219:X271)*365</f>
        <v>0.12671007797426151</v>
      </c>
      <c r="AA271" s="211">
        <f>(V271-J271)/(STDEV($T$219:T271)*SQRT(365))</f>
        <v>1.583155430417212</v>
      </c>
      <c r="AB271" s="120">
        <f>(S271+1)/(MAX($S$219:S271)+1)-1</f>
        <v>-2.399476491707575E-2</v>
      </c>
      <c r="AC271" s="123">
        <f>MIN($AB$219:AB271)</f>
        <v>-3.5621662971404788E-2</v>
      </c>
      <c r="AD271" s="123">
        <f t="shared" si="22"/>
        <v>4.7471527199999988E-2</v>
      </c>
      <c r="AE271" s="120">
        <f>(AD271+1)/(MAX($AD$220:AD271)+1)-1</f>
        <v>-1.6197596067928033E-2</v>
      </c>
      <c r="AF271" s="123">
        <f>MIN($AE$220:AE271)</f>
        <v>-2.7231121249259749E-2</v>
      </c>
      <c r="AG271" s="123">
        <f t="shared" si="23"/>
        <v>0.54800000000000004</v>
      </c>
      <c r="AH271" s="123">
        <f t="shared" si="24"/>
        <v>-0.05</v>
      </c>
      <c r="AI271" s="123">
        <f t="shared" si="25"/>
        <v>0.46520000000000006</v>
      </c>
      <c r="AJ271">
        <f t="shared" si="26"/>
        <v>0.7</v>
      </c>
    </row>
    <row r="272" spans="1:36">
      <c r="A272" s="115">
        <v>44466</v>
      </c>
      <c r="B272" s="221">
        <v>1.2982</v>
      </c>
      <c r="C272" s="221">
        <v>1.2982</v>
      </c>
      <c r="D272" s="221">
        <v>1.2965</v>
      </c>
      <c r="E272" s="204">
        <v>50652891.93</v>
      </c>
      <c r="F272" s="203">
        <v>39017787.649999999</v>
      </c>
      <c r="G272" s="191">
        <f t="shared" si="14"/>
        <v>1.0161454659456071</v>
      </c>
      <c r="H272" s="201">
        <f>出入金!H270</f>
        <v>50000000</v>
      </c>
      <c r="I272" s="201">
        <f>出入金!I270</f>
        <v>9888059.7014925368</v>
      </c>
      <c r="J272" s="34">
        <f>出入金!C270</f>
        <v>4.3013333333333424E-2</v>
      </c>
      <c r="K272" s="167">
        <f t="shared" si="20"/>
        <v>-1720684.4299999997</v>
      </c>
      <c r="L272" s="167">
        <f t="shared" si="15"/>
        <v>652891.9299999997</v>
      </c>
      <c r="M272" s="48">
        <v>66643.77</v>
      </c>
      <c r="N272" s="167">
        <f t="shared" si="16"/>
        <v>144471.2880313849</v>
      </c>
      <c r="O272" s="167">
        <f t="shared" si="21"/>
        <v>-1687050.9799999995</v>
      </c>
      <c r="P272" s="167">
        <f t="shared" si="17"/>
        <v>586248.15999999968</v>
      </c>
      <c r="Q272" s="123">
        <f t="shared" si="18"/>
        <v>6.602831593962262E-2</v>
      </c>
      <c r="R272" s="123">
        <f>K272/AVERAGE($H$219:H272)</f>
        <v>-3.4413688599999992E-2</v>
      </c>
      <c r="S272" s="123">
        <f>L272/AVERAGE($H$219:H272)</f>
        <v>1.3057838599999995E-2</v>
      </c>
      <c r="T272" s="123">
        <f>O272/AVERAGE($H$219:H272)</f>
        <v>-3.3741019599999991E-2</v>
      </c>
      <c r="U272" s="123">
        <f>P272/AVERAGE($H$219:H272)</f>
        <v>1.1724963199999994E-2</v>
      </c>
      <c r="V272" s="93">
        <f>U272/COUNT($S$219:S272)*365</f>
        <v>7.9252066074074021E-2</v>
      </c>
      <c r="W272" s="123">
        <f>比较基准!B273/比较基准!$B$219-1</f>
        <v>-1.3892902031384935E-3</v>
      </c>
      <c r="X272" s="210">
        <f t="shared" si="19"/>
        <v>1.4447128803138488E-2</v>
      </c>
      <c r="Y272" s="210">
        <f>R272-(比较基准!B273/比较基准!B272-1)</f>
        <v>-4.8124516570417497E-3</v>
      </c>
      <c r="Z272" s="210">
        <f>X272/COUNT($X$219:X272)*365</f>
        <v>9.7651889132324976E-2</v>
      </c>
      <c r="AA272" s="211">
        <f>(V272-J272)/(STDEV($T$219:T272)*SQRT(365))</f>
        <v>0.18929507707031706</v>
      </c>
      <c r="AB272" s="120">
        <f>(S272+1)/(MAX($S$219:S272)+1)-1</f>
        <v>-5.6060495927347298E-2</v>
      </c>
      <c r="AC272" s="123">
        <f>MIN($AB$219:AB272)</f>
        <v>-5.6060495927347298E-2</v>
      </c>
      <c r="AD272" s="123">
        <f t="shared" si="22"/>
        <v>4.7471527199999988E-2</v>
      </c>
      <c r="AE272" s="120">
        <f>(AD272+1)/(MAX($AD$220:AD272)+1)-1</f>
        <v>-1.6197596067928033E-2</v>
      </c>
      <c r="AF272" s="123">
        <f>MIN($AE$220:AE272)</f>
        <v>-2.7231121249259749E-2</v>
      </c>
      <c r="AG272" s="123">
        <f t="shared" si="23"/>
        <v>0.54800000000000004</v>
      </c>
      <c r="AH272" s="123">
        <f t="shared" si="24"/>
        <v>-0.05</v>
      </c>
      <c r="AI272" s="123">
        <f t="shared" si="25"/>
        <v>0.46520000000000006</v>
      </c>
      <c r="AJ272">
        <f t="shared" si="26"/>
        <v>0.7</v>
      </c>
    </row>
    <row r="273" spans="1:36">
      <c r="A273" s="115">
        <v>44467</v>
      </c>
      <c r="B273" s="221">
        <v>1.3004</v>
      </c>
      <c r="C273" s="221">
        <v>1.3004</v>
      </c>
      <c r="D273" s="221">
        <v>1.2983</v>
      </c>
      <c r="E273" s="204">
        <v>50738731.060000002</v>
      </c>
      <c r="F273" s="203">
        <v>39017787.649999999</v>
      </c>
      <c r="G273" s="191">
        <f t="shared" si="14"/>
        <v>1.0175562348146405</v>
      </c>
      <c r="H273" s="201">
        <f>出入金!H271</f>
        <v>50000000</v>
      </c>
      <c r="I273" s="201">
        <f>出入金!I271</f>
        <v>10037174.72118959</v>
      </c>
      <c r="J273" s="34">
        <f>出入金!C271</f>
        <v>4.3011618257261498E-2</v>
      </c>
      <c r="K273" s="167">
        <f t="shared" si="20"/>
        <v>85839.130000002682</v>
      </c>
      <c r="L273" s="167">
        <f t="shared" si="15"/>
        <v>738731.06000000238</v>
      </c>
      <c r="M273" s="48">
        <v>80985.850000000006</v>
      </c>
      <c r="N273" s="167">
        <f t="shared" si="16"/>
        <v>160415.55873861455</v>
      </c>
      <c r="O273" s="167">
        <f t="shared" si="21"/>
        <v>71497.050000002724</v>
      </c>
      <c r="P273" s="167">
        <f t="shared" si="17"/>
        <v>657745.21000000241</v>
      </c>
      <c r="Q273" s="123">
        <f t="shared" si="18"/>
        <v>7.3599501903703943E-2</v>
      </c>
      <c r="R273" s="123">
        <f>K273/AVERAGE($H$219:H273)</f>
        <v>1.7167826000000536E-3</v>
      </c>
      <c r="S273" s="123">
        <f>L273/AVERAGE($H$219:H273)</f>
        <v>1.4774621200000048E-2</v>
      </c>
      <c r="T273" s="123">
        <f>O273/AVERAGE($H$219:H273)</f>
        <v>1.4299410000000545E-3</v>
      </c>
      <c r="U273" s="123">
        <f>P273/AVERAGE($H$219:H273)</f>
        <v>1.3154904200000048E-2</v>
      </c>
      <c r="V273" s="93">
        <f>U273/COUNT($S$219:S273)*365</f>
        <v>8.7300727872727593E-2</v>
      </c>
      <c r="W273" s="123">
        <f>比较基准!B274/比较基准!$B$219-1</f>
        <v>-1.2669346738614085E-3</v>
      </c>
      <c r="X273" s="210">
        <f t="shared" si="19"/>
        <v>1.6041555873861454E-2</v>
      </c>
      <c r="Y273" s="210">
        <f>R273-(比较基准!B274/比较基准!B273-1)</f>
        <v>1.5942568468946022E-3</v>
      </c>
      <c r="Z273" s="210">
        <f>X273/COUNT($X$219:X273)*365</f>
        <v>0.10645759807198965</v>
      </c>
      <c r="AA273" s="211">
        <f>(V273-J273)/(STDEV($T$219:T273)*SQRT(365))</f>
        <v>0.23348731547098536</v>
      </c>
      <c r="AB273" s="120">
        <f>(S273+1)/(MAX($S$219:S273)+1)-1</f>
        <v>-5.4460844994993818E-2</v>
      </c>
      <c r="AC273" s="123">
        <f>MIN($AB$219:AB273)</f>
        <v>-5.6060495927347298E-2</v>
      </c>
      <c r="AD273" s="123">
        <f t="shared" si="22"/>
        <v>4.7471527199999988E-2</v>
      </c>
      <c r="AE273" s="120">
        <f>(AD273+1)/(MAX($AD$220:AD273)+1)-1</f>
        <v>-1.6197596067928033E-2</v>
      </c>
      <c r="AF273" s="123">
        <f>MIN($AE$220:AE273)</f>
        <v>-2.7231121249259749E-2</v>
      </c>
      <c r="AG273" s="123">
        <f t="shared" si="23"/>
        <v>0.54800000000000004</v>
      </c>
      <c r="AH273" s="123">
        <f t="shared" si="24"/>
        <v>-0.05</v>
      </c>
      <c r="AI273" s="123">
        <f t="shared" si="25"/>
        <v>0.46520000000000006</v>
      </c>
      <c r="AJ273">
        <f t="shared" si="26"/>
        <v>0.7</v>
      </c>
    </row>
    <row r="274" spans="1:36">
      <c r="A274" s="115">
        <v>44468</v>
      </c>
      <c r="B274" s="221">
        <v>1.2602</v>
      </c>
      <c r="C274" s="221">
        <v>1.2602</v>
      </c>
      <c r="D274" s="221">
        <v>1.2569999999999999</v>
      </c>
      <c r="E274" s="204">
        <v>49170216</v>
      </c>
      <c r="F274" s="203">
        <v>39017787.649999999</v>
      </c>
      <c r="G274" s="191">
        <f t="shared" si="14"/>
        <v>0.98518692687514686</v>
      </c>
      <c r="H274" s="201">
        <f>出入金!H272</f>
        <v>50000000</v>
      </c>
      <c r="I274" s="201">
        <f>出入金!I272</f>
        <v>10185185.185185185</v>
      </c>
      <c r="J274" s="34">
        <f>出入金!C272</f>
        <v>4.300991735537199E-2</v>
      </c>
      <c r="K274" s="167">
        <f t="shared" si="20"/>
        <v>-1568515.0600000024</v>
      </c>
      <c r="L274" s="167">
        <f t="shared" si="15"/>
        <v>-829784</v>
      </c>
      <c r="M274" s="48">
        <v>125347.59</v>
      </c>
      <c r="N274" s="167">
        <f t="shared" si="16"/>
        <v>207164.4475631862</v>
      </c>
      <c r="O274" s="167">
        <f t="shared" si="21"/>
        <v>-1612876.8000000024</v>
      </c>
      <c r="P274" s="167">
        <f t="shared" si="17"/>
        <v>-955131.59</v>
      </c>
      <c r="Q274" s="123">
        <f t="shared" si="18"/>
        <v>-8.1469701818181819E-2</v>
      </c>
      <c r="R274" s="123">
        <f>K274/AVERAGE($H$219:H274)</f>
        <v>-3.1370301200000048E-2</v>
      </c>
      <c r="S274" s="123">
        <f>L274/AVERAGE($H$219:H274)</f>
        <v>-1.6595680000000002E-2</v>
      </c>
      <c r="T274" s="123">
        <f>O274/AVERAGE($H$219:H274)</f>
        <v>-3.2257536000000045E-2</v>
      </c>
      <c r="U274" s="123">
        <f>P274/AVERAGE($H$219:H274)</f>
        <v>-1.9102631799999999E-2</v>
      </c>
      <c r="V274" s="93">
        <f>U274/COUNT($S$219:S274)*365</f>
        <v>-0.124508225125</v>
      </c>
      <c r="W274" s="123">
        <f>比较基准!B275/比较基准!$B$219-1</f>
        <v>-3.7312124756318621E-2</v>
      </c>
      <c r="X274" s="210">
        <f t="shared" si="19"/>
        <v>2.0716444756318619E-2</v>
      </c>
      <c r="Y274" s="210">
        <f>R274-(比较基准!B275/比较基准!B274-1)</f>
        <v>4.7206137139730459E-3</v>
      </c>
      <c r="Z274" s="210">
        <f>X274/COUNT($X$219:X274)*365</f>
        <v>0.13502682742957672</v>
      </c>
      <c r="AA274" s="211">
        <f>(V274-J274)/(STDEV($T$219:T274)*SQRT(365))</f>
        <v>-0.81537461344390572</v>
      </c>
      <c r="AB274" s="120">
        <f>(S274+1)/(MAX($S$219:S274)+1)-1</f>
        <v>-8.36908311113439E-2</v>
      </c>
      <c r="AC274" s="123">
        <f>MIN($AB$219:AB274)</f>
        <v>-8.36908311113439E-2</v>
      </c>
      <c r="AD274" s="123">
        <f t="shared" si="22"/>
        <v>4.7471527199999988E-2</v>
      </c>
      <c r="AE274" s="120">
        <f>(AD274+1)/(MAX($AD$220:AD274)+1)-1</f>
        <v>-1.6197596067928033E-2</v>
      </c>
      <c r="AF274" s="123">
        <f>MIN($AE$220:AE274)</f>
        <v>-2.7231121249259749E-2</v>
      </c>
      <c r="AG274" s="123">
        <f t="shared" si="23"/>
        <v>0.54800000000000004</v>
      </c>
      <c r="AH274" s="123">
        <f t="shared" si="24"/>
        <v>-0.05</v>
      </c>
      <c r="AI274" s="123">
        <f t="shared" si="25"/>
        <v>0.46520000000000006</v>
      </c>
      <c r="AJ274">
        <f t="shared" si="26"/>
        <v>0.7</v>
      </c>
    </row>
    <row r="275" spans="1:36">
      <c r="A275" s="115">
        <v>44469</v>
      </c>
      <c r="B275" s="221">
        <v>1.2948</v>
      </c>
      <c r="C275" s="221">
        <v>1.2948</v>
      </c>
      <c r="D275" s="221">
        <v>1.2918000000000001</v>
      </c>
      <c r="E275" s="204">
        <v>50520231.450000003</v>
      </c>
      <c r="F275" s="203">
        <v>39017787.649999999</v>
      </c>
      <c r="G275" s="191">
        <f t="shared" si="14"/>
        <v>1.0124617916764638</v>
      </c>
      <c r="H275" s="201">
        <f>出入金!H273</f>
        <v>50000000</v>
      </c>
      <c r="I275" s="201">
        <f>出入金!I273</f>
        <v>10332103.32103321</v>
      </c>
      <c r="J275" s="34">
        <f>出入金!C273</f>
        <v>4.3008230452674989E-2</v>
      </c>
      <c r="K275" s="167">
        <f t="shared" si="20"/>
        <v>1350015.450000003</v>
      </c>
      <c r="L275" s="167">
        <f t="shared" si="15"/>
        <v>520231.45000000298</v>
      </c>
      <c r="M275" s="48">
        <v>118338.76</v>
      </c>
      <c r="N275" s="167">
        <f t="shared" si="16"/>
        <v>201322.145100672</v>
      </c>
      <c r="O275" s="167">
        <f t="shared" si="21"/>
        <v>1357024.2800000031</v>
      </c>
      <c r="P275" s="167">
        <f t="shared" si="17"/>
        <v>401892.69000000297</v>
      </c>
      <c r="Q275" s="123">
        <f t="shared" si="18"/>
        <v>5.0350972482143153E-2</v>
      </c>
      <c r="R275" s="123">
        <f>K275/AVERAGE($H$219:H275)</f>
        <v>2.7000309000000059E-2</v>
      </c>
      <c r="S275" s="123">
        <f>L275/AVERAGE($H$219:H275)</f>
        <v>1.0404629000000059E-2</v>
      </c>
      <c r="T275" s="123">
        <f>O275/AVERAGE($H$219:H275)</f>
        <v>2.7140485600000062E-2</v>
      </c>
      <c r="U275" s="123">
        <f>P275/AVERAGE($H$219:H275)</f>
        <v>8.0378538000000586E-3</v>
      </c>
      <c r="V275" s="93">
        <f>U275/COUNT($S$219:S275)*365</f>
        <v>5.1470467315789845E-2</v>
      </c>
      <c r="W275" s="123">
        <f>比较基准!B276/比较基准!$B$219-1</f>
        <v>-9.7275855100671382E-3</v>
      </c>
      <c r="X275" s="210">
        <f t="shared" si="19"/>
        <v>2.0132214510067199E-2</v>
      </c>
      <c r="Y275" s="210">
        <f>R275-(比较基准!B276/比较基准!B275-1)</f>
        <v>-1.6533595000515176E-3</v>
      </c>
      <c r="Z275" s="210">
        <f>X275/COUNT($X$219:X275)*365</f>
        <v>0.12891681221358819</v>
      </c>
      <c r="AA275" s="211">
        <f>(V275-J275)/(STDEV($T$219:T275)*SQRT(365))</f>
        <v>3.9330810995146702E-2</v>
      </c>
      <c r="AB275" s="120">
        <f>(S275+1)/(MAX($S$219:S275)+1)-1</f>
        <v>-5.8532683850482714E-2</v>
      </c>
      <c r="AC275" s="123">
        <f>MIN($AB$219:AB275)</f>
        <v>-8.36908311113439E-2</v>
      </c>
      <c r="AD275" s="123">
        <f t="shared" si="22"/>
        <v>4.7471527199999988E-2</v>
      </c>
      <c r="AE275" s="120">
        <f>(AD275+1)/(MAX($AD$220:AD275)+1)-1</f>
        <v>-1.6197596067928033E-2</v>
      </c>
      <c r="AF275" s="123">
        <f>MIN($AE$220:AE275)</f>
        <v>-2.7231121249259749E-2</v>
      </c>
      <c r="AG275" s="123">
        <f t="shared" si="23"/>
        <v>0.54800000000000004</v>
      </c>
      <c r="AH275" s="123">
        <f t="shared" si="24"/>
        <v>-0.05</v>
      </c>
      <c r="AI275" s="123">
        <f t="shared" si="25"/>
        <v>0.46520000000000006</v>
      </c>
      <c r="AJ275">
        <f t="shared" si="26"/>
        <v>0.7</v>
      </c>
    </row>
    <row r="276" spans="1:36">
      <c r="A276" s="115">
        <v>44470</v>
      </c>
      <c r="B276" s="221">
        <v>1.2948</v>
      </c>
      <c r="C276" s="221">
        <v>1.2948</v>
      </c>
      <c r="D276" s="221">
        <v>1.2918000000000001</v>
      </c>
      <c r="E276" s="204">
        <v>50520231.450000003</v>
      </c>
      <c r="F276" s="203">
        <v>39017787.649999999</v>
      </c>
      <c r="G276" s="191">
        <f t="shared" si="14"/>
        <v>1.0124617916764638</v>
      </c>
      <c r="H276" s="201">
        <f>出入金!H274</f>
        <v>50000000</v>
      </c>
      <c r="I276" s="201">
        <f>出入金!I274</f>
        <v>10477941.176470589</v>
      </c>
      <c r="J276" s="34">
        <f>出入金!C274</f>
        <v>4.3006557377049268E-2</v>
      </c>
      <c r="K276" s="167">
        <f t="shared" si="20"/>
        <v>0</v>
      </c>
      <c r="L276" s="167">
        <f t="shared" si="15"/>
        <v>520231.45000000298</v>
      </c>
      <c r="M276" s="48">
        <v>118338.76</v>
      </c>
      <c r="N276" s="167">
        <f t="shared" si="16"/>
        <v>201322.145100672</v>
      </c>
      <c r="O276" s="167">
        <f t="shared" si="21"/>
        <v>0</v>
      </c>
      <c r="P276" s="167">
        <f t="shared" si="17"/>
        <v>401892.69000000297</v>
      </c>
      <c r="Q276" s="123">
        <f t="shared" si="18"/>
        <v>4.9650159438596769E-2</v>
      </c>
      <c r="R276" s="123">
        <f>K276/AVERAGE($H$219:H276)</f>
        <v>0</v>
      </c>
      <c r="S276" s="123">
        <f>L276/AVERAGE($H$219:H276)</f>
        <v>1.0404629000000059E-2</v>
      </c>
      <c r="T276" s="123">
        <f>O276/AVERAGE($H$219:H276)</f>
        <v>0</v>
      </c>
      <c r="U276" s="123">
        <f>P276/AVERAGE($H$219:H276)</f>
        <v>8.0378538000000586E-3</v>
      </c>
      <c r="V276" s="93">
        <f>U276/COUNT($S$219:S276)*365</f>
        <v>5.0583045465517604E-2</v>
      </c>
      <c r="W276" s="123">
        <f>比较基准!B277/比较基准!$B$219-1</f>
        <v>-9.7275855100671382E-3</v>
      </c>
      <c r="X276" s="210">
        <f t="shared" si="19"/>
        <v>2.0132214510067199E-2</v>
      </c>
      <c r="Y276" s="210">
        <f>R276-(比较基准!B277/比较基准!B276-1)</f>
        <v>0</v>
      </c>
      <c r="Z276" s="210">
        <f>X276/COUNT($X$219:X276)*365</f>
        <v>0.12669410855473323</v>
      </c>
      <c r="AA276" s="211">
        <f>(V276-J276)/(STDEV($T$219:T276)*SQRT(365))</f>
        <v>3.5526995901146809E-2</v>
      </c>
      <c r="AB276" s="120">
        <f>(S276+1)/(MAX($S$219:S276)+1)-1</f>
        <v>-5.8532683850482714E-2</v>
      </c>
      <c r="AC276" s="123">
        <f>MIN($AB$219:AB276)</f>
        <v>-8.36908311113439E-2</v>
      </c>
      <c r="AD276" s="123">
        <f t="shared" si="22"/>
        <v>1.0404629000000059E-2</v>
      </c>
      <c r="AE276" s="120">
        <f>(AD276+1)/(MAX($AD$220:AD276)+1)-1</f>
        <v>-5.1011433588594501E-2</v>
      </c>
      <c r="AF276" s="123">
        <f>MIN($AE$220:AE276)</f>
        <v>-5.1011433588594501E-2</v>
      </c>
      <c r="AG276" s="123">
        <f t="shared" si="23"/>
        <v>0.54800000000000004</v>
      </c>
      <c r="AH276" s="123">
        <f t="shared" si="24"/>
        <v>-0.05</v>
      </c>
      <c r="AI276" s="123">
        <f t="shared" si="25"/>
        <v>0.46520000000000006</v>
      </c>
      <c r="AJ276">
        <f t="shared" si="26"/>
        <v>0.7</v>
      </c>
    </row>
    <row r="277" spans="1:36">
      <c r="A277" s="115">
        <v>44471</v>
      </c>
      <c r="B277" s="221">
        <v>1.2948</v>
      </c>
      <c r="C277" s="221">
        <v>1.2948</v>
      </c>
      <c r="D277" s="221">
        <v>1.2918000000000001</v>
      </c>
      <c r="E277" s="204">
        <v>50520231.450000003</v>
      </c>
      <c r="F277" s="203">
        <v>39017787.649999999</v>
      </c>
      <c r="G277" s="191">
        <f t="shared" si="14"/>
        <v>1.0124617916764638</v>
      </c>
      <c r="H277" s="201">
        <f>出入金!H275</f>
        <v>50000000</v>
      </c>
      <c r="I277" s="201">
        <f>出入金!I275</f>
        <v>10622710.622710623</v>
      </c>
      <c r="J277" s="34">
        <f>出入金!C275</f>
        <v>4.3004897959183767E-2</v>
      </c>
      <c r="K277" s="167">
        <f t="shared" si="20"/>
        <v>0</v>
      </c>
      <c r="L277" s="167">
        <f t="shared" si="15"/>
        <v>520231.45000000298</v>
      </c>
      <c r="M277" s="48">
        <v>118338.76</v>
      </c>
      <c r="N277" s="167">
        <f t="shared" si="16"/>
        <v>201322.145100672</v>
      </c>
      <c r="O277" s="167">
        <f t="shared" si="21"/>
        <v>0</v>
      </c>
      <c r="P277" s="167">
        <f t="shared" si="17"/>
        <v>401892.69000000297</v>
      </c>
      <c r="Q277" s="123">
        <f t="shared" si="18"/>
        <v>4.8973512362069246E-2</v>
      </c>
      <c r="R277" s="123">
        <f>K277/AVERAGE($H$219:H277)</f>
        <v>0</v>
      </c>
      <c r="S277" s="123">
        <f>L277/AVERAGE($H$219:H277)</f>
        <v>1.0404629000000059E-2</v>
      </c>
      <c r="T277" s="123">
        <f>O277/AVERAGE($H$219:H277)</f>
        <v>0</v>
      </c>
      <c r="U277" s="123">
        <f>P277/AVERAGE($H$219:H277)</f>
        <v>8.0378538000000586E-3</v>
      </c>
      <c r="V277" s="93">
        <f>U277/COUNT($S$219:S277)*365</f>
        <v>4.9725705711864771E-2</v>
      </c>
      <c r="W277" s="123">
        <f>比较基准!B278/比较基准!$B$219-1</f>
        <v>-9.7275855100671382E-3</v>
      </c>
      <c r="X277" s="210">
        <f t="shared" si="19"/>
        <v>2.0132214510067199E-2</v>
      </c>
      <c r="Y277" s="210">
        <f>R277-(比较基准!B278/比较基准!B277-1)</f>
        <v>0</v>
      </c>
      <c r="Z277" s="210">
        <f>X277/COUNT($X$219:X277)*365</f>
        <v>0.12454675078261911</v>
      </c>
      <c r="AA277" s="211">
        <f>(V277-J277)/(STDEV($T$219:T277)*SQRT(365))</f>
        <v>3.1789815360557042E-2</v>
      </c>
      <c r="AB277" s="120">
        <f>(S277+1)/(MAX($S$219:S277)+1)-1</f>
        <v>-5.8532683850482714E-2</v>
      </c>
      <c r="AC277" s="123">
        <f>MIN($AB$219:AB277)</f>
        <v>-8.36908311113439E-2</v>
      </c>
      <c r="AD277" s="123">
        <f t="shared" si="22"/>
        <v>1.0404629000000059E-2</v>
      </c>
      <c r="AE277" s="120">
        <f>(AD277+1)/(MAX($AD$220:AD277)+1)-1</f>
        <v>-5.1011433588594501E-2</v>
      </c>
      <c r="AF277" s="123">
        <f>MIN($AE$220:AE277)</f>
        <v>-5.1011433588594501E-2</v>
      </c>
      <c r="AG277" s="123">
        <f t="shared" si="23"/>
        <v>0.54800000000000004</v>
      </c>
      <c r="AH277" s="123">
        <f t="shared" si="24"/>
        <v>-0.05</v>
      </c>
      <c r="AI277" s="123">
        <f t="shared" si="25"/>
        <v>0.46520000000000006</v>
      </c>
      <c r="AJ277">
        <f t="shared" si="26"/>
        <v>0.7</v>
      </c>
    </row>
    <row r="278" spans="1:36">
      <c r="A278" s="115">
        <v>44472</v>
      </c>
      <c r="B278" s="221">
        <v>1.2948</v>
      </c>
      <c r="C278" s="221">
        <v>1.2948</v>
      </c>
      <c r="D278" s="221">
        <v>1.2918000000000001</v>
      </c>
      <c r="E278" s="204">
        <v>50520231.450000003</v>
      </c>
      <c r="F278" s="203">
        <v>39017787.649999999</v>
      </c>
      <c r="G278" s="191">
        <f t="shared" si="14"/>
        <v>1.0124617916764638</v>
      </c>
      <c r="H278" s="201">
        <f>出入金!H276</f>
        <v>50000000</v>
      </c>
      <c r="I278" s="201">
        <f>出入金!I276</f>
        <v>10766423.357664233</v>
      </c>
      <c r="J278" s="34">
        <f>出入金!C276</f>
        <v>4.3003252032520416E-2</v>
      </c>
      <c r="K278" s="167">
        <f t="shared" si="20"/>
        <v>0</v>
      </c>
      <c r="L278" s="167">
        <f t="shared" si="15"/>
        <v>520231.45000000298</v>
      </c>
      <c r="M278" s="48">
        <v>118338.76</v>
      </c>
      <c r="N278" s="167">
        <f t="shared" si="16"/>
        <v>201322.145100672</v>
      </c>
      <c r="O278" s="167">
        <f t="shared" si="21"/>
        <v>0</v>
      </c>
      <c r="P278" s="167">
        <f t="shared" si="17"/>
        <v>401892.69000000297</v>
      </c>
      <c r="Q278" s="123">
        <f t="shared" si="18"/>
        <v>4.8319802474576554E-2</v>
      </c>
      <c r="R278" s="123">
        <f>K278/AVERAGE($H$219:H278)</f>
        <v>0</v>
      </c>
      <c r="S278" s="123">
        <f>L278/AVERAGE($H$219:H278)</f>
        <v>1.0404629000000059E-2</v>
      </c>
      <c r="T278" s="123">
        <f>O278/AVERAGE($H$219:H278)</f>
        <v>0</v>
      </c>
      <c r="U278" s="123">
        <f>P278/AVERAGE($H$219:H278)</f>
        <v>8.0378538000000586E-3</v>
      </c>
      <c r="V278" s="93">
        <f>U278/COUNT($S$219:S278)*365</f>
        <v>4.8896943950000361E-2</v>
      </c>
      <c r="W278" s="123">
        <f>比较基准!B279/比较基准!$B$219-1</f>
        <v>-9.7275855100671382E-3</v>
      </c>
      <c r="X278" s="210">
        <f t="shared" si="19"/>
        <v>2.0132214510067199E-2</v>
      </c>
      <c r="Y278" s="210">
        <f>R278-(比较基准!B279/比较基准!B278-1)</f>
        <v>0</v>
      </c>
      <c r="Z278" s="210">
        <f>X278/COUNT($X$219:X278)*365</f>
        <v>0.12247097160290879</v>
      </c>
      <c r="AA278" s="211">
        <f>(V278-J278)/(STDEV($T$219:T278)*SQRT(365))</f>
        <v>2.8116769071989789E-2</v>
      </c>
      <c r="AB278" s="120">
        <f>(S278+1)/(MAX($S$219:S278)+1)-1</f>
        <v>-5.8532683850482714E-2</v>
      </c>
      <c r="AC278" s="123">
        <f>MIN($AB$219:AB278)</f>
        <v>-8.36908311113439E-2</v>
      </c>
      <c r="AD278" s="123">
        <f t="shared" si="22"/>
        <v>1.0404629000000059E-2</v>
      </c>
      <c r="AE278" s="120">
        <f>(AD278+1)/(MAX($AD$220:AD278)+1)-1</f>
        <v>-5.1011433588594501E-2</v>
      </c>
      <c r="AF278" s="123">
        <f>MIN($AE$220:AE278)</f>
        <v>-5.1011433588594501E-2</v>
      </c>
      <c r="AG278" s="123">
        <f t="shared" si="23"/>
        <v>0.54800000000000004</v>
      </c>
      <c r="AH278" s="123">
        <f t="shared" si="24"/>
        <v>-0.05</v>
      </c>
      <c r="AI278" s="123">
        <f t="shared" si="25"/>
        <v>0.46520000000000006</v>
      </c>
      <c r="AJ278">
        <f t="shared" si="26"/>
        <v>0.7</v>
      </c>
    </row>
    <row r="279" spans="1:36">
      <c r="A279" s="115">
        <v>44473</v>
      </c>
      <c r="B279" s="221">
        <v>1.2948</v>
      </c>
      <c r="C279" s="221">
        <v>1.2948</v>
      </c>
      <c r="D279" s="221">
        <v>1.2918000000000001</v>
      </c>
      <c r="E279" s="204">
        <v>50520231.450000003</v>
      </c>
      <c r="F279" s="203">
        <v>39017787.649999999</v>
      </c>
      <c r="G279" s="191">
        <f t="shared" si="14"/>
        <v>1.0124617916764638</v>
      </c>
      <c r="H279" s="201">
        <f>出入金!H277</f>
        <v>50000000</v>
      </c>
      <c r="I279" s="201">
        <f>出入金!I277</f>
        <v>10909090.909090908</v>
      </c>
      <c r="J279" s="34">
        <f>出入金!C277</f>
        <v>4.3001619433198475E-2</v>
      </c>
      <c r="K279" s="167">
        <f t="shared" si="20"/>
        <v>0</v>
      </c>
      <c r="L279" s="167">
        <f t="shared" si="15"/>
        <v>520231.45000000298</v>
      </c>
      <c r="M279" s="48">
        <v>118338.76</v>
      </c>
      <c r="N279" s="167">
        <f t="shared" si="16"/>
        <v>201322.145100672</v>
      </c>
      <c r="O279" s="167">
        <f t="shared" si="21"/>
        <v>0</v>
      </c>
      <c r="P279" s="167">
        <f t="shared" si="17"/>
        <v>401892.69000000297</v>
      </c>
      <c r="Q279" s="123">
        <f t="shared" si="18"/>
        <v>4.7687882916666945E-2</v>
      </c>
      <c r="R279" s="123">
        <f>K279/AVERAGE($H$219:H279)</f>
        <v>0</v>
      </c>
      <c r="S279" s="123">
        <f>L279/AVERAGE($H$219:H279)</f>
        <v>1.0404629000000059E-2</v>
      </c>
      <c r="T279" s="123">
        <f>O279/AVERAGE($H$219:H279)</f>
        <v>0</v>
      </c>
      <c r="U279" s="123">
        <f>P279/AVERAGE($H$219:H279)</f>
        <v>8.0378538000000586E-3</v>
      </c>
      <c r="V279" s="93">
        <f>U279/COUNT($S$219:S279)*365</f>
        <v>4.809535470491838E-2</v>
      </c>
      <c r="W279" s="123">
        <f>比较基准!B280/比较基准!$B$219-1</f>
        <v>-9.7275855100671382E-3</v>
      </c>
      <c r="X279" s="210">
        <f t="shared" si="19"/>
        <v>2.0132214510067199E-2</v>
      </c>
      <c r="Y279" s="210">
        <f>R279-(比较基准!B280/比较基准!B279-1)</f>
        <v>0</v>
      </c>
      <c r="Z279" s="210">
        <f>X279/COUNT($X$219:X279)*365</f>
        <v>0.12046325075695948</v>
      </c>
      <c r="AA279" s="211">
        <f>(V279-J279)/(STDEV($T$219:T279)*SQRT(365))</f>
        <v>2.4505492426025694E-2</v>
      </c>
      <c r="AB279" s="120">
        <f>(S279+1)/(MAX($S$219:S279)+1)-1</f>
        <v>-5.8532683850482714E-2</v>
      </c>
      <c r="AC279" s="123">
        <f>MIN($AB$219:AB279)</f>
        <v>-8.36908311113439E-2</v>
      </c>
      <c r="AD279" s="123">
        <f t="shared" si="22"/>
        <v>1.0404629000000059E-2</v>
      </c>
      <c r="AE279" s="120">
        <f>(AD279+1)/(MAX($AD$220:AD279)+1)-1</f>
        <v>-5.1011433588594501E-2</v>
      </c>
      <c r="AF279" s="123">
        <f>MIN($AE$220:AE279)</f>
        <v>-5.1011433588594501E-2</v>
      </c>
      <c r="AG279" s="123">
        <f t="shared" si="23"/>
        <v>0.54800000000000004</v>
      </c>
      <c r="AH279" s="123">
        <f t="shared" si="24"/>
        <v>-0.05</v>
      </c>
      <c r="AI279" s="123">
        <f t="shared" si="25"/>
        <v>0.46520000000000006</v>
      </c>
      <c r="AJ279">
        <f t="shared" si="26"/>
        <v>0.7</v>
      </c>
    </row>
    <row r="280" spans="1:36">
      <c r="A280" s="115">
        <v>44474</v>
      </c>
      <c r="B280" s="221">
        <v>1.2948</v>
      </c>
      <c r="C280" s="221">
        <v>1.2948</v>
      </c>
      <c r="D280" s="221">
        <v>1.2918000000000001</v>
      </c>
      <c r="E280" s="204">
        <v>50520231.450000003</v>
      </c>
      <c r="F280" s="203">
        <v>39017787.649999999</v>
      </c>
      <c r="G280" s="191">
        <f t="shared" si="14"/>
        <v>1.0124617916764638</v>
      </c>
      <c r="H280" s="201">
        <f>出入金!H278</f>
        <v>50000000</v>
      </c>
      <c r="I280" s="201">
        <f>出入金!I278</f>
        <v>11050724.63768116</v>
      </c>
      <c r="J280" s="34">
        <f>出入金!C278</f>
        <v>4.3000000000000094E-2</v>
      </c>
      <c r="K280" s="167">
        <f t="shared" si="20"/>
        <v>0</v>
      </c>
      <c r="L280" s="167">
        <f t="shared" si="15"/>
        <v>520231.45000000298</v>
      </c>
      <c r="M280" s="48">
        <v>118338.76</v>
      </c>
      <c r="N280" s="167">
        <f t="shared" si="16"/>
        <v>201322.145100672</v>
      </c>
      <c r="O280" s="167">
        <f t="shared" si="21"/>
        <v>0</v>
      </c>
      <c r="P280" s="167">
        <f t="shared" si="17"/>
        <v>401892.69000000297</v>
      </c>
      <c r="Q280" s="123">
        <f t="shared" si="18"/>
        <v>4.707668203278715E-2</v>
      </c>
      <c r="R280" s="123">
        <f>K280/AVERAGE($H$219:H280)</f>
        <v>0</v>
      </c>
      <c r="S280" s="123">
        <f>L280/AVERAGE($H$219:H280)</f>
        <v>1.0404629000000059E-2</v>
      </c>
      <c r="T280" s="123">
        <f>O280/AVERAGE($H$219:H280)</f>
        <v>0</v>
      </c>
      <c r="U280" s="123">
        <f>P280/AVERAGE($H$219:H280)</f>
        <v>8.0378538000000586E-3</v>
      </c>
      <c r="V280" s="93">
        <f>U280/COUNT($S$219:S280)*365</f>
        <v>4.7319623177419695E-2</v>
      </c>
      <c r="W280" s="123">
        <f>比较基准!B281/比较基准!$B$219-1</f>
        <v>-9.7275855100671382E-3</v>
      </c>
      <c r="X280" s="210">
        <f t="shared" si="19"/>
        <v>2.0132214510067199E-2</v>
      </c>
      <c r="Y280" s="210">
        <f>R280-(比较基准!B281/比较基准!B280-1)</f>
        <v>0</v>
      </c>
      <c r="Z280" s="210">
        <f>X280/COUNT($X$219:X280)*365</f>
        <v>0.11852029509958915</v>
      </c>
      <c r="AA280" s="211">
        <f>(V280-J280)/(STDEV($T$219:T280)*SQRT(365))</f>
        <v>2.0953747023012573E-2</v>
      </c>
      <c r="AB280" s="120">
        <f>(S280+1)/(MAX($S$219:S280)+1)-1</f>
        <v>-5.8532683850482714E-2</v>
      </c>
      <c r="AC280" s="123">
        <f>MIN($AB$219:AB280)</f>
        <v>-8.36908311113439E-2</v>
      </c>
      <c r="AD280" s="123">
        <f t="shared" si="22"/>
        <v>1.0404629000000059E-2</v>
      </c>
      <c r="AE280" s="120">
        <f>(AD280+1)/(MAX($AD$220:AD280)+1)-1</f>
        <v>-5.1011433588594501E-2</v>
      </c>
      <c r="AF280" s="123">
        <f>MIN($AE$220:AE280)</f>
        <v>-5.1011433588594501E-2</v>
      </c>
      <c r="AG280" s="123">
        <f t="shared" si="23"/>
        <v>0.54800000000000004</v>
      </c>
      <c r="AH280" s="123">
        <f t="shared" si="24"/>
        <v>-0.05</v>
      </c>
      <c r="AI280" s="123">
        <f t="shared" si="25"/>
        <v>0.46520000000000006</v>
      </c>
      <c r="AJ280">
        <f t="shared" si="26"/>
        <v>0.7</v>
      </c>
    </row>
    <row r="281" spans="1:36">
      <c r="A281" s="115">
        <v>44475</v>
      </c>
      <c r="B281" s="221">
        <v>1.2948</v>
      </c>
      <c r="C281" s="221">
        <v>1.2948</v>
      </c>
      <c r="D281" s="221">
        <v>1.2918000000000001</v>
      </c>
      <c r="E281" s="204">
        <v>50520231.450000003</v>
      </c>
      <c r="F281" s="203">
        <v>39017787.649999999</v>
      </c>
      <c r="G281" s="191">
        <f t="shared" si="14"/>
        <v>1.0124617916764638</v>
      </c>
      <c r="H281" s="201">
        <f>出入金!H279</f>
        <v>50000000</v>
      </c>
      <c r="I281" s="201">
        <f>出入金!I279</f>
        <v>11191335.740072202</v>
      </c>
      <c r="J281" s="34">
        <f>出入金!C279</f>
        <v>4.2998393574297279E-2</v>
      </c>
      <c r="K281" s="167">
        <f t="shared" si="20"/>
        <v>0</v>
      </c>
      <c r="L281" s="167">
        <f t="shared" si="15"/>
        <v>520231.45000000298</v>
      </c>
      <c r="M281" s="48">
        <v>118338.76</v>
      </c>
      <c r="N281" s="167">
        <f t="shared" si="16"/>
        <v>201322.145100672</v>
      </c>
      <c r="O281" s="167">
        <f t="shared" si="21"/>
        <v>0</v>
      </c>
      <c r="P281" s="167">
        <f t="shared" si="17"/>
        <v>401892.69000000297</v>
      </c>
      <c r="Q281" s="123">
        <f t="shared" si="18"/>
        <v>4.6485197306451877E-2</v>
      </c>
      <c r="R281" s="123">
        <f>K281/AVERAGE($H$219:H281)</f>
        <v>0</v>
      </c>
      <c r="S281" s="123">
        <f>L281/AVERAGE($H$219:H281)</f>
        <v>1.0404629000000059E-2</v>
      </c>
      <c r="T281" s="123">
        <f>O281/AVERAGE($H$219:H281)</f>
        <v>0</v>
      </c>
      <c r="U281" s="123">
        <f>P281/AVERAGE($H$219:H281)</f>
        <v>8.0378538000000586E-3</v>
      </c>
      <c r="V281" s="93">
        <f>U281/COUNT($S$219:S281)*365</f>
        <v>4.6568518047619384E-2</v>
      </c>
      <c r="W281" s="123">
        <f>比较基准!B282/比较基准!$B$219-1</f>
        <v>-9.7275855100671382E-3</v>
      </c>
      <c r="X281" s="210">
        <f t="shared" si="19"/>
        <v>2.0132214510067199E-2</v>
      </c>
      <c r="Y281" s="210">
        <f>R281-(比较基准!B282/比较基准!B281-1)</f>
        <v>0</v>
      </c>
      <c r="Z281" s="210">
        <f>X281/COUNT($X$219:X281)*365</f>
        <v>0.11663902057419885</v>
      </c>
      <c r="AA281" s="211">
        <f>(V281-J281)/(STDEV($T$219:T281)*SQRT(365))</f>
        <v>1.7459411994553815E-2</v>
      </c>
      <c r="AB281" s="120">
        <f>(S281+1)/(MAX($S$219:S281)+1)-1</f>
        <v>-5.8532683850482714E-2</v>
      </c>
      <c r="AC281" s="123">
        <f>MIN($AB$219:AB281)</f>
        <v>-8.36908311113439E-2</v>
      </c>
      <c r="AD281" s="123">
        <f t="shared" si="22"/>
        <v>1.0404629000000059E-2</v>
      </c>
      <c r="AE281" s="120">
        <f>(AD281+1)/(MAX($AD$220:AD281)+1)-1</f>
        <v>-5.1011433588594501E-2</v>
      </c>
      <c r="AF281" s="123">
        <f>MIN($AE$220:AE281)</f>
        <v>-5.1011433588594501E-2</v>
      </c>
      <c r="AG281" s="123">
        <f t="shared" si="23"/>
        <v>0.54800000000000004</v>
      </c>
      <c r="AH281" s="123">
        <f t="shared" si="24"/>
        <v>-0.05</v>
      </c>
      <c r="AI281" s="123">
        <f t="shared" si="25"/>
        <v>0.46520000000000006</v>
      </c>
      <c r="AJ281">
        <f t="shared" si="26"/>
        <v>0.7</v>
      </c>
    </row>
    <row r="282" spans="1:36">
      <c r="A282" s="115">
        <v>44476</v>
      </c>
      <c r="B282" s="221">
        <v>1.2948</v>
      </c>
      <c r="C282" s="221">
        <v>1.2948</v>
      </c>
      <c r="D282" s="221">
        <v>1.2918000000000001</v>
      </c>
      <c r="E282" s="204">
        <v>50520231.450000003</v>
      </c>
      <c r="F282" s="203">
        <v>39017787.649999999</v>
      </c>
      <c r="G282" s="191">
        <f t="shared" si="14"/>
        <v>1.0124617916764638</v>
      </c>
      <c r="H282" s="201">
        <f>出入金!H280</f>
        <v>50000000</v>
      </c>
      <c r="I282" s="201">
        <f>出入金!I280</f>
        <v>11330935.251798561</v>
      </c>
      <c r="J282" s="34">
        <f>出入金!C280</f>
        <v>4.2996800000000092E-2</v>
      </c>
      <c r="K282" s="167">
        <f t="shared" si="20"/>
        <v>0</v>
      </c>
      <c r="L282" s="167">
        <f t="shared" si="15"/>
        <v>520231.45000000298</v>
      </c>
      <c r="M282" s="48">
        <v>118338.76</v>
      </c>
      <c r="N282" s="167">
        <f t="shared" si="16"/>
        <v>201322.145100672</v>
      </c>
      <c r="O282" s="167">
        <f t="shared" si="21"/>
        <v>0</v>
      </c>
      <c r="P282" s="167">
        <f t="shared" si="17"/>
        <v>401892.69000000297</v>
      </c>
      <c r="Q282" s="123">
        <f t="shared" si="18"/>
        <v>4.5912489873016139E-2</v>
      </c>
      <c r="R282" s="123">
        <f>K282/AVERAGE($H$219:H282)</f>
        <v>0</v>
      </c>
      <c r="S282" s="123">
        <f>L282/AVERAGE($H$219:H282)</f>
        <v>1.0404629000000059E-2</v>
      </c>
      <c r="T282" s="123">
        <f>O282/AVERAGE($H$219:H282)</f>
        <v>0</v>
      </c>
      <c r="U282" s="123">
        <f>P282/AVERAGE($H$219:H282)</f>
        <v>8.0378538000000586E-3</v>
      </c>
      <c r="V282" s="93">
        <f>U282/COUNT($S$219:S282)*365</f>
        <v>4.5840884953125334E-2</v>
      </c>
      <c r="W282" s="123">
        <f>比较基准!B283/比较基准!$B$219-1</f>
        <v>-9.7275855100671382E-3</v>
      </c>
      <c r="X282" s="210">
        <f t="shared" si="19"/>
        <v>2.0132214510067199E-2</v>
      </c>
      <c r="Y282" s="210">
        <f>R282-(比较基准!B283/比较基准!B282-1)</f>
        <v>0</v>
      </c>
      <c r="Z282" s="210">
        <f>X282/COUNT($X$219:X282)*365</f>
        <v>0.114816535877727</v>
      </c>
      <c r="AA282" s="211">
        <f>(V282-J282)/(STDEV($T$219:T282)*SQRT(365))</f>
        <v>1.4020476049082181E-2</v>
      </c>
      <c r="AB282" s="120">
        <f>(S282+1)/(MAX($S$219:S282)+1)-1</f>
        <v>-5.8532683850482714E-2</v>
      </c>
      <c r="AC282" s="123">
        <f>MIN($AB$219:AB282)</f>
        <v>-8.36908311113439E-2</v>
      </c>
      <c r="AD282" s="123">
        <f t="shared" si="22"/>
        <v>1.0404629000000059E-2</v>
      </c>
      <c r="AE282" s="120">
        <f>(AD282+1)/(MAX($AD$220:AD282)+1)-1</f>
        <v>-5.1011433588594501E-2</v>
      </c>
      <c r="AF282" s="123">
        <f>MIN($AE$220:AE282)</f>
        <v>-5.1011433588594501E-2</v>
      </c>
      <c r="AG282" s="123">
        <f t="shared" si="23"/>
        <v>0.54800000000000004</v>
      </c>
      <c r="AH282" s="123">
        <f t="shared" si="24"/>
        <v>-0.05</v>
      </c>
      <c r="AI282" s="123">
        <f t="shared" si="25"/>
        <v>0.46520000000000006</v>
      </c>
      <c r="AJ282">
        <f t="shared" si="26"/>
        <v>0.7</v>
      </c>
    </row>
    <row r="283" spans="1:36">
      <c r="A283" s="115">
        <v>44477</v>
      </c>
      <c r="B283" s="221">
        <v>1.2903</v>
      </c>
      <c r="C283" s="221">
        <v>1.2903</v>
      </c>
      <c r="D283" s="221">
        <v>1.2887</v>
      </c>
      <c r="E283" s="204">
        <v>50344651.399999999</v>
      </c>
      <c r="F283" s="203">
        <v>39017787.649999999</v>
      </c>
      <c r="G283" s="191">
        <f t="shared" ref="G283:G314" si="27">D283/$D$219</f>
        <v>1.0100321341797946</v>
      </c>
      <c r="H283" s="201">
        <f>出入金!H281</f>
        <v>50000000</v>
      </c>
      <c r="I283" s="201">
        <f>出入金!I281</f>
        <v>11469534.050179211</v>
      </c>
      <c r="J283" s="34">
        <f>出入金!C281</f>
        <v>4.2995219123506068E-2</v>
      </c>
      <c r="K283" s="167">
        <f t="shared" si="20"/>
        <v>-175580.05000000447</v>
      </c>
      <c r="L283" s="167">
        <f t="shared" ref="L283:L314" si="28">E283-H283</f>
        <v>344651.39999999851</v>
      </c>
      <c r="M283" s="48">
        <v>62244.4</v>
      </c>
      <c r="N283" s="167">
        <f t="shared" ref="N283:N314" si="29">IF(X283&gt;0,X283*H283*0.2,0)</f>
        <v>139185.62141391481</v>
      </c>
      <c r="O283" s="167">
        <f t="shared" si="21"/>
        <v>-119485.69000000448</v>
      </c>
      <c r="P283" s="167">
        <f t="shared" ref="P283:P314" si="30">L283-M283</f>
        <v>282406.99999999849</v>
      </c>
      <c r="Q283" s="123">
        <f t="shared" ref="Q283:Q314" si="31">L283/I283</f>
        <v>3.0049293937499871E-2</v>
      </c>
      <c r="R283" s="123">
        <f>K283/AVERAGE($H$219:H283)</f>
        <v>-3.5116010000000894E-3</v>
      </c>
      <c r="S283" s="123">
        <f>L283/AVERAGE($H$219:H283)</f>
        <v>6.8930279999999703E-3</v>
      </c>
      <c r="T283" s="123">
        <f>O283/AVERAGE($H$219:H283)</f>
        <v>-2.3897138000000895E-3</v>
      </c>
      <c r="U283" s="123">
        <f>P283/AVERAGE($H$219:H283)</f>
        <v>5.6481399999999699E-3</v>
      </c>
      <c r="V283" s="93">
        <f>U283/COUNT($S$219:S283)*365</f>
        <v>3.1716478461538293E-2</v>
      </c>
      <c r="W283" s="123">
        <f>比较基准!B284/比较基准!$B$219-1</f>
        <v>-7.0255341413915096E-3</v>
      </c>
      <c r="X283" s="210">
        <f t="shared" ref="X283:X314" si="32">S283-W283</f>
        <v>1.3918562141391481E-2</v>
      </c>
      <c r="Y283" s="210">
        <f>R283-(比较基准!B284/比较基准!B283-1)</f>
        <v>-6.2401950001343444E-3</v>
      </c>
      <c r="Z283" s="210">
        <f>X283/COUNT($X$219:X283)*365</f>
        <v>7.8158079717044471E-2</v>
      </c>
      <c r="AA283" s="211">
        <f>(V283-J283)/(STDEV($T$219:T283)*SQRT(365))</f>
        <v>-5.6015748761895592E-2</v>
      </c>
      <c r="AB283" s="120">
        <f>(S283+1)/(MAX($S$219:S283)+1)-1</f>
        <v>-6.1804697332972669E-2</v>
      </c>
      <c r="AC283" s="123">
        <f>MIN($AB$219:AB283)</f>
        <v>-8.36908311113439E-2</v>
      </c>
      <c r="AD283" s="123">
        <f t="shared" si="22"/>
        <v>6.8930279999999703E-3</v>
      </c>
      <c r="AE283" s="120">
        <f>(AD283+1)/(MAX($AD$220:AD283)+1)-1</f>
        <v>-5.4309586727597003E-2</v>
      </c>
      <c r="AF283" s="123">
        <f>MIN($AE$220:AE283)</f>
        <v>-5.4309586727597003E-2</v>
      </c>
      <c r="AG283" s="123">
        <f t="shared" si="23"/>
        <v>0.54800000000000004</v>
      </c>
      <c r="AH283" s="123">
        <f t="shared" si="24"/>
        <v>-0.05</v>
      </c>
      <c r="AI283" s="123">
        <f t="shared" si="25"/>
        <v>0.46520000000000006</v>
      </c>
      <c r="AJ283">
        <f t="shared" si="26"/>
        <v>0.7</v>
      </c>
    </row>
    <row r="284" spans="1:36">
      <c r="A284" s="115">
        <v>44478</v>
      </c>
      <c r="B284" s="221">
        <v>1.2903</v>
      </c>
      <c r="C284" s="221">
        <v>1.2903</v>
      </c>
      <c r="D284" s="221">
        <v>1.2887</v>
      </c>
      <c r="E284" s="204">
        <v>50344651.399999999</v>
      </c>
      <c r="F284" s="203">
        <v>39017787.649999999</v>
      </c>
      <c r="G284" s="191">
        <f t="shared" si="27"/>
        <v>1.0100321341797946</v>
      </c>
      <c r="H284" s="201">
        <f>出入金!H282</f>
        <v>50000000</v>
      </c>
      <c r="I284" s="201">
        <f>出入金!I282</f>
        <v>11607142.857142856</v>
      </c>
      <c r="J284" s="34">
        <f>出入金!C282</f>
        <v>4.2993650793650889E-2</v>
      </c>
      <c r="K284" s="167">
        <f t="shared" ref="K284:K315" si="33">E284-E283</f>
        <v>0</v>
      </c>
      <c r="L284" s="167">
        <f t="shared" si="28"/>
        <v>344651.39999999851</v>
      </c>
      <c r="M284" s="48">
        <v>62244.4</v>
      </c>
      <c r="N284" s="167">
        <f t="shared" si="29"/>
        <v>139185.62141391481</v>
      </c>
      <c r="O284" s="167">
        <f t="shared" ref="O284:O315" si="34">P284-P283</f>
        <v>0</v>
      </c>
      <c r="P284" s="167">
        <f t="shared" si="30"/>
        <v>282406.99999999849</v>
      </c>
      <c r="Q284" s="123">
        <f t="shared" si="31"/>
        <v>2.9693043692307564E-2</v>
      </c>
      <c r="R284" s="123">
        <f>K284/AVERAGE($H$219:H284)</f>
        <v>0</v>
      </c>
      <c r="S284" s="123">
        <f>L284/AVERAGE($H$219:H284)</f>
        <v>6.8930279999999703E-3</v>
      </c>
      <c r="T284" s="123">
        <f>O284/AVERAGE($H$219:H284)</f>
        <v>0</v>
      </c>
      <c r="U284" s="123">
        <f>P284/AVERAGE($H$219:H284)</f>
        <v>5.6481399999999699E-3</v>
      </c>
      <c r="V284" s="93">
        <f>U284/COUNT($S$219:S284)*365</f>
        <v>3.123592575757559E-2</v>
      </c>
      <c r="W284" s="123">
        <f>比较基准!B285/比较基准!$B$219-1</f>
        <v>-7.0255341413915096E-3</v>
      </c>
      <c r="X284" s="210">
        <f t="shared" si="32"/>
        <v>1.3918562141391481E-2</v>
      </c>
      <c r="Y284" s="210">
        <f>R284-(比较基准!B285/比较基准!B284-1)</f>
        <v>0</v>
      </c>
      <c r="Z284" s="210">
        <f>X284/COUNT($X$219:X284)*365</f>
        <v>7.6973866387998344E-2</v>
      </c>
      <c r="AA284" s="211">
        <f>(V284-J284)/(STDEV($T$219:T284)*SQRT(365))</f>
        <v>-5.8849028609838989E-2</v>
      </c>
      <c r="AB284" s="120">
        <f>(S284+1)/(MAX($S$219:S284)+1)-1</f>
        <v>-6.1804697332972669E-2</v>
      </c>
      <c r="AC284" s="123">
        <f>MIN($AB$219:AB284)</f>
        <v>-8.36908311113439E-2</v>
      </c>
      <c r="AD284" s="123">
        <f t="shared" ref="AD284:AD315" si="35">IF(WEEKDAY(A:A)=6,S:S,AD283)</f>
        <v>6.8930279999999703E-3</v>
      </c>
      <c r="AE284" s="120">
        <f>(AD284+1)/(MAX($AD$220:AD284)+1)-1</f>
        <v>-5.4309586727597003E-2</v>
      </c>
      <c r="AF284" s="123">
        <f>MIN($AE$220:AE284)</f>
        <v>-5.4309586727597003E-2</v>
      </c>
      <c r="AG284" s="123">
        <f t="shared" si="23"/>
        <v>0.54800000000000004</v>
      </c>
      <c r="AH284" s="123">
        <f t="shared" si="24"/>
        <v>-0.05</v>
      </c>
      <c r="AI284" s="123">
        <f t="shared" si="25"/>
        <v>0.46520000000000006</v>
      </c>
      <c r="AJ284">
        <f t="shared" si="26"/>
        <v>0.7</v>
      </c>
    </row>
    <row r="285" spans="1:36">
      <c r="A285" s="115">
        <v>44479</v>
      </c>
      <c r="B285" s="221">
        <v>1.2903</v>
      </c>
      <c r="C285" s="221">
        <v>1.2903</v>
      </c>
      <c r="D285" s="221">
        <v>1.2887</v>
      </c>
      <c r="E285" s="204">
        <v>50344651.399999999</v>
      </c>
      <c r="F285" s="203">
        <v>39017787.649999999</v>
      </c>
      <c r="G285" s="191">
        <f t="shared" si="27"/>
        <v>1.0100321341797946</v>
      </c>
      <c r="H285" s="201">
        <f>出入金!H283</f>
        <v>50000000</v>
      </c>
      <c r="I285" s="201">
        <f>出入金!I283</f>
        <v>11743772.241992883</v>
      </c>
      <c r="J285" s="34">
        <f>出入金!C283</f>
        <v>4.2992094861660175E-2</v>
      </c>
      <c r="K285" s="167">
        <f t="shared" si="33"/>
        <v>0</v>
      </c>
      <c r="L285" s="167">
        <f t="shared" si="28"/>
        <v>344651.39999999851</v>
      </c>
      <c r="M285" s="48">
        <v>62244.4</v>
      </c>
      <c r="N285" s="167">
        <f t="shared" si="29"/>
        <v>139185.62141391481</v>
      </c>
      <c r="O285" s="167">
        <f t="shared" si="34"/>
        <v>0</v>
      </c>
      <c r="P285" s="167">
        <f t="shared" si="30"/>
        <v>282406.99999999849</v>
      </c>
      <c r="Q285" s="123">
        <f t="shared" si="31"/>
        <v>2.9347588909090779E-2</v>
      </c>
      <c r="R285" s="123">
        <f>K285/AVERAGE($H$219:H285)</f>
        <v>0</v>
      </c>
      <c r="S285" s="123">
        <f>L285/AVERAGE($H$219:H285)</f>
        <v>6.8930279999999703E-3</v>
      </c>
      <c r="T285" s="123">
        <f>O285/AVERAGE($H$219:H285)</f>
        <v>0</v>
      </c>
      <c r="U285" s="123">
        <f>P285/AVERAGE($H$219:H285)</f>
        <v>5.6481399999999699E-3</v>
      </c>
      <c r="V285" s="93">
        <f>U285/COUNT($S$219:S285)*365</f>
        <v>3.0769717910447598E-2</v>
      </c>
      <c r="W285" s="123">
        <f>比较基准!B286/比较基准!$B$219-1</f>
        <v>-7.0255341413915096E-3</v>
      </c>
      <c r="X285" s="210">
        <f t="shared" si="32"/>
        <v>1.3918562141391481E-2</v>
      </c>
      <c r="Y285" s="210">
        <f>R285-(比较基准!B286/比较基准!B285-1)</f>
        <v>0</v>
      </c>
      <c r="Z285" s="210">
        <f>X285/COUNT($X$219:X285)*365</f>
        <v>7.5825002710565526E-2</v>
      </c>
      <c r="AA285" s="211">
        <f>(V285-J285)/(STDEV($T$219:T285)*SQRT(365))</f>
        <v>-6.1643422294113966E-2</v>
      </c>
      <c r="AB285" s="120">
        <f>(S285+1)/(MAX($S$219:S285)+1)-1</f>
        <v>-6.1804697332972669E-2</v>
      </c>
      <c r="AC285" s="123">
        <f>MIN($AB$219:AB285)</f>
        <v>-8.36908311113439E-2</v>
      </c>
      <c r="AD285" s="123">
        <f t="shared" si="35"/>
        <v>6.8930279999999703E-3</v>
      </c>
      <c r="AE285" s="120">
        <f>(AD285+1)/(MAX($AD$220:AD285)+1)-1</f>
        <v>-5.4309586727597003E-2</v>
      </c>
      <c r="AF285" s="123">
        <f>MIN($AE$220:AE285)</f>
        <v>-5.4309586727597003E-2</v>
      </c>
      <c r="AG285" s="123">
        <f t="shared" ref="AG285:AG316" si="36">AG284</f>
        <v>0.54800000000000004</v>
      </c>
      <c r="AH285" s="123">
        <f t="shared" ref="AH285:AH316" si="37">AH284</f>
        <v>-0.05</v>
      </c>
      <c r="AI285" s="123">
        <f t="shared" ref="AI285:AI316" si="38">AI284</f>
        <v>0.46520000000000006</v>
      </c>
      <c r="AJ285">
        <f t="shared" ref="AJ285:AJ316" si="39">$AJ$220</f>
        <v>0.7</v>
      </c>
    </row>
    <row r="286" spans="1:36">
      <c r="A286" s="115">
        <v>44480</v>
      </c>
      <c r="B286" s="221">
        <v>1.2827</v>
      </c>
      <c r="C286" s="221">
        <v>1.2827</v>
      </c>
      <c r="D286" s="221">
        <v>1.2811999999999999</v>
      </c>
      <c r="E286" s="204">
        <v>50048116.219999999</v>
      </c>
      <c r="F286" s="203">
        <v>39017787.649999999</v>
      </c>
      <c r="G286" s="191">
        <f t="shared" si="27"/>
        <v>1.0041539305588212</v>
      </c>
      <c r="H286" s="201">
        <f>出入金!H284</f>
        <v>50000000</v>
      </c>
      <c r="I286" s="201">
        <f>出入金!I284</f>
        <v>11879432.624113476</v>
      </c>
      <c r="J286" s="34">
        <f>出入金!C284</f>
        <v>4.2990551181102454E-2</v>
      </c>
      <c r="K286" s="167">
        <f t="shared" si="33"/>
        <v>-296535.1799999997</v>
      </c>
      <c r="L286" s="167">
        <f t="shared" si="28"/>
        <v>48116.219999998808</v>
      </c>
      <c r="M286" s="48">
        <v>58347.56</v>
      </c>
      <c r="N286" s="167">
        <f t="shared" si="29"/>
        <v>134470.81441767968</v>
      </c>
      <c r="O286" s="167">
        <f t="shared" si="34"/>
        <v>-292638.33999999968</v>
      </c>
      <c r="P286" s="167">
        <f t="shared" si="30"/>
        <v>-10231.34000000119</v>
      </c>
      <c r="Q286" s="123">
        <f t="shared" si="31"/>
        <v>4.0503803104476608E-3</v>
      </c>
      <c r="R286" s="123">
        <f>K286/AVERAGE($H$219:H286)</f>
        <v>-5.930703599999994E-3</v>
      </c>
      <c r="S286" s="123">
        <f>L286/AVERAGE($H$219:H286)</f>
        <v>9.6232439999997615E-4</v>
      </c>
      <c r="T286" s="123">
        <f>O286/AVERAGE($H$219:H286)</f>
        <v>-5.8527667999999939E-3</v>
      </c>
      <c r="U286" s="123">
        <f>P286/AVERAGE($H$219:H286)</f>
        <v>-2.0462680000002379E-4</v>
      </c>
      <c r="V286" s="93">
        <f>U286/COUNT($S$219:S286)*365</f>
        <v>-1.0983644411765982E-3</v>
      </c>
      <c r="W286" s="123">
        <f>比较基准!B287/比较基准!$B$219-1</f>
        <v>-1.2484757041767991E-2</v>
      </c>
      <c r="X286" s="210">
        <f t="shared" si="32"/>
        <v>1.3447081441767967E-2</v>
      </c>
      <c r="Y286" s="210">
        <f>R286-(比较基准!B287/比较基准!B286-1)</f>
        <v>-4.3285537924438611E-4</v>
      </c>
      <c r="Z286" s="210">
        <f>X286/COUNT($X$219:X286)*365</f>
        <v>7.2179187150666291E-2</v>
      </c>
      <c r="AA286" s="211">
        <f>(V286-J286)/(STDEV($T$219:T286)*SQRT(365))</f>
        <v>-0.22349489122757202</v>
      </c>
      <c r="AB286" s="120">
        <f>(S286+1)/(MAX($S$219:S286)+1)-1</f>
        <v>-6.7330764257959252E-2</v>
      </c>
      <c r="AC286" s="123">
        <f>MIN($AB$219:AB286)</f>
        <v>-8.36908311113439E-2</v>
      </c>
      <c r="AD286" s="123">
        <f t="shared" si="35"/>
        <v>6.8930279999999703E-3</v>
      </c>
      <c r="AE286" s="120">
        <f>(AD286+1)/(MAX($AD$220:AD286)+1)-1</f>
        <v>-5.4309586727597003E-2</v>
      </c>
      <c r="AF286" s="123">
        <f>MIN($AE$220:AE286)</f>
        <v>-5.4309586727597003E-2</v>
      </c>
      <c r="AG286" s="123">
        <f t="shared" si="36"/>
        <v>0.54800000000000004</v>
      </c>
      <c r="AH286" s="123">
        <f t="shared" si="37"/>
        <v>-0.05</v>
      </c>
      <c r="AI286" s="123">
        <f t="shared" si="38"/>
        <v>0.46520000000000006</v>
      </c>
      <c r="AJ286">
        <f t="shared" si="39"/>
        <v>0.7</v>
      </c>
    </row>
    <row r="287" spans="1:36">
      <c r="A287" s="115">
        <v>44481</v>
      </c>
      <c r="B287" s="221">
        <v>1.2524999999999999</v>
      </c>
      <c r="C287" s="221">
        <v>1.2524999999999999</v>
      </c>
      <c r="D287" s="221">
        <v>1.2509999999999999</v>
      </c>
      <c r="E287" s="204">
        <v>48869779.030000001</v>
      </c>
      <c r="F287" s="203">
        <v>39017787.649999999</v>
      </c>
      <c r="G287" s="191">
        <f t="shared" si="27"/>
        <v>0.98048436397836813</v>
      </c>
      <c r="H287" s="201">
        <f>出入金!H285</f>
        <v>50000000</v>
      </c>
      <c r="I287" s="201">
        <f>出入金!I285</f>
        <v>12014134.275618374</v>
      </c>
      <c r="J287" s="34">
        <f>出入金!C285</f>
        <v>4.298901960784323E-2</v>
      </c>
      <c r="K287" s="167">
        <f t="shared" si="33"/>
        <v>-1178337.1899999976</v>
      </c>
      <c r="L287" s="167">
        <f t="shared" si="28"/>
        <v>-1130220.9699999988</v>
      </c>
      <c r="M287" s="48">
        <v>60005.24</v>
      </c>
      <c r="N287" s="167">
        <f t="shared" si="29"/>
        <v>134649.47600154753</v>
      </c>
      <c r="O287" s="167">
        <f t="shared" si="34"/>
        <v>-1179994.8699999976</v>
      </c>
      <c r="P287" s="167">
        <f t="shared" si="30"/>
        <v>-1190226.2099999988</v>
      </c>
      <c r="Q287" s="123">
        <f t="shared" si="31"/>
        <v>-9.4074274855882253E-2</v>
      </c>
      <c r="R287" s="123">
        <f>K287/AVERAGE($H$219:H287)</f>
        <v>-2.3566743799999953E-2</v>
      </c>
      <c r="S287" s="123">
        <f>L287/AVERAGE($H$219:H287)</f>
        <v>-2.2604419399999975E-2</v>
      </c>
      <c r="T287" s="123">
        <f>O287/AVERAGE($H$219:H287)</f>
        <v>-2.3599897399999951E-2</v>
      </c>
      <c r="U287" s="123">
        <f>P287/AVERAGE($H$219:H287)</f>
        <v>-2.3804524199999975E-2</v>
      </c>
      <c r="V287" s="93">
        <f>U287/COUNT($S$219:S287)*365</f>
        <v>-0.12592248308695639</v>
      </c>
      <c r="W287" s="123">
        <f>比较基准!B288/比较基准!$B$219-1</f>
        <v>-3.6069367000154728E-2</v>
      </c>
      <c r="X287" s="210">
        <f t="shared" si="32"/>
        <v>1.3464947600154754E-2</v>
      </c>
      <c r="Y287" s="210">
        <f>R287-(比较基准!B288/比较基准!B287-1)</f>
        <v>3.1603687256570936E-4</v>
      </c>
      <c r="Z287" s="210">
        <f>X287/COUNT($X$219:X287)*365</f>
        <v>7.1227621363137469E-2</v>
      </c>
      <c r="AA287" s="211">
        <f>(V287-J287)/(STDEV($T$219:T287)*SQRT(365))</f>
        <v>-0.83127225284721773</v>
      </c>
      <c r="AB287" s="120">
        <f>(S287+1)/(MAX($S$219:S287)+1)-1</f>
        <v>-8.9289609654113145E-2</v>
      </c>
      <c r="AC287" s="123">
        <f>MIN($AB$219:AB287)</f>
        <v>-8.9289609654113145E-2</v>
      </c>
      <c r="AD287" s="123">
        <f t="shared" si="35"/>
        <v>6.8930279999999703E-3</v>
      </c>
      <c r="AE287" s="120">
        <f>(AD287+1)/(MAX($AD$220:AD287)+1)-1</f>
        <v>-5.4309586727597003E-2</v>
      </c>
      <c r="AF287" s="123">
        <f>MIN($AE$220:AE287)</f>
        <v>-5.4309586727597003E-2</v>
      </c>
      <c r="AG287" s="123">
        <f t="shared" si="36"/>
        <v>0.54800000000000004</v>
      </c>
      <c r="AH287" s="123">
        <f t="shared" si="37"/>
        <v>-0.05</v>
      </c>
      <c r="AI287" s="123">
        <f t="shared" si="38"/>
        <v>0.46520000000000006</v>
      </c>
      <c r="AJ287">
        <f t="shared" si="39"/>
        <v>0.7</v>
      </c>
    </row>
    <row r="288" spans="1:36">
      <c r="A288" s="115">
        <v>44482</v>
      </c>
      <c r="B288" s="221">
        <v>1.2704</v>
      </c>
      <c r="C288" s="221">
        <v>1.2704</v>
      </c>
      <c r="D288" s="221">
        <v>1.2682</v>
      </c>
      <c r="E288" s="204">
        <v>49568197.43</v>
      </c>
      <c r="F288" s="203">
        <v>39017787.649999999</v>
      </c>
      <c r="G288" s="191">
        <f t="shared" si="27"/>
        <v>0.99396504428246724</v>
      </c>
      <c r="H288" s="201">
        <f>出入金!H286</f>
        <v>50000000</v>
      </c>
      <c r="I288" s="201">
        <f>出入金!I286</f>
        <v>12147887.323943662</v>
      </c>
      <c r="J288" s="34">
        <f>出入金!C286</f>
        <v>4.2987500000000095E-2</v>
      </c>
      <c r="K288" s="167">
        <f t="shared" si="33"/>
        <v>698418.39999999851</v>
      </c>
      <c r="L288" s="167">
        <f t="shared" si="28"/>
        <v>-431802.5700000003</v>
      </c>
      <c r="M288" s="48">
        <v>87683.51</v>
      </c>
      <c r="N288" s="167">
        <f t="shared" si="29"/>
        <v>166165.92041064368</v>
      </c>
      <c r="O288" s="167">
        <f t="shared" si="34"/>
        <v>670740.12999999849</v>
      </c>
      <c r="P288" s="167">
        <f t="shared" si="30"/>
        <v>-519486.08000000031</v>
      </c>
      <c r="Q288" s="123">
        <f t="shared" si="31"/>
        <v>-3.5545486921739158E-2</v>
      </c>
      <c r="R288" s="123">
        <f>K288/AVERAGE($H$219:H288)</f>
        <v>1.3968367999999971E-2</v>
      </c>
      <c r="S288" s="123">
        <f>L288/AVERAGE($H$219:H288)</f>
        <v>-8.6360514000000058E-3</v>
      </c>
      <c r="T288" s="123">
        <f>O288/AVERAGE($H$219:H288)</f>
        <v>1.341480259999997E-2</v>
      </c>
      <c r="U288" s="123">
        <f>P288/AVERAGE($H$219:H288)</f>
        <v>-1.0389721600000006E-2</v>
      </c>
      <c r="V288" s="93">
        <f>U288/COUNT($S$219:S288)*365</f>
        <v>-5.4174976914285744E-2</v>
      </c>
      <c r="W288" s="123">
        <f>比较基准!B289/比较基准!$B$219-1</f>
        <v>-2.5252643441064371E-2</v>
      </c>
      <c r="X288" s="210">
        <f t="shared" si="32"/>
        <v>1.6616592041064367E-2</v>
      </c>
      <c r="Y288" s="210">
        <f>R288-(比较基准!B289/比较基准!B288-1)</f>
        <v>2.7468929386382408E-3</v>
      </c>
      <c r="Z288" s="210">
        <f>X288/COUNT($X$219:X288)*365</f>
        <v>8.664365849983563E-2</v>
      </c>
      <c r="AA288" s="211">
        <f>(V288-J288)/(STDEV($T$219:T288)*SQRT(365))</f>
        <v>-0.47593450177894542</v>
      </c>
      <c r="AB288" s="120">
        <f>(S288+1)/(MAX($S$219:S288)+1)-1</f>
        <v>-7.6274267528291584E-2</v>
      </c>
      <c r="AC288" s="123">
        <f>MIN($AB$219:AB288)</f>
        <v>-8.9289609654113145E-2</v>
      </c>
      <c r="AD288" s="123">
        <f t="shared" si="35"/>
        <v>6.8930279999999703E-3</v>
      </c>
      <c r="AE288" s="120">
        <f>(AD288+1)/(MAX($AD$220:AD288)+1)-1</f>
        <v>-5.4309586727597003E-2</v>
      </c>
      <c r="AF288" s="123">
        <f>MIN($AE$220:AE288)</f>
        <v>-5.4309586727597003E-2</v>
      </c>
      <c r="AG288" s="123">
        <f t="shared" si="36"/>
        <v>0.54800000000000004</v>
      </c>
      <c r="AH288" s="123">
        <f t="shared" si="37"/>
        <v>-0.05</v>
      </c>
      <c r="AI288" s="123">
        <f t="shared" si="38"/>
        <v>0.46520000000000006</v>
      </c>
      <c r="AJ288">
        <f t="shared" si="39"/>
        <v>0.7</v>
      </c>
    </row>
    <row r="289" spans="1:36">
      <c r="A289" s="115">
        <v>44483</v>
      </c>
      <c r="B289" s="221">
        <v>1.2802</v>
      </c>
      <c r="C289" s="221">
        <v>1.2802</v>
      </c>
      <c r="D289" s="221">
        <v>1.2778</v>
      </c>
      <c r="E289" s="204">
        <v>49950571.75</v>
      </c>
      <c r="F289" s="203">
        <v>39017787.649999999</v>
      </c>
      <c r="G289" s="191">
        <f t="shared" si="27"/>
        <v>1.0014891449173133</v>
      </c>
      <c r="H289" s="201">
        <f>出入金!H287</f>
        <v>50000000</v>
      </c>
      <c r="I289" s="201">
        <f>出入金!I287</f>
        <v>12280701.754385965</v>
      </c>
      <c r="J289" s="34">
        <f>出入金!C287</f>
        <v>4.2985992217898929E-2</v>
      </c>
      <c r="K289" s="167">
        <f t="shared" si="33"/>
        <v>382374.3200000003</v>
      </c>
      <c r="L289" s="167">
        <f t="shared" si="28"/>
        <v>-49428.25</v>
      </c>
      <c r="M289" s="48">
        <v>92406.99</v>
      </c>
      <c r="N289" s="167">
        <f t="shared" si="29"/>
        <v>171913.00355963944</v>
      </c>
      <c r="O289" s="167">
        <f t="shared" si="34"/>
        <v>377650.84000000032</v>
      </c>
      <c r="P289" s="167">
        <f t="shared" si="30"/>
        <v>-141835.24</v>
      </c>
      <c r="Q289" s="123">
        <f t="shared" si="31"/>
        <v>-4.0248717857142855E-3</v>
      </c>
      <c r="R289" s="123">
        <f>K289/AVERAGE($H$219:H289)</f>
        <v>7.6474864000000056E-3</v>
      </c>
      <c r="S289" s="123">
        <f>L289/AVERAGE($H$219:H289)</f>
        <v>-9.8856500000000006E-4</v>
      </c>
      <c r="T289" s="123">
        <f>O289/AVERAGE($H$219:H289)</f>
        <v>7.5530168000000064E-3</v>
      </c>
      <c r="U289" s="123">
        <f>P289/AVERAGE($H$219:H289)</f>
        <v>-2.8367047999999996E-3</v>
      </c>
      <c r="V289" s="93">
        <f>U289/COUNT($S$219:S289)*365</f>
        <v>-1.4583059887323941E-2</v>
      </c>
      <c r="W289" s="123">
        <f>比较基准!B290/比较基准!$B$219-1</f>
        <v>-1.8179865355963942E-2</v>
      </c>
      <c r="X289" s="210">
        <f t="shared" si="32"/>
        <v>1.7191300355963942E-2</v>
      </c>
      <c r="Y289" s="210">
        <f>R289-(比较基准!B290/比较基准!B289-1)</f>
        <v>3.9147484222689342E-4</v>
      </c>
      <c r="Z289" s="210">
        <f>X289/COUNT($X$219:X289)*365</f>
        <v>8.8377811689110408E-2</v>
      </c>
      <c r="AA289" s="211">
        <f>(V289-J289)/(STDEV($T$219:T289)*SQRT(365))</f>
        <v>-0.28298045184191151</v>
      </c>
      <c r="AB289" s="120">
        <f>(S289+1)/(MAX($S$219:S289)+1)-1</f>
        <v>-6.9148549484596922E-2</v>
      </c>
      <c r="AC289" s="123">
        <f>MIN($AB$219:AB289)</f>
        <v>-8.9289609654113145E-2</v>
      </c>
      <c r="AD289" s="123">
        <f t="shared" si="35"/>
        <v>6.8930279999999703E-3</v>
      </c>
      <c r="AE289" s="120">
        <f>(AD289+1)/(MAX($AD$220:AD289)+1)-1</f>
        <v>-5.4309586727597003E-2</v>
      </c>
      <c r="AF289" s="123">
        <f>MIN($AE$220:AE289)</f>
        <v>-5.4309586727597003E-2</v>
      </c>
      <c r="AG289" s="123">
        <f t="shared" si="36"/>
        <v>0.54800000000000004</v>
      </c>
      <c r="AH289" s="123">
        <f t="shared" si="37"/>
        <v>-0.05</v>
      </c>
      <c r="AI289" s="123">
        <f t="shared" si="38"/>
        <v>0.46520000000000006</v>
      </c>
      <c r="AJ289">
        <f t="shared" si="39"/>
        <v>0.7</v>
      </c>
    </row>
    <row r="290" spans="1:36">
      <c r="A290" s="115">
        <v>44484</v>
      </c>
      <c r="B290" s="221">
        <v>1.2803</v>
      </c>
      <c r="C290" s="221">
        <v>1.2803</v>
      </c>
      <c r="D290" s="221">
        <v>1.2782</v>
      </c>
      <c r="E290" s="204">
        <v>49954473.530000001</v>
      </c>
      <c r="F290" s="203">
        <v>39017787.649999999</v>
      </c>
      <c r="G290" s="191">
        <f t="shared" si="27"/>
        <v>1.0018026491104319</v>
      </c>
      <c r="H290" s="201">
        <f>出入金!H288</f>
        <v>50000000</v>
      </c>
      <c r="I290" s="201">
        <f>出入金!I288</f>
        <v>12412587.412587412</v>
      </c>
      <c r="J290" s="34">
        <f>出入金!C288</f>
        <v>4.2984496124031102E-2</v>
      </c>
      <c r="K290" s="167">
        <f t="shared" si="33"/>
        <v>3901.7800000011921</v>
      </c>
      <c r="L290" s="167">
        <f t="shared" si="28"/>
        <v>-45526.469999998808</v>
      </c>
      <c r="M290" s="48">
        <v>83221.34</v>
      </c>
      <c r="N290" s="167">
        <f t="shared" si="29"/>
        <v>161783.65917048737</v>
      </c>
      <c r="O290" s="167">
        <f t="shared" si="34"/>
        <v>13087.430000001186</v>
      </c>
      <c r="P290" s="167">
        <f t="shared" si="30"/>
        <v>-128747.8099999988</v>
      </c>
      <c r="Q290" s="123">
        <f t="shared" si="31"/>
        <v>-3.6677663154928621E-3</v>
      </c>
      <c r="R290" s="123">
        <f>K290/AVERAGE($H$219:H290)</f>
        <v>7.8035600000023848E-5</v>
      </c>
      <c r="S290" s="123">
        <f>L290/AVERAGE($H$219:H290)</f>
        <v>-9.1052939999997616E-4</v>
      </c>
      <c r="T290" s="123">
        <f>O290/AVERAGE($H$219:H290)</f>
        <v>2.6174860000002375E-4</v>
      </c>
      <c r="U290" s="123">
        <f>P290/AVERAGE($H$219:H290)</f>
        <v>-2.574956199999976E-3</v>
      </c>
      <c r="V290" s="93">
        <f>U290/COUNT($S$219:S290)*365</f>
        <v>-1.3053597402777657E-2</v>
      </c>
      <c r="W290" s="123">
        <f>比较基准!B291/比较基准!$B$219-1</f>
        <v>-1.7088895317048713E-2</v>
      </c>
      <c r="X290" s="210">
        <f t="shared" si="32"/>
        <v>1.6178365917048736E-2</v>
      </c>
      <c r="Y290" s="210">
        <f>R290-(比较基准!B291/比较基准!B290-1)</f>
        <v>-1.0331353776769658E-3</v>
      </c>
      <c r="Z290" s="210">
        <f>X290/COUNT($X$219:X290)*365</f>
        <v>8.2015327218372056E-2</v>
      </c>
      <c r="AA290" s="211">
        <f>(V290-J290)/(STDEV($T$219:T290)*SQRT(365))</f>
        <v>-0.27741402108011792</v>
      </c>
      <c r="AB290" s="120">
        <f>(S290+1)/(MAX($S$219:S290)+1)-1</f>
        <v>-6.9075838053168859E-2</v>
      </c>
      <c r="AC290" s="123">
        <f>MIN($AB$219:AB290)</f>
        <v>-8.9289609654113145E-2</v>
      </c>
      <c r="AD290" s="123">
        <f t="shared" si="35"/>
        <v>-9.1052939999997616E-4</v>
      </c>
      <c r="AE290" s="120">
        <f>(AD290+1)/(MAX($AD$220:AD290)+1)-1</f>
        <v>-6.1638815570564942E-2</v>
      </c>
      <c r="AF290" s="123">
        <f>MIN($AE$220:AE290)</f>
        <v>-6.1638815570564942E-2</v>
      </c>
      <c r="AG290" s="123">
        <f t="shared" si="36"/>
        <v>0.54800000000000004</v>
      </c>
      <c r="AH290" s="123">
        <f t="shared" si="37"/>
        <v>-0.05</v>
      </c>
      <c r="AI290" s="123">
        <f t="shared" si="38"/>
        <v>0.46520000000000006</v>
      </c>
      <c r="AJ290">
        <f t="shared" si="39"/>
        <v>0.7</v>
      </c>
    </row>
    <row r="291" spans="1:36">
      <c r="A291" s="115">
        <v>44485</v>
      </c>
      <c r="B291" s="221">
        <v>1.2803</v>
      </c>
      <c r="C291" s="221">
        <v>1.2803</v>
      </c>
      <c r="D291" s="221">
        <v>1.2782</v>
      </c>
      <c r="E291" s="204">
        <v>49954473.530000001</v>
      </c>
      <c r="F291" s="203">
        <v>39017787.649999999</v>
      </c>
      <c r="G291" s="191">
        <f t="shared" si="27"/>
        <v>1.0018026491104319</v>
      </c>
      <c r="H291" s="201">
        <f>出入金!H289</f>
        <v>50000000</v>
      </c>
      <c r="I291" s="201">
        <f>出入金!I289</f>
        <v>12543554.006968642</v>
      </c>
      <c r="J291" s="34">
        <f>出入金!C289</f>
        <v>4.2983011583011682E-2</v>
      </c>
      <c r="K291" s="167">
        <f t="shared" si="33"/>
        <v>0</v>
      </c>
      <c r="L291" s="167">
        <f t="shared" si="28"/>
        <v>-45526.469999998808</v>
      </c>
      <c r="M291" s="48">
        <v>83221.34</v>
      </c>
      <c r="N291" s="167">
        <f t="shared" si="29"/>
        <v>161783.65917048737</v>
      </c>
      <c r="O291" s="167">
        <f t="shared" si="34"/>
        <v>0</v>
      </c>
      <c r="P291" s="167">
        <f t="shared" si="30"/>
        <v>-128747.8099999988</v>
      </c>
      <c r="Q291" s="123">
        <f t="shared" si="31"/>
        <v>-3.6294713583332381E-3</v>
      </c>
      <c r="R291" s="123">
        <f>K291/AVERAGE($H$219:H291)</f>
        <v>0</v>
      </c>
      <c r="S291" s="123">
        <f>L291/AVERAGE($H$219:H291)</f>
        <v>-9.1052939999997616E-4</v>
      </c>
      <c r="T291" s="123">
        <f>O291/AVERAGE($H$219:H291)</f>
        <v>0</v>
      </c>
      <c r="U291" s="123">
        <f>P291/AVERAGE($H$219:H291)</f>
        <v>-2.574956199999976E-3</v>
      </c>
      <c r="V291" s="93">
        <f>U291/COUNT($S$219:S291)*365</f>
        <v>-1.287478099999988E-2</v>
      </c>
      <c r="W291" s="123">
        <f>比较基准!B292/比较基准!$B$219-1</f>
        <v>-1.7088895317048713E-2</v>
      </c>
      <c r="X291" s="210">
        <f t="shared" si="32"/>
        <v>1.6178365917048736E-2</v>
      </c>
      <c r="Y291" s="210">
        <f>R291-(比较基准!B292/比较基准!B291-1)</f>
        <v>0</v>
      </c>
      <c r="Z291" s="210">
        <f>X291/COUNT($X$219:X291)*365</f>
        <v>8.0891829585243685E-2</v>
      </c>
      <c r="AA291" s="211">
        <f>(V291-J291)/(STDEV($T$219:T291)*SQRT(365))</f>
        <v>-0.27846195257689271</v>
      </c>
      <c r="AB291" s="120">
        <f>(S291+1)/(MAX($S$219:S291)+1)-1</f>
        <v>-6.9075838053168859E-2</v>
      </c>
      <c r="AC291" s="123">
        <f>MIN($AB$219:AB291)</f>
        <v>-8.9289609654113145E-2</v>
      </c>
      <c r="AD291" s="123">
        <f t="shared" si="35"/>
        <v>-9.1052939999997616E-4</v>
      </c>
      <c r="AE291" s="120">
        <f>(AD291+1)/(MAX($AD$220:AD291)+1)-1</f>
        <v>-6.1638815570564942E-2</v>
      </c>
      <c r="AF291" s="123">
        <f>MIN($AE$220:AE291)</f>
        <v>-6.1638815570564942E-2</v>
      </c>
      <c r="AG291" s="123">
        <f t="shared" si="36"/>
        <v>0.54800000000000004</v>
      </c>
      <c r="AH291" s="123">
        <f t="shared" si="37"/>
        <v>-0.05</v>
      </c>
      <c r="AI291" s="123">
        <f t="shared" si="38"/>
        <v>0.46520000000000006</v>
      </c>
      <c r="AJ291">
        <f t="shared" si="39"/>
        <v>0.7</v>
      </c>
    </row>
    <row r="292" spans="1:36">
      <c r="A292" s="115">
        <v>44486</v>
      </c>
      <c r="B292" s="221">
        <v>1.2803</v>
      </c>
      <c r="C292" s="221">
        <v>1.2803</v>
      </c>
      <c r="D292" s="221">
        <v>1.2782</v>
      </c>
      <c r="E292" s="204">
        <v>49954473.530000001</v>
      </c>
      <c r="F292" s="203">
        <v>39017787.649999999</v>
      </c>
      <c r="G292" s="191">
        <f t="shared" si="27"/>
        <v>1.0018026491104319</v>
      </c>
      <c r="H292" s="201">
        <f>出入金!H290</f>
        <v>50000000</v>
      </c>
      <c r="I292" s="201">
        <f>出入金!I290</f>
        <v>12673611.111111112</v>
      </c>
      <c r="J292" s="34">
        <f>出入金!C290</f>
        <v>4.2981538461538557E-2</v>
      </c>
      <c r="K292" s="167">
        <f t="shared" si="33"/>
        <v>0</v>
      </c>
      <c r="L292" s="167">
        <f t="shared" si="28"/>
        <v>-45526.469999998808</v>
      </c>
      <c r="M292" s="48">
        <v>83221.34</v>
      </c>
      <c r="N292" s="167">
        <f t="shared" si="29"/>
        <v>161783.65917048737</v>
      </c>
      <c r="O292" s="167">
        <f t="shared" si="34"/>
        <v>0</v>
      </c>
      <c r="P292" s="167">
        <f t="shared" si="30"/>
        <v>-128747.8099999988</v>
      </c>
      <c r="Q292" s="123">
        <f t="shared" si="31"/>
        <v>-3.5922255780820975E-3</v>
      </c>
      <c r="R292" s="123">
        <f>K292/AVERAGE($H$219:H292)</f>
        <v>0</v>
      </c>
      <c r="S292" s="123">
        <f>L292/AVERAGE($H$219:H292)</f>
        <v>-9.1052939999997616E-4</v>
      </c>
      <c r="T292" s="123">
        <f>O292/AVERAGE($H$219:H292)</f>
        <v>0</v>
      </c>
      <c r="U292" s="123">
        <f>P292/AVERAGE($H$219:H292)</f>
        <v>-2.574956199999976E-3</v>
      </c>
      <c r="V292" s="93">
        <f>U292/COUNT($S$219:S292)*365</f>
        <v>-1.2700797472972853E-2</v>
      </c>
      <c r="W292" s="123">
        <f>比较基准!B293/比较基准!$B$219-1</f>
        <v>-1.7088895317048713E-2</v>
      </c>
      <c r="X292" s="210">
        <f t="shared" si="32"/>
        <v>1.6178365917048736E-2</v>
      </c>
      <c r="Y292" s="210">
        <f>R292-(比较基准!B293/比较基准!B292-1)</f>
        <v>0</v>
      </c>
      <c r="Z292" s="210">
        <f>X292/COUNT($X$219:X292)*365</f>
        <v>7.9798696753010656E-2</v>
      </c>
      <c r="AA292" s="211">
        <f>(V292-J292)/(STDEV($T$219:T292)*SQRT(365))</f>
        <v>-0.27950828754232199</v>
      </c>
      <c r="AB292" s="120">
        <f>(S292+1)/(MAX($S$219:S292)+1)-1</f>
        <v>-6.9075838053168859E-2</v>
      </c>
      <c r="AC292" s="123">
        <f>MIN($AB$219:AB292)</f>
        <v>-8.9289609654113145E-2</v>
      </c>
      <c r="AD292" s="123">
        <f t="shared" si="35"/>
        <v>-9.1052939999997616E-4</v>
      </c>
      <c r="AE292" s="120">
        <f>(AD292+1)/(MAX($AD$220:AD292)+1)-1</f>
        <v>-6.1638815570564942E-2</v>
      </c>
      <c r="AF292" s="123">
        <f>MIN($AE$220:AE292)</f>
        <v>-6.1638815570564942E-2</v>
      </c>
      <c r="AG292" s="123">
        <f t="shared" si="36"/>
        <v>0.54800000000000004</v>
      </c>
      <c r="AH292" s="123">
        <f t="shared" si="37"/>
        <v>-0.05</v>
      </c>
      <c r="AI292" s="123">
        <f t="shared" si="38"/>
        <v>0.46520000000000006</v>
      </c>
      <c r="AJ292">
        <f t="shared" si="39"/>
        <v>0.7</v>
      </c>
    </row>
    <row r="293" spans="1:36">
      <c r="A293" s="115">
        <v>44487</v>
      </c>
      <c r="B293" s="221">
        <v>1.2959000000000001</v>
      </c>
      <c r="C293" s="221">
        <v>1.2959000000000001</v>
      </c>
      <c r="D293" s="221">
        <v>1.2934000000000001</v>
      </c>
      <c r="E293" s="204">
        <v>50563151.020000003</v>
      </c>
      <c r="F293" s="203">
        <v>39017787.649999999</v>
      </c>
      <c r="G293" s="191">
        <f t="shared" si="27"/>
        <v>1.0137158084489382</v>
      </c>
      <c r="H293" s="201">
        <f>出入金!H291</f>
        <v>50000000</v>
      </c>
      <c r="I293" s="201">
        <f>出入金!I291</f>
        <v>12802768.166089965</v>
      </c>
      <c r="J293" s="34">
        <f>出入金!C291</f>
        <v>4.2980076628352584E-2</v>
      </c>
      <c r="K293" s="167">
        <f t="shared" si="33"/>
        <v>608677.49000000209</v>
      </c>
      <c r="L293" s="167">
        <f t="shared" si="28"/>
        <v>563151.02000000328</v>
      </c>
      <c r="M293" s="48">
        <v>96778.75</v>
      </c>
      <c r="N293" s="167">
        <f t="shared" si="29"/>
        <v>177594.43767354632</v>
      </c>
      <c r="O293" s="167">
        <f t="shared" si="34"/>
        <v>595120.08000000205</v>
      </c>
      <c r="P293" s="167">
        <f t="shared" si="30"/>
        <v>466372.27000000328</v>
      </c>
      <c r="Q293" s="123">
        <f t="shared" si="31"/>
        <v>4.398666075135161E-2</v>
      </c>
      <c r="R293" s="123">
        <f>K293/AVERAGE($H$219:H293)</f>
        <v>1.2173549800000042E-2</v>
      </c>
      <c r="S293" s="123">
        <f>L293/AVERAGE($H$219:H293)</f>
        <v>1.1263020400000066E-2</v>
      </c>
      <c r="T293" s="123">
        <f>O293/AVERAGE($H$219:H293)</f>
        <v>1.1902401600000041E-2</v>
      </c>
      <c r="U293" s="123">
        <f>P293/AVERAGE($H$219:H293)</f>
        <v>9.3274454000000662E-3</v>
      </c>
      <c r="V293" s="93">
        <f>U293/COUNT($S$219:S293)*365</f>
        <v>4.539356761333365E-2</v>
      </c>
      <c r="W293" s="123">
        <f>比较基准!B294/比较基准!$B$219-1</f>
        <v>-6.4964233673545646E-3</v>
      </c>
      <c r="X293" s="210">
        <f t="shared" si="32"/>
        <v>1.7759443767354631E-2</v>
      </c>
      <c r="Y293" s="210">
        <f>R293-(比较基准!B294/比较基准!B293-1)</f>
        <v>1.3969171022641651E-3</v>
      </c>
      <c r="Z293" s="210">
        <f>X293/COUNT($X$219:X293)*365</f>
        <v>8.6429293001125868E-2</v>
      </c>
      <c r="AA293" s="211">
        <f>(V293-J293)/(STDEV($T$219:T293)*SQRT(365))</f>
        <v>1.2091066966552861E-2</v>
      </c>
      <c r="AB293" s="120">
        <f>(S293+1)/(MAX($S$219:S293)+1)-1</f>
        <v>-5.773285829112873E-2</v>
      </c>
      <c r="AC293" s="123">
        <f>MIN($AB$219:AB293)</f>
        <v>-8.9289609654113145E-2</v>
      </c>
      <c r="AD293" s="123">
        <f t="shared" si="35"/>
        <v>-9.1052939999997616E-4</v>
      </c>
      <c r="AE293" s="120">
        <f>(AD293+1)/(MAX($AD$220:AD293)+1)-1</f>
        <v>-6.1638815570564942E-2</v>
      </c>
      <c r="AF293" s="123">
        <f>MIN($AE$220:AE293)</f>
        <v>-6.1638815570564942E-2</v>
      </c>
      <c r="AG293" s="123">
        <f t="shared" si="36"/>
        <v>0.54800000000000004</v>
      </c>
      <c r="AH293" s="123">
        <f t="shared" si="37"/>
        <v>-0.05</v>
      </c>
      <c r="AI293" s="123">
        <f t="shared" si="38"/>
        <v>0.46520000000000006</v>
      </c>
      <c r="AJ293">
        <f t="shared" si="39"/>
        <v>0.7</v>
      </c>
    </row>
    <row r="294" spans="1:36">
      <c r="A294" s="115">
        <v>44488</v>
      </c>
      <c r="B294" s="221">
        <v>1.3052999999999999</v>
      </c>
      <c r="C294" s="221">
        <v>1.3052999999999999</v>
      </c>
      <c r="D294" s="221">
        <v>1.3033999999999999</v>
      </c>
      <c r="E294" s="204">
        <v>50929918.219999999</v>
      </c>
      <c r="F294" s="203">
        <v>39017787.649999999</v>
      </c>
      <c r="G294" s="191">
        <f t="shared" si="27"/>
        <v>1.0215534132769024</v>
      </c>
      <c r="H294" s="201">
        <f>出入金!H292</f>
        <v>50000000</v>
      </c>
      <c r="I294" s="201">
        <f>出入金!I292</f>
        <v>12931034.482758621</v>
      </c>
      <c r="J294" s="34">
        <f>出入金!C292</f>
        <v>4.2978625954198574E-2</v>
      </c>
      <c r="K294" s="167">
        <f t="shared" si="33"/>
        <v>366767.19999999553</v>
      </c>
      <c r="L294" s="167">
        <f t="shared" si="28"/>
        <v>929918.21999999881</v>
      </c>
      <c r="M294" s="48">
        <v>72590.2</v>
      </c>
      <c r="N294" s="167">
        <f t="shared" si="29"/>
        <v>151420.14594661602</v>
      </c>
      <c r="O294" s="167">
        <f t="shared" si="34"/>
        <v>390955.74999999558</v>
      </c>
      <c r="P294" s="167">
        <f t="shared" si="30"/>
        <v>857328.01999999885</v>
      </c>
      <c r="Q294" s="123">
        <f t="shared" si="31"/>
        <v>7.1913675679999914E-2</v>
      </c>
      <c r="R294" s="123">
        <f>K294/AVERAGE($H$219:H294)</f>
        <v>7.3353439999999104E-3</v>
      </c>
      <c r="S294" s="123">
        <f>L294/AVERAGE($H$219:H294)</f>
        <v>1.8598364399999977E-2</v>
      </c>
      <c r="T294" s="123">
        <f>O294/AVERAGE($H$219:H294)</f>
        <v>7.8191149999999113E-3</v>
      </c>
      <c r="U294" s="123">
        <f>P294/AVERAGE($H$219:H294)</f>
        <v>1.7146560399999976E-2</v>
      </c>
      <c r="V294" s="93">
        <f>U294/COUNT($S$219:S294)*365</f>
        <v>8.2348612447368297E-2</v>
      </c>
      <c r="W294" s="123">
        <f>比较基准!B295/比较基准!$B$219-1</f>
        <v>3.4563498053383768E-3</v>
      </c>
      <c r="X294" s="210">
        <f t="shared" si="32"/>
        <v>1.51420145946616E-2</v>
      </c>
      <c r="Y294" s="210">
        <f>R294-(比较基准!B295/比较基准!B294-1)</f>
        <v>-2.6825093895437302E-3</v>
      </c>
      <c r="Z294" s="210">
        <f>X294/COUNT($X$219:X294)*365</f>
        <v>7.2721517461203741E-2</v>
      </c>
      <c r="AA294" s="211">
        <f>(V294-J294)/(STDEV($T$219:T294)*SQRT(365))</f>
        <v>0.19784904053044133</v>
      </c>
      <c r="AB294" s="120">
        <f>(S294+1)/(MAX($S$219:S294)+1)-1</f>
        <v>-5.089798597314632E-2</v>
      </c>
      <c r="AC294" s="123">
        <f>MIN($AB$219:AB294)</f>
        <v>-8.9289609654113145E-2</v>
      </c>
      <c r="AD294" s="123">
        <f t="shared" si="35"/>
        <v>-9.1052939999997616E-4</v>
      </c>
      <c r="AE294" s="120">
        <f>(AD294+1)/(MAX($AD$220:AD294)+1)-1</f>
        <v>-6.1638815570564942E-2</v>
      </c>
      <c r="AF294" s="123">
        <f>MIN($AE$220:AE294)</f>
        <v>-6.1638815570564942E-2</v>
      </c>
      <c r="AG294" s="123">
        <f t="shared" si="36"/>
        <v>0.54800000000000004</v>
      </c>
      <c r="AH294" s="123">
        <f t="shared" si="37"/>
        <v>-0.05</v>
      </c>
      <c r="AI294" s="123">
        <f t="shared" si="38"/>
        <v>0.46520000000000006</v>
      </c>
      <c r="AJ294">
        <f t="shared" si="39"/>
        <v>0.7</v>
      </c>
    </row>
    <row r="295" spans="1:36">
      <c r="A295" s="115">
        <v>44489</v>
      </c>
      <c r="B295" s="221">
        <v>1.3098000000000001</v>
      </c>
      <c r="C295" s="221">
        <v>1.3098000000000001</v>
      </c>
      <c r="D295" s="221">
        <v>1.3077000000000001</v>
      </c>
      <c r="E295" s="204">
        <v>51105498.259999998</v>
      </c>
      <c r="F295" s="203">
        <v>39017787.649999999</v>
      </c>
      <c r="G295" s="191">
        <f t="shared" si="27"/>
        <v>1.0249235833529273</v>
      </c>
      <c r="H295" s="201">
        <f>出入金!H293</f>
        <v>50000000</v>
      </c>
      <c r="I295" s="201">
        <f>出入金!I293</f>
        <v>13058419.243986255</v>
      </c>
      <c r="J295" s="34">
        <f>出入金!C293</f>
        <v>4.2977186311787173E-2</v>
      </c>
      <c r="K295" s="167">
        <f t="shared" si="33"/>
        <v>175580.03999999911</v>
      </c>
      <c r="L295" s="167">
        <f t="shared" si="28"/>
        <v>1105498.2599999979</v>
      </c>
      <c r="M295" s="48">
        <v>80552.55</v>
      </c>
      <c r="N295" s="167">
        <f t="shared" si="29"/>
        <v>160451.15860174311</v>
      </c>
      <c r="O295" s="167">
        <f t="shared" si="34"/>
        <v>167617.68999999901</v>
      </c>
      <c r="P295" s="167">
        <f t="shared" si="30"/>
        <v>1024945.7099999979</v>
      </c>
      <c r="Q295" s="123">
        <f t="shared" si="31"/>
        <v>8.4657893068420892E-2</v>
      </c>
      <c r="R295" s="123">
        <f>K295/AVERAGE($H$219:H295)</f>
        <v>3.5116007999999822E-3</v>
      </c>
      <c r="S295" s="123">
        <f>L295/AVERAGE($H$219:H295)</f>
        <v>2.210996519999996E-2</v>
      </c>
      <c r="T295" s="123">
        <f>O295/AVERAGE($H$219:H295)</f>
        <v>3.3523537999999801E-3</v>
      </c>
      <c r="U295" s="123">
        <f>P295/AVERAGE($H$219:H295)</f>
        <v>2.0498914199999958E-2</v>
      </c>
      <c r="V295" s="93">
        <f>U295/COUNT($S$219:S295)*365</f>
        <v>9.7170177701298488E-2</v>
      </c>
      <c r="W295" s="123">
        <f>比较基准!B296/比较基准!$B$219-1</f>
        <v>6.0648493398256509E-3</v>
      </c>
      <c r="X295" s="210">
        <f t="shared" si="32"/>
        <v>1.6045115860174309E-2</v>
      </c>
      <c r="Y295" s="210">
        <f>R295-(比较基准!B296/比较基准!B295-1)</f>
        <v>9.1208609764811387E-4</v>
      </c>
      <c r="Z295" s="210">
        <f>X295/COUNT($X$219:X295)*365</f>
        <v>7.6058016739787307E-2</v>
      </c>
      <c r="AA295" s="211">
        <f>(V295-J295)/(STDEV($T$219:T295)*SQRT(365))</f>
        <v>0.27398740095024954</v>
      </c>
      <c r="AB295" s="120">
        <f>(S295+1)/(MAX($S$219:S295)+1)-1</f>
        <v>-4.7625972677011408E-2</v>
      </c>
      <c r="AC295" s="123">
        <f>MIN($AB$219:AB295)</f>
        <v>-8.9289609654113145E-2</v>
      </c>
      <c r="AD295" s="123">
        <f t="shared" si="35"/>
        <v>-9.1052939999997616E-4</v>
      </c>
      <c r="AE295" s="120">
        <f>(AD295+1)/(MAX($AD$220:AD295)+1)-1</f>
        <v>-6.1638815570564942E-2</v>
      </c>
      <c r="AF295" s="123">
        <f>MIN($AE$220:AE295)</f>
        <v>-6.1638815570564942E-2</v>
      </c>
      <c r="AG295" s="123">
        <f t="shared" si="36"/>
        <v>0.54800000000000004</v>
      </c>
      <c r="AH295" s="123">
        <f t="shared" si="37"/>
        <v>-0.05</v>
      </c>
      <c r="AI295" s="123">
        <f t="shared" si="38"/>
        <v>0.46520000000000006</v>
      </c>
      <c r="AJ295">
        <f t="shared" si="39"/>
        <v>0.7</v>
      </c>
    </row>
    <row r="296" spans="1:36">
      <c r="A296" s="115">
        <v>44490</v>
      </c>
      <c r="B296" s="221">
        <v>1.3057000000000001</v>
      </c>
      <c r="C296" s="221">
        <v>1.3057000000000001</v>
      </c>
      <c r="D296" s="221">
        <v>1.3038000000000001</v>
      </c>
      <c r="E296" s="204">
        <v>50945525.329999998</v>
      </c>
      <c r="F296" s="203">
        <v>39017787.649999999</v>
      </c>
      <c r="G296" s="191">
        <f t="shared" si="27"/>
        <v>1.0218669174700212</v>
      </c>
      <c r="H296" s="201">
        <f>出入金!H294</f>
        <v>50000000</v>
      </c>
      <c r="I296" s="201">
        <f>出入金!I294</f>
        <v>13184931.506849315</v>
      </c>
      <c r="J296" s="34">
        <f>出入金!C294</f>
        <v>4.2975757575757674E-2</v>
      </c>
      <c r="K296" s="167">
        <f t="shared" si="33"/>
        <v>-159972.9299999997</v>
      </c>
      <c r="L296" s="167">
        <f t="shared" si="28"/>
        <v>945525.32999999821</v>
      </c>
      <c r="M296" s="48">
        <v>76029.95</v>
      </c>
      <c r="N296" s="167">
        <f t="shared" si="29"/>
        <v>155237.18921798081</v>
      </c>
      <c r="O296" s="167">
        <f t="shared" si="34"/>
        <v>-155450.32999999961</v>
      </c>
      <c r="P296" s="167">
        <f t="shared" si="30"/>
        <v>869495.37999999826</v>
      </c>
      <c r="Q296" s="123">
        <f t="shared" si="31"/>
        <v>7.1712570483116744E-2</v>
      </c>
      <c r="R296" s="123">
        <f>K296/AVERAGE($H$219:H296)</f>
        <v>-3.1994585999999942E-3</v>
      </c>
      <c r="S296" s="123">
        <f>L296/AVERAGE($H$219:H296)</f>
        <v>1.8910506599999963E-2</v>
      </c>
      <c r="T296" s="123">
        <f>O296/AVERAGE($H$219:H296)</f>
        <v>-3.1090065999999921E-3</v>
      </c>
      <c r="U296" s="123">
        <f>P296/AVERAGE($H$219:H296)</f>
        <v>1.7389907599999966E-2</v>
      </c>
      <c r="V296" s="93">
        <f>U296/COUNT($S$219:S296)*365</f>
        <v>8.1375849666666514E-2</v>
      </c>
      <c r="W296" s="123">
        <f>比较基准!B297/比较基准!$B$219-1</f>
        <v>3.3867876782018858E-3</v>
      </c>
      <c r="X296" s="210">
        <f t="shared" si="32"/>
        <v>1.5523718921798078E-2</v>
      </c>
      <c r="Y296" s="210">
        <f>R296-(比较基准!B297/比较基准!B296-1)</f>
        <v>-5.375410671678133E-4</v>
      </c>
      <c r="Z296" s="210">
        <f>X296/COUNT($X$219:X296)*365</f>
        <v>7.2643043672516644E-2</v>
      </c>
      <c r="AA296" s="211">
        <f>(V296-J296)/(STDEV($T$219:T296)*SQRT(365))</f>
        <v>0.19528042975168142</v>
      </c>
      <c r="AB296" s="120">
        <f>(S296+1)/(MAX($S$219:S296)+1)-1</f>
        <v>-5.0607140433788778E-2</v>
      </c>
      <c r="AC296" s="123">
        <f>MIN($AB$219:AB296)</f>
        <v>-8.9289609654113145E-2</v>
      </c>
      <c r="AD296" s="123">
        <f t="shared" si="35"/>
        <v>-9.1052939999997616E-4</v>
      </c>
      <c r="AE296" s="120">
        <f>(AD296+1)/(MAX($AD$220:AD296)+1)-1</f>
        <v>-6.1638815570564942E-2</v>
      </c>
      <c r="AF296" s="123">
        <f>MIN($AE$220:AE296)</f>
        <v>-6.1638815570564942E-2</v>
      </c>
      <c r="AG296" s="123">
        <f t="shared" si="36"/>
        <v>0.54800000000000004</v>
      </c>
      <c r="AH296" s="123">
        <f t="shared" si="37"/>
        <v>-0.05</v>
      </c>
      <c r="AI296" s="123">
        <f t="shared" si="38"/>
        <v>0.46520000000000006</v>
      </c>
      <c r="AJ296">
        <f t="shared" si="39"/>
        <v>0.7</v>
      </c>
    </row>
    <row r="297" spans="1:36">
      <c r="A297" s="115">
        <v>44491</v>
      </c>
      <c r="B297" s="221">
        <v>1.2925</v>
      </c>
      <c r="C297" s="221">
        <v>1.2925</v>
      </c>
      <c r="D297" s="221">
        <v>1.2908999999999999</v>
      </c>
      <c r="E297" s="204">
        <v>50430490.539999999</v>
      </c>
      <c r="F297" s="203">
        <v>39017787.649999999</v>
      </c>
      <c r="G297" s="191">
        <f t="shared" si="27"/>
        <v>1.0117564072419467</v>
      </c>
      <c r="H297" s="201">
        <f>出入金!H295</f>
        <v>50000000</v>
      </c>
      <c r="I297" s="201">
        <f>出入金!I295</f>
        <v>13310580.204778157</v>
      </c>
      <c r="J297" s="34">
        <f>出入金!C295</f>
        <v>4.2974339622641605E-2</v>
      </c>
      <c r="K297" s="167">
        <f t="shared" si="33"/>
        <v>-515034.78999999911</v>
      </c>
      <c r="L297" s="167">
        <f t="shared" si="28"/>
        <v>430490.53999999911</v>
      </c>
      <c r="M297" s="48">
        <v>62167.74</v>
      </c>
      <c r="N297" s="167">
        <f t="shared" si="29"/>
        <v>139221.26832109893</v>
      </c>
      <c r="O297" s="167">
        <f t="shared" si="34"/>
        <v>-501172.57999999914</v>
      </c>
      <c r="P297" s="167">
        <f t="shared" si="30"/>
        <v>368322.79999999912</v>
      </c>
      <c r="Q297" s="123">
        <f t="shared" si="31"/>
        <v>3.2341981594871727E-2</v>
      </c>
      <c r="R297" s="123">
        <f>K297/AVERAGE($H$219:H297)</f>
        <v>-1.0300695799999982E-2</v>
      </c>
      <c r="S297" s="123">
        <f>L297/AVERAGE($H$219:H297)</f>
        <v>8.6098107999999819E-3</v>
      </c>
      <c r="T297" s="123">
        <f>O297/AVERAGE($H$219:H297)</f>
        <v>-1.0023451599999983E-2</v>
      </c>
      <c r="U297" s="123">
        <f>P297/AVERAGE($H$219:H297)</f>
        <v>7.3664559999999822E-3</v>
      </c>
      <c r="V297" s="93">
        <f>U297/COUNT($S$219:S297)*365</f>
        <v>3.4034891645569533E-2</v>
      </c>
      <c r="W297" s="123">
        <f>比较基准!B298/比较基准!$B$219-1</f>
        <v>-5.3123160321099094E-3</v>
      </c>
      <c r="X297" s="210">
        <f t="shared" si="32"/>
        <v>1.3922126832109891E-2</v>
      </c>
      <c r="Y297" s="210">
        <f>R297-(比较基准!B298/比较基准!B297-1)</f>
        <v>-1.6309546621470772E-3</v>
      </c>
      <c r="Z297" s="210">
        <f>X297/COUNT($X$219:X297)*365</f>
        <v>6.4323750553419115E-2</v>
      </c>
      <c r="AA297" s="211">
        <f>(V297-J297)/(STDEV($T$219:T297)*SQRT(365))</f>
        <v>-4.5467078768568259E-2</v>
      </c>
      <c r="AB297" s="120">
        <f>(S297+1)/(MAX($S$219:S297)+1)-1</f>
        <v>-6.020504621426459E-2</v>
      </c>
      <c r="AC297" s="123">
        <f>MIN($AB$219:AB297)</f>
        <v>-8.9289609654113145E-2</v>
      </c>
      <c r="AD297" s="123">
        <f t="shared" si="35"/>
        <v>8.6098107999999819E-3</v>
      </c>
      <c r="AE297" s="120">
        <f>(AD297+1)/(MAX($AD$220:AD297)+1)-1</f>
        <v>-5.2697156220598895E-2</v>
      </c>
      <c r="AF297" s="123">
        <f>MIN($AE$220:AE297)</f>
        <v>-6.1638815570564942E-2</v>
      </c>
      <c r="AG297" s="123">
        <f t="shared" si="36"/>
        <v>0.54800000000000004</v>
      </c>
      <c r="AH297" s="123">
        <f t="shared" si="37"/>
        <v>-0.05</v>
      </c>
      <c r="AI297" s="123">
        <f t="shared" si="38"/>
        <v>0.46520000000000006</v>
      </c>
      <c r="AJ297">
        <f t="shared" si="39"/>
        <v>0.7</v>
      </c>
    </row>
    <row r="298" spans="1:36">
      <c r="A298" s="115">
        <v>44492</v>
      </c>
      <c r="B298" s="221">
        <v>1.2925</v>
      </c>
      <c r="C298" s="221">
        <v>1.2925</v>
      </c>
      <c r="D298" s="221">
        <v>1.2908999999999999</v>
      </c>
      <c r="E298" s="204">
        <v>50430490.539999999</v>
      </c>
      <c r="F298" s="203">
        <v>39017787.649999999</v>
      </c>
      <c r="G298" s="191">
        <f t="shared" si="27"/>
        <v>1.0117564072419467</v>
      </c>
      <c r="H298" s="201">
        <f>出入金!H296</f>
        <v>50000000</v>
      </c>
      <c r="I298" s="201">
        <f>出入金!I296</f>
        <v>13435374.149659865</v>
      </c>
      <c r="J298" s="34">
        <f>出入金!C296</f>
        <v>4.297293233082717E-2</v>
      </c>
      <c r="K298" s="167">
        <f t="shared" si="33"/>
        <v>0</v>
      </c>
      <c r="L298" s="167">
        <f t="shared" si="28"/>
        <v>430490.53999999911</v>
      </c>
      <c r="M298" s="48">
        <v>62167.74</v>
      </c>
      <c r="N298" s="167">
        <f t="shared" si="29"/>
        <v>139221.26832109893</v>
      </c>
      <c r="O298" s="167">
        <f t="shared" si="34"/>
        <v>0</v>
      </c>
      <c r="P298" s="167">
        <f t="shared" si="30"/>
        <v>368322.79999999912</v>
      </c>
      <c r="Q298" s="123">
        <f t="shared" si="31"/>
        <v>3.2041574369620185E-2</v>
      </c>
      <c r="R298" s="123">
        <f>K298/AVERAGE($H$219:H298)</f>
        <v>0</v>
      </c>
      <c r="S298" s="123">
        <f>L298/AVERAGE($H$219:H298)</f>
        <v>8.6098107999999819E-3</v>
      </c>
      <c r="T298" s="123">
        <f>O298/AVERAGE($H$219:H298)</f>
        <v>0</v>
      </c>
      <c r="U298" s="123">
        <f>P298/AVERAGE($H$219:H298)</f>
        <v>7.3664559999999822E-3</v>
      </c>
      <c r="V298" s="93">
        <f>U298/COUNT($S$219:S298)*365</f>
        <v>3.360945549999992E-2</v>
      </c>
      <c r="W298" s="123">
        <f>比较基准!B299/比较基准!$B$219-1</f>
        <v>-5.3123160321099094E-3</v>
      </c>
      <c r="X298" s="210">
        <f t="shared" si="32"/>
        <v>1.3922126832109891E-2</v>
      </c>
      <c r="Y298" s="210">
        <f>R298-(比较基准!B299/比较基准!B298-1)</f>
        <v>0</v>
      </c>
      <c r="Z298" s="210">
        <f>X298/COUNT($X$219:X298)*365</f>
        <v>6.3519703671501379E-2</v>
      </c>
      <c r="AA298" s="211">
        <f>(V298-J298)/(STDEV($T$219:T298)*SQRT(365))</f>
        <v>-4.7928022382383542E-2</v>
      </c>
      <c r="AB298" s="120">
        <f>(S298+1)/(MAX($S$219:S298)+1)-1</f>
        <v>-6.020504621426459E-2</v>
      </c>
      <c r="AC298" s="123">
        <f>MIN($AB$219:AB298)</f>
        <v>-8.9289609654113145E-2</v>
      </c>
      <c r="AD298" s="123">
        <f t="shared" si="35"/>
        <v>8.6098107999999819E-3</v>
      </c>
      <c r="AE298" s="120">
        <f>(AD298+1)/(MAX($AD$220:AD298)+1)-1</f>
        <v>-5.2697156220598895E-2</v>
      </c>
      <c r="AF298" s="123">
        <f>MIN($AE$220:AE298)</f>
        <v>-6.1638815570564942E-2</v>
      </c>
      <c r="AG298" s="123">
        <f t="shared" si="36"/>
        <v>0.54800000000000004</v>
      </c>
      <c r="AH298" s="123">
        <f t="shared" si="37"/>
        <v>-0.05</v>
      </c>
      <c r="AI298" s="123">
        <f t="shared" si="38"/>
        <v>0.46520000000000006</v>
      </c>
      <c r="AJ298">
        <f t="shared" si="39"/>
        <v>0.7</v>
      </c>
    </row>
    <row r="299" spans="1:36">
      <c r="A299" s="115">
        <v>44493</v>
      </c>
      <c r="B299" s="221">
        <v>1.2925</v>
      </c>
      <c r="C299" s="221">
        <v>1.2925</v>
      </c>
      <c r="D299" s="221">
        <v>1.2908999999999999</v>
      </c>
      <c r="E299" s="204">
        <v>50430490.539999999</v>
      </c>
      <c r="F299" s="203">
        <v>39017787.649999999</v>
      </c>
      <c r="G299" s="191">
        <f t="shared" si="27"/>
        <v>1.0117564072419467</v>
      </c>
      <c r="H299" s="201">
        <f>出入金!H297</f>
        <v>50000000</v>
      </c>
      <c r="I299" s="201">
        <f>出入金!I297</f>
        <v>13559322.033898305</v>
      </c>
      <c r="J299" s="34">
        <f>出入金!C297</f>
        <v>4.2971535580524446E-2</v>
      </c>
      <c r="K299" s="167">
        <f t="shared" si="33"/>
        <v>0</v>
      </c>
      <c r="L299" s="167">
        <f t="shared" si="28"/>
        <v>430490.53999999911</v>
      </c>
      <c r="M299" s="48">
        <v>62167.74</v>
      </c>
      <c r="N299" s="167">
        <f t="shared" si="29"/>
        <v>139221.26832109893</v>
      </c>
      <c r="O299" s="167">
        <f t="shared" si="34"/>
        <v>0</v>
      </c>
      <c r="P299" s="167">
        <f t="shared" si="30"/>
        <v>368322.79999999912</v>
      </c>
      <c r="Q299" s="123">
        <f t="shared" si="31"/>
        <v>3.1748677324999933E-2</v>
      </c>
      <c r="R299" s="123">
        <f>K299/AVERAGE($H$219:H299)</f>
        <v>0</v>
      </c>
      <c r="S299" s="123">
        <f>L299/AVERAGE($H$219:H299)</f>
        <v>8.6098107999999819E-3</v>
      </c>
      <c r="T299" s="123">
        <f>O299/AVERAGE($H$219:H299)</f>
        <v>0</v>
      </c>
      <c r="U299" s="123">
        <f>P299/AVERAGE($H$219:H299)</f>
        <v>7.3664559999999822E-3</v>
      </c>
      <c r="V299" s="93">
        <f>U299/COUNT($S$219:S299)*365</f>
        <v>3.3194523950617207E-2</v>
      </c>
      <c r="W299" s="123">
        <f>比较基准!B300/比较基准!$B$219-1</f>
        <v>-5.3123160321099094E-3</v>
      </c>
      <c r="X299" s="210">
        <f t="shared" si="32"/>
        <v>1.3922126832109891E-2</v>
      </c>
      <c r="Y299" s="210">
        <f>R299-(比较基准!B300/比较基准!B299-1)</f>
        <v>0</v>
      </c>
      <c r="Z299" s="210">
        <f>X299/COUNT($X$219:X299)*365</f>
        <v>6.2735509799013711E-2</v>
      </c>
      <c r="AA299" s="211">
        <f>(V299-J299)/(STDEV($T$219:T299)*SQRT(365))</f>
        <v>-5.0360464678574107E-2</v>
      </c>
      <c r="AB299" s="120">
        <f>(S299+1)/(MAX($S$219:S299)+1)-1</f>
        <v>-6.020504621426459E-2</v>
      </c>
      <c r="AC299" s="123">
        <f>MIN($AB$219:AB299)</f>
        <v>-8.9289609654113145E-2</v>
      </c>
      <c r="AD299" s="123">
        <f t="shared" si="35"/>
        <v>8.6098107999999819E-3</v>
      </c>
      <c r="AE299" s="120">
        <f>(AD299+1)/(MAX($AD$220:AD299)+1)-1</f>
        <v>-5.2697156220598895E-2</v>
      </c>
      <c r="AF299" s="123">
        <f>MIN($AE$220:AE299)</f>
        <v>-6.1638815570564942E-2</v>
      </c>
      <c r="AG299" s="123">
        <f t="shared" si="36"/>
        <v>0.54800000000000004</v>
      </c>
      <c r="AH299" s="123">
        <f t="shared" si="37"/>
        <v>-0.05</v>
      </c>
      <c r="AI299" s="123">
        <f t="shared" si="38"/>
        <v>0.46520000000000006</v>
      </c>
      <c r="AJ299">
        <f t="shared" si="39"/>
        <v>0.7</v>
      </c>
    </row>
    <row r="300" spans="1:36">
      <c r="A300" s="115">
        <v>44494</v>
      </c>
      <c r="B300" s="221">
        <v>1.3093999999999999</v>
      </c>
      <c r="C300" s="221">
        <v>1.3093999999999999</v>
      </c>
      <c r="D300" s="221">
        <v>1.3077000000000001</v>
      </c>
      <c r="E300" s="204">
        <v>51089891.149999999</v>
      </c>
      <c r="F300" s="203">
        <v>39017787.649999999</v>
      </c>
      <c r="G300" s="191">
        <f t="shared" si="27"/>
        <v>1.0249235833529273</v>
      </c>
      <c r="H300" s="201">
        <f>出入金!H298</f>
        <v>50000000</v>
      </c>
      <c r="I300" s="201">
        <f>出入金!I298</f>
        <v>13682432.432432432</v>
      </c>
      <c r="J300" s="34">
        <f>出入金!C298</f>
        <v>4.2970149253731445E-2</v>
      </c>
      <c r="K300" s="167">
        <f t="shared" si="33"/>
        <v>659400.6099999994</v>
      </c>
      <c r="L300" s="167">
        <f t="shared" si="28"/>
        <v>1089891.1499999985</v>
      </c>
      <c r="M300" s="48">
        <v>67064.240000000005</v>
      </c>
      <c r="N300" s="167">
        <f t="shared" si="29"/>
        <v>145547.23343707976</v>
      </c>
      <c r="O300" s="167">
        <f t="shared" si="34"/>
        <v>654504.1099999994</v>
      </c>
      <c r="P300" s="167">
        <f t="shared" si="30"/>
        <v>1022826.9099999985</v>
      </c>
      <c r="Q300" s="123">
        <f t="shared" si="31"/>
        <v>7.9656242074073971E-2</v>
      </c>
      <c r="R300" s="123">
        <f>K300/AVERAGE($H$219:H300)</f>
        <v>1.3188012199999988E-2</v>
      </c>
      <c r="S300" s="123">
        <f>L300/AVERAGE($H$219:H300)</f>
        <v>2.179782299999997E-2</v>
      </c>
      <c r="T300" s="123">
        <f>O300/AVERAGE($H$219:H300)</f>
        <v>1.3090082199999988E-2</v>
      </c>
      <c r="U300" s="123">
        <f>P300/AVERAGE($H$219:H300)</f>
        <v>2.0456538199999971E-2</v>
      </c>
      <c r="V300" s="93">
        <f>U300/COUNT($S$219:S300)*365</f>
        <v>9.1056541987804746E-2</v>
      </c>
      <c r="W300" s="123">
        <f>比较基准!B301/比较基准!$B$219-1</f>
        <v>7.2430996562919958E-3</v>
      </c>
      <c r="X300" s="210">
        <f t="shared" si="32"/>
        <v>1.4554723343707974E-2</v>
      </c>
      <c r="Y300" s="210">
        <f>R300-(比较基准!B301/比较基准!B300-1)</f>
        <v>5.6554196058045125E-4</v>
      </c>
      <c r="Z300" s="210">
        <f>X300/COUNT($X$219:X300)*365</f>
        <v>6.4786268542114764E-2</v>
      </c>
      <c r="AA300" s="211">
        <f>(V300-J300)/(STDEV($T$219:T300)*SQRT(365))</f>
        <v>0.24675131405469125</v>
      </c>
      <c r="AB300" s="120">
        <f>(S300+1)/(MAX($S$219:S300)+1)-1</f>
        <v>-4.791681821636895E-2</v>
      </c>
      <c r="AC300" s="123">
        <f>MIN($AB$219:AB300)</f>
        <v>-8.9289609654113145E-2</v>
      </c>
      <c r="AD300" s="123">
        <f t="shared" si="35"/>
        <v>8.6098107999999819E-3</v>
      </c>
      <c r="AE300" s="120">
        <f>(AD300+1)/(MAX($AD$220:AD300)+1)-1</f>
        <v>-5.2697156220598895E-2</v>
      </c>
      <c r="AF300" s="123">
        <f>MIN($AE$220:AE300)</f>
        <v>-6.1638815570564942E-2</v>
      </c>
      <c r="AG300" s="123">
        <f t="shared" si="36"/>
        <v>0.54800000000000004</v>
      </c>
      <c r="AH300" s="123">
        <f t="shared" si="37"/>
        <v>-0.05</v>
      </c>
      <c r="AI300" s="123">
        <f t="shared" si="38"/>
        <v>0.46520000000000006</v>
      </c>
      <c r="AJ300">
        <f t="shared" si="39"/>
        <v>0.7</v>
      </c>
    </row>
    <row r="301" spans="1:36">
      <c r="A301" s="115">
        <v>44495</v>
      </c>
      <c r="B301" s="221">
        <v>1.3032999999999999</v>
      </c>
      <c r="C301" s="221">
        <v>1.3032999999999999</v>
      </c>
      <c r="D301" s="221">
        <v>1.3019000000000001</v>
      </c>
      <c r="E301" s="204">
        <v>50851882.640000001</v>
      </c>
      <c r="F301" s="203">
        <v>39017787.649999999</v>
      </c>
      <c r="G301" s="191">
        <f t="shared" si="27"/>
        <v>1.0203777725527079</v>
      </c>
      <c r="H301" s="201">
        <f>出入金!H299</f>
        <v>50000000</v>
      </c>
      <c r="I301" s="201">
        <f>出入金!I299</f>
        <v>13804713.804713804</v>
      </c>
      <c r="J301" s="34">
        <f>出入金!C299</f>
        <v>4.2968773234200841E-2</v>
      </c>
      <c r="K301" s="167">
        <f t="shared" si="33"/>
        <v>-238008.50999999791</v>
      </c>
      <c r="L301" s="167">
        <f t="shared" si="28"/>
        <v>851882.6400000006</v>
      </c>
      <c r="M301" s="48">
        <v>52927.34</v>
      </c>
      <c r="N301" s="167">
        <f t="shared" si="29"/>
        <v>129616.22384581636</v>
      </c>
      <c r="O301" s="167">
        <f t="shared" si="34"/>
        <v>-223871.60999999789</v>
      </c>
      <c r="P301" s="167">
        <f t="shared" si="30"/>
        <v>798955.30000000063</v>
      </c>
      <c r="Q301" s="123">
        <f t="shared" si="31"/>
        <v>6.1709547336585409E-2</v>
      </c>
      <c r="R301" s="123">
        <f>K301/AVERAGE($H$219:H301)</f>
        <v>-4.7601701999999586E-3</v>
      </c>
      <c r="S301" s="123">
        <f>L301/AVERAGE($H$219:H301)</f>
        <v>1.7037652800000011E-2</v>
      </c>
      <c r="T301" s="123">
        <f>O301/AVERAGE($H$219:H301)</f>
        <v>-4.4774321999999575E-3</v>
      </c>
      <c r="U301" s="123">
        <f>P301/AVERAGE($H$219:H301)</f>
        <v>1.5979106000000014E-2</v>
      </c>
      <c r="V301" s="93">
        <f>U301/COUNT($S$219:S301)*365</f>
        <v>7.0269562530120538E-2</v>
      </c>
      <c r="W301" s="123">
        <f>比较基准!B302/比较基准!$B$219-1</f>
        <v>4.0760304154183746E-3</v>
      </c>
      <c r="X301" s="210">
        <f t="shared" si="32"/>
        <v>1.2961622384581636E-2</v>
      </c>
      <c r="Y301" s="210">
        <f>R301-(比较基准!B302/比较基准!B301-1)</f>
        <v>-1.6158753997136295E-3</v>
      </c>
      <c r="Z301" s="210">
        <f>X301/COUNT($X$219:X301)*365</f>
        <v>5.6999905667136107E-2</v>
      </c>
      <c r="AA301" s="211">
        <f>(V301-J301)/(STDEV($T$219:T301)*SQRT(365))</f>
        <v>0.14076960204965555</v>
      </c>
      <c r="AB301" s="120">
        <f>(S301+1)/(MAX($S$219:S301)+1)-1</f>
        <v>-5.2352214228998384E-2</v>
      </c>
      <c r="AC301" s="123">
        <f>MIN($AB$219:AB301)</f>
        <v>-8.9289609654113145E-2</v>
      </c>
      <c r="AD301" s="123">
        <f t="shared" si="35"/>
        <v>8.6098107999999819E-3</v>
      </c>
      <c r="AE301" s="120">
        <f>(AD301+1)/(MAX($AD$220:AD301)+1)-1</f>
        <v>-5.2697156220598895E-2</v>
      </c>
      <c r="AF301" s="123">
        <f>MIN($AE$220:AE301)</f>
        <v>-6.1638815570564942E-2</v>
      </c>
      <c r="AG301" s="123">
        <f t="shared" si="36"/>
        <v>0.54800000000000004</v>
      </c>
      <c r="AH301" s="123">
        <f t="shared" si="37"/>
        <v>-0.05</v>
      </c>
      <c r="AI301" s="123">
        <f t="shared" si="38"/>
        <v>0.46520000000000006</v>
      </c>
      <c r="AJ301">
        <f t="shared" si="39"/>
        <v>0.7</v>
      </c>
    </row>
    <row r="302" spans="1:36">
      <c r="A302" s="115">
        <v>44496</v>
      </c>
      <c r="B302" s="221">
        <v>1.2912999999999999</v>
      </c>
      <c r="C302" s="221">
        <v>1.2912999999999999</v>
      </c>
      <c r="D302" s="221">
        <v>1.2898000000000001</v>
      </c>
      <c r="E302" s="204">
        <v>50383669.189999998</v>
      </c>
      <c r="F302" s="203">
        <v>39017787.649999999</v>
      </c>
      <c r="G302" s="191">
        <f t="shared" si="27"/>
        <v>1.0108942707108708</v>
      </c>
      <c r="H302" s="201">
        <f>出入金!H300</f>
        <v>50000000</v>
      </c>
      <c r="I302" s="201">
        <f>出入金!I300</f>
        <v>13926174.496644296</v>
      </c>
      <c r="J302" s="34">
        <f>出入金!C300</f>
        <v>4.296740740740751E-2</v>
      </c>
      <c r="K302" s="167">
        <f t="shared" si="33"/>
        <v>-468213.45000000298</v>
      </c>
      <c r="L302" s="167">
        <f t="shared" si="28"/>
        <v>383669.18999999762</v>
      </c>
      <c r="M302" s="48">
        <v>59720.68</v>
      </c>
      <c r="N302" s="167">
        <f t="shared" si="29"/>
        <v>136455.77242299888</v>
      </c>
      <c r="O302" s="167">
        <f t="shared" si="34"/>
        <v>-475006.79000000301</v>
      </c>
      <c r="P302" s="167">
        <f t="shared" si="30"/>
        <v>323948.50999999762</v>
      </c>
      <c r="Q302" s="123">
        <f t="shared" si="31"/>
        <v>2.7550221354216694E-2</v>
      </c>
      <c r="R302" s="123">
        <f>K302/AVERAGE($H$219:H302)</f>
        <v>-9.3642690000000604E-3</v>
      </c>
      <c r="S302" s="123">
        <f>L302/AVERAGE($H$219:H302)</f>
        <v>7.6733837999999523E-3</v>
      </c>
      <c r="T302" s="123">
        <f>O302/AVERAGE($H$219:H302)</f>
        <v>-9.5001358000000608E-3</v>
      </c>
      <c r="U302" s="123">
        <f>P302/AVERAGE($H$219:H302)</f>
        <v>6.4789701999999521E-3</v>
      </c>
      <c r="V302" s="93">
        <f>U302/COUNT($S$219:S302)*365</f>
        <v>2.8152668130952175E-2</v>
      </c>
      <c r="W302" s="123">
        <f>比较基准!B303/比较基准!$B$219-1</f>
        <v>-5.9721934422999334E-3</v>
      </c>
      <c r="X302" s="210">
        <f t="shared" si="32"/>
        <v>1.3645577242299886E-2</v>
      </c>
      <c r="Y302" s="210">
        <f>R302-(比较基准!B303/比较基准!B302-1)</f>
        <v>6.4316425538893732E-4</v>
      </c>
      <c r="Z302" s="210">
        <f>X302/COUNT($X$219:X302)*365</f>
        <v>5.9293282064755461E-2</v>
      </c>
      <c r="AA302" s="211">
        <f>(V302-J302)/(STDEV($T$219:T302)*SQRT(365))</f>
        <v>-7.6434123553125358E-2</v>
      </c>
      <c r="AB302" s="120">
        <f>(S302+1)/(MAX($S$219:S302)+1)-1</f>
        <v>-6.1077583205046526E-2</v>
      </c>
      <c r="AC302" s="123">
        <f>MIN($AB$219:AB302)</f>
        <v>-8.9289609654113145E-2</v>
      </c>
      <c r="AD302" s="123">
        <f t="shared" si="35"/>
        <v>8.6098107999999819E-3</v>
      </c>
      <c r="AE302" s="120">
        <f>(AD302+1)/(MAX($AD$220:AD302)+1)-1</f>
        <v>-5.2697156220598895E-2</v>
      </c>
      <c r="AF302" s="123">
        <f>MIN($AE$220:AE302)</f>
        <v>-6.1638815570564942E-2</v>
      </c>
      <c r="AG302" s="123">
        <f t="shared" si="36"/>
        <v>0.54800000000000004</v>
      </c>
      <c r="AH302" s="123">
        <f t="shared" si="37"/>
        <v>-0.05</v>
      </c>
      <c r="AI302" s="123">
        <f t="shared" si="38"/>
        <v>0.46520000000000006</v>
      </c>
      <c r="AJ302">
        <f t="shared" si="39"/>
        <v>0.7</v>
      </c>
    </row>
    <row r="303" spans="1:36">
      <c r="A303" s="115">
        <v>44497</v>
      </c>
      <c r="B303" s="221">
        <v>1.2672000000000001</v>
      </c>
      <c r="C303" s="221">
        <v>1.2672000000000001</v>
      </c>
      <c r="D303" s="221">
        <v>1.2648999999999999</v>
      </c>
      <c r="E303" s="204">
        <v>49443340.509999998</v>
      </c>
      <c r="F303" s="203">
        <v>39017787.649999999</v>
      </c>
      <c r="G303" s="191">
        <f t="shared" si="27"/>
        <v>0.99137863468923892</v>
      </c>
      <c r="H303" s="201">
        <f>出入金!H301</f>
        <v>50000000</v>
      </c>
      <c r="I303" s="201">
        <f>出入金!I301</f>
        <v>14046822.742474915</v>
      </c>
      <c r="J303" s="34">
        <f>出入金!C301</f>
        <v>4.2966051660516709E-2</v>
      </c>
      <c r="K303" s="167">
        <f t="shared" si="33"/>
        <v>-940328.6799999997</v>
      </c>
      <c r="L303" s="167">
        <f t="shared" si="28"/>
        <v>-556659.49000000209</v>
      </c>
      <c r="M303" s="48">
        <v>91281.59</v>
      </c>
      <c r="N303" s="167">
        <f t="shared" si="29"/>
        <v>169960.92309219905</v>
      </c>
      <c r="O303" s="167">
        <f t="shared" si="34"/>
        <v>-971889.58999999962</v>
      </c>
      <c r="P303" s="167">
        <f t="shared" si="30"/>
        <v>-647941.08000000205</v>
      </c>
      <c r="Q303" s="123">
        <f t="shared" si="31"/>
        <v>-3.9628854169047767E-2</v>
      </c>
      <c r="R303" s="123">
        <f>K303/AVERAGE($H$219:H303)</f>
        <v>-1.8806573599999994E-2</v>
      </c>
      <c r="S303" s="123">
        <f>L303/AVERAGE($H$219:H303)</f>
        <v>-1.1133189800000042E-2</v>
      </c>
      <c r="T303" s="123">
        <f>O303/AVERAGE($H$219:H303)</f>
        <v>-1.9437791799999993E-2</v>
      </c>
      <c r="U303" s="123">
        <f>P303/AVERAGE($H$219:H303)</f>
        <v>-1.2958821600000042E-2</v>
      </c>
      <c r="V303" s="93">
        <f>U303/COUNT($S$219:S303)*365</f>
        <v>-5.5646704517647243E-2</v>
      </c>
      <c r="W303" s="123">
        <f>比较基准!B304/比较基准!$B$219-1</f>
        <v>-2.8129282109219944E-2</v>
      </c>
      <c r="X303" s="210">
        <f t="shared" si="32"/>
        <v>1.6996092309219904E-2</v>
      </c>
      <c r="Y303" s="210">
        <f>R303-(比较基准!B304/比较基准!B303-1)</f>
        <v>3.4836365135880107E-3</v>
      </c>
      <c r="Z303" s="210">
        <f>X303/COUNT($X$219:X303)*365</f>
        <v>7.2983219916061937E-2</v>
      </c>
      <c r="AA303" s="211">
        <f>(V303-J303)/(STDEV($T$219:T303)*SQRT(365))</f>
        <v>-0.50091643340089753</v>
      </c>
      <c r="AB303" s="120">
        <f>(S303+1)/(MAX($S$219:S303)+1)-1</f>
        <v>-7.8601032588571096E-2</v>
      </c>
      <c r="AC303" s="123">
        <f>MIN($AB$219:AB303)</f>
        <v>-8.9289609654113145E-2</v>
      </c>
      <c r="AD303" s="123">
        <f t="shared" si="35"/>
        <v>8.6098107999999819E-3</v>
      </c>
      <c r="AE303" s="120">
        <f>(AD303+1)/(MAX($AD$220:AD303)+1)-1</f>
        <v>-5.2697156220598895E-2</v>
      </c>
      <c r="AF303" s="123">
        <f>MIN($AE$220:AE303)</f>
        <v>-6.1638815570564942E-2</v>
      </c>
      <c r="AG303" s="123">
        <f t="shared" si="36"/>
        <v>0.54800000000000004</v>
      </c>
      <c r="AH303" s="123">
        <f t="shared" si="37"/>
        <v>-0.05</v>
      </c>
      <c r="AI303" s="123">
        <f t="shared" si="38"/>
        <v>0.46520000000000006</v>
      </c>
      <c r="AJ303">
        <f t="shared" si="39"/>
        <v>0.7</v>
      </c>
    </row>
    <row r="304" spans="1:36">
      <c r="A304" s="115">
        <v>44498</v>
      </c>
      <c r="B304" s="221">
        <v>1.2849999999999999</v>
      </c>
      <c r="C304" s="221">
        <v>1.2849999999999999</v>
      </c>
      <c r="D304" s="221">
        <v>1.2830999999999999</v>
      </c>
      <c r="E304" s="204">
        <v>50137857.130000003</v>
      </c>
      <c r="F304" s="203">
        <v>39017787.649999999</v>
      </c>
      <c r="G304" s="191">
        <f t="shared" si="27"/>
        <v>1.0056430754761343</v>
      </c>
      <c r="H304" s="201">
        <f>出入金!H302</f>
        <v>50000000</v>
      </c>
      <c r="I304" s="201">
        <f>出入金!I302</f>
        <v>14166666.666666666</v>
      </c>
      <c r="J304" s="34">
        <f>出入金!C302</f>
        <v>4.2964705882353044E-2</v>
      </c>
      <c r="K304" s="167">
        <f t="shared" si="33"/>
        <v>694516.62000000477</v>
      </c>
      <c r="L304" s="167">
        <f t="shared" si="28"/>
        <v>137857.13000000268</v>
      </c>
      <c r="M304" s="48">
        <v>73941.83</v>
      </c>
      <c r="N304" s="167">
        <f t="shared" si="29"/>
        <v>151802.13733947749</v>
      </c>
      <c r="O304" s="167">
        <f t="shared" si="34"/>
        <v>711856.38000000478</v>
      </c>
      <c r="P304" s="167">
        <f t="shared" si="30"/>
        <v>63915.30000000268</v>
      </c>
      <c r="Q304" s="123">
        <f t="shared" si="31"/>
        <v>9.7310915294119543E-3</v>
      </c>
      <c r="R304" s="123">
        <f>K304/AVERAGE($H$219:H304)</f>
        <v>1.3890332400000096E-2</v>
      </c>
      <c r="S304" s="123">
        <f>L304/AVERAGE($H$219:H304)</f>
        <v>2.7571426000000537E-3</v>
      </c>
      <c r="T304" s="123">
        <f>O304/AVERAGE($H$219:H304)</f>
        <v>1.4237127600000095E-2</v>
      </c>
      <c r="U304" s="123">
        <f>P304/AVERAGE($H$219:H304)</f>
        <v>1.2783060000000537E-3</v>
      </c>
      <c r="V304" s="93">
        <f>U304/COUNT($S$219:S304)*365</f>
        <v>5.4253684883723207E-3</v>
      </c>
      <c r="W304" s="123">
        <f>比较基准!B305/比较基准!$B$219-1</f>
        <v>-1.2423071133947694E-2</v>
      </c>
      <c r="X304" s="210">
        <f t="shared" si="32"/>
        <v>1.5180213733947748E-2</v>
      </c>
      <c r="Y304" s="210">
        <f>R304-(比较基准!B305/比较基准!B304-1)</f>
        <v>-2.2704703550813759E-3</v>
      </c>
      <c r="Z304" s="210">
        <f>X304/COUNT($X$219:X304)*365</f>
        <v>6.4427651312685214E-2</v>
      </c>
      <c r="AA304" s="211">
        <f>(V304-J304)/(STDEV($T$219:T304)*SQRT(365))</f>
        <v>-0.18965416558412437</v>
      </c>
      <c r="AB304" s="120">
        <f>(S304+1)/(MAX($S$219:S304)+1)-1</f>
        <v>-6.5658401894177487E-2</v>
      </c>
      <c r="AC304" s="123">
        <f>MIN($AB$219:AB304)</f>
        <v>-8.9289609654113145E-2</v>
      </c>
      <c r="AD304" s="123">
        <f t="shared" si="35"/>
        <v>2.7571426000000537E-3</v>
      </c>
      <c r="AE304" s="120">
        <f>(AD304+1)/(MAX($AD$220:AD304)+1)-1</f>
        <v>-5.8194077993707127E-2</v>
      </c>
      <c r="AF304" s="123">
        <f>MIN($AE$220:AE304)</f>
        <v>-6.1638815570564942E-2</v>
      </c>
      <c r="AG304" s="123">
        <f t="shared" si="36"/>
        <v>0.54800000000000004</v>
      </c>
      <c r="AH304" s="123">
        <f t="shared" si="37"/>
        <v>-0.05</v>
      </c>
      <c r="AI304" s="123">
        <f t="shared" si="38"/>
        <v>0.46520000000000006</v>
      </c>
      <c r="AJ304">
        <f t="shared" si="39"/>
        <v>0.7</v>
      </c>
    </row>
    <row r="305" spans="1:36">
      <c r="A305" s="115">
        <v>44499</v>
      </c>
      <c r="B305" s="221">
        <v>1.2849999999999999</v>
      </c>
      <c r="C305" s="221">
        <v>1.2849999999999999</v>
      </c>
      <c r="D305" s="221">
        <v>1.2830999999999999</v>
      </c>
      <c r="E305" s="204">
        <v>50137857.130000003</v>
      </c>
      <c r="F305" s="203">
        <v>39017787.649999999</v>
      </c>
      <c r="G305" s="191">
        <f t="shared" si="27"/>
        <v>1.0056430754761343</v>
      </c>
      <c r="H305" s="201">
        <f>出入金!H303</f>
        <v>50000000</v>
      </c>
      <c r="I305" s="201">
        <f>出入金!I303</f>
        <v>14285714.285714285</v>
      </c>
      <c r="J305" s="34">
        <f>出入金!C303</f>
        <v>4.2963369963370066E-2</v>
      </c>
      <c r="K305" s="167">
        <f t="shared" si="33"/>
        <v>0</v>
      </c>
      <c r="L305" s="167">
        <f t="shared" si="28"/>
        <v>137857.13000000268</v>
      </c>
      <c r="M305" s="48">
        <v>73941.83</v>
      </c>
      <c r="N305" s="167">
        <f t="shared" si="29"/>
        <v>151802.13733947749</v>
      </c>
      <c r="O305" s="167">
        <f t="shared" si="34"/>
        <v>0</v>
      </c>
      <c r="P305" s="167">
        <f t="shared" si="30"/>
        <v>63915.30000000268</v>
      </c>
      <c r="Q305" s="123">
        <f t="shared" si="31"/>
        <v>9.6499991000001881E-3</v>
      </c>
      <c r="R305" s="123">
        <f>K305/AVERAGE($H$219:H305)</f>
        <v>0</v>
      </c>
      <c r="S305" s="123">
        <f>L305/AVERAGE($H$219:H305)</f>
        <v>2.7571426000000537E-3</v>
      </c>
      <c r="T305" s="123">
        <f>O305/AVERAGE($H$219:H305)</f>
        <v>0</v>
      </c>
      <c r="U305" s="123">
        <f>P305/AVERAGE($H$219:H305)</f>
        <v>1.2783060000000537E-3</v>
      </c>
      <c r="V305" s="93">
        <f>U305/COUNT($S$219:S305)*365</f>
        <v>5.363007931034708E-3</v>
      </c>
      <c r="W305" s="123">
        <f>比较基准!B306/比较基准!$B$219-1</f>
        <v>-1.2423071133947694E-2</v>
      </c>
      <c r="X305" s="210">
        <f t="shared" si="32"/>
        <v>1.5180213733947748E-2</v>
      </c>
      <c r="Y305" s="210">
        <f>R305-(比较基准!B306/比较基准!B305-1)</f>
        <v>0</v>
      </c>
      <c r="Z305" s="210">
        <f>X305/COUNT($X$219:X305)*365</f>
        <v>6.3687103596447442E-2</v>
      </c>
      <c r="AA305" s="211">
        <f>(V305-J305)/(STDEV($T$219:T305)*SQRT(365))</f>
        <v>-0.19107662754530141</v>
      </c>
      <c r="AB305" s="120">
        <f>(S305+1)/(MAX($S$219:S305)+1)-1</f>
        <v>-6.5658401894177487E-2</v>
      </c>
      <c r="AC305" s="123">
        <f>MIN($AB$219:AB305)</f>
        <v>-8.9289609654113145E-2</v>
      </c>
      <c r="AD305" s="123">
        <f t="shared" si="35"/>
        <v>2.7571426000000537E-3</v>
      </c>
      <c r="AE305" s="120">
        <f>(AD305+1)/(MAX($AD$220:AD305)+1)-1</f>
        <v>-5.8194077993707127E-2</v>
      </c>
      <c r="AF305" s="123">
        <f>MIN($AE$220:AE305)</f>
        <v>-6.1638815570564942E-2</v>
      </c>
      <c r="AG305" s="123">
        <f t="shared" si="36"/>
        <v>0.54800000000000004</v>
      </c>
      <c r="AH305" s="123">
        <f t="shared" si="37"/>
        <v>-0.05</v>
      </c>
      <c r="AI305" s="123">
        <f t="shared" si="38"/>
        <v>0.46520000000000006</v>
      </c>
      <c r="AJ305">
        <f t="shared" si="39"/>
        <v>0.7</v>
      </c>
    </row>
    <row r="306" spans="1:36">
      <c r="A306" s="115">
        <v>44500</v>
      </c>
      <c r="B306" s="221">
        <v>1.2849999999999999</v>
      </c>
      <c r="C306" s="221">
        <v>1.2849999999999999</v>
      </c>
      <c r="D306" s="221">
        <v>1.2830999999999999</v>
      </c>
      <c r="E306" s="204">
        <v>50137857.130000003</v>
      </c>
      <c r="F306" s="203">
        <v>39017787.649999999</v>
      </c>
      <c r="G306" s="191">
        <f t="shared" si="27"/>
        <v>1.0056430754761343</v>
      </c>
      <c r="H306" s="201">
        <f>出入金!H304</f>
        <v>50000000</v>
      </c>
      <c r="I306" s="201">
        <f>出入金!I304</f>
        <v>14403973.509933775</v>
      </c>
      <c r="J306" s="34">
        <f>出入金!C304</f>
        <v>4.296204379562054E-2</v>
      </c>
      <c r="K306" s="167">
        <f t="shared" si="33"/>
        <v>0</v>
      </c>
      <c r="L306" s="167">
        <f t="shared" si="28"/>
        <v>137857.13000000268</v>
      </c>
      <c r="M306" s="48">
        <v>73941.83</v>
      </c>
      <c r="N306" s="167">
        <f t="shared" si="29"/>
        <v>151802.13733947749</v>
      </c>
      <c r="O306" s="167">
        <f t="shared" si="34"/>
        <v>0</v>
      </c>
      <c r="P306" s="167">
        <f t="shared" si="30"/>
        <v>63915.30000000268</v>
      </c>
      <c r="Q306" s="123">
        <f t="shared" si="31"/>
        <v>9.5707708643680018E-3</v>
      </c>
      <c r="R306" s="123">
        <f>K306/AVERAGE($H$219:H306)</f>
        <v>0</v>
      </c>
      <c r="S306" s="123">
        <f>L306/AVERAGE($H$219:H306)</f>
        <v>2.7571426000000537E-3</v>
      </c>
      <c r="T306" s="123">
        <f>O306/AVERAGE($H$219:H306)</f>
        <v>0</v>
      </c>
      <c r="U306" s="123">
        <f>P306/AVERAGE($H$219:H306)</f>
        <v>1.2783060000000537E-3</v>
      </c>
      <c r="V306" s="93">
        <f>U306/COUNT($S$219:S306)*365</f>
        <v>5.3020646590911311E-3</v>
      </c>
      <c r="W306" s="123">
        <f>比较基准!B307/比较基准!$B$219-1</f>
        <v>-1.2423071133947694E-2</v>
      </c>
      <c r="X306" s="210">
        <f t="shared" si="32"/>
        <v>1.5180213733947748E-2</v>
      </c>
      <c r="Y306" s="210">
        <f>R306-(比较基准!B307/比较基准!B306-1)</f>
        <v>0</v>
      </c>
      <c r="Z306" s="210">
        <f>X306/COUNT($X$219:X306)*365</f>
        <v>6.2963386510124189E-2</v>
      </c>
      <c r="AA306" s="211">
        <f>(V306-J306)/(STDEV($T$219:T306)*SQRT(365))</f>
        <v>-0.19248904226245056</v>
      </c>
      <c r="AB306" s="120">
        <f>(S306+1)/(MAX($S$219:S306)+1)-1</f>
        <v>-6.5658401894177487E-2</v>
      </c>
      <c r="AC306" s="123">
        <f>MIN($AB$219:AB306)</f>
        <v>-8.9289609654113145E-2</v>
      </c>
      <c r="AD306" s="123">
        <f t="shared" si="35"/>
        <v>2.7571426000000537E-3</v>
      </c>
      <c r="AE306" s="120">
        <f>(AD306+1)/(MAX($AD$220:AD306)+1)-1</f>
        <v>-5.8194077993707127E-2</v>
      </c>
      <c r="AF306" s="123">
        <f>MIN($AE$220:AE306)</f>
        <v>-6.1638815570564942E-2</v>
      </c>
      <c r="AG306" s="123">
        <f t="shared" si="36"/>
        <v>0.54800000000000004</v>
      </c>
      <c r="AH306" s="123">
        <f t="shared" si="37"/>
        <v>-0.05</v>
      </c>
      <c r="AI306" s="123">
        <f t="shared" si="38"/>
        <v>0.46520000000000006</v>
      </c>
      <c r="AJ306">
        <f t="shared" si="39"/>
        <v>0.7</v>
      </c>
    </row>
    <row r="307" spans="1:36">
      <c r="A307" s="115">
        <v>44501</v>
      </c>
      <c r="B307" s="221">
        <v>1.2931999999999999</v>
      </c>
      <c r="C307" s="221">
        <v>1.2931999999999999</v>
      </c>
      <c r="D307" s="221">
        <v>1.292</v>
      </c>
      <c r="E307" s="204">
        <v>50457802.990000002</v>
      </c>
      <c r="F307" s="203">
        <v>39017787.649999999</v>
      </c>
      <c r="G307" s="191">
        <f t="shared" si="27"/>
        <v>1.0126185437730231</v>
      </c>
      <c r="H307" s="201">
        <f>出入金!H305</f>
        <v>50000000</v>
      </c>
      <c r="I307" s="201">
        <f>出入金!I305</f>
        <v>14521452.145214522</v>
      </c>
      <c r="J307" s="34">
        <f>出入金!C305</f>
        <v>4.2960727272727373E-2</v>
      </c>
      <c r="K307" s="167">
        <f t="shared" si="33"/>
        <v>319945.8599999994</v>
      </c>
      <c r="L307" s="167">
        <f t="shared" si="28"/>
        <v>457802.99000000209</v>
      </c>
      <c r="M307" s="48">
        <v>46322.82</v>
      </c>
      <c r="N307" s="167">
        <f t="shared" si="29"/>
        <v>121777.3322996333</v>
      </c>
      <c r="O307" s="167">
        <f t="shared" si="34"/>
        <v>347564.86999999941</v>
      </c>
      <c r="P307" s="167">
        <f t="shared" si="30"/>
        <v>411480.17000000208</v>
      </c>
      <c r="Q307" s="123">
        <f t="shared" si="31"/>
        <v>3.1525978629545599E-2</v>
      </c>
      <c r="R307" s="123">
        <f>K307/AVERAGE($H$219:H307)</f>
        <v>6.3989171999999884E-3</v>
      </c>
      <c r="S307" s="123">
        <f>L307/AVERAGE($H$219:H307)</f>
        <v>9.1560598000000413E-3</v>
      </c>
      <c r="T307" s="123">
        <f>O307/AVERAGE($H$219:H307)</f>
        <v>6.9512973999999884E-3</v>
      </c>
      <c r="U307" s="123">
        <f>P307/AVERAGE($H$219:H307)</f>
        <v>8.229603400000042E-3</v>
      </c>
      <c r="V307" s="93">
        <f>U307/COUNT($S$219:S307)*365</f>
        <v>3.3750620685393432E-2</v>
      </c>
      <c r="W307" s="123">
        <f>比较基准!B308/比较基准!$B$219-1</f>
        <v>-3.0216734299632897E-3</v>
      </c>
      <c r="X307" s="210">
        <f t="shared" si="32"/>
        <v>1.2177733229963331E-2</v>
      </c>
      <c r="Y307" s="210">
        <f>R307-(比较基准!B308/比较基准!B307-1)</f>
        <v>-3.1207439313908113E-3</v>
      </c>
      <c r="Z307" s="210">
        <f>X307/COUNT($X$219:X307)*365</f>
        <v>4.9942389089175455E-2</v>
      </c>
      <c r="AA307" s="211">
        <f>(V307-J307)/(STDEV($T$219:T307)*SQRT(365))</f>
        <v>-4.7221837010760402E-2</v>
      </c>
      <c r="AB307" s="120">
        <f>(S307+1)/(MAX($S$219:S307)+1)-1</f>
        <v>-5.9696066380622637E-2</v>
      </c>
      <c r="AC307" s="123">
        <f>MIN($AB$219:AB307)</f>
        <v>-8.9289609654113145E-2</v>
      </c>
      <c r="AD307" s="123">
        <f t="shared" si="35"/>
        <v>2.7571426000000537E-3</v>
      </c>
      <c r="AE307" s="120">
        <f>(AD307+1)/(MAX($AD$220:AD307)+1)-1</f>
        <v>-5.8194077993707127E-2</v>
      </c>
      <c r="AF307" s="123">
        <f>MIN($AE$220:AE307)</f>
        <v>-6.1638815570564942E-2</v>
      </c>
      <c r="AG307" s="123">
        <f t="shared" si="36"/>
        <v>0.54800000000000004</v>
      </c>
      <c r="AH307" s="123">
        <f t="shared" si="37"/>
        <v>-0.05</v>
      </c>
      <c r="AI307" s="123">
        <f t="shared" si="38"/>
        <v>0.46520000000000006</v>
      </c>
      <c r="AJ307">
        <f t="shared" si="39"/>
        <v>0.7</v>
      </c>
    </row>
    <row r="308" spans="1:36">
      <c r="A308" s="115">
        <v>44502</v>
      </c>
      <c r="B308" s="221">
        <v>1.2797000000000001</v>
      </c>
      <c r="C308" s="221">
        <v>1.2797000000000001</v>
      </c>
      <c r="D308" s="221">
        <v>1.2797000000000001</v>
      </c>
      <c r="E308" s="204">
        <v>49931062.859999999</v>
      </c>
      <c r="F308" s="203">
        <v>39017787.649999999</v>
      </c>
      <c r="G308" s="191">
        <f t="shared" si="27"/>
        <v>1.0029782898346267</v>
      </c>
      <c r="H308" s="201">
        <f>出入金!H306</f>
        <v>50000000</v>
      </c>
      <c r="I308" s="201">
        <f>出入金!I306</f>
        <v>14638157.894736841</v>
      </c>
      <c r="J308" s="34">
        <f>出入金!C306</f>
        <v>4.2959420289855173E-2</v>
      </c>
      <c r="K308" s="167">
        <f t="shared" si="33"/>
        <v>-526740.13000000268</v>
      </c>
      <c r="L308" s="167">
        <f t="shared" si="28"/>
        <v>-68937.140000000596</v>
      </c>
      <c r="M308" s="48">
        <v>56965.06</v>
      </c>
      <c r="N308" s="167">
        <f t="shared" si="29"/>
        <v>132781.52505067186</v>
      </c>
      <c r="O308" s="167">
        <f t="shared" si="34"/>
        <v>-537382.37000000267</v>
      </c>
      <c r="P308" s="167">
        <f t="shared" si="30"/>
        <v>-125902.20000000059</v>
      </c>
      <c r="Q308" s="123">
        <f t="shared" si="31"/>
        <v>-4.7094136089888047E-3</v>
      </c>
      <c r="R308" s="123">
        <f>K308/AVERAGE($H$219:H308)</f>
        <v>-1.0534802600000054E-2</v>
      </c>
      <c r="S308" s="123">
        <f>L308/AVERAGE($H$219:H308)</f>
        <v>-1.3787428000000118E-3</v>
      </c>
      <c r="T308" s="123">
        <f>O308/AVERAGE($H$219:H308)</f>
        <v>-1.0747647400000053E-2</v>
      </c>
      <c r="U308" s="123">
        <f>P308/AVERAGE($H$219:H308)</f>
        <v>-2.5180440000000118E-3</v>
      </c>
      <c r="V308" s="93">
        <f>U308/COUNT($S$219:S308)*365</f>
        <v>-1.0212067333333382E-2</v>
      </c>
      <c r="W308" s="123">
        <f>比较基准!B309/比较基准!$B$219-1</f>
        <v>-1.4656895305067197E-2</v>
      </c>
      <c r="X308" s="210">
        <f t="shared" si="32"/>
        <v>1.3278152505067186E-2</v>
      </c>
      <c r="Y308" s="210">
        <f>R308-(比较基准!B309/比较基准!B308-1)</f>
        <v>1.1356836733909022E-3</v>
      </c>
      <c r="Z308" s="210">
        <f>X308/COUNT($X$219:X308)*365</f>
        <v>5.385028515943914E-2</v>
      </c>
      <c r="AA308" s="211">
        <f>(V308-J308)/(STDEV($T$219:T308)*SQRT(365))</f>
        <v>-0.27244365296329015</v>
      </c>
      <c r="AB308" s="120">
        <f>(S308+1)/(MAX($S$219:S308)+1)-1</f>
        <v>-6.9512106455382638E-2</v>
      </c>
      <c r="AC308" s="123">
        <f>MIN($AB$219:AB308)</f>
        <v>-8.9289609654113145E-2</v>
      </c>
      <c r="AD308" s="123">
        <f t="shared" si="35"/>
        <v>2.7571426000000537E-3</v>
      </c>
      <c r="AE308" s="120">
        <f>(AD308+1)/(MAX($AD$220:AD308)+1)-1</f>
        <v>-5.8194077993707127E-2</v>
      </c>
      <c r="AF308" s="123">
        <f>MIN($AE$220:AE308)</f>
        <v>-6.1638815570564942E-2</v>
      </c>
      <c r="AG308" s="123">
        <f t="shared" si="36"/>
        <v>0.54800000000000004</v>
      </c>
      <c r="AH308" s="123">
        <f t="shared" si="37"/>
        <v>-0.05</v>
      </c>
      <c r="AI308" s="123">
        <f t="shared" si="38"/>
        <v>0.46520000000000006</v>
      </c>
      <c r="AJ308">
        <f t="shared" si="39"/>
        <v>0.7</v>
      </c>
    </row>
    <row r="309" spans="1:36">
      <c r="A309" s="115">
        <v>44503</v>
      </c>
      <c r="B309" s="221">
        <v>1.2826</v>
      </c>
      <c r="C309" s="221">
        <v>1.2826</v>
      </c>
      <c r="D309" s="221">
        <v>1.2810999999999999</v>
      </c>
      <c r="E309" s="204">
        <v>50044214.439999998</v>
      </c>
      <c r="F309" s="203">
        <v>39017787.649999999</v>
      </c>
      <c r="G309" s="191">
        <f t="shared" si="27"/>
        <v>1.0040755545105415</v>
      </c>
      <c r="H309" s="201">
        <f>出入金!H307</f>
        <v>50000000</v>
      </c>
      <c r="I309" s="201">
        <f>出入金!I307</f>
        <v>14754098.360655738</v>
      </c>
      <c r="J309" s="34">
        <f>出入金!C307</f>
        <v>4.2958122743682416E-2</v>
      </c>
      <c r="K309" s="167">
        <f t="shared" si="33"/>
        <v>113151.57999999821</v>
      </c>
      <c r="L309" s="167">
        <f t="shared" si="28"/>
        <v>44214.439999997616</v>
      </c>
      <c r="M309" s="48">
        <v>57214.01</v>
      </c>
      <c r="N309" s="167">
        <f t="shared" si="29"/>
        <v>133214.67593334234</v>
      </c>
      <c r="O309" s="167">
        <f t="shared" si="34"/>
        <v>112902.6299999982</v>
      </c>
      <c r="P309" s="167">
        <f t="shared" si="30"/>
        <v>-12999.570000002386</v>
      </c>
      <c r="Q309" s="123">
        <f t="shared" si="31"/>
        <v>2.9967564888887274E-3</v>
      </c>
      <c r="R309" s="123">
        <f>K309/AVERAGE($H$219:H309)</f>
        <v>2.2630315999999642E-3</v>
      </c>
      <c r="S309" s="123">
        <f>L309/AVERAGE($H$219:H309)</f>
        <v>8.8428879999995235E-4</v>
      </c>
      <c r="T309" s="123">
        <f>O309/AVERAGE($H$219:H309)</f>
        <v>2.2580525999999642E-3</v>
      </c>
      <c r="U309" s="123">
        <f>P309/AVERAGE($H$219:H309)</f>
        <v>-2.5999140000004773E-4</v>
      </c>
      <c r="V309" s="93">
        <f>U309/COUNT($S$219:S309)*365</f>
        <v>-1.0428226483518398E-3</v>
      </c>
      <c r="W309" s="123">
        <f>比较基准!B310/比较基准!$B$219-1</f>
        <v>-1.243717879333428E-2</v>
      </c>
      <c r="X309" s="210">
        <f t="shared" si="32"/>
        <v>1.3321467593334232E-2</v>
      </c>
      <c r="Y309" s="210">
        <f>R309-(比较基准!B310/比较基准!B309-1)</f>
        <v>1.0296992981938778E-5</v>
      </c>
      <c r="Z309" s="210">
        <f>X309/COUNT($X$219:X309)*365</f>
        <v>5.3432260127109832E-2</v>
      </c>
      <c r="AA309" s="211">
        <f>(V309-J309)/(STDEV($T$219:T309)*SQRT(365))</f>
        <v>-0.22665501578280511</v>
      </c>
      <c r="AB309" s="120">
        <f>(S309+1)/(MAX($S$219:S309)+1)-1</f>
        <v>-6.7403475689387204E-2</v>
      </c>
      <c r="AC309" s="123">
        <f>MIN($AB$219:AB309)</f>
        <v>-8.9289609654113145E-2</v>
      </c>
      <c r="AD309" s="123">
        <f t="shared" si="35"/>
        <v>2.7571426000000537E-3</v>
      </c>
      <c r="AE309" s="120">
        <f>(AD309+1)/(MAX($AD$220:AD309)+1)-1</f>
        <v>-5.8194077993707127E-2</v>
      </c>
      <c r="AF309" s="123">
        <f>MIN($AE$220:AE309)</f>
        <v>-6.1638815570564942E-2</v>
      </c>
      <c r="AG309" s="123">
        <f t="shared" si="36"/>
        <v>0.54800000000000004</v>
      </c>
      <c r="AH309" s="123">
        <f t="shared" si="37"/>
        <v>-0.05</v>
      </c>
      <c r="AI309" s="123">
        <f t="shared" si="38"/>
        <v>0.46520000000000006</v>
      </c>
      <c r="AJ309">
        <f t="shared" si="39"/>
        <v>0.7</v>
      </c>
    </row>
    <row r="310" spans="1:36">
      <c r="A310" s="115">
        <v>44504</v>
      </c>
      <c r="B310" s="221">
        <v>1.2986</v>
      </c>
      <c r="C310" s="221">
        <v>1.2986</v>
      </c>
      <c r="D310" s="221">
        <v>1.2972999999999999</v>
      </c>
      <c r="E310" s="204">
        <v>50668499.039999999</v>
      </c>
      <c r="F310" s="203">
        <v>39017787.649999999</v>
      </c>
      <c r="G310" s="191">
        <f t="shared" si="27"/>
        <v>1.016772474331844</v>
      </c>
      <c r="H310" s="201">
        <f>出入金!H308</f>
        <v>50000000</v>
      </c>
      <c r="I310" s="201">
        <f>出入金!I308</f>
        <v>14869281.045751633</v>
      </c>
      <c r="J310" s="34">
        <f>出入金!C308</f>
        <v>4.2956834532374207E-2</v>
      </c>
      <c r="K310" s="167">
        <f t="shared" si="33"/>
        <v>624284.60000000149</v>
      </c>
      <c r="L310" s="167">
        <f t="shared" si="28"/>
        <v>668499.03999999911</v>
      </c>
      <c r="M310" s="48">
        <v>50213.41</v>
      </c>
      <c r="N310" s="167">
        <f t="shared" si="29"/>
        <v>126365.02861597923</v>
      </c>
      <c r="O310" s="167">
        <f t="shared" si="34"/>
        <v>631285.20000000147</v>
      </c>
      <c r="P310" s="167">
        <f t="shared" si="30"/>
        <v>618285.62999999907</v>
      </c>
      <c r="Q310" s="123">
        <f t="shared" si="31"/>
        <v>4.4958396975824121E-2</v>
      </c>
      <c r="R310" s="123">
        <f>K310/AVERAGE($H$219:H310)</f>
        <v>1.2485692000000029E-2</v>
      </c>
      <c r="S310" s="123">
        <f>L310/AVERAGE($H$219:H310)</f>
        <v>1.3369980799999983E-2</v>
      </c>
      <c r="T310" s="123">
        <f>O310/AVERAGE($H$219:H310)</f>
        <v>1.2625704000000029E-2</v>
      </c>
      <c r="U310" s="123">
        <f>P310/AVERAGE($H$219:H310)</f>
        <v>1.2365712599999981E-2</v>
      </c>
      <c r="V310" s="93">
        <f>U310/COUNT($S$219:S310)*365</f>
        <v>4.9059620641304272E-2</v>
      </c>
      <c r="W310" s="123">
        <f>比较基准!B311/比较基准!$B$219-1</f>
        <v>7.3347793840206066E-4</v>
      </c>
      <c r="X310" s="210">
        <f t="shared" si="32"/>
        <v>1.2636502861597922E-2</v>
      </c>
      <c r="Y310" s="210">
        <f>R310-(比较基准!B311/比较基准!B310-1)</f>
        <v>-8.5083348365834997E-4</v>
      </c>
      <c r="Z310" s="210">
        <f>X310/COUNT($X$219:X310)*365</f>
        <v>5.0133951570470014E-2</v>
      </c>
      <c r="AA310" s="211">
        <f>(V310-J310)/(STDEV($T$219:T310)*SQRT(365))</f>
        <v>3.1345536493562892E-2</v>
      </c>
      <c r="AB310" s="120">
        <f>(S310+1)/(MAX($S$219:S310)+1)-1</f>
        <v>-5.5769650387989533E-2</v>
      </c>
      <c r="AC310" s="123">
        <f>MIN($AB$219:AB310)</f>
        <v>-8.9289609654113145E-2</v>
      </c>
      <c r="AD310" s="123">
        <f t="shared" si="35"/>
        <v>2.7571426000000537E-3</v>
      </c>
      <c r="AE310" s="120">
        <f>(AD310+1)/(MAX($AD$220:AD310)+1)-1</f>
        <v>-5.8194077993707127E-2</v>
      </c>
      <c r="AF310" s="123">
        <f>MIN($AE$220:AE310)</f>
        <v>-6.1638815570564942E-2</v>
      </c>
      <c r="AG310" s="123">
        <f t="shared" si="36"/>
        <v>0.54800000000000004</v>
      </c>
      <c r="AH310" s="123">
        <f t="shared" si="37"/>
        <v>-0.05</v>
      </c>
      <c r="AI310" s="123">
        <f t="shared" si="38"/>
        <v>0.46520000000000006</v>
      </c>
      <c r="AJ310">
        <f t="shared" si="39"/>
        <v>0.7</v>
      </c>
    </row>
    <row r="311" spans="1:36">
      <c r="A311" s="115">
        <v>44505</v>
      </c>
      <c r="B311" s="221">
        <v>1.2836000000000001</v>
      </c>
      <c r="C311" s="221">
        <v>1.2836000000000001</v>
      </c>
      <c r="D311" s="221">
        <v>1.2821</v>
      </c>
      <c r="E311" s="204">
        <v>50083232.229999997</v>
      </c>
      <c r="F311" s="203">
        <v>39017787.649999999</v>
      </c>
      <c r="G311" s="191">
        <f t="shared" si="27"/>
        <v>1.004859314993338</v>
      </c>
      <c r="H311" s="201">
        <f>出入金!H309</f>
        <v>50000000</v>
      </c>
      <c r="I311" s="201">
        <f>出入金!I309</f>
        <v>14983713.355048859</v>
      </c>
      <c r="J311" s="34">
        <f>出入金!C309</f>
        <v>4.2955555555555656E-2</v>
      </c>
      <c r="K311" s="167">
        <f t="shared" si="33"/>
        <v>-585266.81000000238</v>
      </c>
      <c r="L311" s="167">
        <f t="shared" si="28"/>
        <v>83232.229999996722</v>
      </c>
      <c r="M311" s="48">
        <v>58920</v>
      </c>
      <c r="N311" s="167">
        <f t="shared" si="29"/>
        <v>135151.5871787568</v>
      </c>
      <c r="O311" s="167">
        <f t="shared" si="34"/>
        <v>-593973.40000000235</v>
      </c>
      <c r="P311" s="167">
        <f t="shared" si="30"/>
        <v>24312.229999996722</v>
      </c>
      <c r="Q311" s="123">
        <f t="shared" si="31"/>
        <v>5.5548466543476078E-3</v>
      </c>
      <c r="R311" s="123">
        <f>K311/AVERAGE($H$219:H311)</f>
        <v>-1.1705336200000048E-2</v>
      </c>
      <c r="S311" s="123">
        <f>L311/AVERAGE($H$219:H311)</f>
        <v>1.6646445999999343E-3</v>
      </c>
      <c r="T311" s="123">
        <f>O311/AVERAGE($H$219:H311)</f>
        <v>-1.1879468000000048E-2</v>
      </c>
      <c r="U311" s="123">
        <f>P311/AVERAGE($H$219:H311)</f>
        <v>4.8624459999993444E-4</v>
      </c>
      <c r="V311" s="93">
        <f>U311/COUNT($S$219:S311)*365</f>
        <v>1.9083793440857642E-3</v>
      </c>
      <c r="W311" s="123">
        <f>比较基准!B312/比较基准!$B$219-1</f>
        <v>-1.1850514117875743E-2</v>
      </c>
      <c r="X311" s="210">
        <f t="shared" si="32"/>
        <v>1.3515158717875678E-2</v>
      </c>
      <c r="Y311" s="210">
        <f>R311-(比较基准!B312/比较基准!B311-1)</f>
        <v>8.6943254082592208E-4</v>
      </c>
      <c r="Z311" s="210">
        <f>X311/COUNT($X$219:X311)*365</f>
        <v>5.3043364860479815E-2</v>
      </c>
      <c r="AA311" s="211">
        <f>(V311-J311)/(STDEV($T$219:T311)*SQRT(365))</f>
        <v>-0.21040102689954582</v>
      </c>
      <c r="AB311" s="120">
        <f>(S311+1)/(MAX($S$219:S311)+1)-1</f>
        <v>-6.6676361561461284E-2</v>
      </c>
      <c r="AC311" s="123">
        <f>MIN($AB$219:AB311)</f>
        <v>-8.9289609654113145E-2</v>
      </c>
      <c r="AD311" s="123">
        <f t="shared" si="35"/>
        <v>1.6646445999999343E-3</v>
      </c>
      <c r="AE311" s="120">
        <f>(AD311+1)/(MAX($AD$220:AD311)+1)-1</f>
        <v>-5.9220169997911021E-2</v>
      </c>
      <c r="AF311" s="123">
        <f>MIN($AE$220:AE311)</f>
        <v>-6.1638815570564942E-2</v>
      </c>
      <c r="AG311" s="123">
        <f t="shared" si="36"/>
        <v>0.54800000000000004</v>
      </c>
      <c r="AH311" s="123">
        <f t="shared" si="37"/>
        <v>-0.05</v>
      </c>
      <c r="AI311" s="123">
        <f t="shared" si="38"/>
        <v>0.46520000000000006</v>
      </c>
      <c r="AJ311">
        <f t="shared" si="39"/>
        <v>0.7</v>
      </c>
    </row>
    <row r="312" spans="1:36">
      <c r="A312" s="115">
        <v>44506</v>
      </c>
      <c r="B312" s="221">
        <v>1.2836000000000001</v>
      </c>
      <c r="C312" s="221">
        <v>1.2836000000000001</v>
      </c>
      <c r="D312" s="221">
        <v>1.2821</v>
      </c>
      <c r="E312" s="204">
        <v>50083232.229999997</v>
      </c>
      <c r="F312" s="203">
        <v>39017787.649999999</v>
      </c>
      <c r="G312" s="191">
        <f t="shared" si="27"/>
        <v>1.004859314993338</v>
      </c>
      <c r="H312" s="201">
        <f>出入金!H310</f>
        <v>50000000</v>
      </c>
      <c r="I312" s="201">
        <f>出入金!I310</f>
        <v>15097402.597402597</v>
      </c>
      <c r="J312" s="34">
        <f>出入金!C310</f>
        <v>4.295428571428582E-2</v>
      </c>
      <c r="K312" s="167">
        <f t="shared" si="33"/>
        <v>0</v>
      </c>
      <c r="L312" s="167">
        <f t="shared" si="28"/>
        <v>83232.229999996722</v>
      </c>
      <c r="M312" s="48">
        <v>58920</v>
      </c>
      <c r="N312" s="167">
        <f t="shared" si="29"/>
        <v>135151.5871787568</v>
      </c>
      <c r="O312" s="167">
        <f t="shared" si="34"/>
        <v>0</v>
      </c>
      <c r="P312" s="167">
        <f t="shared" si="30"/>
        <v>24312.229999996722</v>
      </c>
      <c r="Q312" s="123">
        <f t="shared" si="31"/>
        <v>5.5130165247309661E-3</v>
      </c>
      <c r="R312" s="123">
        <f>K312/AVERAGE($H$219:H312)</f>
        <v>0</v>
      </c>
      <c r="S312" s="123">
        <f>L312/AVERAGE($H$219:H312)</f>
        <v>1.6646445999999343E-3</v>
      </c>
      <c r="T312" s="123">
        <f>O312/AVERAGE($H$219:H312)</f>
        <v>0</v>
      </c>
      <c r="U312" s="123">
        <f>P312/AVERAGE($H$219:H312)</f>
        <v>4.8624459999993444E-4</v>
      </c>
      <c r="V312" s="93">
        <f>U312/COUNT($S$219:S312)*365</f>
        <v>1.8880774361699582E-3</v>
      </c>
      <c r="W312" s="123">
        <f>比较基准!B313/比较基准!$B$219-1</f>
        <v>-1.1850514117875743E-2</v>
      </c>
      <c r="X312" s="210">
        <f t="shared" si="32"/>
        <v>1.3515158717875678E-2</v>
      </c>
      <c r="Y312" s="210">
        <f>R312-(比较基准!B313/比较基准!B312-1)</f>
        <v>0</v>
      </c>
      <c r="Z312" s="210">
        <f>X312/COUNT($X$219:X312)*365</f>
        <v>5.2479073744942796E-2</v>
      </c>
      <c r="AA312" s="211">
        <f>(V312-J312)/(STDEV($T$219:T312)*SQRT(365))</f>
        <v>-0.21163950390355249</v>
      </c>
      <c r="AB312" s="120">
        <f>(S312+1)/(MAX($S$219:S312)+1)-1</f>
        <v>-6.6676361561461284E-2</v>
      </c>
      <c r="AC312" s="123">
        <f>MIN($AB$219:AB312)</f>
        <v>-8.9289609654113145E-2</v>
      </c>
      <c r="AD312" s="123">
        <f t="shared" si="35"/>
        <v>1.6646445999999343E-3</v>
      </c>
      <c r="AE312" s="120">
        <f>(AD312+1)/(MAX($AD$220:AD312)+1)-1</f>
        <v>-5.9220169997911021E-2</v>
      </c>
      <c r="AF312" s="123">
        <f>MIN($AE$220:AE312)</f>
        <v>-6.1638815570564942E-2</v>
      </c>
      <c r="AG312" s="123">
        <f t="shared" si="36"/>
        <v>0.54800000000000004</v>
      </c>
      <c r="AH312" s="123">
        <f t="shared" si="37"/>
        <v>-0.05</v>
      </c>
      <c r="AI312" s="123">
        <f t="shared" si="38"/>
        <v>0.46520000000000006</v>
      </c>
      <c r="AJ312">
        <f t="shared" si="39"/>
        <v>0.7</v>
      </c>
    </row>
    <row r="313" spans="1:36">
      <c r="A313" s="115">
        <v>44507</v>
      </c>
      <c r="B313" s="221">
        <v>1.2836000000000001</v>
      </c>
      <c r="C313" s="221">
        <v>1.2836000000000001</v>
      </c>
      <c r="D313" s="221">
        <v>1.2821</v>
      </c>
      <c r="E313" s="204">
        <v>50083232.229999997</v>
      </c>
      <c r="F313" s="203">
        <v>39017787.649999999</v>
      </c>
      <c r="G313" s="191">
        <f t="shared" si="27"/>
        <v>1.004859314993338</v>
      </c>
      <c r="H313" s="201">
        <f>出入金!H311</f>
        <v>50000000</v>
      </c>
      <c r="I313" s="201">
        <f>出入金!I311</f>
        <v>15210355.987055017</v>
      </c>
      <c r="J313" s="34">
        <f>出入金!C311</f>
        <v>4.2953024911032131E-2</v>
      </c>
      <c r="K313" s="167">
        <f t="shared" si="33"/>
        <v>0</v>
      </c>
      <c r="L313" s="167">
        <f t="shared" si="28"/>
        <v>83232.229999996722</v>
      </c>
      <c r="M313" s="48">
        <v>58920</v>
      </c>
      <c r="N313" s="167">
        <f t="shared" si="29"/>
        <v>135151.5871787568</v>
      </c>
      <c r="O313" s="167">
        <f t="shared" si="34"/>
        <v>0</v>
      </c>
      <c r="P313" s="167">
        <f t="shared" si="30"/>
        <v>24312.229999996722</v>
      </c>
      <c r="Q313" s="123">
        <f t="shared" si="31"/>
        <v>5.4720763978721243E-3</v>
      </c>
      <c r="R313" s="123">
        <f>K313/AVERAGE($H$219:H313)</f>
        <v>0</v>
      </c>
      <c r="S313" s="123">
        <f>L313/AVERAGE($H$219:H313)</f>
        <v>1.6646445999999343E-3</v>
      </c>
      <c r="T313" s="123">
        <f>O313/AVERAGE($H$219:H313)</f>
        <v>0</v>
      </c>
      <c r="U313" s="123">
        <f>P313/AVERAGE($H$219:H313)</f>
        <v>4.8624459999993444E-4</v>
      </c>
      <c r="V313" s="93">
        <f>U313/COUNT($S$219:S313)*365</f>
        <v>1.8682029368418535E-3</v>
      </c>
      <c r="W313" s="123">
        <f>比较基准!B314/比较基准!$B$219-1</f>
        <v>-1.1850514117875743E-2</v>
      </c>
      <c r="X313" s="210">
        <f t="shared" si="32"/>
        <v>1.3515158717875678E-2</v>
      </c>
      <c r="Y313" s="210">
        <f>R313-(比较基准!B314/比较基准!B313-1)</f>
        <v>0</v>
      </c>
      <c r="Z313" s="210">
        <f>X313/COUNT($X$219:X313)*365</f>
        <v>5.1926662442364449E-2</v>
      </c>
      <c r="AA313" s="211">
        <f>(V313-J313)/(STDEV($T$219:T313)*SQRT(365))</f>
        <v>-0.21287075023246074</v>
      </c>
      <c r="AB313" s="120">
        <f>(S313+1)/(MAX($S$219:S313)+1)-1</f>
        <v>-6.6676361561461284E-2</v>
      </c>
      <c r="AC313" s="123">
        <f>MIN($AB$219:AB313)</f>
        <v>-8.9289609654113145E-2</v>
      </c>
      <c r="AD313" s="123">
        <f t="shared" si="35"/>
        <v>1.6646445999999343E-3</v>
      </c>
      <c r="AE313" s="120">
        <f>(AD313+1)/(MAX($AD$220:AD313)+1)-1</f>
        <v>-5.9220169997911021E-2</v>
      </c>
      <c r="AF313" s="123">
        <f>MIN($AE$220:AE313)</f>
        <v>-6.1638815570564942E-2</v>
      </c>
      <c r="AG313" s="123">
        <f t="shared" si="36"/>
        <v>0.54800000000000004</v>
      </c>
      <c r="AH313" s="123">
        <f t="shared" si="37"/>
        <v>-0.05</v>
      </c>
      <c r="AI313" s="123">
        <f t="shared" si="38"/>
        <v>0.46520000000000006</v>
      </c>
      <c r="AJ313">
        <f t="shared" si="39"/>
        <v>0.7</v>
      </c>
    </row>
    <row r="314" spans="1:36">
      <c r="A314" s="115">
        <v>44508</v>
      </c>
      <c r="B314" s="221">
        <v>1.2906</v>
      </c>
      <c r="C314" s="221">
        <v>1.2906</v>
      </c>
      <c r="D314" s="221">
        <v>1.2888999999999999</v>
      </c>
      <c r="E314" s="204">
        <v>50356356.740000002</v>
      </c>
      <c r="F314" s="203">
        <v>39017787.649999999</v>
      </c>
      <c r="G314" s="191">
        <f t="shared" si="27"/>
        <v>1.0101888862763539</v>
      </c>
      <c r="H314" s="201">
        <f>出入金!H312</f>
        <v>50000000</v>
      </c>
      <c r="I314" s="201">
        <f>出入金!I312</f>
        <v>15322580.64516129</v>
      </c>
      <c r="J314" s="34">
        <f>出入金!C312</f>
        <v>4.2951773049645495E-2</v>
      </c>
      <c r="K314" s="167">
        <f t="shared" si="33"/>
        <v>273124.51000000536</v>
      </c>
      <c r="L314" s="167">
        <f t="shared" si="28"/>
        <v>356356.74000000209</v>
      </c>
      <c r="M314" s="48">
        <v>67698.98</v>
      </c>
      <c r="N314" s="167">
        <f t="shared" si="29"/>
        <v>145220.22173540591</v>
      </c>
      <c r="O314" s="167">
        <f t="shared" si="34"/>
        <v>264345.53000000538</v>
      </c>
      <c r="P314" s="167">
        <f t="shared" si="30"/>
        <v>288657.7600000021</v>
      </c>
      <c r="Q314" s="123">
        <f t="shared" si="31"/>
        <v>2.3256966189473822E-2</v>
      </c>
      <c r="R314" s="123">
        <f>K314/AVERAGE($H$219:H314)</f>
        <v>5.4624902000001072E-3</v>
      </c>
      <c r="S314" s="123">
        <f>L314/AVERAGE($H$219:H314)</f>
        <v>7.1271348000000422E-3</v>
      </c>
      <c r="T314" s="123">
        <f>O314/AVERAGE($H$219:H314)</f>
        <v>5.2869106000001075E-3</v>
      </c>
      <c r="U314" s="123">
        <f>P314/AVERAGE($H$219:H314)</f>
        <v>5.773155200000042E-3</v>
      </c>
      <c r="V314" s="93">
        <f>U314/COUNT($S$219:S314)*365</f>
        <v>2.1950017166666825E-2</v>
      </c>
      <c r="W314" s="123">
        <f>比较基准!B315/比较基准!$B$219-1</f>
        <v>-7.3948873735405485E-3</v>
      </c>
      <c r="X314" s="210">
        <f t="shared" si="32"/>
        <v>1.4522022173540591E-2</v>
      </c>
      <c r="Y314" s="210">
        <f>R314-(比较基准!B315/比较基准!B314-1)</f>
        <v>9.5342875940473276E-4</v>
      </c>
      <c r="Z314" s="210">
        <f>X314/COUNT($X$219:X314)*365</f>
        <v>5.5213938472315781E-2</v>
      </c>
      <c r="AA314" s="211">
        <f>(V314-J314)/(STDEV($T$219:T314)*SQRT(365))</f>
        <v>-0.10923556787929181</v>
      </c>
      <c r="AB314" s="120">
        <f>(S314+1)/(MAX($S$219:S314)+1)-1</f>
        <v>-6.158656303868848E-2</v>
      </c>
      <c r="AC314" s="123">
        <f>MIN($AB$219:AB314)</f>
        <v>-8.9289609654113145E-2</v>
      </c>
      <c r="AD314" s="123">
        <f t="shared" si="35"/>
        <v>1.6646445999999343E-3</v>
      </c>
      <c r="AE314" s="120">
        <f>(AD314+1)/(MAX($AD$220:AD314)+1)-1</f>
        <v>-5.9220169997911021E-2</v>
      </c>
      <c r="AF314" s="123">
        <f>MIN($AE$220:AE314)</f>
        <v>-6.1638815570564942E-2</v>
      </c>
      <c r="AG314" s="123">
        <f t="shared" si="36"/>
        <v>0.54800000000000004</v>
      </c>
      <c r="AH314" s="123">
        <f t="shared" si="37"/>
        <v>-0.05</v>
      </c>
      <c r="AI314" s="123">
        <f t="shared" si="38"/>
        <v>0.46520000000000006</v>
      </c>
      <c r="AJ314">
        <f t="shared" si="39"/>
        <v>0.7</v>
      </c>
    </row>
    <row r="315" spans="1:36">
      <c r="A315" s="115">
        <v>44509</v>
      </c>
      <c r="B315" s="221">
        <v>1.3089</v>
      </c>
      <c r="C315" s="221">
        <v>1.3089</v>
      </c>
      <c r="D315" s="221">
        <v>1.3072999999999999</v>
      </c>
      <c r="E315" s="204">
        <v>51070382.259999998</v>
      </c>
      <c r="F315" s="203">
        <v>39017787.649999999</v>
      </c>
      <c r="G315" s="191">
        <f t="shared" ref="G315:G346" si="40">D315/$D$219</f>
        <v>1.0246100791598087</v>
      </c>
      <c r="H315" s="201">
        <f>出入金!H313</f>
        <v>50000000</v>
      </c>
      <c r="I315" s="201">
        <f>出入金!I313</f>
        <v>15434083.601286173</v>
      </c>
      <c r="J315" s="34">
        <f>出入金!C313</f>
        <v>4.2950530035335791E-2</v>
      </c>
      <c r="K315" s="167">
        <f t="shared" si="33"/>
        <v>714025.51999999583</v>
      </c>
      <c r="L315" s="167">
        <f t="shared" ref="L315:L346" si="41">E315-H315</f>
        <v>1070382.2599999979</v>
      </c>
      <c r="M315" s="48">
        <v>64054.76</v>
      </c>
      <c r="N315" s="167">
        <f t="shared" ref="N315:N346" si="42">IF(X315&gt;0,X315*H315*0.2,0)</f>
        <v>142199.46522701887</v>
      </c>
      <c r="O315" s="167">
        <f t="shared" si="34"/>
        <v>717669.7399999958</v>
      </c>
      <c r="P315" s="167">
        <f t="shared" ref="P315:P346" si="43">L315-M315</f>
        <v>1006327.4999999979</v>
      </c>
      <c r="Q315" s="123">
        <f t="shared" ref="Q315:Q346" si="44">L315/I315</f>
        <v>6.9351850595833195E-2</v>
      </c>
      <c r="R315" s="123">
        <f>K315/AVERAGE($H$219:H315)</f>
        <v>1.4280510399999917E-2</v>
      </c>
      <c r="S315" s="123">
        <f>L315/AVERAGE($H$219:H315)</f>
        <v>2.1407645199999957E-2</v>
      </c>
      <c r="T315" s="123">
        <f>O315/AVERAGE($H$219:H315)</f>
        <v>1.4353394799999915E-2</v>
      </c>
      <c r="U315" s="123">
        <f>P315/AVERAGE($H$219:H315)</f>
        <v>2.0126549999999958E-2</v>
      </c>
      <c r="V315" s="93">
        <f>U315/COUNT($S$219:S315)*365</f>
        <v>7.5733925257731802E-2</v>
      </c>
      <c r="W315" s="123">
        <f>比较基准!B316/比较基准!$B$219-1</f>
        <v>7.1876986772980711E-3</v>
      </c>
      <c r="X315" s="210">
        <f t="shared" ref="X315:X346" si="45">S315-W315</f>
        <v>1.4219946522701886E-2</v>
      </c>
      <c r="Y315" s="210">
        <f>R315-(比较基准!B316/比较基准!B315-1)</f>
        <v>-4.1071561258096585E-4</v>
      </c>
      <c r="Z315" s="210">
        <f>X315/COUNT($X$219:X315)*365</f>
        <v>5.350804619367204E-2</v>
      </c>
      <c r="AA315" s="211">
        <f>(V315-J315)/(STDEV($T$219:T315)*SQRT(365))</f>
        <v>0.1696367540709923</v>
      </c>
      <c r="AB315" s="120">
        <f>(S315+1)/(MAX($S$219:S315)+1)-1</f>
        <v>-4.8280375187154667E-2</v>
      </c>
      <c r="AC315" s="123">
        <f>MIN($AB$219:AB315)</f>
        <v>-8.9289609654113145E-2</v>
      </c>
      <c r="AD315" s="123">
        <f t="shared" si="35"/>
        <v>1.6646445999999343E-3</v>
      </c>
      <c r="AE315" s="120">
        <f>(AD315+1)/(MAX($AD$220:AD315)+1)-1</f>
        <v>-5.9220169997911021E-2</v>
      </c>
      <c r="AF315" s="123">
        <f>MIN($AE$220:AE315)</f>
        <v>-6.1638815570564942E-2</v>
      </c>
      <c r="AG315" s="123">
        <f t="shared" si="36"/>
        <v>0.54800000000000004</v>
      </c>
      <c r="AH315" s="123">
        <f t="shared" si="37"/>
        <v>-0.05</v>
      </c>
      <c r="AI315" s="123">
        <f t="shared" si="38"/>
        <v>0.46520000000000006</v>
      </c>
      <c r="AJ315">
        <f t="shared" si="39"/>
        <v>0.7</v>
      </c>
    </row>
    <row r="316" spans="1:36">
      <c r="A316" s="115">
        <v>44510</v>
      </c>
      <c r="B316" s="221">
        <v>1.3069999999999999</v>
      </c>
      <c r="C316" s="221">
        <v>1.3069999999999999</v>
      </c>
      <c r="D316" s="221">
        <v>1.3058000000000001</v>
      </c>
      <c r="E316" s="204">
        <v>50996248.460000001</v>
      </c>
      <c r="F316" s="203">
        <v>39017787.649999999</v>
      </c>
      <c r="G316" s="191">
        <f t="shared" si="40"/>
        <v>1.0234344384356142</v>
      </c>
      <c r="H316" s="201">
        <f>出入金!H314</f>
        <v>50000000</v>
      </c>
      <c r="I316" s="201">
        <f>出入金!I314</f>
        <v>15544871.794871794</v>
      </c>
      <c r="J316" s="34">
        <f>出入金!C314</f>
        <v>4.294929577464799E-2</v>
      </c>
      <c r="K316" s="167">
        <f t="shared" ref="K316:K347" si="46">E316-E315</f>
        <v>-74133.79999999702</v>
      </c>
      <c r="L316" s="167">
        <f t="shared" si="41"/>
        <v>996248.46000000089</v>
      </c>
      <c r="M316" s="48">
        <v>46747.97</v>
      </c>
      <c r="N316" s="167">
        <f t="shared" si="42"/>
        <v>123000.53431418532</v>
      </c>
      <c r="O316" s="167">
        <f t="shared" ref="O316:O347" si="47">P316-P315</f>
        <v>-56827.009999996983</v>
      </c>
      <c r="P316" s="167">
        <f t="shared" si="43"/>
        <v>949500.49000000092</v>
      </c>
      <c r="Q316" s="123">
        <f t="shared" si="44"/>
        <v>6.408856072577325E-2</v>
      </c>
      <c r="R316" s="123">
        <f>K316/AVERAGE($H$219:H316)</f>
        <v>-1.4826759999999404E-3</v>
      </c>
      <c r="S316" s="123">
        <f>L316/AVERAGE($H$219:H316)</f>
        <v>1.9924969200000017E-2</v>
      </c>
      <c r="T316" s="123">
        <f>O316/AVERAGE($H$219:H316)</f>
        <v>-1.1365401999999397E-3</v>
      </c>
      <c r="U316" s="123">
        <f>P316/AVERAGE($H$219:H316)</f>
        <v>1.899000980000002E-2</v>
      </c>
      <c r="V316" s="93">
        <f>U316/COUNT($S$219:S316)*365</f>
        <v>7.0728097724489861E-2</v>
      </c>
      <c r="W316" s="123">
        <f>比较基准!B317/比较基准!$B$219-1</f>
        <v>7.6249157685814861E-3</v>
      </c>
      <c r="X316" s="210">
        <f t="shared" si="45"/>
        <v>1.2300053431418531E-2</v>
      </c>
      <c r="Y316" s="210">
        <f>R316-(比较基准!B317/比较基准!B316-1)</f>
        <v>-1.9167729333300152E-3</v>
      </c>
      <c r="Z316" s="210">
        <f>X316/COUNT($X$219:X316)*365</f>
        <v>4.5811423494569022E-2</v>
      </c>
      <c r="AA316" s="211">
        <f>(V316-J316)/(STDEV($T$219:T316)*SQRT(365))</f>
        <v>0.14447418894646868</v>
      </c>
      <c r="AB316" s="120">
        <f>(S316+1)/(MAX($S$219:S316)+1)-1</f>
        <v>-4.9661892011578446E-2</v>
      </c>
      <c r="AC316" s="123">
        <f>MIN($AB$219:AB316)</f>
        <v>-8.9289609654113145E-2</v>
      </c>
      <c r="AD316" s="123">
        <f t="shared" ref="AD316:AD347" si="48">IF(WEEKDAY(A:A)=6,S:S,AD315)</f>
        <v>1.6646445999999343E-3</v>
      </c>
      <c r="AE316" s="120">
        <f>(AD316+1)/(MAX($AD$220:AD316)+1)-1</f>
        <v>-5.9220169997911021E-2</v>
      </c>
      <c r="AF316" s="123">
        <f>MIN($AE$220:AE316)</f>
        <v>-6.1638815570564942E-2</v>
      </c>
      <c r="AG316" s="123">
        <f t="shared" si="36"/>
        <v>0.54800000000000004</v>
      </c>
      <c r="AH316" s="123">
        <f t="shared" si="37"/>
        <v>-0.05</v>
      </c>
      <c r="AI316" s="123">
        <f t="shared" si="38"/>
        <v>0.46520000000000006</v>
      </c>
      <c r="AJ316">
        <f t="shared" si="39"/>
        <v>0.7</v>
      </c>
    </row>
    <row r="317" spans="1:36">
      <c r="A317" s="115">
        <v>44511</v>
      </c>
      <c r="B317" s="221">
        <v>1.3176000000000001</v>
      </c>
      <c r="C317" s="221">
        <v>1.3176000000000001</v>
      </c>
      <c r="D317" s="221">
        <v>1.3163</v>
      </c>
      <c r="E317" s="204">
        <v>51409837.009999998</v>
      </c>
      <c r="F317" s="203">
        <v>39017787.649999999</v>
      </c>
      <c r="G317" s="191">
        <f t="shared" si="40"/>
        <v>1.0316639235049769</v>
      </c>
      <c r="H317" s="201">
        <f>出入金!H315</f>
        <v>50000000</v>
      </c>
      <c r="I317" s="201">
        <f>出入金!I315</f>
        <v>15654952.076677317</v>
      </c>
      <c r="J317" s="34">
        <f>出入金!C315</f>
        <v>4.2948070175438703E-2</v>
      </c>
      <c r="K317" s="167">
        <f t="shared" si="46"/>
        <v>413588.54999999702</v>
      </c>
      <c r="L317" s="167">
        <f t="shared" si="41"/>
        <v>1409837.0099999979</v>
      </c>
      <c r="M317" s="48">
        <v>50288.480000000003</v>
      </c>
      <c r="N317" s="167">
        <f t="shared" si="42"/>
        <v>127486.12472273881</v>
      </c>
      <c r="O317" s="167">
        <f t="shared" si="47"/>
        <v>410048.03999999701</v>
      </c>
      <c r="P317" s="167">
        <f t="shared" si="43"/>
        <v>1359548.5299999979</v>
      </c>
      <c r="Q317" s="123">
        <f t="shared" si="44"/>
        <v>9.0056935536734564E-2</v>
      </c>
      <c r="R317" s="123">
        <f>K317/AVERAGE($H$219:H317)</f>
        <v>8.27177099999994E-3</v>
      </c>
      <c r="S317" s="123">
        <f>L317/AVERAGE($H$219:H317)</f>
        <v>2.8196740199999959E-2</v>
      </c>
      <c r="T317" s="123">
        <f>O317/AVERAGE($H$219:H317)</f>
        <v>8.2009607999999398E-3</v>
      </c>
      <c r="U317" s="123">
        <f>P317/AVERAGE($H$219:H317)</f>
        <v>2.7190970599999958E-2</v>
      </c>
      <c r="V317" s="93">
        <f>U317/COUNT($S$219:S317)*365</f>
        <v>0.10024953807070691</v>
      </c>
      <c r="W317" s="123">
        <f>比较基准!B318/比较基准!$B$219-1</f>
        <v>1.544812772772608E-2</v>
      </c>
      <c r="X317" s="210">
        <f t="shared" si="45"/>
        <v>1.2748612472273879E-2</v>
      </c>
      <c r="Y317" s="210">
        <f>R317-(比较基准!B318/比较基准!B317-1)</f>
        <v>5.0775897854533729E-4</v>
      </c>
      <c r="Z317" s="210">
        <f>X317/COUNT($X$219:X317)*365</f>
        <v>4.7002460125050161E-2</v>
      </c>
      <c r="AA317" s="211">
        <f>(V317-J317)/(STDEV($T$219:T317)*SQRT(365))</f>
        <v>0.29858737134564151</v>
      </c>
      <c r="AB317" s="120">
        <f>(S317+1)/(MAX($S$219:S317)+1)-1</f>
        <v>-4.1954482702814211E-2</v>
      </c>
      <c r="AC317" s="123">
        <f>MIN($AB$219:AB317)</f>
        <v>-8.9289609654113145E-2</v>
      </c>
      <c r="AD317" s="123">
        <f t="shared" si="48"/>
        <v>1.6646445999999343E-3</v>
      </c>
      <c r="AE317" s="120">
        <f>(AD317+1)/(MAX($AD$220:AD317)+1)-1</f>
        <v>-5.9220169997911021E-2</v>
      </c>
      <c r="AF317" s="123">
        <f>MIN($AE$220:AE317)</f>
        <v>-6.1638815570564942E-2</v>
      </c>
      <c r="AG317" s="123">
        <f t="shared" ref="AG317:AG348" si="49">AG316</f>
        <v>0.54800000000000004</v>
      </c>
      <c r="AH317" s="123">
        <f t="shared" ref="AH317:AH348" si="50">AH316</f>
        <v>-0.05</v>
      </c>
      <c r="AI317" s="123">
        <f t="shared" ref="AI317:AI348" si="51">AI316</f>
        <v>0.46520000000000006</v>
      </c>
      <c r="AJ317">
        <f t="shared" ref="AJ317:AJ348" si="52">$AJ$220</f>
        <v>0.7</v>
      </c>
    </row>
    <row r="318" spans="1:36">
      <c r="A318" s="115">
        <v>44512</v>
      </c>
      <c r="B318" s="221">
        <v>1.3348</v>
      </c>
      <c r="C318" s="221">
        <v>1.3348</v>
      </c>
      <c r="D318" s="221">
        <v>1.3335999999999999</v>
      </c>
      <c r="E318" s="204">
        <v>52080942.960000001</v>
      </c>
      <c r="F318" s="203">
        <v>39017787.649999999</v>
      </c>
      <c r="G318" s="191">
        <f t="shared" si="40"/>
        <v>1.0452229798573556</v>
      </c>
      <c r="H318" s="201">
        <f>出入金!H316</f>
        <v>50000000</v>
      </c>
      <c r="I318" s="201">
        <f>出入金!I316</f>
        <v>15764331.210191082</v>
      </c>
      <c r="J318" s="34">
        <f>出入金!C316</f>
        <v>4.2946853146853252E-2</v>
      </c>
      <c r="K318" s="167">
        <f t="shared" si="46"/>
        <v>671105.95000000298</v>
      </c>
      <c r="L318" s="167">
        <f t="shared" si="41"/>
        <v>2080942.9600000009</v>
      </c>
      <c r="M318" s="48">
        <v>44948.24</v>
      </c>
      <c r="N318" s="167">
        <f t="shared" si="42"/>
        <v>122533.98451600278</v>
      </c>
      <c r="O318" s="167">
        <f t="shared" si="47"/>
        <v>676446.19000000297</v>
      </c>
      <c r="P318" s="167">
        <f t="shared" si="43"/>
        <v>2035994.7200000009</v>
      </c>
      <c r="Q318" s="123">
        <f t="shared" si="44"/>
        <v>0.13200325039191926</v>
      </c>
      <c r="R318" s="123">
        <f>K318/AVERAGE($H$219:H318)</f>
        <v>1.342211900000006E-2</v>
      </c>
      <c r="S318" s="123">
        <f>L318/AVERAGE($H$219:H318)</f>
        <v>4.1618859200000018E-2</v>
      </c>
      <c r="T318" s="123">
        <f>O318/AVERAGE($H$219:H318)</f>
        <v>1.3528923800000059E-2</v>
      </c>
      <c r="U318" s="123">
        <f>P318/AVERAGE($H$219:H318)</f>
        <v>4.0719894400000019E-2</v>
      </c>
      <c r="V318" s="93">
        <f>U318/COUNT($S$219:S318)*365</f>
        <v>0.14862761456000007</v>
      </c>
      <c r="W318" s="123">
        <f>比较基准!B319/比较基准!$B$219-1</f>
        <v>2.9365460748399741E-2</v>
      </c>
      <c r="X318" s="210">
        <f t="shared" si="45"/>
        <v>1.2253398451600277E-2</v>
      </c>
      <c r="Y318" s="210">
        <f>R318-(比较基准!B319/比较基准!B318-1)</f>
        <v>-2.8348805234307793E-4</v>
      </c>
      <c r="Z318" s="210">
        <f>X318/COUNT($X$219:X318)*365</f>
        <v>4.4724904348341012E-2</v>
      </c>
      <c r="AA318" s="211">
        <f>(V318-J318)/(STDEV($T$219:T318)*SQRT(365))</f>
        <v>0.54868125120172617</v>
      </c>
      <c r="AB318" s="120">
        <f>(S318+1)/(MAX($S$219:S318)+1)-1</f>
        <v>-2.9448120410634271E-2</v>
      </c>
      <c r="AC318" s="123">
        <f>MIN($AB$219:AB318)</f>
        <v>-8.9289609654113145E-2</v>
      </c>
      <c r="AD318" s="123">
        <f t="shared" si="48"/>
        <v>4.1618859200000018E-2</v>
      </c>
      <c r="AE318" s="120">
        <f>(AD318+1)/(MAX($AD$220:AD318)+1)-1</f>
        <v>-2.1694517653193079E-2</v>
      </c>
      <c r="AF318" s="123">
        <f>MIN($AE$220:AE318)</f>
        <v>-6.1638815570564942E-2</v>
      </c>
      <c r="AG318" s="123">
        <f t="shared" si="49"/>
        <v>0.54800000000000004</v>
      </c>
      <c r="AH318" s="123">
        <f t="shared" si="50"/>
        <v>-0.05</v>
      </c>
      <c r="AI318" s="123">
        <f t="shared" si="51"/>
        <v>0.46520000000000006</v>
      </c>
      <c r="AJ318">
        <f t="shared" si="52"/>
        <v>0.7</v>
      </c>
    </row>
    <row r="319" spans="1:36">
      <c r="A319" s="115">
        <v>44513</v>
      </c>
      <c r="B319" s="221">
        <v>1.3348</v>
      </c>
      <c r="C319" s="221">
        <v>1.3348</v>
      </c>
      <c r="D319" s="221">
        <v>1.3335999999999999</v>
      </c>
      <c r="E319" s="204">
        <v>52080942.960000001</v>
      </c>
      <c r="F319" s="203">
        <v>39017787.649999999</v>
      </c>
      <c r="G319" s="191">
        <f t="shared" si="40"/>
        <v>1.0452229798573556</v>
      </c>
      <c r="H319" s="201">
        <f>出入金!H317</f>
        <v>50000000</v>
      </c>
      <c r="I319" s="201">
        <f>出入金!I317</f>
        <v>15873015.873015873</v>
      </c>
      <c r="J319" s="34">
        <f>出入金!C317</f>
        <v>4.2945644599303244E-2</v>
      </c>
      <c r="K319" s="167">
        <f t="shared" si="46"/>
        <v>0</v>
      </c>
      <c r="L319" s="167">
        <f t="shared" si="41"/>
        <v>2080942.9600000009</v>
      </c>
      <c r="M319" s="48">
        <v>44948.24</v>
      </c>
      <c r="N319" s="167">
        <f t="shared" si="42"/>
        <v>122533.98451600278</v>
      </c>
      <c r="O319" s="167">
        <f t="shared" si="47"/>
        <v>0</v>
      </c>
      <c r="P319" s="167">
        <f t="shared" si="43"/>
        <v>2035994.7200000009</v>
      </c>
      <c r="Q319" s="123">
        <f t="shared" si="44"/>
        <v>0.13109940648000007</v>
      </c>
      <c r="R319" s="123">
        <f>K319/AVERAGE($H$219:H319)</f>
        <v>0</v>
      </c>
      <c r="S319" s="123">
        <f>L319/AVERAGE($H$219:H319)</f>
        <v>4.1618859200000018E-2</v>
      </c>
      <c r="T319" s="123">
        <f>O319/AVERAGE($H$219:H319)</f>
        <v>0</v>
      </c>
      <c r="U319" s="123">
        <f>P319/AVERAGE($H$219:H319)</f>
        <v>4.0719894400000019E-2</v>
      </c>
      <c r="V319" s="93">
        <f>U319/COUNT($S$219:S319)*365</f>
        <v>0.14715605401980206</v>
      </c>
      <c r="W319" s="123">
        <f>比较基准!B320/比较基准!$B$219-1</f>
        <v>2.9365460748399741E-2</v>
      </c>
      <c r="X319" s="210">
        <f t="shared" si="45"/>
        <v>1.2253398451600277E-2</v>
      </c>
      <c r="Y319" s="210">
        <f>R319-(比较基准!B320/比较基准!B319-1)</f>
        <v>0</v>
      </c>
      <c r="Z319" s="210">
        <f>X319/COUNT($X$219:X319)*365</f>
        <v>4.428208351320892E-2</v>
      </c>
      <c r="AA319" s="211">
        <f>(V319-J319)/(STDEV($T$219:T319)*SQRT(365))</f>
        <v>0.54376862897456479</v>
      </c>
      <c r="AB319" s="120">
        <f>(S319+1)/(MAX($S$219:S319)+1)-1</f>
        <v>-2.9448120410634271E-2</v>
      </c>
      <c r="AC319" s="123">
        <f>MIN($AB$219:AB319)</f>
        <v>-8.9289609654113145E-2</v>
      </c>
      <c r="AD319" s="123">
        <f t="shared" si="48"/>
        <v>4.1618859200000018E-2</v>
      </c>
      <c r="AE319" s="120">
        <f>(AD319+1)/(MAX($AD$220:AD319)+1)-1</f>
        <v>-2.1694517653193079E-2</v>
      </c>
      <c r="AF319" s="123">
        <f>MIN($AE$220:AE319)</f>
        <v>-6.1638815570564942E-2</v>
      </c>
      <c r="AG319" s="123">
        <f t="shared" si="49"/>
        <v>0.54800000000000004</v>
      </c>
      <c r="AH319" s="123">
        <f t="shared" si="50"/>
        <v>-0.05</v>
      </c>
      <c r="AI319" s="123">
        <f t="shared" si="51"/>
        <v>0.46520000000000006</v>
      </c>
      <c r="AJ319">
        <f t="shared" si="52"/>
        <v>0.7</v>
      </c>
    </row>
    <row r="320" spans="1:36">
      <c r="A320" s="115">
        <v>44514</v>
      </c>
      <c r="B320" s="221">
        <v>1.3348</v>
      </c>
      <c r="C320" s="221">
        <v>1.3348</v>
      </c>
      <c r="D320" s="221">
        <v>1.3335999999999999</v>
      </c>
      <c r="E320" s="204">
        <v>52080942.960000001</v>
      </c>
      <c r="F320" s="203">
        <v>39017787.649999999</v>
      </c>
      <c r="G320" s="191">
        <f t="shared" si="40"/>
        <v>1.0452229798573556</v>
      </c>
      <c r="H320" s="201">
        <f>出入金!H318</f>
        <v>50000000</v>
      </c>
      <c r="I320" s="201">
        <f>出入金!I318</f>
        <v>15981012.658227848</v>
      </c>
      <c r="J320" s="34">
        <f>出入金!C318</f>
        <v>4.2944444444444549E-2</v>
      </c>
      <c r="K320" s="167">
        <f t="shared" si="46"/>
        <v>0</v>
      </c>
      <c r="L320" s="167">
        <f t="shared" si="41"/>
        <v>2080942.9600000009</v>
      </c>
      <c r="M320" s="48">
        <v>44948.24</v>
      </c>
      <c r="N320" s="167">
        <f t="shared" si="42"/>
        <v>122533.98451600278</v>
      </c>
      <c r="O320" s="167">
        <f t="shared" si="47"/>
        <v>0</v>
      </c>
      <c r="P320" s="167">
        <f t="shared" si="43"/>
        <v>2035994.7200000009</v>
      </c>
      <c r="Q320" s="123">
        <f t="shared" si="44"/>
        <v>0.13021346046732679</v>
      </c>
      <c r="R320" s="123">
        <f>K320/AVERAGE($H$219:H320)</f>
        <v>0</v>
      </c>
      <c r="S320" s="123">
        <f>L320/AVERAGE($H$219:H320)</f>
        <v>4.1618859200000018E-2</v>
      </c>
      <c r="T320" s="123">
        <f>O320/AVERAGE($H$219:H320)</f>
        <v>0</v>
      </c>
      <c r="U320" s="123">
        <f>P320/AVERAGE($H$219:H320)</f>
        <v>4.0719894400000019E-2</v>
      </c>
      <c r="V320" s="93">
        <f>U320/COUNT($S$219:S320)*365</f>
        <v>0.14571334760784319</v>
      </c>
      <c r="W320" s="123">
        <f>比较基准!B321/比较基准!$B$219-1</f>
        <v>2.9365460748399741E-2</v>
      </c>
      <c r="X320" s="210">
        <f t="shared" si="45"/>
        <v>1.2253398451600277E-2</v>
      </c>
      <c r="Y320" s="210">
        <f>R320-(比较基准!B321/比较基准!B320-1)</f>
        <v>0</v>
      </c>
      <c r="Z320" s="210">
        <f>X320/COUNT($X$219:X320)*365</f>
        <v>4.3847945439550007E-2</v>
      </c>
      <c r="AA320" s="211">
        <f>(V320-J320)/(STDEV($T$219:T320)*SQRT(365))</f>
        <v>0.53891712165366168</v>
      </c>
      <c r="AB320" s="120">
        <f>(S320+1)/(MAX($S$219:S320)+1)-1</f>
        <v>-2.9448120410634271E-2</v>
      </c>
      <c r="AC320" s="123">
        <f>MIN($AB$219:AB320)</f>
        <v>-8.9289609654113145E-2</v>
      </c>
      <c r="AD320" s="123">
        <f t="shared" si="48"/>
        <v>4.1618859200000018E-2</v>
      </c>
      <c r="AE320" s="120">
        <f>(AD320+1)/(MAX($AD$220:AD320)+1)-1</f>
        <v>-2.1694517653193079E-2</v>
      </c>
      <c r="AF320" s="123">
        <f>MIN($AE$220:AE320)</f>
        <v>-6.1638815570564942E-2</v>
      </c>
      <c r="AG320" s="123">
        <f t="shared" si="49"/>
        <v>0.54800000000000004</v>
      </c>
      <c r="AH320" s="123">
        <f t="shared" si="50"/>
        <v>-0.05</v>
      </c>
      <c r="AI320" s="123">
        <f t="shared" si="51"/>
        <v>0.46520000000000006</v>
      </c>
      <c r="AJ320">
        <f t="shared" si="52"/>
        <v>0.7</v>
      </c>
    </row>
    <row r="321" spans="1:36">
      <c r="A321" s="115">
        <v>44515</v>
      </c>
      <c r="B321" s="221">
        <v>1.3311999999999999</v>
      </c>
      <c r="C321" s="221">
        <v>1.3311999999999999</v>
      </c>
      <c r="D321" s="221">
        <v>1.33</v>
      </c>
      <c r="E321" s="204">
        <v>51940478.920000002</v>
      </c>
      <c r="F321" s="203">
        <v>39017787.649999999</v>
      </c>
      <c r="G321" s="191">
        <f t="shared" si="40"/>
        <v>1.0424014421192884</v>
      </c>
      <c r="H321" s="201">
        <f>出入金!H319</f>
        <v>50000000</v>
      </c>
      <c r="I321" s="201">
        <f>出入金!I319</f>
        <v>16088328.075709779</v>
      </c>
      <c r="J321" s="34">
        <f>出入金!C319</f>
        <v>4.2943252595155815E-2</v>
      </c>
      <c r="K321" s="167">
        <f t="shared" si="46"/>
        <v>-140464.03999999911</v>
      </c>
      <c r="L321" s="167">
        <f t="shared" si="41"/>
        <v>1940478.9200000018</v>
      </c>
      <c r="M321" s="48">
        <v>45508.46</v>
      </c>
      <c r="N321" s="167">
        <f t="shared" si="42"/>
        <v>122955.36371316911</v>
      </c>
      <c r="O321" s="167">
        <f t="shared" si="47"/>
        <v>-141024.25999999908</v>
      </c>
      <c r="P321" s="167">
        <f t="shared" si="43"/>
        <v>1894970.4600000018</v>
      </c>
      <c r="Q321" s="123">
        <f t="shared" si="44"/>
        <v>0.12061408189019619</v>
      </c>
      <c r="R321" s="123">
        <f>K321/AVERAGE($H$219:H321)</f>
        <v>-2.809280799999982E-3</v>
      </c>
      <c r="S321" s="123">
        <f>L321/AVERAGE($H$219:H321)</f>
        <v>3.8809578400000037E-2</v>
      </c>
      <c r="T321" s="123">
        <f>O321/AVERAGE($H$219:H321)</f>
        <v>-2.8204851999999816E-3</v>
      </c>
      <c r="U321" s="123">
        <f>P321/AVERAGE($H$219:H321)</f>
        <v>3.7899409200000039E-2</v>
      </c>
      <c r="V321" s="93">
        <f>U321/COUNT($S$219:S321)*365</f>
        <v>0.1343037316310681</v>
      </c>
      <c r="W321" s="123">
        <f>比较基准!B322/比较基准!$B$219-1</f>
        <v>2.6514042028683127E-2</v>
      </c>
      <c r="X321" s="210">
        <f t="shared" si="45"/>
        <v>1.2295536371316911E-2</v>
      </c>
      <c r="Y321" s="210">
        <f>R321-(比较基准!B322/比较基准!B321-1)</f>
        <v>-3.9206585887964843E-5</v>
      </c>
      <c r="Z321" s="210">
        <f>X321/COUNT($X$219:X321)*365</f>
        <v>4.3571560927482253E-2</v>
      </c>
      <c r="AA321" s="211">
        <f>(V321-J321)/(STDEV($T$219:T321)*SQRT(365))</f>
        <v>0.48121217452082288</v>
      </c>
      <c r="AB321" s="120">
        <f>(S321+1)/(MAX($S$219:S321)+1)-1</f>
        <v>-3.2065731196626035E-2</v>
      </c>
      <c r="AC321" s="123">
        <f>MIN($AB$219:AB321)</f>
        <v>-8.9289609654113145E-2</v>
      </c>
      <c r="AD321" s="123">
        <f t="shared" si="48"/>
        <v>4.1618859200000018E-2</v>
      </c>
      <c r="AE321" s="120">
        <f>(AD321+1)/(MAX($AD$220:AD321)+1)-1</f>
        <v>-2.1694517653193079E-2</v>
      </c>
      <c r="AF321" s="123">
        <f>MIN($AE$220:AE321)</f>
        <v>-6.1638815570564942E-2</v>
      </c>
      <c r="AG321" s="123">
        <f t="shared" si="49"/>
        <v>0.54800000000000004</v>
      </c>
      <c r="AH321" s="123">
        <f t="shared" si="50"/>
        <v>-0.05</v>
      </c>
      <c r="AI321" s="123">
        <f t="shared" si="51"/>
        <v>0.46520000000000006</v>
      </c>
      <c r="AJ321">
        <f t="shared" si="52"/>
        <v>0.7</v>
      </c>
    </row>
    <row r="322" spans="1:36">
      <c r="A322" s="115">
        <v>44516</v>
      </c>
      <c r="B322" s="221">
        <v>1.3176000000000001</v>
      </c>
      <c r="C322" s="221">
        <v>1.3176000000000001</v>
      </c>
      <c r="D322" s="221">
        <v>1.3162</v>
      </c>
      <c r="E322" s="204">
        <v>51409837.009999998</v>
      </c>
      <c r="F322" s="203">
        <v>39017787.649999999</v>
      </c>
      <c r="G322" s="191">
        <f t="shared" si="40"/>
        <v>1.0315855474566973</v>
      </c>
      <c r="H322" s="201">
        <f>出入金!H320</f>
        <v>50000000</v>
      </c>
      <c r="I322" s="201">
        <f>出入金!I320</f>
        <v>16194968.553459119</v>
      </c>
      <c r="J322" s="34">
        <f>出入金!C320</f>
        <v>4.2942068965517347E-2</v>
      </c>
      <c r="K322" s="167">
        <f t="shared" si="46"/>
        <v>-530641.91000000387</v>
      </c>
      <c r="L322" s="167">
        <f t="shared" si="41"/>
        <v>1409837.0099999979</v>
      </c>
      <c r="M322" s="48">
        <v>55803.13</v>
      </c>
      <c r="N322" s="167">
        <f t="shared" si="42"/>
        <v>133570.6044360052</v>
      </c>
      <c r="O322" s="167">
        <f t="shared" si="47"/>
        <v>-540936.5800000038</v>
      </c>
      <c r="P322" s="167">
        <f t="shared" si="43"/>
        <v>1354033.879999998</v>
      </c>
      <c r="Q322" s="123">
        <f t="shared" si="44"/>
        <v>8.7054013433009586E-2</v>
      </c>
      <c r="R322" s="123">
        <f>K322/AVERAGE($H$219:H322)</f>
        <v>-1.0612838200000077E-2</v>
      </c>
      <c r="S322" s="123">
        <f>L322/AVERAGE($H$219:H322)</f>
        <v>2.8196740199999959E-2</v>
      </c>
      <c r="T322" s="123">
        <f>O322/AVERAGE($H$219:H322)</f>
        <v>-1.0818731600000075E-2</v>
      </c>
      <c r="U322" s="123">
        <f>P322/AVERAGE($H$219:H322)</f>
        <v>2.708067759999996E-2</v>
      </c>
      <c r="V322" s="93">
        <f>U322/COUNT($S$219:S322)*365</f>
        <v>9.5042762730769101E-2</v>
      </c>
      <c r="W322" s="123">
        <f>比较基准!B323/比较基准!$B$219-1</f>
        <v>1.4839679756399438E-2</v>
      </c>
      <c r="X322" s="210">
        <f t="shared" si="45"/>
        <v>1.3357060443600521E-2</v>
      </c>
      <c r="Y322" s="210">
        <f>R322-(比较基准!B323/比较基准!B322-1)</f>
        <v>7.5998457133947574E-4</v>
      </c>
      <c r="Z322" s="210">
        <f>X322/COUNT($X$219:X322)*365</f>
        <v>4.6878144826097985E-2</v>
      </c>
      <c r="AA322" s="211">
        <f>(V322-J322)/(STDEV($T$219:T322)*SQRT(365))</f>
        <v>0.27408466380583435</v>
      </c>
      <c r="AB322" s="120">
        <f>(S322+1)/(MAX($S$219:S322)+1)-1</f>
        <v>-4.1954482702814211E-2</v>
      </c>
      <c r="AC322" s="123">
        <f>MIN($AB$219:AB322)</f>
        <v>-8.9289609654113145E-2</v>
      </c>
      <c r="AD322" s="123">
        <f t="shared" si="48"/>
        <v>4.1618859200000018E-2</v>
      </c>
      <c r="AE322" s="120">
        <f>(AD322+1)/(MAX($AD$220:AD322)+1)-1</f>
        <v>-2.1694517653193079E-2</v>
      </c>
      <c r="AF322" s="123">
        <f>MIN($AE$220:AE322)</f>
        <v>-6.1638815570564942E-2</v>
      </c>
      <c r="AG322" s="123">
        <f t="shared" si="49"/>
        <v>0.54800000000000004</v>
      </c>
      <c r="AH322" s="123">
        <f t="shared" si="50"/>
        <v>-0.05</v>
      </c>
      <c r="AI322" s="123">
        <f t="shared" si="51"/>
        <v>0.46520000000000006</v>
      </c>
      <c r="AJ322">
        <f t="shared" si="52"/>
        <v>0.7</v>
      </c>
    </row>
    <row r="323" spans="1:36">
      <c r="A323" s="115">
        <v>44517</v>
      </c>
      <c r="B323" s="221">
        <v>1.3419000000000001</v>
      </c>
      <c r="C323" s="221">
        <v>1.3419000000000001</v>
      </c>
      <c r="D323" s="221">
        <v>1.3403</v>
      </c>
      <c r="E323" s="204">
        <v>52357969.25</v>
      </c>
      <c r="F323" s="203">
        <v>39017787.649999999</v>
      </c>
      <c r="G323" s="191">
        <f t="shared" si="40"/>
        <v>1.0504741750920918</v>
      </c>
      <c r="H323" s="201">
        <f>出入金!H321</f>
        <v>50000000</v>
      </c>
      <c r="I323" s="201">
        <f>出入金!I321</f>
        <v>16300940.438871473</v>
      </c>
      <c r="J323" s="34">
        <f>出入金!C321</f>
        <v>4.2940893470790484E-2</v>
      </c>
      <c r="K323" s="167">
        <f t="shared" si="46"/>
        <v>948132.24000000209</v>
      </c>
      <c r="L323" s="167">
        <f t="shared" si="41"/>
        <v>2357969.25</v>
      </c>
      <c r="M323" s="48">
        <v>61744.95</v>
      </c>
      <c r="N323" s="167">
        <f t="shared" si="42"/>
        <v>141454.29462635252</v>
      </c>
      <c r="O323" s="167">
        <f t="shared" si="47"/>
        <v>942190.42000000179</v>
      </c>
      <c r="P323" s="167">
        <f t="shared" si="43"/>
        <v>2296224.2999999998</v>
      </c>
      <c r="Q323" s="123">
        <f t="shared" si="44"/>
        <v>0.14465234437499999</v>
      </c>
      <c r="R323" s="123">
        <f>K323/AVERAGE($H$219:H323)</f>
        <v>1.8962644800000043E-2</v>
      </c>
      <c r="S323" s="123">
        <f>L323/AVERAGE($H$219:H323)</f>
        <v>4.7159384999999998E-2</v>
      </c>
      <c r="T323" s="123">
        <f>O323/AVERAGE($H$219:H323)</f>
        <v>1.8843808400000037E-2</v>
      </c>
      <c r="U323" s="123">
        <f>P323/AVERAGE($H$219:H323)</f>
        <v>4.5924485999999994E-2</v>
      </c>
      <c r="V323" s="93">
        <f>U323/COUNT($S$219:S323)*365</f>
        <v>0.15964226085714284</v>
      </c>
      <c r="W323" s="123">
        <f>比较基准!B324/比较基准!$B$219-1</f>
        <v>3.3013955537364748E-2</v>
      </c>
      <c r="X323" s="210">
        <f t="shared" si="45"/>
        <v>1.4145429462635251E-2</v>
      </c>
      <c r="Y323" s="210">
        <f>R323-(比较基准!B324/比较基准!B323-1)</f>
        <v>1.0541257072820866E-3</v>
      </c>
      <c r="Z323" s="210">
        <f>X323/COUNT($X$219:X323)*365</f>
        <v>4.9172207179636822E-2</v>
      </c>
      <c r="AA323" s="211">
        <f>(V323-J323)/(STDEV($T$219:T323)*SQRT(365))</f>
        <v>0.60680681105585699</v>
      </c>
      <c r="AB323" s="120">
        <f>(S323+1)/(MAX($S$219:S323)+1)-1</f>
        <v>-2.4285610456433404E-2</v>
      </c>
      <c r="AC323" s="123">
        <f>MIN($AB$219:AB323)</f>
        <v>-8.9289609654113145E-2</v>
      </c>
      <c r="AD323" s="123">
        <f t="shared" si="48"/>
        <v>4.1618859200000018E-2</v>
      </c>
      <c r="AE323" s="120">
        <f>(AD323+1)/(MAX($AD$220:AD323)+1)-1</f>
        <v>-2.1694517653193079E-2</v>
      </c>
      <c r="AF323" s="123">
        <f>MIN($AE$220:AE323)</f>
        <v>-6.1638815570564942E-2</v>
      </c>
      <c r="AG323" s="123">
        <f t="shared" si="49"/>
        <v>0.54800000000000004</v>
      </c>
      <c r="AH323" s="123">
        <f t="shared" si="50"/>
        <v>-0.05</v>
      </c>
      <c r="AI323" s="123">
        <f t="shared" si="51"/>
        <v>0.46520000000000006</v>
      </c>
      <c r="AJ323">
        <f t="shared" si="52"/>
        <v>0.7</v>
      </c>
    </row>
    <row r="324" spans="1:36">
      <c r="A324" s="115">
        <v>44518</v>
      </c>
      <c r="B324" s="221">
        <v>1.3369</v>
      </c>
      <c r="C324" s="221">
        <v>1.3369</v>
      </c>
      <c r="D324" s="221">
        <v>1.3359000000000001</v>
      </c>
      <c r="E324" s="204">
        <v>52162880.310000002</v>
      </c>
      <c r="F324" s="203">
        <v>39017787.649999999</v>
      </c>
      <c r="G324" s="191">
        <f t="shared" si="40"/>
        <v>1.0470256289677875</v>
      </c>
      <c r="H324" s="201">
        <f>出入金!H322</f>
        <v>50000000</v>
      </c>
      <c r="I324" s="201">
        <f>出入金!I322</f>
        <v>16406250</v>
      </c>
      <c r="J324" s="34">
        <f>出入金!C322</f>
        <v>4.2939726027397367E-2</v>
      </c>
      <c r="K324" s="167">
        <f t="shared" si="46"/>
        <v>-195088.93999999762</v>
      </c>
      <c r="L324" s="167">
        <f t="shared" si="41"/>
        <v>2162880.3100000024</v>
      </c>
      <c r="M324" s="48">
        <v>39107.29</v>
      </c>
      <c r="N324" s="167">
        <f t="shared" si="42"/>
        <v>116204.24496877364</v>
      </c>
      <c r="O324" s="167">
        <f t="shared" si="47"/>
        <v>-172451.27999999747</v>
      </c>
      <c r="P324" s="167">
        <f t="shared" si="43"/>
        <v>2123773.0200000023</v>
      </c>
      <c r="Q324" s="123">
        <f t="shared" si="44"/>
        <v>0.13183270460952395</v>
      </c>
      <c r="R324" s="123">
        <f>K324/AVERAGE($H$219:H324)</f>
        <v>-3.9017787999999524E-3</v>
      </c>
      <c r="S324" s="123">
        <f>L324/AVERAGE($H$219:H324)</f>
        <v>4.3257606200000048E-2</v>
      </c>
      <c r="T324" s="123">
        <f>O324/AVERAGE($H$219:H324)</f>
        <v>-3.4490255999999491E-3</v>
      </c>
      <c r="U324" s="123">
        <f>P324/AVERAGE($H$219:H324)</f>
        <v>4.2475460400000047E-2</v>
      </c>
      <c r="V324" s="93">
        <f>U324/COUNT($S$219:S324)*365</f>
        <v>0.14625984005660395</v>
      </c>
      <c r="W324" s="123">
        <f>比较基准!B325/比较基准!$B$219-1</f>
        <v>3.1637181703122685E-2</v>
      </c>
      <c r="X324" s="210">
        <f t="shared" si="45"/>
        <v>1.1620424496877363E-2</v>
      </c>
      <c r="Y324" s="210">
        <f>R324-(比较基准!B325/比较基准!B324-1)</f>
        <v>-2.5690050975130966E-3</v>
      </c>
      <c r="Z324" s="210">
        <f>X324/COUNT($X$219:X324)*365</f>
        <v>4.0013725861889032E-2</v>
      </c>
      <c r="AA324" s="211">
        <f>(V324-J324)/(STDEV($T$219:T324)*SQRT(365))</f>
        <v>0.53942280136415066</v>
      </c>
      <c r="AB324" s="120">
        <f>(S324+1)/(MAX($S$219:S324)+1)-1</f>
        <v>-2.7921180909708743E-2</v>
      </c>
      <c r="AC324" s="123">
        <f>MIN($AB$219:AB324)</f>
        <v>-8.9289609654113145E-2</v>
      </c>
      <c r="AD324" s="123">
        <f t="shared" si="48"/>
        <v>4.1618859200000018E-2</v>
      </c>
      <c r="AE324" s="120">
        <f>(AD324+1)/(MAX($AD$220:AD324)+1)-1</f>
        <v>-2.1694517653193079E-2</v>
      </c>
      <c r="AF324" s="123">
        <f>MIN($AE$220:AE324)</f>
        <v>-6.1638815570564942E-2</v>
      </c>
      <c r="AG324" s="123">
        <f t="shared" si="49"/>
        <v>0.54800000000000004</v>
      </c>
      <c r="AH324" s="123">
        <f t="shared" si="50"/>
        <v>-0.05</v>
      </c>
      <c r="AI324" s="123">
        <f t="shared" si="51"/>
        <v>0.46520000000000006</v>
      </c>
      <c r="AJ324">
        <f t="shared" si="52"/>
        <v>0.7</v>
      </c>
    </row>
    <row r="325" spans="1:36">
      <c r="A325" s="115">
        <v>44519</v>
      </c>
      <c r="B325" s="221">
        <v>1.3525</v>
      </c>
      <c r="C325" s="221">
        <v>1.3525</v>
      </c>
      <c r="D325" s="221">
        <v>1.3514999999999999</v>
      </c>
      <c r="E325" s="204">
        <v>52771557.799999997</v>
      </c>
      <c r="F325" s="204">
        <v>39017787.649999999</v>
      </c>
      <c r="G325" s="191">
        <f t="shared" si="40"/>
        <v>1.0592522924994121</v>
      </c>
      <c r="H325" s="201">
        <f>出入金!H323</f>
        <v>50000000</v>
      </c>
      <c r="I325" s="201">
        <f>出入金!I323</f>
        <v>16510903.426791277</v>
      </c>
      <c r="J325" s="34">
        <f>出入金!C323</f>
        <v>4.2938566552901132E-2</v>
      </c>
      <c r="K325" s="167">
        <f t="shared" si="46"/>
        <v>608677.48999999464</v>
      </c>
      <c r="L325" s="167">
        <f t="shared" si="41"/>
        <v>2771557.799999997</v>
      </c>
      <c r="M325" s="48">
        <v>40843.86</v>
      </c>
      <c r="N325" s="167">
        <f t="shared" si="42"/>
        <v>118972.72638223058</v>
      </c>
      <c r="O325" s="167">
        <f t="shared" si="47"/>
        <v>606940.9199999948</v>
      </c>
      <c r="P325" s="167">
        <f t="shared" si="43"/>
        <v>2730713.9399999972</v>
      </c>
      <c r="Q325" s="123">
        <f t="shared" si="44"/>
        <v>0.1678622743018866</v>
      </c>
      <c r="R325" s="123">
        <f>K325/AVERAGE($H$219:H325)</f>
        <v>1.2173549799999893E-2</v>
      </c>
      <c r="S325" s="123">
        <f>L325/AVERAGE($H$219:H325)</f>
        <v>5.543115599999994E-2</v>
      </c>
      <c r="T325" s="123">
        <f>O325/AVERAGE($H$219:H325)</f>
        <v>1.2138818399999897E-2</v>
      </c>
      <c r="U325" s="123">
        <f>P325/AVERAGE($H$219:H325)</f>
        <v>5.4614278799999944E-2</v>
      </c>
      <c r="V325" s="93">
        <f>U325/COUNT($S$219:S325)*365</f>
        <v>0.18630104450467269</v>
      </c>
      <c r="W325" s="123">
        <f>比较基准!B326/比较基准!$B$219-1</f>
        <v>4.3533883361776882E-2</v>
      </c>
      <c r="X325" s="210">
        <f t="shared" si="45"/>
        <v>1.1897272638223058E-2</v>
      </c>
      <c r="Y325" s="210">
        <f>R325-(比较基准!B326/比较基准!B325-1)</f>
        <v>6.4168387886846985E-4</v>
      </c>
      <c r="Z325" s="210">
        <f>X325/COUNT($X$219:X325)*365</f>
        <v>4.0584154326648747E-2</v>
      </c>
      <c r="AA325" s="211">
        <f>(V325-J325)/(STDEV($T$219:T325)*SQRT(365))</f>
        <v>0.7472187705352753</v>
      </c>
      <c r="AB325" s="120">
        <f>(S325+1)/(MAX($S$219:S325)+1)-1</f>
        <v>-1.6578201147668836E-2</v>
      </c>
      <c r="AC325" s="123">
        <f>MIN($AB$219:AB325)</f>
        <v>-8.9289609654113145E-2</v>
      </c>
      <c r="AD325" s="123">
        <f t="shared" si="48"/>
        <v>5.543115599999994E-2</v>
      </c>
      <c r="AE325" s="120">
        <f>(AD325+1)/(MAX($AD$220:AD325)+1)-1</f>
        <v>-8.7217824114180775E-3</v>
      </c>
      <c r="AF325" s="123">
        <f>MIN($AE$220:AE325)</f>
        <v>-6.1638815570564942E-2</v>
      </c>
      <c r="AG325" s="123">
        <f t="shared" si="49"/>
        <v>0.54800000000000004</v>
      </c>
      <c r="AH325" s="123">
        <f t="shared" si="50"/>
        <v>-0.05</v>
      </c>
      <c r="AI325" s="123">
        <f t="shared" si="51"/>
        <v>0.46520000000000006</v>
      </c>
      <c r="AJ325">
        <f t="shared" si="52"/>
        <v>0.7</v>
      </c>
    </row>
    <row r="326" spans="1:36">
      <c r="A326" s="115">
        <v>44520</v>
      </c>
      <c r="B326" s="221">
        <v>1.3525</v>
      </c>
      <c r="C326" s="221">
        <v>1.3525</v>
      </c>
      <c r="D326" s="221">
        <v>1.3514999999999999</v>
      </c>
      <c r="E326" s="204">
        <v>52771557.799999997</v>
      </c>
      <c r="F326" s="204">
        <v>39017787.649999999</v>
      </c>
      <c r="G326" s="191">
        <f t="shared" si="40"/>
        <v>1.0592522924994121</v>
      </c>
      <c r="H326" s="201">
        <f>出入金!H324</f>
        <v>50000000</v>
      </c>
      <c r="I326" s="201">
        <f>出入金!I324</f>
        <v>16614906.832298137</v>
      </c>
      <c r="J326" s="34">
        <f>出入金!C324</f>
        <v>4.2937414965986499E-2</v>
      </c>
      <c r="K326" s="167">
        <f t="shared" si="46"/>
        <v>0</v>
      </c>
      <c r="L326" s="167">
        <f t="shared" si="41"/>
        <v>2771557.799999997</v>
      </c>
      <c r="M326" s="48">
        <v>40843.86</v>
      </c>
      <c r="N326" s="167">
        <f t="shared" si="42"/>
        <v>118972.72638223058</v>
      </c>
      <c r="O326" s="167">
        <f t="shared" si="47"/>
        <v>0</v>
      </c>
      <c r="P326" s="167">
        <f t="shared" si="43"/>
        <v>2730713.9399999972</v>
      </c>
      <c r="Q326" s="123">
        <f t="shared" si="44"/>
        <v>0.1668115161869157</v>
      </c>
      <c r="R326" s="123">
        <f>K326/AVERAGE($H$219:H326)</f>
        <v>0</v>
      </c>
      <c r="S326" s="123">
        <f>L326/AVERAGE($H$219:H326)</f>
        <v>5.543115599999994E-2</v>
      </c>
      <c r="T326" s="123">
        <f>O326/AVERAGE($H$219:H326)</f>
        <v>0</v>
      </c>
      <c r="U326" s="123">
        <f>P326/AVERAGE($H$219:H326)</f>
        <v>5.4614278799999944E-2</v>
      </c>
      <c r="V326" s="93">
        <f>U326/COUNT($S$219:S326)*365</f>
        <v>0.18457603483333312</v>
      </c>
      <c r="W326" s="123">
        <f>比较基准!B327/比较基准!$B$219-1</f>
        <v>4.3533883361776882E-2</v>
      </c>
      <c r="X326" s="210">
        <f t="shared" si="45"/>
        <v>1.1897272638223058E-2</v>
      </c>
      <c r="Y326" s="210">
        <f>R326-(比较基准!B327/比较基准!B326-1)</f>
        <v>0</v>
      </c>
      <c r="Z326" s="210">
        <f>X326/COUNT($X$219:X326)*365</f>
        <v>4.0208375119920522E-2</v>
      </c>
      <c r="AA326" s="211">
        <f>(V326-J326)/(STDEV($T$219:T326)*SQRT(365))</f>
        <v>0.7416989664383381</v>
      </c>
      <c r="AB326" s="120">
        <f>(S326+1)/(MAX($S$219:S326)+1)-1</f>
        <v>-1.6578201147668836E-2</v>
      </c>
      <c r="AC326" s="123">
        <f>MIN($AB$219:AB326)</f>
        <v>-8.9289609654113145E-2</v>
      </c>
      <c r="AD326" s="123">
        <f t="shared" si="48"/>
        <v>5.543115599999994E-2</v>
      </c>
      <c r="AE326" s="120">
        <f>(AD326+1)/(MAX($AD$220:AD326)+1)-1</f>
        <v>-8.7217824114180775E-3</v>
      </c>
      <c r="AF326" s="123">
        <f>MIN($AE$220:AE326)</f>
        <v>-6.1638815570564942E-2</v>
      </c>
      <c r="AG326" s="123">
        <f t="shared" si="49"/>
        <v>0.54800000000000004</v>
      </c>
      <c r="AH326" s="123">
        <f t="shared" si="50"/>
        <v>-0.05</v>
      </c>
      <c r="AI326" s="123">
        <f t="shared" si="51"/>
        <v>0.46520000000000006</v>
      </c>
      <c r="AJ326">
        <f t="shared" si="52"/>
        <v>0.7</v>
      </c>
    </row>
    <row r="327" spans="1:36">
      <c r="A327" s="115">
        <v>44521</v>
      </c>
      <c r="B327" s="221">
        <v>1.3525</v>
      </c>
      <c r="C327" s="221">
        <v>1.3525</v>
      </c>
      <c r="D327" s="221">
        <v>1.3514999999999999</v>
      </c>
      <c r="E327" s="204">
        <v>52771557.799999997</v>
      </c>
      <c r="F327" s="204">
        <v>39017787.649999999</v>
      </c>
      <c r="G327" s="191">
        <f t="shared" si="40"/>
        <v>1.0592522924994121</v>
      </c>
      <c r="H327" s="201">
        <f>出入金!H325</f>
        <v>50000000</v>
      </c>
      <c r="I327" s="201">
        <f>出入金!I325</f>
        <v>16718266.253869969</v>
      </c>
      <c r="J327" s="34">
        <f>出入金!C325</f>
        <v>4.2936271186440784E-2</v>
      </c>
      <c r="K327" s="167">
        <f t="shared" si="46"/>
        <v>0</v>
      </c>
      <c r="L327" s="167">
        <f t="shared" si="41"/>
        <v>2771557.799999997</v>
      </c>
      <c r="M327" s="48">
        <v>40843.86</v>
      </c>
      <c r="N327" s="167">
        <f t="shared" si="42"/>
        <v>118972.72638223058</v>
      </c>
      <c r="O327" s="167">
        <f t="shared" si="47"/>
        <v>0</v>
      </c>
      <c r="P327" s="167">
        <f t="shared" si="43"/>
        <v>2730713.9399999972</v>
      </c>
      <c r="Q327" s="123">
        <f t="shared" si="44"/>
        <v>0.16578021655555539</v>
      </c>
      <c r="R327" s="123">
        <f>K327/AVERAGE($H$219:H327)</f>
        <v>0</v>
      </c>
      <c r="S327" s="123">
        <f>L327/AVERAGE($H$219:H327)</f>
        <v>5.543115599999994E-2</v>
      </c>
      <c r="T327" s="123">
        <f>O327/AVERAGE($H$219:H327)</f>
        <v>0</v>
      </c>
      <c r="U327" s="123">
        <f>P327/AVERAGE($H$219:H327)</f>
        <v>5.4614278799999944E-2</v>
      </c>
      <c r="V327" s="93">
        <f>U327/COUNT($S$219:S327)*365</f>
        <v>0.18288267671559613</v>
      </c>
      <c r="W327" s="123">
        <f>比较基准!B328/比较基准!$B$219-1</f>
        <v>4.3533883361776882E-2</v>
      </c>
      <c r="X327" s="210">
        <f t="shared" si="45"/>
        <v>1.1897272638223058E-2</v>
      </c>
      <c r="Y327" s="210">
        <f>R327-(比较基准!B328/比较基准!B327-1)</f>
        <v>0</v>
      </c>
      <c r="Z327" s="210">
        <f>X327/COUNT($X$219:X327)*365</f>
        <v>3.9839490944508407E-2</v>
      </c>
      <c r="AA327" s="211">
        <f>(V327-J327)/(STDEV($T$219:T327)*SQRT(365))</f>
        <v>0.73624537250348465</v>
      </c>
      <c r="AB327" s="120">
        <f>(S327+1)/(MAX($S$219:S327)+1)-1</f>
        <v>-1.6578201147668836E-2</v>
      </c>
      <c r="AC327" s="123">
        <f>MIN($AB$219:AB327)</f>
        <v>-8.9289609654113145E-2</v>
      </c>
      <c r="AD327" s="123">
        <f t="shared" si="48"/>
        <v>5.543115599999994E-2</v>
      </c>
      <c r="AE327" s="120">
        <f>(AD327+1)/(MAX($AD$220:AD327)+1)-1</f>
        <v>-8.7217824114180775E-3</v>
      </c>
      <c r="AF327" s="123">
        <f>MIN($AE$220:AE327)</f>
        <v>-6.1638815570564942E-2</v>
      </c>
      <c r="AG327" s="123">
        <f t="shared" si="49"/>
        <v>0.54800000000000004</v>
      </c>
      <c r="AH327" s="123">
        <f t="shared" si="50"/>
        <v>-0.05</v>
      </c>
      <c r="AI327" s="123">
        <f t="shared" si="51"/>
        <v>0.46520000000000006</v>
      </c>
      <c r="AJ327">
        <f t="shared" si="52"/>
        <v>0.7</v>
      </c>
    </row>
    <row r="328" spans="1:36">
      <c r="A328" s="115">
        <v>44522</v>
      </c>
      <c r="B328" s="221">
        <v>1.3759999999999999</v>
      </c>
      <c r="C328" s="221">
        <v>1.3759999999999999</v>
      </c>
      <c r="D328" s="221">
        <v>1.3752</v>
      </c>
      <c r="E328" s="204">
        <v>53688475.810000002</v>
      </c>
      <c r="F328" s="204">
        <v>39017787.649999999</v>
      </c>
      <c r="G328" s="191">
        <f t="shared" si="40"/>
        <v>1.0778274159416881</v>
      </c>
      <c r="H328" s="201">
        <f>出入金!H326</f>
        <v>50000000</v>
      </c>
      <c r="I328" s="201">
        <f>出入金!I326</f>
        <v>16820987.654320989</v>
      </c>
      <c r="J328" s="34">
        <f>出入金!C326</f>
        <v>4.2935135135135243E-2</v>
      </c>
      <c r="K328" s="167">
        <f t="shared" si="46"/>
        <v>916918.01000000536</v>
      </c>
      <c r="L328" s="167">
        <f t="shared" si="41"/>
        <v>3688475.8100000024</v>
      </c>
      <c r="M328" s="48">
        <v>31837.15</v>
      </c>
      <c r="N328" s="167">
        <f t="shared" si="42"/>
        <v>110319.52576462168</v>
      </c>
      <c r="O328" s="167">
        <f t="shared" si="47"/>
        <v>925924.72000000533</v>
      </c>
      <c r="P328" s="167">
        <f t="shared" si="43"/>
        <v>3656638.6600000025</v>
      </c>
      <c r="Q328" s="123">
        <f t="shared" si="44"/>
        <v>0.2192781949431194</v>
      </c>
      <c r="R328" s="123">
        <f>K328/AVERAGE($H$219:H328)</f>
        <v>1.8338360200000108E-2</v>
      </c>
      <c r="S328" s="123">
        <f>L328/AVERAGE($H$219:H328)</f>
        <v>7.3769516200000051E-2</v>
      </c>
      <c r="T328" s="123">
        <f>O328/AVERAGE($H$219:H328)</f>
        <v>1.8518494400000106E-2</v>
      </c>
      <c r="U328" s="123">
        <f>P328/AVERAGE($H$219:H328)</f>
        <v>7.3132773200000056E-2</v>
      </c>
      <c r="V328" s="93">
        <f>U328/COUNT($S$219:S328)*365</f>
        <v>0.24266783834545474</v>
      </c>
      <c r="W328" s="123">
        <f>比较基准!B329/比较基准!$B$219-1</f>
        <v>6.2737563623537884E-2</v>
      </c>
      <c r="X328" s="210">
        <f t="shared" si="45"/>
        <v>1.1031952576462167E-2</v>
      </c>
      <c r="Y328" s="210">
        <f>R328-(比较基准!B329/比较基准!B328-1)</f>
        <v>-6.4185771862085989E-5</v>
      </c>
      <c r="Z328" s="210">
        <f>X328/COUNT($X$219:X328)*365</f>
        <v>3.6606024458260826E-2</v>
      </c>
      <c r="AA328" s="211">
        <f>(V328-J328)/(STDEV($T$219:T328)*SQRT(365))</f>
        <v>1.0400972742949444</v>
      </c>
      <c r="AB328" s="120">
        <f>(S328+1)/(MAX($S$219:S328)+1)-1</f>
        <v>0</v>
      </c>
      <c r="AC328" s="123">
        <f>MIN($AB$219:AB328)</f>
        <v>-8.9289609654113145E-2</v>
      </c>
      <c r="AD328" s="123">
        <f t="shared" si="48"/>
        <v>5.543115599999994E-2</v>
      </c>
      <c r="AE328" s="120">
        <f>(AD328+1)/(MAX($AD$220:AD328)+1)-1</f>
        <v>-8.7217824114180775E-3</v>
      </c>
      <c r="AF328" s="123">
        <f>MIN($AE$220:AE328)</f>
        <v>-6.1638815570564942E-2</v>
      </c>
      <c r="AG328" s="123">
        <f t="shared" si="49"/>
        <v>0.54800000000000004</v>
      </c>
      <c r="AH328" s="123">
        <f t="shared" si="50"/>
        <v>-0.05</v>
      </c>
      <c r="AI328" s="123">
        <f t="shared" si="51"/>
        <v>0.46520000000000006</v>
      </c>
      <c r="AJ328">
        <f t="shared" si="52"/>
        <v>0.7</v>
      </c>
    </row>
    <row r="329" spans="1:36">
      <c r="A329" s="115">
        <v>44523</v>
      </c>
      <c r="B329" s="221">
        <v>1.3778999999999999</v>
      </c>
      <c r="C329" s="221">
        <v>1.3778999999999999</v>
      </c>
      <c r="D329" s="221">
        <v>1.3766</v>
      </c>
      <c r="E329" s="204">
        <v>53762609.600000001</v>
      </c>
      <c r="F329" s="204">
        <v>39017787.649999999</v>
      </c>
      <c r="G329" s="191">
        <f t="shared" si="40"/>
        <v>1.0789246806176032</v>
      </c>
      <c r="H329" s="201">
        <f>出入金!H327</f>
        <v>50000000</v>
      </c>
      <c r="I329" s="201">
        <f>出入金!I327</f>
        <v>16923076.923076924</v>
      </c>
      <c r="J329" s="34">
        <f>出入金!C327</f>
        <v>4.2934006734006845E-2</v>
      </c>
      <c r="K329" s="167">
        <f t="shared" si="46"/>
        <v>74133.789999999106</v>
      </c>
      <c r="L329" s="167">
        <f t="shared" si="41"/>
        <v>3762609.6000000015</v>
      </c>
      <c r="M329" s="48">
        <v>52226.49</v>
      </c>
      <c r="N329" s="167">
        <f t="shared" si="42"/>
        <v>132919.53722569111</v>
      </c>
      <c r="O329" s="167">
        <f t="shared" si="47"/>
        <v>53744.449999998789</v>
      </c>
      <c r="P329" s="167">
        <f t="shared" si="43"/>
        <v>3710383.1100000013</v>
      </c>
      <c r="Q329" s="123">
        <f t="shared" si="44"/>
        <v>0.22233602181818191</v>
      </c>
      <c r="R329" s="123">
        <f>K329/AVERAGE($H$219:H329)</f>
        <v>1.4826757999999822E-3</v>
      </c>
      <c r="S329" s="123">
        <f>L329/AVERAGE($H$219:H329)</f>
        <v>7.5252192000000023E-2</v>
      </c>
      <c r="T329" s="123">
        <f>O329/AVERAGE($H$219:H329)</f>
        <v>1.0748889999999758E-3</v>
      </c>
      <c r="U329" s="123">
        <f>P329/AVERAGE($H$219:H329)</f>
        <v>7.4207662200000024E-2</v>
      </c>
      <c r="V329" s="93">
        <f>U329/COUNT($S$219:S329)*365</f>
        <v>0.24401618651351359</v>
      </c>
      <c r="W329" s="123">
        <f>比较基准!B330/比较基准!$B$219-1</f>
        <v>6.1960238277430912E-2</v>
      </c>
      <c r="X329" s="210">
        <f t="shared" si="45"/>
        <v>1.3291953722569111E-2</v>
      </c>
      <c r="Y329" s="210">
        <f>R329-(比较基准!B330/比较基准!B329-1)</f>
        <v>2.2141125843145142E-3</v>
      </c>
      <c r="Z329" s="210">
        <f>X329/COUNT($X$219:X329)*365</f>
        <v>4.370777575439392E-2</v>
      </c>
      <c r="AA329" s="211">
        <f>(V329-J329)/(STDEV($T$219:T329)*SQRT(365))</f>
        <v>1.0519090001534868</v>
      </c>
      <c r="AB329" s="120">
        <f>(S329+1)/(MAX($S$219:S329)+1)-1</f>
        <v>0</v>
      </c>
      <c r="AC329" s="123">
        <f>MIN($AB$219:AB329)</f>
        <v>-8.9289609654113145E-2</v>
      </c>
      <c r="AD329" s="123">
        <f t="shared" si="48"/>
        <v>5.543115599999994E-2</v>
      </c>
      <c r="AE329" s="120">
        <f>(AD329+1)/(MAX($AD$220:AD329)+1)-1</f>
        <v>-8.7217824114180775E-3</v>
      </c>
      <c r="AF329" s="123">
        <f>MIN($AE$220:AE329)</f>
        <v>-6.1638815570564942E-2</v>
      </c>
      <c r="AG329" s="123">
        <f t="shared" si="49"/>
        <v>0.54800000000000004</v>
      </c>
      <c r="AH329" s="123">
        <f t="shared" si="50"/>
        <v>-0.05</v>
      </c>
      <c r="AI329" s="123">
        <f t="shared" si="51"/>
        <v>0.46520000000000006</v>
      </c>
      <c r="AJ329">
        <f t="shared" si="52"/>
        <v>0.7</v>
      </c>
    </row>
    <row r="330" spans="1:36">
      <c r="A330" s="115">
        <v>44524</v>
      </c>
      <c r="B330" s="221">
        <v>1.3789</v>
      </c>
      <c r="C330" s="221">
        <v>1.3789</v>
      </c>
      <c r="D330" s="221">
        <v>1.3773</v>
      </c>
      <c r="E330" s="204">
        <v>53801627.390000001</v>
      </c>
      <c r="F330" s="204">
        <v>39017787.649999999</v>
      </c>
      <c r="G330" s="191">
        <f t="shared" si="40"/>
        <v>1.0794733129555607</v>
      </c>
      <c r="H330" s="201">
        <f>出入金!H328</f>
        <v>50000000</v>
      </c>
      <c r="I330" s="201">
        <f>出入金!I328</f>
        <v>17024539.877300613</v>
      </c>
      <c r="J330" s="34">
        <f>出入金!C328</f>
        <v>4.2932885906040379E-2</v>
      </c>
      <c r="K330" s="167">
        <f t="shared" si="46"/>
        <v>39017.789999999106</v>
      </c>
      <c r="L330" s="167">
        <f t="shared" si="41"/>
        <v>3801627.3900000006</v>
      </c>
      <c r="M330" s="48">
        <v>62625.07</v>
      </c>
      <c r="N330" s="167">
        <f t="shared" si="42"/>
        <v>144447.24985997248</v>
      </c>
      <c r="O330" s="167">
        <f t="shared" si="47"/>
        <v>28619.209999999497</v>
      </c>
      <c r="P330" s="167">
        <f t="shared" si="43"/>
        <v>3739002.3200000008</v>
      </c>
      <c r="Q330" s="123">
        <f t="shared" si="44"/>
        <v>0.22330279804324329</v>
      </c>
      <c r="R330" s="123">
        <f>K330/AVERAGE($H$219:H330)</f>
        <v>7.803557999999821E-4</v>
      </c>
      <c r="S330" s="123">
        <f>L330/AVERAGE($H$219:H330)</f>
        <v>7.6032547800000017E-2</v>
      </c>
      <c r="T330" s="123">
        <f>O330/AVERAGE($H$219:H330)</f>
        <v>5.7238419999998999E-4</v>
      </c>
      <c r="U330" s="123">
        <f>P330/AVERAGE($H$219:H330)</f>
        <v>7.4780046400000022E-2</v>
      </c>
      <c r="V330" s="93">
        <f>U330/COUNT($S$219:S330)*365</f>
        <v>0.24370282978571436</v>
      </c>
      <c r="W330" s="123">
        <f>比较基准!B331/比较基准!$B$219-1</f>
        <v>6.1587822814002768E-2</v>
      </c>
      <c r="X330" s="210">
        <f t="shared" si="45"/>
        <v>1.4444724985997248E-2</v>
      </c>
      <c r="Y330" s="210">
        <f>R330-(比较基准!B331/比较基准!B330-1)</f>
        <v>1.1310426242376491E-3</v>
      </c>
      <c r="Z330" s="210">
        <f>X330/COUNT($X$219:X330)*365</f>
        <v>4.7074326963294603E-2</v>
      </c>
      <c r="AA330" s="211">
        <f>(V330-J330)/(STDEV($T$219:T330)*SQRT(365))</f>
        <v>1.0550383597030901</v>
      </c>
      <c r="AB330" s="120">
        <f>(S330+1)/(MAX($S$219:S330)+1)-1</f>
        <v>0</v>
      </c>
      <c r="AC330" s="123">
        <f>MIN($AB$219:AB330)</f>
        <v>-8.9289609654113145E-2</v>
      </c>
      <c r="AD330" s="123">
        <f t="shared" si="48"/>
        <v>5.543115599999994E-2</v>
      </c>
      <c r="AE330" s="120">
        <f>(AD330+1)/(MAX($AD$220:AD330)+1)-1</f>
        <v>-8.7217824114180775E-3</v>
      </c>
      <c r="AF330" s="123">
        <f>MIN($AE$220:AE330)</f>
        <v>-6.1638815570564942E-2</v>
      </c>
      <c r="AG330" s="123">
        <f t="shared" si="49"/>
        <v>0.54800000000000004</v>
      </c>
      <c r="AH330" s="123">
        <f t="shared" si="50"/>
        <v>-0.05</v>
      </c>
      <c r="AI330" s="123">
        <f t="shared" si="51"/>
        <v>0.46520000000000006</v>
      </c>
      <c r="AJ330">
        <f t="shared" si="52"/>
        <v>0.7</v>
      </c>
    </row>
    <row r="331" spans="1:36">
      <c r="A331" s="115">
        <v>44525</v>
      </c>
      <c r="B331" s="221">
        <v>1.3783000000000001</v>
      </c>
      <c r="C331" s="221">
        <v>1.3783000000000001</v>
      </c>
      <c r="D331" s="221">
        <v>1.3764000000000001</v>
      </c>
      <c r="E331" s="204">
        <v>53778216.719999999</v>
      </c>
      <c r="F331" s="204">
        <v>39017787.649999999</v>
      </c>
      <c r="G331" s="191">
        <f t="shared" si="40"/>
        <v>1.0787679285210441</v>
      </c>
      <c r="H331" s="201">
        <f>出入金!H329</f>
        <v>50000000</v>
      </c>
      <c r="I331" s="201">
        <f>出入金!I329</f>
        <v>17125382.262996942</v>
      </c>
      <c r="J331" s="34">
        <f>出入金!C329</f>
        <v>4.2931772575250944E-2</v>
      </c>
      <c r="K331" s="167">
        <f t="shared" si="46"/>
        <v>-23410.670000001788</v>
      </c>
      <c r="L331" s="167">
        <f t="shared" si="41"/>
        <v>3778216.7199999988</v>
      </c>
      <c r="M331" s="48">
        <v>74183.3</v>
      </c>
      <c r="N331" s="167">
        <f t="shared" si="42"/>
        <v>157167.01400475641</v>
      </c>
      <c r="O331" s="167">
        <f t="shared" si="47"/>
        <v>-34968.90000000177</v>
      </c>
      <c r="P331" s="167">
        <f t="shared" si="43"/>
        <v>3704033.419999999</v>
      </c>
      <c r="Q331" s="123">
        <f t="shared" si="44"/>
        <v>0.22062086918571422</v>
      </c>
      <c r="R331" s="123">
        <f>K331/AVERAGE($H$219:H331)</f>
        <v>-4.6821340000003574E-4</v>
      </c>
      <c r="S331" s="123">
        <f>L331/AVERAGE($H$219:H331)</f>
        <v>7.5564334399999974E-2</v>
      </c>
      <c r="T331" s="123">
        <f>O331/AVERAGE($H$219:H331)</f>
        <v>-6.9937800000003541E-4</v>
      </c>
      <c r="U331" s="123">
        <f>P331/AVERAGE($H$219:H331)</f>
        <v>7.408066839999998E-2</v>
      </c>
      <c r="V331" s="93">
        <f>U331/COUNT($S$219:S331)*365</f>
        <v>0.23928711474336278</v>
      </c>
      <c r="W331" s="123">
        <f>比较基准!B332/比较基准!$B$219-1</f>
        <v>5.9847632999524336E-2</v>
      </c>
      <c r="X331" s="210">
        <f t="shared" si="45"/>
        <v>1.5716701400475638E-2</v>
      </c>
      <c r="Y331" s="210">
        <f>R331-(比较基准!B332/比较基准!B331-1)</f>
        <v>1.1710196215937087E-3</v>
      </c>
      <c r="Z331" s="210">
        <f>X331/COUNT($X$219:X331)*365</f>
        <v>5.0766336382067331E-2</v>
      </c>
      <c r="AA331" s="211">
        <f>(V331-J331)/(STDEV($T$219:T331)*SQRT(365))</f>
        <v>1.0363901466105978</v>
      </c>
      <c r="AB331" s="120">
        <f>(S331+1)/(MAX($S$219:S331)+1)-1</f>
        <v>-4.3512940287682156E-4</v>
      </c>
      <c r="AC331" s="123">
        <f>MIN($AB$219:AB331)</f>
        <v>-8.9289609654113145E-2</v>
      </c>
      <c r="AD331" s="123">
        <f t="shared" si="48"/>
        <v>5.543115599999994E-2</v>
      </c>
      <c r="AE331" s="120">
        <f>(AD331+1)/(MAX($AD$220:AD331)+1)-1</f>
        <v>-8.7217824114180775E-3</v>
      </c>
      <c r="AF331" s="123">
        <f>MIN($AE$220:AE331)</f>
        <v>-6.1638815570564942E-2</v>
      </c>
      <c r="AG331" s="123">
        <f t="shared" si="49"/>
        <v>0.54800000000000004</v>
      </c>
      <c r="AH331" s="123">
        <f t="shared" si="50"/>
        <v>-0.05</v>
      </c>
      <c r="AI331" s="123">
        <f t="shared" si="51"/>
        <v>0.46520000000000006</v>
      </c>
      <c r="AJ331">
        <f t="shared" si="52"/>
        <v>0.7</v>
      </c>
    </row>
    <row r="332" spans="1:36">
      <c r="A332" s="115">
        <v>44526</v>
      </c>
      <c r="B332" s="221">
        <v>1.3811</v>
      </c>
      <c r="C332" s="221">
        <v>1.3811</v>
      </c>
      <c r="D332" s="221">
        <v>1.3792</v>
      </c>
      <c r="E332" s="204">
        <v>53887466.520000003</v>
      </c>
      <c r="F332" s="204">
        <v>39017787.649999999</v>
      </c>
      <c r="G332" s="191">
        <f t="shared" si="40"/>
        <v>1.080962457872874</v>
      </c>
      <c r="H332" s="201">
        <f>出入金!H330</f>
        <v>50000000</v>
      </c>
      <c r="I332" s="201">
        <f>出入金!I330</f>
        <v>17225609.756097563</v>
      </c>
      <c r="J332" s="34">
        <f>出入金!C330</f>
        <v>4.2930666666666777E-2</v>
      </c>
      <c r="K332" s="167">
        <f t="shared" si="46"/>
        <v>109249.80000000447</v>
      </c>
      <c r="L332" s="167">
        <f t="shared" si="41"/>
        <v>3887466.5200000033</v>
      </c>
      <c r="M332" s="48">
        <v>75633.84</v>
      </c>
      <c r="N332" s="167">
        <f t="shared" si="42"/>
        <v>158920.44605618744</v>
      </c>
      <c r="O332" s="167">
        <f t="shared" si="47"/>
        <v>107799.26000000443</v>
      </c>
      <c r="P332" s="167">
        <f t="shared" si="43"/>
        <v>3811832.6800000034</v>
      </c>
      <c r="Q332" s="123">
        <f t="shared" si="44"/>
        <v>0.22567947231150459</v>
      </c>
      <c r="R332" s="123">
        <f>K332/AVERAGE($H$219:H332)</f>
        <v>2.1849960000000896E-3</v>
      </c>
      <c r="S332" s="123">
        <f>L332/AVERAGE($H$219:H332)</f>
        <v>7.7749330400000066E-2</v>
      </c>
      <c r="T332" s="123">
        <f>O332/AVERAGE($H$219:H332)</f>
        <v>2.1559852000000886E-3</v>
      </c>
      <c r="U332" s="123">
        <f>P332/AVERAGE($H$219:H332)</f>
        <v>7.6236653600000065E-2</v>
      </c>
      <c r="V332" s="93">
        <f>U332/COUNT($S$219:S332)*365</f>
        <v>0.24409104003508794</v>
      </c>
      <c r="W332" s="123">
        <f>比较基准!B333/比较基准!$B$219-1</f>
        <v>6.1857285794381323E-2</v>
      </c>
      <c r="X332" s="210">
        <f t="shared" si="45"/>
        <v>1.5892044605618744E-2</v>
      </c>
      <c r="Y332" s="210">
        <f>R332-(比较基准!B333/比较基准!B332-1)</f>
        <v>2.888245765951653E-4</v>
      </c>
      <c r="Z332" s="210">
        <f>X332/COUNT($X$219:X332)*365</f>
        <v>5.0882423517989842E-2</v>
      </c>
      <c r="AA332" s="211">
        <f>(V332-J332)/(STDEV($T$219:T332)*SQRT(365))</f>
        <v>1.0663731685484583</v>
      </c>
      <c r="AB332" s="120">
        <f>(S332+1)/(MAX($S$219:S332)+1)-1</f>
        <v>0</v>
      </c>
      <c r="AC332" s="123">
        <f>MIN($AB$219:AB332)</f>
        <v>-8.9289609654113145E-2</v>
      </c>
      <c r="AD332" s="123">
        <f t="shared" si="48"/>
        <v>7.7749330400000066E-2</v>
      </c>
      <c r="AE332" s="120">
        <f>(AD332+1)/(MAX($AD$220:AD332)+1)-1</f>
        <v>0</v>
      </c>
      <c r="AF332" s="123">
        <f>MIN($AE$220:AE332)</f>
        <v>-6.1638815570564942E-2</v>
      </c>
      <c r="AG332" s="123">
        <f t="shared" si="49"/>
        <v>0.54800000000000004</v>
      </c>
      <c r="AH332" s="123">
        <f t="shared" si="50"/>
        <v>-0.05</v>
      </c>
      <c r="AI332" s="123">
        <f t="shared" si="51"/>
        <v>0.46520000000000006</v>
      </c>
      <c r="AJ332">
        <f t="shared" si="52"/>
        <v>0.7</v>
      </c>
    </row>
    <row r="333" spans="1:36">
      <c r="A333" s="115">
        <v>44527</v>
      </c>
      <c r="B333" s="221">
        <v>1.3811</v>
      </c>
      <c r="C333" s="221">
        <v>1.3811</v>
      </c>
      <c r="D333" s="221">
        <v>1.3792</v>
      </c>
      <c r="E333" s="204">
        <v>53887466.520000003</v>
      </c>
      <c r="F333" s="204">
        <v>39017787.649999999</v>
      </c>
      <c r="G333" s="191">
        <f t="shared" si="40"/>
        <v>1.080962457872874</v>
      </c>
      <c r="H333" s="201">
        <f>出入金!H331</f>
        <v>50000000</v>
      </c>
      <c r="I333" s="201">
        <f>出入金!I331</f>
        <v>17325227.963525835</v>
      </c>
      <c r="J333" s="34">
        <f>出入金!C331</f>
        <v>4.2929568106312405E-2</v>
      </c>
      <c r="K333" s="167">
        <f t="shared" si="46"/>
        <v>0</v>
      </c>
      <c r="L333" s="167">
        <f t="shared" si="41"/>
        <v>3887466.5200000033</v>
      </c>
      <c r="M333" s="48">
        <v>75633.84</v>
      </c>
      <c r="N333" s="167">
        <f t="shared" si="42"/>
        <v>158920.44605618744</v>
      </c>
      <c r="O333" s="167">
        <f t="shared" si="47"/>
        <v>0</v>
      </c>
      <c r="P333" s="167">
        <f t="shared" si="43"/>
        <v>3811832.6800000034</v>
      </c>
      <c r="Q333" s="123">
        <f t="shared" si="44"/>
        <v>0.2243818394877195</v>
      </c>
      <c r="R333" s="123">
        <f>K333/AVERAGE($H$219:H333)</f>
        <v>0</v>
      </c>
      <c r="S333" s="123">
        <f>L333/AVERAGE($H$219:H333)</f>
        <v>7.7749330400000066E-2</v>
      </c>
      <c r="T333" s="123">
        <f>O333/AVERAGE($H$219:H333)</f>
        <v>0</v>
      </c>
      <c r="U333" s="123">
        <f>P333/AVERAGE($H$219:H333)</f>
        <v>7.6236653600000065E-2</v>
      </c>
      <c r="V333" s="93">
        <f>U333/COUNT($S$219:S333)*365</f>
        <v>0.24196850925217411</v>
      </c>
      <c r="W333" s="123">
        <f>比较基准!B334/比较基准!$B$219-1</f>
        <v>6.1857285794381323E-2</v>
      </c>
      <c r="X333" s="210">
        <f t="shared" si="45"/>
        <v>1.5892044605618744E-2</v>
      </c>
      <c r="Y333" s="210">
        <f>R333-(比较基准!B334/比较基准!B333-1)</f>
        <v>0</v>
      </c>
      <c r="Z333" s="210">
        <f>X333/COUNT($X$219:X333)*365</f>
        <v>5.0439967661311667E-2</v>
      </c>
      <c r="AA333" s="211">
        <f>(V333-J333)/(STDEV($T$219:T333)*SQRT(365))</f>
        <v>1.0597643220289008</v>
      </c>
      <c r="AB333" s="120">
        <f>(S333+1)/(MAX($S$219:S333)+1)-1</f>
        <v>0</v>
      </c>
      <c r="AC333" s="123">
        <f>MIN($AB$219:AB333)</f>
        <v>-8.9289609654113145E-2</v>
      </c>
      <c r="AD333" s="123">
        <f t="shared" si="48"/>
        <v>7.7749330400000066E-2</v>
      </c>
      <c r="AE333" s="120">
        <f>(AD333+1)/(MAX($AD$220:AD333)+1)-1</f>
        <v>0</v>
      </c>
      <c r="AF333" s="123">
        <f>MIN($AE$220:AE333)</f>
        <v>-6.1638815570564942E-2</v>
      </c>
      <c r="AG333" s="123">
        <f t="shared" si="49"/>
        <v>0.54800000000000004</v>
      </c>
      <c r="AH333" s="123">
        <f t="shared" si="50"/>
        <v>-0.05</v>
      </c>
      <c r="AI333" s="123">
        <f t="shared" si="51"/>
        <v>0.46520000000000006</v>
      </c>
      <c r="AJ333">
        <f t="shared" si="52"/>
        <v>0.7</v>
      </c>
    </row>
    <row r="334" spans="1:36">
      <c r="A334" s="115">
        <v>44528</v>
      </c>
      <c r="B334" s="221">
        <v>1.3811</v>
      </c>
      <c r="C334" s="221">
        <v>1.3811</v>
      </c>
      <c r="D334" s="221">
        <v>1.3792</v>
      </c>
      <c r="E334" s="204">
        <v>53887466.520000003</v>
      </c>
      <c r="F334" s="204">
        <v>39017787.649999999</v>
      </c>
      <c r="G334" s="191">
        <f t="shared" si="40"/>
        <v>1.080962457872874</v>
      </c>
      <c r="H334" s="201">
        <f>出入金!H332</f>
        <v>50000000</v>
      </c>
      <c r="I334" s="201">
        <f>出入金!I332</f>
        <v>17424242.424242426</v>
      </c>
      <c r="J334" s="34">
        <f>出入金!C332</f>
        <v>4.2928476821192163E-2</v>
      </c>
      <c r="K334" s="167">
        <f t="shared" si="46"/>
        <v>0</v>
      </c>
      <c r="L334" s="167">
        <f t="shared" si="41"/>
        <v>3887466.5200000033</v>
      </c>
      <c r="M334" s="48">
        <v>75633.84</v>
      </c>
      <c r="N334" s="167">
        <f t="shared" si="42"/>
        <v>158920.44605618744</v>
      </c>
      <c r="O334" s="167">
        <f t="shared" si="47"/>
        <v>0</v>
      </c>
      <c r="P334" s="167">
        <f t="shared" si="43"/>
        <v>3811832.6800000034</v>
      </c>
      <c r="Q334" s="123">
        <f t="shared" si="44"/>
        <v>0.22310677419130451</v>
      </c>
      <c r="R334" s="123">
        <f>K334/AVERAGE($H$219:H334)</f>
        <v>0</v>
      </c>
      <c r="S334" s="123">
        <f>L334/AVERAGE($H$219:H334)</f>
        <v>7.7749330400000066E-2</v>
      </c>
      <c r="T334" s="123">
        <f>O334/AVERAGE($H$219:H334)</f>
        <v>0</v>
      </c>
      <c r="U334" s="123">
        <f>P334/AVERAGE($H$219:H334)</f>
        <v>7.6236653600000065E-2</v>
      </c>
      <c r="V334" s="93">
        <f>U334/COUNT($S$219:S334)*365</f>
        <v>0.2398825738275864</v>
      </c>
      <c r="W334" s="123">
        <f>比较基准!B335/比较基准!$B$219-1</f>
        <v>6.1857285794381323E-2</v>
      </c>
      <c r="X334" s="210">
        <f t="shared" si="45"/>
        <v>1.5892044605618744E-2</v>
      </c>
      <c r="Y334" s="210">
        <f>R334-(比较基准!B335/比较基准!B334-1)</f>
        <v>0</v>
      </c>
      <c r="Z334" s="210">
        <f>X334/COUNT($X$219:X334)*365</f>
        <v>5.0005140353886569E-2</v>
      </c>
      <c r="AA334" s="211">
        <f>(V334-J334)/(STDEV($T$219:T334)*SQRT(365))</f>
        <v>1.0532322981132332</v>
      </c>
      <c r="AB334" s="120">
        <f>(S334+1)/(MAX($S$219:S334)+1)-1</f>
        <v>0</v>
      </c>
      <c r="AC334" s="123">
        <f>MIN($AB$219:AB334)</f>
        <v>-8.9289609654113145E-2</v>
      </c>
      <c r="AD334" s="123">
        <f t="shared" si="48"/>
        <v>7.7749330400000066E-2</v>
      </c>
      <c r="AE334" s="120">
        <f>(AD334+1)/(MAX($AD$220:AD334)+1)-1</f>
        <v>0</v>
      </c>
      <c r="AF334" s="123">
        <f>MIN($AE$220:AE334)</f>
        <v>-6.1638815570564942E-2</v>
      </c>
      <c r="AG334" s="123">
        <f t="shared" si="49"/>
        <v>0.54800000000000004</v>
      </c>
      <c r="AH334" s="123">
        <f t="shared" si="50"/>
        <v>-0.05</v>
      </c>
      <c r="AI334" s="123">
        <f t="shared" si="51"/>
        <v>0.46520000000000006</v>
      </c>
      <c r="AJ334">
        <f t="shared" si="52"/>
        <v>0.7</v>
      </c>
    </row>
    <row r="335" spans="1:36">
      <c r="A335" s="115">
        <v>44529</v>
      </c>
      <c r="B335" s="221">
        <v>1.3925000000000001</v>
      </c>
      <c r="C335" s="221">
        <v>1.3925000000000001</v>
      </c>
      <c r="D335" s="221">
        <v>1.3903000000000001</v>
      </c>
      <c r="E335" s="204">
        <v>54332269.299999997</v>
      </c>
      <c r="F335" s="204">
        <v>39017787.649999999</v>
      </c>
      <c r="G335" s="191">
        <f t="shared" si="40"/>
        <v>1.0896621992319149</v>
      </c>
      <c r="H335" s="201">
        <f>出入金!H333</f>
        <v>50000000</v>
      </c>
      <c r="I335" s="201">
        <f>出入金!I333</f>
        <v>17522658.610271905</v>
      </c>
      <c r="J335" s="34">
        <f>出入金!C333</f>
        <v>4.292739273927404E-2</v>
      </c>
      <c r="K335" s="167">
        <f t="shared" si="46"/>
        <v>444802.77999999374</v>
      </c>
      <c r="L335" s="167">
        <f t="shared" si="41"/>
        <v>4332269.299999997</v>
      </c>
      <c r="M335" s="48">
        <v>84137.59</v>
      </c>
      <c r="N335" s="167">
        <f t="shared" si="42"/>
        <v>168925.84820594193</v>
      </c>
      <c r="O335" s="167">
        <f t="shared" si="47"/>
        <v>436299.02999999374</v>
      </c>
      <c r="P335" s="167">
        <f t="shared" si="43"/>
        <v>4248131.7099999972</v>
      </c>
      <c r="Q335" s="123">
        <f t="shared" si="44"/>
        <v>0.24723812729310327</v>
      </c>
      <c r="R335" s="123">
        <f>K335/AVERAGE($H$219:H335)</f>
        <v>8.8960555999998744E-3</v>
      </c>
      <c r="S335" s="123">
        <f>L335/AVERAGE($H$219:H335)</f>
        <v>8.6645385999999935E-2</v>
      </c>
      <c r="T335" s="123">
        <f>O335/AVERAGE($H$219:H335)</f>
        <v>8.7259805999998757E-3</v>
      </c>
      <c r="U335" s="123">
        <f>P335/AVERAGE($H$219:H335)</f>
        <v>8.4962634199999942E-2</v>
      </c>
      <c r="V335" s="93">
        <f>U335/COUNT($S$219:S335)*365</f>
        <v>0.26505437164957246</v>
      </c>
      <c r="W335" s="123">
        <f>比较基准!B336/比较基准!$B$219-1</f>
        <v>6.9752801179405743E-2</v>
      </c>
      <c r="X335" s="210">
        <f t="shared" si="45"/>
        <v>1.6892584820594192E-2</v>
      </c>
      <c r="Y335" s="210">
        <f>R335-(比较基准!B336/比较基准!B335-1)</f>
        <v>1.460484463792355E-3</v>
      </c>
      <c r="Z335" s="210">
        <f>X335/COUNT($X$219:X335)*365</f>
        <v>5.2699089397580168E-2</v>
      </c>
      <c r="AA335" s="211">
        <f>(V335-J335)/(STDEV($T$219:T335)*SQRT(365))</f>
        <v>1.18952082373185</v>
      </c>
      <c r="AB335" s="120">
        <f>(S335+1)/(MAX($S$219:S335)+1)-1</f>
        <v>0</v>
      </c>
      <c r="AC335" s="123">
        <f>MIN($AB$219:AB335)</f>
        <v>-8.9289609654113145E-2</v>
      </c>
      <c r="AD335" s="123">
        <f t="shared" si="48"/>
        <v>7.7749330400000066E-2</v>
      </c>
      <c r="AE335" s="120">
        <f>(AD335+1)/(MAX($AD$220:AD335)+1)-1</f>
        <v>0</v>
      </c>
      <c r="AF335" s="123">
        <f>MIN($AE$220:AE335)</f>
        <v>-6.1638815570564942E-2</v>
      </c>
      <c r="AG335" s="123">
        <f t="shared" si="49"/>
        <v>0.54800000000000004</v>
      </c>
      <c r="AH335" s="123">
        <f t="shared" si="50"/>
        <v>-0.05</v>
      </c>
      <c r="AI335" s="123">
        <f t="shared" si="51"/>
        <v>0.46520000000000006</v>
      </c>
      <c r="AJ335">
        <f t="shared" si="52"/>
        <v>0.7</v>
      </c>
    </row>
    <row r="336" spans="1:36">
      <c r="A336" s="115">
        <v>44530</v>
      </c>
      <c r="B336" s="221">
        <v>1.3972</v>
      </c>
      <c r="C336" s="221">
        <v>1.3972</v>
      </c>
      <c r="D336" s="221">
        <v>1.3958999999999999</v>
      </c>
      <c r="E336" s="204">
        <v>54515652.899999999</v>
      </c>
      <c r="F336" s="204">
        <v>39017787.649999999</v>
      </c>
      <c r="G336" s="191">
        <f t="shared" si="40"/>
        <v>1.0940512579355748</v>
      </c>
      <c r="H336" s="201">
        <f>出入金!H334</f>
        <v>50000000</v>
      </c>
      <c r="I336" s="201">
        <f>出入金!I334</f>
        <v>17620481.927710842</v>
      </c>
      <c r="J336" s="34">
        <f>出入金!C334</f>
        <v>4.2926315789473792E-2</v>
      </c>
      <c r="K336" s="167">
        <f t="shared" si="46"/>
        <v>183383.60000000149</v>
      </c>
      <c r="L336" s="167">
        <f t="shared" si="41"/>
        <v>4515652.8999999985</v>
      </c>
      <c r="M336" s="48">
        <v>51145.25</v>
      </c>
      <c r="N336" s="167">
        <f t="shared" si="42"/>
        <v>132781.23744634635</v>
      </c>
      <c r="O336" s="167">
        <f t="shared" si="47"/>
        <v>216375.94000000134</v>
      </c>
      <c r="P336" s="167">
        <f t="shared" si="43"/>
        <v>4464507.6499999985</v>
      </c>
      <c r="Q336" s="123">
        <f t="shared" si="44"/>
        <v>0.25627295090598284</v>
      </c>
      <c r="R336" s="123">
        <f>K336/AVERAGE($H$219:H336)</f>
        <v>3.6676720000000298E-3</v>
      </c>
      <c r="S336" s="123">
        <f>L336/AVERAGE($H$219:H336)</f>
        <v>9.0313057999999974E-2</v>
      </c>
      <c r="T336" s="123">
        <f>O336/AVERAGE($H$219:H336)</f>
        <v>4.327518800000027E-3</v>
      </c>
      <c r="U336" s="123">
        <f>P336/AVERAGE($H$219:H336)</f>
        <v>8.9290152999999969E-2</v>
      </c>
      <c r="V336" s="93">
        <f>U336/COUNT($S$219:S336)*365</f>
        <v>0.27619411733050836</v>
      </c>
      <c r="W336" s="123">
        <f>比较基准!B337/比较基准!$B$219-1</f>
        <v>7.7034934255365339E-2</v>
      </c>
      <c r="X336" s="210">
        <f t="shared" si="45"/>
        <v>1.3278123744634635E-2</v>
      </c>
      <c r="Y336" s="210">
        <f>R336-(比较基准!B337/比较基准!B336-1)</f>
        <v>-3.1396325173903925E-3</v>
      </c>
      <c r="Z336" s="210">
        <f>X336/COUNT($X$219:X336)*365</f>
        <v>4.1072162430437639E-2</v>
      </c>
      <c r="AA336" s="211">
        <f>(V336-J336)/(STDEV($T$219:T336)*SQRT(365))</f>
        <v>1.2538270628753383</v>
      </c>
      <c r="AB336" s="120">
        <f>(S336+1)/(MAX($S$219:S336)+1)-1</f>
        <v>0</v>
      </c>
      <c r="AC336" s="123">
        <f>MIN($AB$219:AB336)</f>
        <v>-8.9289609654113145E-2</v>
      </c>
      <c r="AD336" s="123">
        <f t="shared" si="48"/>
        <v>7.7749330400000066E-2</v>
      </c>
      <c r="AE336" s="120">
        <f>(AD336+1)/(MAX($AD$220:AD336)+1)-1</f>
        <v>0</v>
      </c>
      <c r="AF336" s="123">
        <f>MIN($AE$220:AE336)</f>
        <v>-6.1638815570564942E-2</v>
      </c>
      <c r="AG336" s="123">
        <f t="shared" si="49"/>
        <v>0.54800000000000004</v>
      </c>
      <c r="AH336" s="123">
        <f t="shared" si="50"/>
        <v>-0.05</v>
      </c>
      <c r="AI336" s="123">
        <f t="shared" si="51"/>
        <v>0.46520000000000006</v>
      </c>
      <c r="AJ336">
        <f t="shared" si="52"/>
        <v>0.7</v>
      </c>
    </row>
    <row r="337" spans="1:36">
      <c r="A337" s="115">
        <v>44531</v>
      </c>
      <c r="B337" s="221">
        <v>1.4034</v>
      </c>
      <c r="C337" s="221">
        <v>1.4034</v>
      </c>
      <c r="D337" s="221">
        <v>1.401</v>
      </c>
      <c r="E337" s="204">
        <v>54757563.189999998</v>
      </c>
      <c r="F337" s="204">
        <v>39017787.649999999</v>
      </c>
      <c r="G337" s="191">
        <f t="shared" si="40"/>
        <v>1.0980484363978369</v>
      </c>
      <c r="H337" s="201">
        <f>出入金!H335</f>
        <v>50000000</v>
      </c>
      <c r="I337" s="201">
        <f>出入金!I335</f>
        <v>17717717.717717718</v>
      </c>
      <c r="J337" s="34">
        <f>出入金!C335</f>
        <v>4.2925245901639458E-2</v>
      </c>
      <c r="K337" s="167">
        <f t="shared" si="46"/>
        <v>241910.28999999911</v>
      </c>
      <c r="L337" s="167">
        <f t="shared" si="41"/>
        <v>4757563.1899999976</v>
      </c>
      <c r="M337" s="48">
        <v>92834.41</v>
      </c>
      <c r="N337" s="167">
        <f t="shared" si="42"/>
        <v>179116.94936489381</v>
      </c>
      <c r="O337" s="167">
        <f t="shared" si="47"/>
        <v>200221.12999999896</v>
      </c>
      <c r="P337" s="167">
        <f t="shared" si="43"/>
        <v>4664728.7799999975</v>
      </c>
      <c r="Q337" s="123">
        <f t="shared" si="44"/>
        <v>0.26852009191016935</v>
      </c>
      <c r="R337" s="123">
        <f>K337/AVERAGE($H$219:H337)</f>
        <v>4.838205799999982E-3</v>
      </c>
      <c r="S337" s="123">
        <f>L337/AVERAGE($H$219:H337)</f>
        <v>9.5151263799999955E-2</v>
      </c>
      <c r="T337" s="123">
        <f>O337/AVERAGE($H$219:H337)</f>
        <v>4.0044225999999791E-3</v>
      </c>
      <c r="U337" s="123">
        <f>P337/AVERAGE($H$219:H337)</f>
        <v>9.3294575599999943E-2</v>
      </c>
      <c r="V337" s="93">
        <f>U337/COUNT($S$219:S337)*365</f>
        <v>0.28615563104201663</v>
      </c>
      <c r="W337" s="123">
        <f>比较基准!B338/比较基准!$B$219-1</f>
        <v>7.7239568863510577E-2</v>
      </c>
      <c r="X337" s="210">
        <f t="shared" si="45"/>
        <v>1.7911694936489378E-2</v>
      </c>
      <c r="Y337" s="210">
        <f>R337-(比较基准!B338/比较基准!B337-1)</f>
        <v>4.6482076842130774E-3</v>
      </c>
      <c r="Z337" s="210">
        <f>X337/COUNT($X$219:X337)*365</f>
        <v>5.4939232368223727E-2</v>
      </c>
      <c r="AA337" s="211">
        <f>(V337-J337)/(STDEV($T$219:T337)*SQRT(365))</f>
        <v>1.312333267928999</v>
      </c>
      <c r="AB337" s="120">
        <f>(S337+1)/(MAX($S$219:S337)+1)-1</f>
        <v>0</v>
      </c>
      <c r="AC337" s="123">
        <f>MIN($AB$219:AB337)</f>
        <v>-8.9289609654113145E-2</v>
      </c>
      <c r="AD337" s="123">
        <f t="shared" si="48"/>
        <v>7.7749330400000066E-2</v>
      </c>
      <c r="AE337" s="120">
        <f>(AD337+1)/(MAX($AD$220:AD337)+1)-1</f>
        <v>0</v>
      </c>
      <c r="AF337" s="123">
        <f>MIN($AE$220:AE337)</f>
        <v>-6.1638815570564942E-2</v>
      </c>
      <c r="AG337" s="123">
        <f t="shared" si="49"/>
        <v>0.54800000000000004</v>
      </c>
      <c r="AH337" s="123">
        <f t="shared" si="50"/>
        <v>-0.05</v>
      </c>
      <c r="AI337" s="123">
        <f t="shared" si="51"/>
        <v>0.46520000000000006</v>
      </c>
      <c r="AJ337">
        <f t="shared" si="52"/>
        <v>0.7</v>
      </c>
    </row>
    <row r="338" spans="1:36">
      <c r="A338" s="115">
        <v>44532</v>
      </c>
      <c r="B338" s="221">
        <v>1.3897999999999999</v>
      </c>
      <c r="C338" s="221">
        <v>1.3897999999999999</v>
      </c>
      <c r="D338" s="221">
        <v>1.3871</v>
      </c>
      <c r="E338" s="204">
        <v>54226921.280000001</v>
      </c>
      <c r="F338" s="204">
        <v>39017787.649999999</v>
      </c>
      <c r="G338" s="191">
        <f t="shared" si="40"/>
        <v>1.0871541656869661</v>
      </c>
      <c r="H338" s="201">
        <f>出入金!H336</f>
        <v>50000000</v>
      </c>
      <c r="I338" s="201">
        <f>出入金!I336</f>
        <v>17814371.257485028</v>
      </c>
      <c r="J338" s="34">
        <f>出入金!C336</f>
        <v>4.2924183006536061E-2</v>
      </c>
      <c r="K338" s="167">
        <f t="shared" si="46"/>
        <v>-530641.90999999642</v>
      </c>
      <c r="L338" s="167">
        <f t="shared" si="41"/>
        <v>4226921.2800000012</v>
      </c>
      <c r="M338" s="48">
        <v>103471.34</v>
      </c>
      <c r="N338" s="167">
        <f t="shared" si="42"/>
        <v>190109.82070486795</v>
      </c>
      <c r="O338" s="167">
        <f t="shared" si="47"/>
        <v>-541278.83999999613</v>
      </c>
      <c r="P338" s="167">
        <f t="shared" si="43"/>
        <v>4123449.9400000013</v>
      </c>
      <c r="Q338" s="123">
        <f t="shared" si="44"/>
        <v>0.23727591723025218</v>
      </c>
      <c r="R338" s="123">
        <f>K338/AVERAGE($H$219:H338)</f>
        <v>-1.0612838199999929E-2</v>
      </c>
      <c r="S338" s="123">
        <f>L338/AVERAGE($H$219:H338)</f>
        <v>8.4538425600000022E-2</v>
      </c>
      <c r="T338" s="123">
        <f>O338/AVERAGE($H$219:H338)</f>
        <v>-1.0825576799999922E-2</v>
      </c>
      <c r="U338" s="123">
        <f>P338/AVERAGE($H$219:H338)</f>
        <v>8.2468998800000026E-2</v>
      </c>
      <c r="V338" s="93">
        <f>U338/COUNT($S$219:S338)*365</f>
        <v>0.25084320468333343</v>
      </c>
      <c r="W338" s="123">
        <f>比较基准!B339/比较基准!$B$219-1</f>
        <v>6.552744352951323E-2</v>
      </c>
      <c r="X338" s="210">
        <f t="shared" si="45"/>
        <v>1.9010982070486793E-2</v>
      </c>
      <c r="Y338" s="210">
        <f>R338-(比较基准!B339/比较基准!B338-1)</f>
        <v>2.5951152843938299E-4</v>
      </c>
      <c r="Z338" s="210">
        <f>X338/COUNT($X$219:X338)*365</f>
        <v>5.7825070464397325E-2</v>
      </c>
      <c r="AA338" s="211">
        <f>(V338-J338)/(STDEV($T$219:T338)*SQRT(365))</f>
        <v>1.1198378845372374</v>
      </c>
      <c r="AB338" s="120">
        <f>(S338+1)/(MAX($S$219:S338)+1)-1</f>
        <v>-9.6907509955979076E-3</v>
      </c>
      <c r="AC338" s="123">
        <f>MIN($AB$219:AB338)</f>
        <v>-8.9289609654113145E-2</v>
      </c>
      <c r="AD338" s="123">
        <f t="shared" si="48"/>
        <v>7.7749330400000066E-2</v>
      </c>
      <c r="AE338" s="120">
        <f>(AD338+1)/(MAX($AD$220:AD338)+1)-1</f>
        <v>0</v>
      </c>
      <c r="AF338" s="123">
        <f>MIN($AE$220:AE338)</f>
        <v>-6.1638815570564942E-2</v>
      </c>
      <c r="AG338" s="123">
        <f t="shared" si="49"/>
        <v>0.54800000000000004</v>
      </c>
      <c r="AH338" s="123">
        <f t="shared" si="50"/>
        <v>-0.05</v>
      </c>
      <c r="AI338" s="123">
        <f t="shared" si="51"/>
        <v>0.46520000000000006</v>
      </c>
      <c r="AJ338">
        <f t="shared" si="52"/>
        <v>0.7</v>
      </c>
    </row>
    <row r="339" spans="1:36">
      <c r="A339" s="115">
        <v>44533</v>
      </c>
      <c r="B339" s="221">
        <v>1.3966000000000001</v>
      </c>
      <c r="C339" s="221">
        <v>1.3966000000000001</v>
      </c>
      <c r="D339" s="221">
        <v>1.3945000000000001</v>
      </c>
      <c r="E339" s="204">
        <v>54492242.229999997</v>
      </c>
      <c r="F339" s="204">
        <v>39017787.649999999</v>
      </c>
      <c r="G339" s="191">
        <f t="shared" si="40"/>
        <v>1.0929539932596599</v>
      </c>
      <c r="H339" s="201">
        <f>出入金!H337</f>
        <v>50000000</v>
      </c>
      <c r="I339" s="201">
        <f>出入金!I337</f>
        <v>17910447.761194032</v>
      </c>
      <c r="J339" s="34">
        <f>出入金!C337</f>
        <v>4.2923127035830733E-2</v>
      </c>
      <c r="K339" s="167">
        <f t="shared" si="46"/>
        <v>265320.94999999553</v>
      </c>
      <c r="L339" s="167">
        <f t="shared" si="41"/>
        <v>4492242.2299999967</v>
      </c>
      <c r="M339" s="48">
        <v>83687.179999999993</v>
      </c>
      <c r="N339" s="167">
        <f t="shared" si="42"/>
        <v>168652.94100249131</v>
      </c>
      <c r="O339" s="167">
        <f t="shared" si="47"/>
        <v>285105.10999999568</v>
      </c>
      <c r="P339" s="167">
        <f t="shared" si="43"/>
        <v>4408555.049999997</v>
      </c>
      <c r="Q339" s="123">
        <f t="shared" si="44"/>
        <v>0.25081685784166646</v>
      </c>
      <c r="R339" s="123">
        <f>K339/AVERAGE($H$219:H339)</f>
        <v>5.3064189999999104E-3</v>
      </c>
      <c r="S339" s="123">
        <f>L339/AVERAGE($H$219:H339)</f>
        <v>8.9844844599999932E-2</v>
      </c>
      <c r="T339" s="123">
        <f>O339/AVERAGE($H$219:H339)</f>
        <v>5.7021021999999139E-3</v>
      </c>
      <c r="U339" s="123">
        <f>P339/AVERAGE($H$219:H339)</f>
        <v>8.8171100999999946E-2</v>
      </c>
      <c r="V339" s="93">
        <f>U339/COUNT($S$219:S339)*365</f>
        <v>0.26597067657024775</v>
      </c>
      <c r="W339" s="123">
        <f>比较基准!B340/比较基准!$B$219-1</f>
        <v>7.29795504997508E-2</v>
      </c>
      <c r="X339" s="210">
        <f t="shared" si="45"/>
        <v>1.6865294100249131E-2</v>
      </c>
      <c r="Y339" s="210">
        <f>R339-(比较基准!B340/比较基准!B339-1)</f>
        <v>-1.6874008358859624E-3</v>
      </c>
      <c r="Z339" s="210">
        <f>X339/COUNT($X$219:X339)*365</f>
        <v>5.0874647492487053E-2</v>
      </c>
      <c r="AA339" s="211">
        <f>(V339-J339)/(STDEV($T$219:T339)*SQRT(365))</f>
        <v>1.2050198162841077</v>
      </c>
      <c r="AB339" s="120">
        <f>(S339+1)/(MAX($S$219:S339)+1)-1</f>
        <v>-4.8453755891105788E-3</v>
      </c>
      <c r="AC339" s="123">
        <f>MIN($AB$219:AB339)</f>
        <v>-8.9289609654113145E-2</v>
      </c>
      <c r="AD339" s="123">
        <f t="shared" si="48"/>
        <v>8.9844844599999932E-2</v>
      </c>
      <c r="AE339" s="120">
        <f>(AD339+1)/(MAX($AD$220:AD339)+1)-1</f>
        <v>0</v>
      </c>
      <c r="AF339" s="123">
        <f>MIN($AE$220:AE339)</f>
        <v>-6.1638815570564942E-2</v>
      </c>
      <c r="AG339" s="123">
        <f t="shared" si="49"/>
        <v>0.54800000000000004</v>
      </c>
      <c r="AH339" s="123">
        <f t="shared" si="50"/>
        <v>-0.05</v>
      </c>
      <c r="AI339" s="123">
        <f t="shared" si="51"/>
        <v>0.46520000000000006</v>
      </c>
      <c r="AJ339">
        <f t="shared" si="52"/>
        <v>0.7</v>
      </c>
    </row>
    <row r="340" spans="1:36">
      <c r="A340" s="115">
        <v>44534</v>
      </c>
      <c r="B340" s="221">
        <v>1.3966000000000001</v>
      </c>
      <c r="C340" s="221">
        <v>1.3966000000000001</v>
      </c>
      <c r="D340" s="221">
        <v>1.3945000000000001</v>
      </c>
      <c r="E340" s="204">
        <v>54492242.229999997</v>
      </c>
      <c r="F340" s="204">
        <v>39017787.649999999</v>
      </c>
      <c r="G340" s="191">
        <f t="shared" si="40"/>
        <v>1.0929539932596599</v>
      </c>
      <c r="H340" s="201">
        <f>出入金!H338</f>
        <v>50000000</v>
      </c>
      <c r="I340" s="201">
        <f>出入金!I338</f>
        <v>18005952.380952381</v>
      </c>
      <c r="J340" s="34">
        <f>出入金!C338</f>
        <v>4.2922077922078035E-2</v>
      </c>
      <c r="K340" s="167">
        <f t="shared" si="46"/>
        <v>0</v>
      </c>
      <c r="L340" s="167">
        <f t="shared" si="41"/>
        <v>4492242.2299999967</v>
      </c>
      <c r="M340" s="48">
        <v>83687.179999999993</v>
      </c>
      <c r="N340" s="167">
        <f t="shared" si="42"/>
        <v>168652.94100249131</v>
      </c>
      <c r="O340" s="167">
        <f t="shared" si="47"/>
        <v>0</v>
      </c>
      <c r="P340" s="167">
        <f t="shared" si="43"/>
        <v>4408555.049999997</v>
      </c>
      <c r="Q340" s="123">
        <f t="shared" si="44"/>
        <v>0.24948651062479321</v>
      </c>
      <c r="R340" s="123">
        <f>K340/AVERAGE($H$219:H340)</f>
        <v>0</v>
      </c>
      <c r="S340" s="123">
        <f>L340/AVERAGE($H$219:H340)</f>
        <v>8.9844844599999932E-2</v>
      </c>
      <c r="T340" s="123">
        <f>O340/AVERAGE($H$219:H340)</f>
        <v>0</v>
      </c>
      <c r="U340" s="123">
        <f>P340/AVERAGE($H$219:H340)</f>
        <v>8.8171100999999946E-2</v>
      </c>
      <c r="V340" s="93">
        <f>U340/COUNT($S$219:S340)*365</f>
        <v>0.26379058905737685</v>
      </c>
      <c r="W340" s="123">
        <f>比较基准!B341/比较基准!$B$219-1</f>
        <v>7.29795504997508E-2</v>
      </c>
      <c r="X340" s="210">
        <f t="shared" si="45"/>
        <v>1.6865294100249131E-2</v>
      </c>
      <c r="Y340" s="210">
        <f>R340-(比较基准!B341/比较基准!B340-1)</f>
        <v>0</v>
      </c>
      <c r="Z340" s="210">
        <f>X340/COUNT($X$219:X340)*365</f>
        <v>5.0457642185171576E-2</v>
      </c>
      <c r="AA340" s="211">
        <f>(V340-J340)/(STDEV($T$219:T340)*SQRT(365))</f>
        <v>1.1981810486467932</v>
      </c>
      <c r="AB340" s="120">
        <f>(S340+1)/(MAX($S$219:S340)+1)-1</f>
        <v>-4.8453755891105788E-3</v>
      </c>
      <c r="AC340" s="123">
        <f>MIN($AB$219:AB340)</f>
        <v>-8.9289609654113145E-2</v>
      </c>
      <c r="AD340" s="123">
        <f t="shared" si="48"/>
        <v>8.9844844599999932E-2</v>
      </c>
      <c r="AE340" s="120">
        <f>(AD340+1)/(MAX($AD$220:AD340)+1)-1</f>
        <v>0</v>
      </c>
      <c r="AF340" s="123">
        <f>MIN($AE$220:AE340)</f>
        <v>-6.1638815570564942E-2</v>
      </c>
      <c r="AG340" s="123">
        <f t="shared" si="49"/>
        <v>0.54800000000000004</v>
      </c>
      <c r="AH340" s="123">
        <f t="shared" si="50"/>
        <v>-0.05</v>
      </c>
      <c r="AI340" s="123">
        <f t="shared" si="51"/>
        <v>0.46520000000000006</v>
      </c>
      <c r="AJ340">
        <f t="shared" si="52"/>
        <v>0.7</v>
      </c>
    </row>
    <row r="341" spans="1:36">
      <c r="A341" s="115">
        <v>44535</v>
      </c>
      <c r="B341" s="221">
        <v>1.3966000000000001</v>
      </c>
      <c r="C341" s="221">
        <v>1.3966000000000001</v>
      </c>
      <c r="D341" s="221">
        <v>1.3945000000000001</v>
      </c>
      <c r="E341" s="204">
        <v>54492242.229999997</v>
      </c>
      <c r="F341" s="204">
        <v>39017787.649999999</v>
      </c>
      <c r="G341" s="191">
        <f t="shared" si="40"/>
        <v>1.0929539932596599</v>
      </c>
      <c r="H341" s="201">
        <f>出入金!H339</f>
        <v>50000000</v>
      </c>
      <c r="I341" s="201">
        <f>出入金!I339</f>
        <v>18100890.207715135</v>
      </c>
      <c r="J341" s="34">
        <f>出入金!C339</f>
        <v>4.2921035598705616E-2</v>
      </c>
      <c r="K341" s="167">
        <f t="shared" si="46"/>
        <v>0</v>
      </c>
      <c r="L341" s="167">
        <f t="shared" si="41"/>
        <v>4492242.2299999967</v>
      </c>
      <c r="M341" s="48">
        <v>83687.179999999993</v>
      </c>
      <c r="N341" s="167">
        <f t="shared" si="42"/>
        <v>168652.94100249131</v>
      </c>
      <c r="O341" s="167">
        <f t="shared" si="47"/>
        <v>0</v>
      </c>
      <c r="P341" s="167">
        <f t="shared" si="43"/>
        <v>4408555.049999997</v>
      </c>
      <c r="Q341" s="123">
        <f t="shared" si="44"/>
        <v>0.24817797237868833</v>
      </c>
      <c r="R341" s="123">
        <f>K341/AVERAGE($H$219:H341)</f>
        <v>0</v>
      </c>
      <c r="S341" s="123">
        <f>L341/AVERAGE($H$219:H341)</f>
        <v>8.9844844599999932E-2</v>
      </c>
      <c r="T341" s="123">
        <f>O341/AVERAGE($H$219:H341)</f>
        <v>0</v>
      </c>
      <c r="U341" s="123">
        <f>P341/AVERAGE($H$219:H341)</f>
        <v>8.8171100999999946E-2</v>
      </c>
      <c r="V341" s="93">
        <f>U341/COUNT($S$219:S341)*365</f>
        <v>0.26164595012195108</v>
      </c>
      <c r="W341" s="123">
        <f>比较基准!B342/比较基准!$B$219-1</f>
        <v>7.29795504997508E-2</v>
      </c>
      <c r="X341" s="210">
        <f t="shared" si="45"/>
        <v>1.6865294100249131E-2</v>
      </c>
      <c r="Y341" s="210">
        <f>R341-(比较基准!B342/比较基准!B341-1)</f>
        <v>0</v>
      </c>
      <c r="Z341" s="210">
        <f>X341/COUNT($X$219:X341)*365</f>
        <v>5.0047417451958807E-2</v>
      </c>
      <c r="AA341" s="211">
        <f>(V341-J341)/(STDEV($T$219:T341)*SQRT(365))</f>
        <v>1.1914179574135915</v>
      </c>
      <c r="AB341" s="120">
        <f>(S341+1)/(MAX($S$219:S341)+1)-1</f>
        <v>-4.8453755891105788E-3</v>
      </c>
      <c r="AC341" s="123">
        <f>MIN($AB$219:AB341)</f>
        <v>-8.9289609654113145E-2</v>
      </c>
      <c r="AD341" s="123">
        <f t="shared" si="48"/>
        <v>8.9844844599999932E-2</v>
      </c>
      <c r="AE341" s="120">
        <f>(AD341+1)/(MAX($AD$220:AD341)+1)-1</f>
        <v>0</v>
      </c>
      <c r="AF341" s="123">
        <f>MIN($AE$220:AE341)</f>
        <v>-6.1638815570564942E-2</v>
      </c>
      <c r="AG341" s="123">
        <f t="shared" si="49"/>
        <v>0.54800000000000004</v>
      </c>
      <c r="AH341" s="123">
        <f t="shared" si="50"/>
        <v>-0.05</v>
      </c>
      <c r="AI341" s="123">
        <f t="shared" si="51"/>
        <v>0.46520000000000006</v>
      </c>
      <c r="AJ341">
        <f t="shared" si="52"/>
        <v>0.7</v>
      </c>
    </row>
    <row r="342" spans="1:36">
      <c r="A342" s="115">
        <v>44536</v>
      </c>
      <c r="B342" s="221">
        <v>1.3718999999999999</v>
      </c>
      <c r="C342" s="221">
        <v>1.3718999999999999</v>
      </c>
      <c r="D342" s="221">
        <v>1.3706</v>
      </c>
      <c r="E342" s="204">
        <v>53528502.880000003</v>
      </c>
      <c r="F342" s="204">
        <v>39017787.649999999</v>
      </c>
      <c r="G342" s="191">
        <f t="shared" si="40"/>
        <v>1.0742221177208244</v>
      </c>
      <c r="H342" s="201">
        <f>出入金!H340</f>
        <v>50000000</v>
      </c>
      <c r="I342" s="201">
        <f>出入金!I340</f>
        <v>18195266.272189349</v>
      </c>
      <c r="J342" s="34">
        <f>出入金!C340</f>
        <v>4.2920000000000111E-2</v>
      </c>
      <c r="K342" s="167">
        <f t="shared" si="46"/>
        <v>-963739.34999999404</v>
      </c>
      <c r="L342" s="167">
        <f t="shared" si="41"/>
        <v>3528502.8800000027</v>
      </c>
      <c r="M342" s="48">
        <v>52267.24</v>
      </c>
      <c r="N342" s="167">
        <f t="shared" si="42"/>
        <v>132636.62024333086</v>
      </c>
      <c r="O342" s="167">
        <f t="shared" si="47"/>
        <v>-932319.40999999456</v>
      </c>
      <c r="P342" s="167">
        <f t="shared" si="43"/>
        <v>3476235.6400000025</v>
      </c>
      <c r="Q342" s="123">
        <f t="shared" si="44"/>
        <v>0.19392422332357739</v>
      </c>
      <c r="R342" s="123">
        <f>K342/AVERAGE($H$219:H342)</f>
        <v>-1.927478699999988E-2</v>
      </c>
      <c r="S342" s="123">
        <f>L342/AVERAGE($H$219:H342)</f>
        <v>7.0570057600000055E-2</v>
      </c>
      <c r="T342" s="123">
        <f>O342/AVERAGE($H$219:H342)</f>
        <v>-1.8646388199999891E-2</v>
      </c>
      <c r="U342" s="123">
        <f>P342/AVERAGE($H$219:H342)</f>
        <v>6.9524712800000055E-2</v>
      </c>
      <c r="V342" s="93">
        <f>U342/COUNT($S$219:S342)*365</f>
        <v>0.2046493562258066</v>
      </c>
      <c r="W342" s="123">
        <f>比较基准!B343/比较基准!$B$219-1</f>
        <v>5.7306395575666969E-2</v>
      </c>
      <c r="X342" s="210">
        <f t="shared" si="45"/>
        <v>1.3263662024333087E-2</v>
      </c>
      <c r="Y342" s="210">
        <f>R342-(比较基准!B343/比较基准!B342-1)</f>
        <v>-4.6676540711533578E-3</v>
      </c>
      <c r="Z342" s="210">
        <f>X342/COUNT($X$219:X342)*365</f>
        <v>3.904223095872239E-2</v>
      </c>
      <c r="AA342" s="211">
        <f>(V342-J342)/(STDEV($T$219:T342)*SQRT(365))</f>
        <v>0.87031043803017816</v>
      </c>
      <c r="AB342" s="120">
        <f>(S342+1)/(MAX($S$219:S342)+1)-1</f>
        <v>-2.2445489506816685E-2</v>
      </c>
      <c r="AC342" s="123">
        <f>MIN($AB$219:AB342)</f>
        <v>-8.9289609654113145E-2</v>
      </c>
      <c r="AD342" s="123">
        <f t="shared" si="48"/>
        <v>8.9844844599999932E-2</v>
      </c>
      <c r="AE342" s="120">
        <f>(AD342+1)/(MAX($AD$220:AD342)+1)-1</f>
        <v>0</v>
      </c>
      <c r="AF342" s="123">
        <f>MIN($AE$220:AE342)</f>
        <v>-6.1638815570564942E-2</v>
      </c>
      <c r="AG342" s="123">
        <f t="shared" si="49"/>
        <v>0.54800000000000004</v>
      </c>
      <c r="AH342" s="123">
        <f t="shared" si="50"/>
        <v>-0.05</v>
      </c>
      <c r="AI342" s="123">
        <f t="shared" si="51"/>
        <v>0.46520000000000006</v>
      </c>
      <c r="AJ342">
        <f t="shared" si="52"/>
        <v>0.7</v>
      </c>
    </row>
    <row r="343" spans="1:36">
      <c r="A343" s="115">
        <v>44537</v>
      </c>
      <c r="B343" s="221">
        <v>1.347</v>
      </c>
      <c r="C343" s="221">
        <v>1.347</v>
      </c>
      <c r="D343" s="221">
        <v>1.3462000000000001</v>
      </c>
      <c r="E343" s="204">
        <v>52556959.960000001</v>
      </c>
      <c r="F343" s="204">
        <v>39017787.649999999</v>
      </c>
      <c r="G343" s="191">
        <f t="shared" si="40"/>
        <v>1.0550983619405909</v>
      </c>
      <c r="H343" s="201">
        <f>出入金!H341</f>
        <v>50000000</v>
      </c>
      <c r="I343" s="201">
        <f>出入金!I341</f>
        <v>18289085.545722716</v>
      </c>
      <c r="J343" s="34">
        <f>出入金!C341</f>
        <v>4.291897106109336E-2</v>
      </c>
      <c r="K343" s="167">
        <f t="shared" si="46"/>
        <v>-971542.92000000179</v>
      </c>
      <c r="L343" s="167">
        <f t="shared" si="41"/>
        <v>2556959.9600000009</v>
      </c>
      <c r="M343" s="48">
        <v>29268.94</v>
      </c>
      <c r="N343" s="167">
        <f t="shared" si="42"/>
        <v>105901.22143135406</v>
      </c>
      <c r="O343" s="167">
        <f t="shared" si="47"/>
        <v>-948544.62000000151</v>
      </c>
      <c r="P343" s="167">
        <f t="shared" si="43"/>
        <v>2527691.0200000009</v>
      </c>
      <c r="Q343" s="123">
        <f t="shared" si="44"/>
        <v>0.13980797200645165</v>
      </c>
      <c r="R343" s="123">
        <f>K343/AVERAGE($H$219:H343)</f>
        <v>-1.9430858400000035E-2</v>
      </c>
      <c r="S343" s="123">
        <f>L343/AVERAGE($H$219:H343)</f>
        <v>5.113919920000002E-2</v>
      </c>
      <c r="T343" s="123">
        <f>O343/AVERAGE($H$219:H343)</f>
        <v>-1.8970892400000029E-2</v>
      </c>
      <c r="U343" s="123">
        <f>P343/AVERAGE($H$219:H343)</f>
        <v>5.0553820400000019E-2</v>
      </c>
      <c r="V343" s="93">
        <f>U343/COUNT($S$219:S343)*365</f>
        <v>0.14761715556800006</v>
      </c>
      <c r="W343" s="123">
        <f>比较基准!B344/比较基准!$B$219-1</f>
        <v>4.0549077056864613E-2</v>
      </c>
      <c r="X343" s="210">
        <f t="shared" si="45"/>
        <v>1.0590122143135407E-2</v>
      </c>
      <c r="Y343" s="210">
        <f>R343-(比较基准!B344/比较基准!B343-1)</f>
        <v>-3.5817927091806936E-3</v>
      </c>
      <c r="Z343" s="210">
        <f>X343/COUNT($X$219:X343)*365</f>
        <v>3.0923156657955388E-2</v>
      </c>
      <c r="AA343" s="211">
        <f>(V343-J343)/(STDEV($T$219:T343)*SQRT(365))</f>
        <v>0.5567159044949056</v>
      </c>
      <c r="AB343" s="120">
        <f>(S343+1)/(MAX($S$219:S343)+1)-1</f>
        <v>-4.0188114696854904E-2</v>
      </c>
      <c r="AC343" s="123">
        <f>MIN($AB$219:AB343)</f>
        <v>-8.9289609654113145E-2</v>
      </c>
      <c r="AD343" s="123">
        <f t="shared" si="48"/>
        <v>8.9844844599999932E-2</v>
      </c>
      <c r="AE343" s="120">
        <f>(AD343+1)/(MAX($AD$220:AD343)+1)-1</f>
        <v>0</v>
      </c>
      <c r="AF343" s="123">
        <f>MIN($AE$220:AE343)</f>
        <v>-6.1638815570564942E-2</v>
      </c>
      <c r="AG343" s="123">
        <f t="shared" si="49"/>
        <v>0.54800000000000004</v>
      </c>
      <c r="AH343" s="123">
        <f t="shared" si="50"/>
        <v>-0.05</v>
      </c>
      <c r="AI343" s="123">
        <f t="shared" si="51"/>
        <v>0.46520000000000006</v>
      </c>
      <c r="AJ343">
        <f t="shared" si="52"/>
        <v>0.7</v>
      </c>
    </row>
    <row r="344" spans="1:36">
      <c r="A344" s="115">
        <v>44538</v>
      </c>
      <c r="B344" s="221">
        <v>1.3697999999999999</v>
      </c>
      <c r="C344" s="221">
        <v>1.3697999999999999</v>
      </c>
      <c r="D344" s="221">
        <v>1.3693</v>
      </c>
      <c r="E344" s="204">
        <v>53446565.520000003</v>
      </c>
      <c r="F344" s="204">
        <v>39017787.649999999</v>
      </c>
      <c r="G344" s="191">
        <f t="shared" si="40"/>
        <v>1.073203229093189</v>
      </c>
      <c r="H344" s="201">
        <f>出入金!H342</f>
        <v>50000000</v>
      </c>
      <c r="I344" s="201">
        <f>出入金!I342</f>
        <v>18382352.94117647</v>
      </c>
      <c r="J344" s="34">
        <f>出入金!C342</f>
        <v>4.291794871794883E-2</v>
      </c>
      <c r="K344" s="167">
        <f t="shared" si="46"/>
        <v>889605.56000000238</v>
      </c>
      <c r="L344" s="167">
        <f t="shared" si="41"/>
        <v>3446565.5200000033</v>
      </c>
      <c r="M344" s="48">
        <v>18374.62</v>
      </c>
      <c r="N344" s="167">
        <f t="shared" si="42"/>
        <v>95127.107120963206</v>
      </c>
      <c r="O344" s="167">
        <f t="shared" si="47"/>
        <v>900499.88000000222</v>
      </c>
      <c r="P344" s="167">
        <f t="shared" si="43"/>
        <v>3428190.9000000032</v>
      </c>
      <c r="Q344" s="123">
        <f t="shared" si="44"/>
        <v>0.18749316428800017</v>
      </c>
      <c r="R344" s="123">
        <f>K344/AVERAGE($H$219:H344)</f>
        <v>1.7792111200000047E-2</v>
      </c>
      <c r="S344" s="123">
        <f>L344/AVERAGE($H$219:H344)</f>
        <v>6.893131040000007E-2</v>
      </c>
      <c r="T344" s="123">
        <f>O344/AVERAGE($H$219:H344)</f>
        <v>1.8009997600000046E-2</v>
      </c>
      <c r="U344" s="123">
        <f>P344/AVERAGE($H$219:H344)</f>
        <v>6.8563818000000068E-2</v>
      </c>
      <c r="V344" s="93">
        <f>U344/COUNT($S$219:S344)*365</f>
        <v>0.1986174092857145</v>
      </c>
      <c r="W344" s="123">
        <f>比较基准!B345/比较基准!$B$219-1</f>
        <v>5.941859968790375E-2</v>
      </c>
      <c r="X344" s="210">
        <f t="shared" si="45"/>
        <v>9.51271071209632E-3</v>
      </c>
      <c r="Y344" s="210">
        <f>R344-(比较基准!B345/比较基准!B344-1)</f>
        <v>-3.420864530415367E-4</v>
      </c>
      <c r="Z344" s="210">
        <f>X344/COUNT($X$219:X344)*365</f>
        <v>2.7556661983453624E-2</v>
      </c>
      <c r="AA344" s="211">
        <f>(V344-J344)/(STDEV($T$219:T344)*SQRT(365))</f>
        <v>0.82080216723893817</v>
      </c>
      <c r="AB344" s="120">
        <f>(S344+1)/(MAX($S$219:S344)+1)-1</f>
        <v>-2.3941855583511806E-2</v>
      </c>
      <c r="AC344" s="123">
        <f>MIN($AB$219:AB344)</f>
        <v>-8.9289609654113145E-2</v>
      </c>
      <c r="AD344" s="123">
        <f t="shared" si="48"/>
        <v>8.9844844599999932E-2</v>
      </c>
      <c r="AE344" s="120">
        <f>(AD344+1)/(MAX($AD$220:AD344)+1)-1</f>
        <v>0</v>
      </c>
      <c r="AF344" s="123">
        <f>MIN($AE$220:AE344)</f>
        <v>-6.1638815570564942E-2</v>
      </c>
      <c r="AG344" s="123">
        <f t="shared" si="49"/>
        <v>0.54800000000000004</v>
      </c>
      <c r="AH344" s="123">
        <f t="shared" si="50"/>
        <v>-0.05</v>
      </c>
      <c r="AI344" s="123">
        <f t="shared" si="51"/>
        <v>0.46520000000000006</v>
      </c>
      <c r="AJ344">
        <f t="shared" si="52"/>
        <v>0.7</v>
      </c>
    </row>
    <row r="345" spans="1:36">
      <c r="A345" s="115">
        <v>44539</v>
      </c>
      <c r="B345" s="221">
        <v>1.37</v>
      </c>
      <c r="C345" s="221">
        <v>1.37</v>
      </c>
      <c r="D345" s="221">
        <v>1.37</v>
      </c>
      <c r="E345" s="204">
        <v>53435991.780000001</v>
      </c>
      <c r="F345" s="204">
        <v>39004373.560000002</v>
      </c>
      <c r="G345" s="191">
        <f t="shared" si="40"/>
        <v>1.0737518614311468</v>
      </c>
      <c r="H345" s="201">
        <f>出入金!H343</f>
        <v>50000000</v>
      </c>
      <c r="I345" s="201">
        <f>出入金!I343</f>
        <v>18475073.31378299</v>
      </c>
      <c r="J345" s="34">
        <f>出入金!C343</f>
        <v>4.2916932907348354E-2</v>
      </c>
      <c r="K345" s="167">
        <f t="shared" si="46"/>
        <v>-10573.740000002086</v>
      </c>
      <c r="L345" s="167">
        <f t="shared" si="41"/>
        <v>3435991.7800000012</v>
      </c>
      <c r="M345" s="48">
        <v>0</v>
      </c>
      <c r="N345" s="167">
        <f t="shared" si="42"/>
        <v>80703.66031946303</v>
      </c>
      <c r="O345" s="167">
        <f t="shared" si="47"/>
        <v>7800.8799999980256</v>
      </c>
      <c r="P345" s="167">
        <f t="shared" si="43"/>
        <v>3435991.7800000012</v>
      </c>
      <c r="Q345" s="123">
        <f t="shared" si="44"/>
        <v>0.18597987253650802</v>
      </c>
      <c r="R345" s="123">
        <f>K345/AVERAGE($H$219:H345)</f>
        <v>-2.1147480000004173E-4</v>
      </c>
      <c r="S345" s="123">
        <f>L345/AVERAGE($H$219:H345)</f>
        <v>6.8719835600000029E-2</v>
      </c>
      <c r="T345" s="123">
        <f>O345/AVERAGE($H$219:H345)</f>
        <v>1.5601759999996052E-4</v>
      </c>
      <c r="U345" s="123">
        <f>P345/AVERAGE($H$219:H345)</f>
        <v>6.8719835600000029E-2</v>
      </c>
      <c r="V345" s="93">
        <f>U345/COUNT($S$219:S345)*365</f>
        <v>0.19750188971653548</v>
      </c>
      <c r="W345" s="123">
        <f>比较基准!B346/比较基准!$B$219-1</f>
        <v>6.0649469568053727E-2</v>
      </c>
      <c r="X345" s="210">
        <f t="shared" si="45"/>
        <v>8.0703660319463022E-3</v>
      </c>
      <c r="Y345" s="210">
        <f>R345-(比较基准!B346/比较基准!B345-1)</f>
        <v>-1.3733100561609121E-3</v>
      </c>
      <c r="Z345" s="210">
        <f>X345/COUNT($X$219:X345)*365</f>
        <v>2.319435906819213E-2</v>
      </c>
      <c r="AA345" s="211">
        <f>(V345-J345)/(STDEV($T$219:T345)*SQRT(365))</f>
        <v>0.81817508031765229</v>
      </c>
      <c r="AB345" s="120">
        <f>(S345+1)/(MAX($S$219:S345)+1)-1</f>
        <v>-2.4134956579684896E-2</v>
      </c>
      <c r="AC345" s="123">
        <f>MIN($AB$219:AB345)</f>
        <v>-8.9289609654113145E-2</v>
      </c>
      <c r="AD345" s="123">
        <f t="shared" si="48"/>
        <v>8.9844844599999932E-2</v>
      </c>
      <c r="AE345" s="120">
        <f>(AD345+1)/(MAX($AD$220:AD345)+1)-1</f>
        <v>0</v>
      </c>
      <c r="AF345" s="123">
        <f>MIN($AE$220:AE345)</f>
        <v>-6.1638815570564942E-2</v>
      </c>
      <c r="AG345" s="123">
        <f t="shared" si="49"/>
        <v>0.54800000000000004</v>
      </c>
      <c r="AH345" s="123">
        <f t="shared" si="50"/>
        <v>-0.05</v>
      </c>
      <c r="AI345" s="123">
        <f t="shared" si="51"/>
        <v>0.46520000000000006</v>
      </c>
      <c r="AJ345">
        <f t="shared" si="52"/>
        <v>0.7</v>
      </c>
    </row>
    <row r="346" spans="1:36">
      <c r="A346" s="115">
        <v>44540</v>
      </c>
      <c r="B346" s="221">
        <v>1.381</v>
      </c>
      <c r="C346" s="221">
        <v>1.381</v>
      </c>
      <c r="D346" s="221">
        <v>1.3797999999999999</v>
      </c>
      <c r="E346" s="204">
        <v>53865039.890000001</v>
      </c>
      <c r="F346" s="204">
        <v>39004373.560000002</v>
      </c>
      <c r="G346" s="191">
        <f t="shared" si="40"/>
        <v>1.0814327141625519</v>
      </c>
      <c r="H346" s="201">
        <f>出入金!H344</f>
        <v>50000000</v>
      </c>
      <c r="I346" s="201">
        <f>出入金!I344</f>
        <v>18567251.461988304</v>
      </c>
      <c r="J346" s="34">
        <f>出入金!C344</f>
        <v>4.2915923566879094E-2</v>
      </c>
      <c r="K346" s="167">
        <f t="shared" si="46"/>
        <v>429048.1099999994</v>
      </c>
      <c r="L346" s="167">
        <f t="shared" si="41"/>
        <v>3865039.8900000006</v>
      </c>
      <c r="M346" s="48">
        <v>46376.1</v>
      </c>
      <c r="N346" s="167">
        <f t="shared" si="42"/>
        <v>143287.92959053678</v>
      </c>
      <c r="O346" s="167">
        <f t="shared" si="47"/>
        <v>382672.00999999931</v>
      </c>
      <c r="P346" s="167">
        <f t="shared" si="43"/>
        <v>3818663.7900000005</v>
      </c>
      <c r="Q346" s="123">
        <f t="shared" si="44"/>
        <v>0.20816435313070869</v>
      </c>
      <c r="R346" s="123">
        <f>K346/AVERAGE($H$219:H346)</f>
        <v>8.5809621999999881E-3</v>
      </c>
      <c r="S346" s="123">
        <f>L346/AVERAGE($H$219:H346)</f>
        <v>7.7300797800000015E-2</v>
      </c>
      <c r="T346" s="123">
        <f>O346/AVERAGE($H$219:H346)</f>
        <v>7.6534401999999863E-3</v>
      </c>
      <c r="U346" s="123">
        <f>P346/AVERAGE($H$219:H346)</f>
        <v>7.6373275800000015E-2</v>
      </c>
      <c r="V346" s="93">
        <f>U346/COUNT($S$219:S346)*365</f>
        <v>0.21778316927343755</v>
      </c>
      <c r="W346" s="123">
        <f>比较基准!B347/比较基准!$B$219-1</f>
        <v>6.2972004840946338E-2</v>
      </c>
      <c r="X346" s="210">
        <f t="shared" si="45"/>
        <v>1.4328792959053677E-2</v>
      </c>
      <c r="Y346" s="210">
        <f>R346-(比较基准!B347/比较基准!B346-1)</f>
        <v>6.3912328506435263E-3</v>
      </c>
      <c r="Z346" s="210">
        <f>X346/COUNT($X$219:X346)*365</f>
        <v>4.0859448672301499E-2</v>
      </c>
      <c r="AA346" s="211">
        <f>(V346-J346)/(STDEV($T$219:T346)*SQRT(365))</f>
        <v>0.92730256941390643</v>
      </c>
      <c r="AB346" s="120">
        <f>(S346+1)/(MAX($S$219:S346)+1)-1</f>
        <v>-1.6299543807365757E-2</v>
      </c>
      <c r="AC346" s="123">
        <f>MIN($AB$219:AB346)</f>
        <v>-8.9289609654113145E-2</v>
      </c>
      <c r="AD346" s="123">
        <f t="shared" si="48"/>
        <v>7.7300797800000015E-2</v>
      </c>
      <c r="AE346" s="120">
        <f>(AD346+1)/(MAX($AD$220:AD346)+1)-1</f>
        <v>-1.1509938191801905E-2</v>
      </c>
      <c r="AF346" s="123">
        <f>MIN($AE$220:AE346)</f>
        <v>-6.1638815570564942E-2</v>
      </c>
      <c r="AG346" s="123">
        <f t="shared" si="49"/>
        <v>0.54800000000000004</v>
      </c>
      <c r="AH346" s="123">
        <f t="shared" si="50"/>
        <v>-0.05</v>
      </c>
      <c r="AI346" s="123">
        <f t="shared" si="51"/>
        <v>0.46520000000000006</v>
      </c>
      <c r="AJ346">
        <f t="shared" si="52"/>
        <v>0.7</v>
      </c>
    </row>
    <row r="347" spans="1:36">
      <c r="A347" s="115">
        <v>44541</v>
      </c>
      <c r="B347" s="221">
        <v>1.381</v>
      </c>
      <c r="C347" s="221">
        <v>1.381</v>
      </c>
      <c r="D347" s="221">
        <v>1.3797999999999999</v>
      </c>
      <c r="E347" s="204">
        <v>53865039.890000001</v>
      </c>
      <c r="F347" s="204">
        <v>39004373.560000002</v>
      </c>
      <c r="G347" s="191">
        <f t="shared" ref="G347:G378" si="53">D347/$D$219</f>
        <v>1.0814327141625519</v>
      </c>
      <c r="H347" s="201">
        <f>出入金!H345</f>
        <v>50000000</v>
      </c>
      <c r="I347" s="201">
        <f>出入金!I345</f>
        <v>18658892.128279883</v>
      </c>
      <c r="J347" s="34">
        <f>出入金!C345</f>
        <v>4.291492063492075E-2</v>
      </c>
      <c r="K347" s="167">
        <f t="shared" si="46"/>
        <v>0</v>
      </c>
      <c r="L347" s="167">
        <f t="shared" ref="L347:L367" si="54">E347-H347</f>
        <v>3865039.8900000006</v>
      </c>
      <c r="M347" s="48">
        <v>46376.1</v>
      </c>
      <c r="N347" s="167">
        <f t="shared" ref="N347:N378" si="55">IF(X347&gt;0,X347*H347*0.2,0)</f>
        <v>143287.92959053678</v>
      </c>
      <c r="O347" s="167">
        <f t="shared" si="47"/>
        <v>0</v>
      </c>
      <c r="P347" s="167">
        <f t="shared" ref="P347:P378" si="56">L347-M347</f>
        <v>3818663.7900000005</v>
      </c>
      <c r="Q347" s="123">
        <f t="shared" ref="Q347:Q378" si="57">L347/I347</f>
        <v>0.20714198160468753</v>
      </c>
      <c r="R347" s="123">
        <f>K347/AVERAGE($H$219:H347)</f>
        <v>0</v>
      </c>
      <c r="S347" s="123">
        <f>L347/AVERAGE($H$219:H347)</f>
        <v>7.7300797800000015E-2</v>
      </c>
      <c r="T347" s="123">
        <f>O347/AVERAGE($H$219:H347)</f>
        <v>0</v>
      </c>
      <c r="U347" s="123">
        <f>P347/AVERAGE($H$219:H347)</f>
        <v>7.6373275800000015E-2</v>
      </c>
      <c r="V347" s="93">
        <f>U347/COUNT($S$219:S347)*365</f>
        <v>0.21609492765116281</v>
      </c>
      <c r="W347" s="123">
        <f>比较基准!B348/比较基准!$B$219-1</f>
        <v>6.2972004840946338E-2</v>
      </c>
      <c r="X347" s="210">
        <f t="shared" ref="X347:X378" si="58">S347-W347</f>
        <v>1.4328792959053677E-2</v>
      </c>
      <c r="Y347" s="210">
        <f>R347-(比较基准!B348/比较基准!B347-1)</f>
        <v>0</v>
      </c>
      <c r="Z347" s="210">
        <f>X347/COUNT($X$219:X347)*365</f>
        <v>4.0542708760113115E-2</v>
      </c>
      <c r="AA347" s="211">
        <f>(V347-J347)/(STDEV($T$219:T347)*SQRT(365))</f>
        <v>0.921950642737701</v>
      </c>
      <c r="AB347" s="120">
        <f>(S347+1)/(MAX($S$219:S347)+1)-1</f>
        <v>-1.6299543807365757E-2</v>
      </c>
      <c r="AC347" s="123">
        <f>MIN($AB$219:AB347)</f>
        <v>-8.9289609654113145E-2</v>
      </c>
      <c r="AD347" s="123">
        <f t="shared" si="48"/>
        <v>7.7300797800000015E-2</v>
      </c>
      <c r="AE347" s="120">
        <f>(AD347+1)/(MAX($AD$220:AD347)+1)-1</f>
        <v>-1.1509938191801905E-2</v>
      </c>
      <c r="AF347" s="123">
        <f>MIN($AE$220:AE347)</f>
        <v>-6.1638815570564942E-2</v>
      </c>
      <c r="AG347" s="123">
        <f t="shared" si="49"/>
        <v>0.54800000000000004</v>
      </c>
      <c r="AH347" s="123">
        <f t="shared" si="50"/>
        <v>-0.05</v>
      </c>
      <c r="AI347" s="123">
        <f t="shared" si="51"/>
        <v>0.46520000000000006</v>
      </c>
      <c r="AJ347">
        <f t="shared" si="52"/>
        <v>0.7</v>
      </c>
    </row>
    <row r="348" spans="1:36">
      <c r="A348" s="115">
        <v>44542</v>
      </c>
      <c r="B348" s="221">
        <v>1.381</v>
      </c>
      <c r="C348" s="221">
        <v>1.381</v>
      </c>
      <c r="D348" s="221">
        <v>1.3797999999999999</v>
      </c>
      <c r="E348" s="204">
        <v>53865039.890000001</v>
      </c>
      <c r="F348" s="204">
        <v>39004373.560000002</v>
      </c>
      <c r="G348" s="191">
        <f t="shared" si="53"/>
        <v>1.0814327141625519</v>
      </c>
      <c r="H348" s="201">
        <f>出入金!H346</f>
        <v>50000000</v>
      </c>
      <c r="I348" s="201">
        <f>出入金!I346</f>
        <v>18750000</v>
      </c>
      <c r="J348" s="34">
        <f>出入金!C346</f>
        <v>4.2913924050633025E-2</v>
      </c>
      <c r="K348" s="167">
        <f t="shared" ref="K348:K378" si="59">E348-E347</f>
        <v>0</v>
      </c>
      <c r="L348" s="167">
        <f t="shared" si="54"/>
        <v>3865039.8900000006</v>
      </c>
      <c r="M348" s="48">
        <v>46376.1</v>
      </c>
      <c r="N348" s="167">
        <f t="shared" si="55"/>
        <v>143287.92959053678</v>
      </c>
      <c r="O348" s="167">
        <f t="shared" ref="O348:O367" si="60">P348-P347</f>
        <v>0</v>
      </c>
      <c r="P348" s="167">
        <f t="shared" si="56"/>
        <v>3818663.7900000005</v>
      </c>
      <c r="Q348" s="123">
        <f t="shared" si="57"/>
        <v>0.20613546080000003</v>
      </c>
      <c r="R348" s="123">
        <f>K348/AVERAGE($H$219:H348)</f>
        <v>0</v>
      </c>
      <c r="S348" s="123">
        <f>L348/AVERAGE($H$219:H348)</f>
        <v>7.7300797800000015E-2</v>
      </c>
      <c r="T348" s="123">
        <f>O348/AVERAGE($H$219:H348)</f>
        <v>0</v>
      </c>
      <c r="U348" s="123">
        <f>P348/AVERAGE($H$219:H348)</f>
        <v>7.6373275800000015E-2</v>
      </c>
      <c r="V348" s="93">
        <f>U348/COUNT($S$219:S348)*365</f>
        <v>0.21443265897692312</v>
      </c>
      <c r="W348" s="123">
        <f>比较基准!B349/比较基准!$B$219-1</f>
        <v>6.2972004840946338E-2</v>
      </c>
      <c r="X348" s="210">
        <f t="shared" si="58"/>
        <v>1.4328792959053677E-2</v>
      </c>
      <c r="Y348" s="210">
        <f>R348-(比较基准!B349/比较基准!B348-1)</f>
        <v>0</v>
      </c>
      <c r="Z348" s="210">
        <f>X348/COUNT($X$219:X348)*365</f>
        <v>4.0230841769650708E-2</v>
      </c>
      <c r="AA348" s="211">
        <f>(V348-J348)/(STDEV($T$219:T348)*SQRT(365))</f>
        <v>0.91665360302738674</v>
      </c>
      <c r="AB348" s="120">
        <f>(S348+1)/(MAX($S$219:S348)+1)-1</f>
        <v>-1.6299543807365757E-2</v>
      </c>
      <c r="AC348" s="123">
        <f>MIN($AB$219:AB348)</f>
        <v>-8.9289609654113145E-2</v>
      </c>
      <c r="AD348" s="123">
        <f t="shared" ref="AD348:AD367" si="61">IF(WEEKDAY(A:A)=6,S:S,AD347)</f>
        <v>7.7300797800000015E-2</v>
      </c>
      <c r="AE348" s="120">
        <f>(AD348+1)/(MAX($AD$220:AD348)+1)-1</f>
        <v>-1.1509938191801905E-2</v>
      </c>
      <c r="AF348" s="123">
        <f>MIN($AE$220:AE348)</f>
        <v>-6.1638815570564942E-2</v>
      </c>
      <c r="AG348" s="123">
        <f t="shared" si="49"/>
        <v>0.54800000000000004</v>
      </c>
      <c r="AH348" s="123">
        <f t="shared" si="50"/>
        <v>-0.05</v>
      </c>
      <c r="AI348" s="123">
        <f t="shared" si="51"/>
        <v>0.46520000000000006</v>
      </c>
      <c r="AJ348">
        <f t="shared" si="52"/>
        <v>0.7</v>
      </c>
    </row>
    <row r="349" spans="1:36">
      <c r="A349" s="115">
        <v>44543</v>
      </c>
      <c r="B349" s="221">
        <v>1.3853</v>
      </c>
      <c r="C349" s="221">
        <v>1.3853</v>
      </c>
      <c r="D349" s="221">
        <v>1.3845000000000001</v>
      </c>
      <c r="E349" s="204">
        <v>54032758.689999998</v>
      </c>
      <c r="F349" s="204">
        <v>39004373.560000002</v>
      </c>
      <c r="G349" s="191">
        <f t="shared" si="53"/>
        <v>1.0851163884316952</v>
      </c>
      <c r="H349" s="201">
        <f>出入金!H347</f>
        <v>50000000</v>
      </c>
      <c r="I349" s="201">
        <f>出入金!I347</f>
        <v>18840579.710144926</v>
      </c>
      <c r="J349" s="34">
        <f>出入金!C347</f>
        <v>4.2912933753943332E-2</v>
      </c>
      <c r="K349" s="167">
        <f t="shared" si="59"/>
        <v>167718.79999999702</v>
      </c>
      <c r="L349" s="167">
        <f t="shared" si="54"/>
        <v>4032758.6899999976</v>
      </c>
      <c r="M349" s="48">
        <v>33139.449999999997</v>
      </c>
      <c r="N349" s="167">
        <f t="shared" si="55"/>
        <v>128993.48580286934</v>
      </c>
      <c r="O349" s="167">
        <f t="shared" si="60"/>
        <v>180955.44999999693</v>
      </c>
      <c r="P349" s="167">
        <f t="shared" si="56"/>
        <v>3999619.2399999974</v>
      </c>
      <c r="Q349" s="123">
        <f t="shared" si="57"/>
        <v>0.21404642277692296</v>
      </c>
      <c r="R349" s="123">
        <f>K349/AVERAGE($H$219:H349)</f>
        <v>3.3543759999999402E-3</v>
      </c>
      <c r="S349" s="123">
        <f>L349/AVERAGE($H$219:H349)</f>
        <v>8.0655173799999952E-2</v>
      </c>
      <c r="T349" s="123">
        <f>O349/AVERAGE($H$219:H349)</f>
        <v>3.6191089999999385E-3</v>
      </c>
      <c r="U349" s="123">
        <f>P349/AVERAGE($H$219:H349)</f>
        <v>7.9992384799999955E-2</v>
      </c>
      <c r="V349" s="93">
        <f>U349/COUNT($S$219:S349)*365</f>
        <v>0.22287954543511437</v>
      </c>
      <c r="W349" s="123">
        <f>比较基准!B350/比较基准!$B$219-1</f>
        <v>6.7755825219713017E-2</v>
      </c>
      <c r="X349" s="210">
        <f t="shared" si="58"/>
        <v>1.2899348580286935E-2</v>
      </c>
      <c r="Y349" s="210">
        <f>R349-(比较基准!B350/比较基准!B349-1)</f>
        <v>-1.1460439141467958E-3</v>
      </c>
      <c r="Z349" s="210">
        <f>X349/COUNT($X$219:X349)*365</f>
        <v>3.5940933067211689E-2</v>
      </c>
      <c r="AA349" s="211">
        <f>(V349-J349)/(STDEV($T$219:T349)*SQRT(365))</f>
        <v>0.96516696960459258</v>
      </c>
      <c r="AB349" s="120">
        <f>(S349+1)/(MAX($S$219:S349)+1)-1</f>
        <v>-1.3236609844836433E-2</v>
      </c>
      <c r="AC349" s="123">
        <f>MIN($AB$219:AB349)</f>
        <v>-8.9289609654113145E-2</v>
      </c>
      <c r="AD349" s="123">
        <f t="shared" si="61"/>
        <v>7.7300797800000015E-2</v>
      </c>
      <c r="AE349" s="120">
        <f>(AD349+1)/(MAX($AD$220:AD349)+1)-1</f>
        <v>-1.1509938191801905E-2</v>
      </c>
      <c r="AF349" s="123">
        <f>MIN($AE$220:AE349)</f>
        <v>-6.1638815570564942E-2</v>
      </c>
      <c r="AG349" s="123">
        <f t="shared" ref="AG349:AG367" si="62">AG348</f>
        <v>0.54800000000000004</v>
      </c>
      <c r="AH349" s="123">
        <f t="shared" ref="AH349:AH367" si="63">AH348</f>
        <v>-0.05</v>
      </c>
      <c r="AI349" s="123">
        <f t="shared" ref="AI349:AI367" si="64">AI348</f>
        <v>0.46520000000000006</v>
      </c>
      <c r="AJ349">
        <f t="shared" ref="AJ349:AJ414" si="65">$AJ$220</f>
        <v>0.7</v>
      </c>
    </row>
    <row r="350" spans="1:36">
      <c r="A350" s="115">
        <v>44544</v>
      </c>
      <c r="B350" s="221">
        <v>1.3858999999999999</v>
      </c>
      <c r="C350" s="221">
        <v>1.3858999999999999</v>
      </c>
      <c r="D350" s="221">
        <v>1.3848</v>
      </c>
      <c r="E350" s="204">
        <v>54056161.32</v>
      </c>
      <c r="F350" s="204">
        <v>39004373.560000002</v>
      </c>
      <c r="G350" s="191">
        <f t="shared" si="53"/>
        <v>1.0853515165765342</v>
      </c>
      <c r="H350" s="201">
        <f>出入金!H348</f>
        <v>50000000</v>
      </c>
      <c r="I350" s="201">
        <f>出入金!I348</f>
        <v>18930635.838150289</v>
      </c>
      <c r="J350" s="34">
        <f>出入金!C348</f>
        <v>4.2911949685534703E-2</v>
      </c>
      <c r="K350" s="167">
        <f t="shared" si="59"/>
        <v>23402.630000002682</v>
      </c>
      <c r="L350" s="167">
        <f t="shared" si="54"/>
        <v>4056161.3200000003</v>
      </c>
      <c r="M350" s="48">
        <v>41080.730000000003</v>
      </c>
      <c r="N350" s="167">
        <f t="shared" si="55"/>
        <v>137781.68081744245</v>
      </c>
      <c r="O350" s="167">
        <f t="shared" si="60"/>
        <v>15461.350000002887</v>
      </c>
      <c r="P350" s="167">
        <f t="shared" si="56"/>
        <v>4015080.5900000003</v>
      </c>
      <c r="Q350" s="123">
        <f t="shared" si="57"/>
        <v>0.21426439949923665</v>
      </c>
      <c r="R350" s="123">
        <f>K350/AVERAGE($H$219:H350)</f>
        <v>4.6805260000005365E-4</v>
      </c>
      <c r="S350" s="123">
        <f>L350/AVERAGE($H$219:H350)</f>
        <v>8.1123226400000012E-2</v>
      </c>
      <c r="T350" s="123">
        <f>O350/AVERAGE($H$219:H350)</f>
        <v>3.0922700000005776E-4</v>
      </c>
      <c r="U350" s="123">
        <f>P350/AVERAGE($H$219:H350)</f>
        <v>8.0301611800000006E-2</v>
      </c>
      <c r="V350" s="93">
        <f>U350/COUNT($S$219:S350)*365</f>
        <v>0.22204612353787881</v>
      </c>
      <c r="W350" s="123">
        <f>比较基准!B351/比较基准!$B$219-1</f>
        <v>6.7345058318255768E-2</v>
      </c>
      <c r="X350" s="210">
        <f t="shared" si="58"/>
        <v>1.3778168081744244E-2</v>
      </c>
      <c r="Y350" s="210">
        <f>R350-(比较基准!B351/比较基准!B350-1)</f>
        <v>8.5275375709537764E-4</v>
      </c>
      <c r="Z350" s="210">
        <f>X350/COUNT($X$219:X350)*365</f>
        <v>3.8098722347247344E-2</v>
      </c>
      <c r="AA350" s="211">
        <f>(V350-J350)/(STDEV($T$219:T350)*SQRT(365))</f>
        <v>0.96438699836394803</v>
      </c>
      <c r="AB350" s="120">
        <f>(S350+1)/(MAX($S$219:S350)+1)-1</f>
        <v>-1.2809223587365581E-2</v>
      </c>
      <c r="AC350" s="123">
        <f>MIN($AB$219:AB350)</f>
        <v>-8.9289609654113145E-2</v>
      </c>
      <c r="AD350" s="123">
        <f t="shared" si="61"/>
        <v>7.7300797800000015E-2</v>
      </c>
      <c r="AE350" s="120">
        <f>(AD350+1)/(MAX($AD$220:AD350)+1)-1</f>
        <v>-1.1509938191801905E-2</v>
      </c>
      <c r="AF350" s="123">
        <f>MIN($AE$220:AE350)</f>
        <v>-6.1638815570564942E-2</v>
      </c>
      <c r="AG350" s="123">
        <f t="shared" si="62"/>
        <v>0.54800000000000004</v>
      </c>
      <c r="AH350" s="123">
        <f t="shared" si="63"/>
        <v>-0.05</v>
      </c>
      <c r="AI350" s="123">
        <f t="shared" si="64"/>
        <v>0.46520000000000006</v>
      </c>
      <c r="AJ350">
        <f t="shared" si="65"/>
        <v>0.7</v>
      </c>
    </row>
    <row r="351" spans="1:36">
      <c r="A351" s="115">
        <v>44545</v>
      </c>
      <c r="B351" s="221">
        <v>1.3817999999999999</v>
      </c>
      <c r="C351" s="221">
        <v>1.3817999999999999</v>
      </c>
      <c r="D351" s="221">
        <v>1.3807</v>
      </c>
      <c r="E351" s="204">
        <v>53896243.390000001</v>
      </c>
      <c r="F351" s="204">
        <v>39004373.560000002</v>
      </c>
      <c r="G351" s="191">
        <f t="shared" si="53"/>
        <v>1.0821380985970688</v>
      </c>
      <c r="H351" s="201">
        <f>出入金!H349</f>
        <v>50000000</v>
      </c>
      <c r="I351" s="201">
        <f>出入金!I349</f>
        <v>19020172.910662822</v>
      </c>
      <c r="J351" s="34">
        <f>出入金!C349</f>
        <v>4.2910971786833972E-2</v>
      </c>
      <c r="K351" s="167">
        <f t="shared" si="59"/>
        <v>-159917.9299999997</v>
      </c>
      <c r="L351" s="167">
        <f t="shared" si="54"/>
        <v>3896243.3900000006</v>
      </c>
      <c r="M351" s="48">
        <v>44155.4</v>
      </c>
      <c r="N351" s="167">
        <f t="shared" si="55"/>
        <v>140895.0094897192</v>
      </c>
      <c r="O351" s="167">
        <f t="shared" si="60"/>
        <v>-162992.59999999963</v>
      </c>
      <c r="P351" s="167">
        <f t="shared" si="56"/>
        <v>3852087.9900000007</v>
      </c>
      <c r="Q351" s="123">
        <f t="shared" si="57"/>
        <v>0.20484794792878794</v>
      </c>
      <c r="R351" s="123">
        <f>K351/AVERAGE($H$219:H351)</f>
        <v>-3.1983585999999942E-3</v>
      </c>
      <c r="S351" s="123">
        <f>L351/AVERAGE($H$219:H351)</f>
        <v>7.7924867800000006E-2</v>
      </c>
      <c r="T351" s="123">
        <f>O351/AVERAGE($H$219:H351)</f>
        <v>-3.2598519999999923E-3</v>
      </c>
      <c r="U351" s="123">
        <f>P351/AVERAGE($H$219:H351)</f>
        <v>7.7041759800000012E-2</v>
      </c>
      <c r="V351" s="93">
        <f>U351/COUNT($S$219:S351)*365</f>
        <v>0.21143039343609027</v>
      </c>
      <c r="W351" s="123">
        <f>比较基准!B352/比较基准!$B$219-1</f>
        <v>6.3835366851028086E-2</v>
      </c>
      <c r="X351" s="210">
        <f t="shared" si="58"/>
        <v>1.408950094897192E-2</v>
      </c>
      <c r="Y351" s="210">
        <f>R351-(比较基准!B352/比较基准!B351-1)</f>
        <v>8.988585278986265E-5</v>
      </c>
      <c r="Z351" s="210">
        <f>X351/COUNT($X$219:X351)*365</f>
        <v>3.8666675536652262E-2</v>
      </c>
      <c r="AA351" s="211">
        <f>(V351-J351)/(STDEV($T$219:T351)*SQRT(365))</f>
        <v>0.9101519903602765</v>
      </c>
      <c r="AB351" s="120">
        <f>(S351+1)/(MAX($S$219:S351)+1)-1</f>
        <v>-1.5729695585820047E-2</v>
      </c>
      <c r="AC351" s="123">
        <f>MIN($AB$219:AB351)</f>
        <v>-8.9289609654113145E-2</v>
      </c>
      <c r="AD351" s="123">
        <f t="shared" si="61"/>
        <v>7.7300797800000015E-2</v>
      </c>
      <c r="AE351" s="120">
        <f>(AD351+1)/(MAX($AD$220:AD351)+1)-1</f>
        <v>-1.1509938191801905E-2</v>
      </c>
      <c r="AF351" s="123">
        <f>MIN($AE$220:AE351)</f>
        <v>-6.1638815570564942E-2</v>
      </c>
      <c r="AG351" s="123">
        <f t="shared" si="62"/>
        <v>0.54800000000000004</v>
      </c>
      <c r="AH351" s="123">
        <f t="shared" si="63"/>
        <v>-0.05</v>
      </c>
      <c r="AI351" s="123">
        <f t="shared" si="64"/>
        <v>0.46520000000000006</v>
      </c>
      <c r="AJ351">
        <f t="shared" si="65"/>
        <v>0.7</v>
      </c>
    </row>
    <row r="352" spans="1:36">
      <c r="A352" s="115">
        <v>44546</v>
      </c>
      <c r="B352" s="221">
        <v>1.3924000000000001</v>
      </c>
      <c r="C352" s="221">
        <v>1.3924000000000001</v>
      </c>
      <c r="D352" s="221">
        <v>1.3909</v>
      </c>
      <c r="E352" s="204">
        <v>54309689.740000002</v>
      </c>
      <c r="F352" s="204">
        <v>39004373.560000002</v>
      </c>
      <c r="G352" s="191">
        <f t="shared" si="53"/>
        <v>1.0901324555215925</v>
      </c>
      <c r="H352" s="201">
        <f>出入金!H350</f>
        <v>50000000</v>
      </c>
      <c r="I352" s="201">
        <f>出入金!I350</f>
        <v>19109195.402298849</v>
      </c>
      <c r="J352" s="34">
        <f>出入金!C350</f>
        <v>4.2910000000000115E-2</v>
      </c>
      <c r="K352" s="167">
        <f t="shared" si="59"/>
        <v>413446.35000000149</v>
      </c>
      <c r="L352" s="167">
        <f t="shared" si="54"/>
        <v>4309689.7400000021</v>
      </c>
      <c r="M352" s="48">
        <v>57403.3</v>
      </c>
      <c r="N352" s="167">
        <f t="shared" si="55"/>
        <v>156196.60400514587</v>
      </c>
      <c r="O352" s="167">
        <f t="shared" si="60"/>
        <v>400198.45000000158</v>
      </c>
      <c r="P352" s="167">
        <f t="shared" si="56"/>
        <v>4252286.4400000023</v>
      </c>
      <c r="Q352" s="123">
        <f t="shared" si="57"/>
        <v>0.22552962849924824</v>
      </c>
      <c r="R352" s="123">
        <f>K352/AVERAGE($H$219:H352)</f>
        <v>8.2689270000000301E-3</v>
      </c>
      <c r="S352" s="123">
        <f>L352/AVERAGE($H$219:H352)</f>
        <v>8.6193794800000043E-2</v>
      </c>
      <c r="T352" s="123">
        <f>O352/AVERAGE($H$219:H352)</f>
        <v>8.0039690000000309E-3</v>
      </c>
      <c r="U352" s="123">
        <f>P352/AVERAGE($H$219:H352)</f>
        <v>8.5045728800000039E-2</v>
      </c>
      <c r="V352" s="93">
        <f>U352/COUNT($S$219:S352)*365</f>
        <v>0.23165441053731356</v>
      </c>
      <c r="W352" s="123">
        <f>比较基准!B353/比较基准!$B$219-1</f>
        <v>7.0574134399485455E-2</v>
      </c>
      <c r="X352" s="210">
        <f t="shared" si="58"/>
        <v>1.5619660400514587E-2</v>
      </c>
      <c r="Y352" s="210">
        <f>R352-(比较基准!B353/比较基准!B352-1)</f>
        <v>1.9345187274077899E-3</v>
      </c>
      <c r="Z352" s="210">
        <f>X352/COUNT($X$219:X352)*365</f>
        <v>4.2546089896924065E-2</v>
      </c>
      <c r="AA352" s="211">
        <f>(V352-J352)/(STDEV($T$219:T352)*SQRT(365))</f>
        <v>1.0209881798543616</v>
      </c>
      <c r="AB352" s="120">
        <f>(S352+1)/(MAX($S$219:S352)+1)-1</f>
        <v>-8.1792071068969019E-3</v>
      </c>
      <c r="AC352" s="123">
        <f>MIN($AB$219:AB352)</f>
        <v>-8.9289609654113145E-2</v>
      </c>
      <c r="AD352" s="123">
        <f t="shared" si="61"/>
        <v>7.7300797800000015E-2</v>
      </c>
      <c r="AE352" s="120">
        <f>(AD352+1)/(MAX($AD$220:AD352)+1)-1</f>
        <v>-1.1509938191801905E-2</v>
      </c>
      <c r="AF352" s="123">
        <f>MIN($AE$220:AE352)</f>
        <v>-6.1638815570564942E-2</v>
      </c>
      <c r="AG352" s="123">
        <f t="shared" si="62"/>
        <v>0.54800000000000004</v>
      </c>
      <c r="AH352" s="123">
        <f t="shared" si="63"/>
        <v>-0.05</v>
      </c>
      <c r="AI352" s="123">
        <f t="shared" si="64"/>
        <v>0.46520000000000006</v>
      </c>
      <c r="AJ352">
        <f t="shared" si="65"/>
        <v>0.7</v>
      </c>
    </row>
    <row r="353" spans="1:36">
      <c r="A353" s="115">
        <v>44547</v>
      </c>
      <c r="B353" s="221">
        <v>1.3746</v>
      </c>
      <c r="C353" s="221">
        <v>1.3746</v>
      </c>
      <c r="D353" s="221">
        <v>1.3729</v>
      </c>
      <c r="E353" s="204">
        <v>53615411.899999999</v>
      </c>
      <c r="F353" s="204">
        <v>39004373.560000002</v>
      </c>
      <c r="G353" s="191">
        <f t="shared" si="53"/>
        <v>1.0760247668312564</v>
      </c>
      <c r="H353" s="201">
        <f>出入金!H351</f>
        <v>50000000</v>
      </c>
      <c r="I353" s="201">
        <f>出入金!I351</f>
        <v>19197707.736389685</v>
      </c>
      <c r="J353" s="34">
        <f>出入金!C351</f>
        <v>4.2909034267912885E-2</v>
      </c>
      <c r="K353" s="167">
        <f t="shared" si="59"/>
        <v>-694277.84000000358</v>
      </c>
      <c r="L353" s="167">
        <f t="shared" si="54"/>
        <v>3615411.8999999985</v>
      </c>
      <c r="M353" s="48">
        <v>68232.89</v>
      </c>
      <c r="N353" s="167">
        <f t="shared" si="55"/>
        <v>166938.12125306408</v>
      </c>
      <c r="O353" s="167">
        <f t="shared" si="60"/>
        <v>-705107.43000000389</v>
      </c>
      <c r="P353" s="167">
        <f t="shared" si="56"/>
        <v>3547179.0099999984</v>
      </c>
      <c r="Q353" s="123">
        <f t="shared" si="57"/>
        <v>0.18832518702985065</v>
      </c>
      <c r="R353" s="123">
        <f>K353/AVERAGE($H$219:H353)</f>
        <v>-1.3885556800000072E-2</v>
      </c>
      <c r="S353" s="123">
        <f>L353/AVERAGE($H$219:H353)</f>
        <v>7.2308237999999969E-2</v>
      </c>
      <c r="T353" s="123">
        <f>O353/AVERAGE($H$219:H353)</f>
        <v>-1.4102148600000078E-2</v>
      </c>
      <c r="U353" s="123">
        <f>P353/AVERAGE($H$219:H353)</f>
        <v>7.0943580199999967E-2</v>
      </c>
      <c r="V353" s="93">
        <f>U353/COUNT($S$219:S353)*365</f>
        <v>0.19181042054074066</v>
      </c>
      <c r="W353" s="123">
        <f>比较基准!B354/比较基准!$B$219-1</f>
        <v>5.5614425874693563E-2</v>
      </c>
      <c r="X353" s="210">
        <f t="shared" si="58"/>
        <v>1.6693812125306406E-2</v>
      </c>
      <c r="Y353" s="210">
        <f>R353-(比较基准!B354/比较基准!B353-1)</f>
        <v>8.7981364344917948E-5</v>
      </c>
      <c r="Z353" s="210">
        <f>X353/COUNT($X$219:X353)*365</f>
        <v>4.5135121672124731E-2</v>
      </c>
      <c r="AA353" s="211">
        <f>(V353-J353)/(STDEV($T$219:T353)*SQRT(365))</f>
        <v>0.80157680723037372</v>
      </c>
      <c r="AB353" s="120">
        <f>(S353+1)/(MAX($S$219:S353)+1)-1</f>
        <v>-2.0858329397108522E-2</v>
      </c>
      <c r="AC353" s="123">
        <f>MIN($AB$219:AB353)</f>
        <v>-8.9289609654113145E-2</v>
      </c>
      <c r="AD353" s="123">
        <f t="shared" si="61"/>
        <v>7.2308237999999969E-2</v>
      </c>
      <c r="AE353" s="120">
        <f>(AD353+1)/(MAX($AD$220:AD353)+1)-1</f>
        <v>-1.6090920360720129E-2</v>
      </c>
      <c r="AF353" s="123">
        <f>MIN($AE$220:AE353)</f>
        <v>-6.1638815570564942E-2</v>
      </c>
      <c r="AG353" s="123">
        <f t="shared" si="62"/>
        <v>0.54800000000000004</v>
      </c>
      <c r="AH353" s="123">
        <f t="shared" si="63"/>
        <v>-0.05</v>
      </c>
      <c r="AI353" s="123">
        <f t="shared" si="64"/>
        <v>0.46520000000000006</v>
      </c>
      <c r="AJ353">
        <f t="shared" si="65"/>
        <v>0.7</v>
      </c>
    </row>
    <row r="354" spans="1:36">
      <c r="A354" s="115">
        <v>44548</v>
      </c>
      <c r="B354" s="221">
        <v>1.3746</v>
      </c>
      <c r="C354" s="221">
        <v>1.3746</v>
      </c>
      <c r="D354" s="221">
        <v>1.3729</v>
      </c>
      <c r="E354" s="204">
        <v>53615411.899999999</v>
      </c>
      <c r="F354" s="204">
        <v>39004373.560000002</v>
      </c>
      <c r="G354" s="191">
        <f t="shared" si="53"/>
        <v>1.0760247668312564</v>
      </c>
      <c r="H354" s="201">
        <f>出入金!H352</f>
        <v>50000000</v>
      </c>
      <c r="I354" s="201">
        <f>出入金!I352</f>
        <v>19285714.285714287</v>
      </c>
      <c r="J354" s="34">
        <f>出入金!C352</f>
        <v>4.2908074534161608E-2</v>
      </c>
      <c r="K354" s="167">
        <f t="shared" si="59"/>
        <v>0</v>
      </c>
      <c r="L354" s="167">
        <f t="shared" si="54"/>
        <v>3615411.8999999985</v>
      </c>
      <c r="M354" s="48">
        <v>68232.89</v>
      </c>
      <c r="N354" s="167">
        <f t="shared" si="55"/>
        <v>166938.12125306408</v>
      </c>
      <c r="O354" s="167">
        <f t="shared" si="60"/>
        <v>0</v>
      </c>
      <c r="P354" s="167">
        <f t="shared" si="56"/>
        <v>3547179.0099999984</v>
      </c>
      <c r="Q354" s="123">
        <f t="shared" si="57"/>
        <v>0.18746580222222212</v>
      </c>
      <c r="R354" s="123">
        <f>K354/AVERAGE($H$219:H354)</f>
        <v>0</v>
      </c>
      <c r="S354" s="123">
        <f>L354/AVERAGE($H$219:H354)</f>
        <v>7.2308237999999969E-2</v>
      </c>
      <c r="T354" s="123">
        <f>O354/AVERAGE($H$219:H354)</f>
        <v>0</v>
      </c>
      <c r="U354" s="123">
        <f>P354/AVERAGE($H$219:H354)</f>
        <v>7.0943580199999967E-2</v>
      </c>
      <c r="V354" s="93">
        <f>U354/COUNT($S$219:S354)*365</f>
        <v>0.19040004980147052</v>
      </c>
      <c r="W354" s="123">
        <f>比较基准!B355/比较基准!$B$219-1</f>
        <v>5.5614425874693563E-2</v>
      </c>
      <c r="X354" s="210">
        <f t="shared" si="58"/>
        <v>1.6693812125306406E-2</v>
      </c>
      <c r="Y354" s="210">
        <f>R354-(比较基准!B355/比较基准!B354-1)</f>
        <v>0</v>
      </c>
      <c r="Z354" s="210">
        <f>X354/COUNT($X$219:X354)*365</f>
        <v>4.4803245777476755E-2</v>
      </c>
      <c r="AA354" s="211">
        <f>(V354-J354)/(STDEV($T$219:T354)*SQRT(365))</f>
        <v>0.79693808152212586</v>
      </c>
      <c r="AB354" s="120">
        <f>(S354+1)/(MAX($S$219:S354)+1)-1</f>
        <v>-2.0858329397108522E-2</v>
      </c>
      <c r="AC354" s="123">
        <f>MIN($AB$219:AB354)</f>
        <v>-8.9289609654113145E-2</v>
      </c>
      <c r="AD354" s="123">
        <f t="shared" si="61"/>
        <v>7.2308237999999969E-2</v>
      </c>
      <c r="AE354" s="120">
        <f>(AD354+1)/(MAX($AD$220:AD354)+1)-1</f>
        <v>-1.6090920360720129E-2</v>
      </c>
      <c r="AF354" s="123">
        <f>MIN($AE$220:AE354)</f>
        <v>-6.1638815570564942E-2</v>
      </c>
      <c r="AG354" s="123">
        <f t="shared" si="62"/>
        <v>0.54800000000000004</v>
      </c>
      <c r="AH354" s="123">
        <f t="shared" si="63"/>
        <v>-0.05</v>
      </c>
      <c r="AI354" s="123">
        <f t="shared" si="64"/>
        <v>0.46520000000000006</v>
      </c>
      <c r="AJ354">
        <f t="shared" si="65"/>
        <v>0.7</v>
      </c>
    </row>
    <row r="355" spans="1:36">
      <c r="A355" s="115">
        <v>44549</v>
      </c>
      <c r="B355" s="221">
        <v>1.3746</v>
      </c>
      <c r="C355" s="221">
        <v>1.3746</v>
      </c>
      <c r="D355" s="221">
        <v>1.3729</v>
      </c>
      <c r="E355" s="204">
        <v>53615411.899999999</v>
      </c>
      <c r="F355" s="204">
        <v>39004373.560000002</v>
      </c>
      <c r="G355" s="191">
        <f t="shared" si="53"/>
        <v>1.0760247668312564</v>
      </c>
      <c r="H355" s="201">
        <f>出入金!H353</f>
        <v>50000000</v>
      </c>
      <c r="I355" s="201">
        <f>出入金!I353</f>
        <v>19373219.373219375</v>
      </c>
      <c r="J355" s="34">
        <f>出入金!C353</f>
        <v>4.2907120743034169E-2</v>
      </c>
      <c r="K355" s="167">
        <f t="shared" si="59"/>
        <v>0</v>
      </c>
      <c r="L355" s="167">
        <f t="shared" si="54"/>
        <v>3615411.8999999985</v>
      </c>
      <c r="M355" s="48">
        <v>68232.89</v>
      </c>
      <c r="N355" s="167">
        <f t="shared" si="55"/>
        <v>166938.12125306408</v>
      </c>
      <c r="O355" s="167">
        <f t="shared" si="60"/>
        <v>0</v>
      </c>
      <c r="P355" s="167">
        <f t="shared" si="56"/>
        <v>3547179.0099999984</v>
      </c>
      <c r="Q355" s="123">
        <f t="shared" si="57"/>
        <v>0.1866190554264705</v>
      </c>
      <c r="R355" s="123">
        <f>K355/AVERAGE($H$219:H355)</f>
        <v>0</v>
      </c>
      <c r="S355" s="123">
        <f>L355/AVERAGE($H$219:H355)</f>
        <v>7.2308237999999969E-2</v>
      </c>
      <c r="T355" s="123">
        <f>O355/AVERAGE($H$219:H355)</f>
        <v>0</v>
      </c>
      <c r="U355" s="123">
        <f>P355/AVERAGE($H$219:H355)</f>
        <v>7.0943580199999967E-2</v>
      </c>
      <c r="V355" s="93">
        <f>U355/COUNT($S$219:S355)*365</f>
        <v>0.18901026841605831</v>
      </c>
      <c r="W355" s="123">
        <f>比较基准!B356/比较基准!$B$219-1</f>
        <v>5.5614425874693563E-2</v>
      </c>
      <c r="X355" s="210">
        <f t="shared" si="58"/>
        <v>1.6693812125306406E-2</v>
      </c>
      <c r="Y355" s="210">
        <f>R355-(比较基准!B356/比较基准!B355-1)</f>
        <v>0</v>
      </c>
      <c r="Z355" s="210">
        <f>X355/COUNT($X$219:X355)*365</f>
        <v>4.4476214786400278E-2</v>
      </c>
      <c r="AA355" s="211">
        <f>(V355-J355)/(STDEV($T$219:T355)*SQRT(365))</f>
        <v>0.79234386668093049</v>
      </c>
      <c r="AB355" s="120">
        <f>(S355+1)/(MAX($S$219:S355)+1)-1</f>
        <v>-2.0858329397108522E-2</v>
      </c>
      <c r="AC355" s="123">
        <f>MIN($AB$219:AB355)</f>
        <v>-8.9289609654113145E-2</v>
      </c>
      <c r="AD355" s="123">
        <f t="shared" si="61"/>
        <v>7.2308237999999969E-2</v>
      </c>
      <c r="AE355" s="120">
        <f>(AD355+1)/(MAX($AD$220:AD355)+1)-1</f>
        <v>-1.6090920360720129E-2</v>
      </c>
      <c r="AF355" s="123">
        <f>MIN($AE$220:AE355)</f>
        <v>-6.1638815570564942E-2</v>
      </c>
      <c r="AG355" s="123">
        <f t="shared" si="62"/>
        <v>0.54800000000000004</v>
      </c>
      <c r="AH355" s="123">
        <f t="shared" si="63"/>
        <v>-0.05</v>
      </c>
      <c r="AI355" s="123">
        <f t="shared" si="64"/>
        <v>0.46520000000000006</v>
      </c>
      <c r="AJ355">
        <f t="shared" si="65"/>
        <v>0.7</v>
      </c>
    </row>
    <row r="356" spans="1:36">
      <c r="A356" s="115">
        <v>44550</v>
      </c>
      <c r="B356" s="221">
        <v>1.3511</v>
      </c>
      <c r="C356" s="221">
        <v>1.3511</v>
      </c>
      <c r="D356" s="221">
        <v>1.3492</v>
      </c>
      <c r="E356" s="204">
        <v>52698809.119999997</v>
      </c>
      <c r="F356" s="204">
        <v>39004373.560000002</v>
      </c>
      <c r="G356" s="191">
        <f t="shared" si="53"/>
        <v>1.0574496433889802</v>
      </c>
      <c r="H356" s="201">
        <f>出入金!H354</f>
        <v>50000000</v>
      </c>
      <c r="I356" s="201">
        <f>出入金!I354</f>
        <v>19460227.272727273</v>
      </c>
      <c r="J356" s="34">
        <f>出入金!C354</f>
        <v>4.290617283950629E-2</v>
      </c>
      <c r="K356" s="167">
        <f t="shared" si="59"/>
        <v>-916602.78000000119</v>
      </c>
      <c r="L356" s="167">
        <f t="shared" si="54"/>
        <v>2698809.1199999973</v>
      </c>
      <c r="M356" s="48">
        <v>75801.440000000002</v>
      </c>
      <c r="N356" s="167">
        <f t="shared" si="55"/>
        <v>173706.70854398515</v>
      </c>
      <c r="O356" s="167">
        <f t="shared" si="60"/>
        <v>-924171.33000000101</v>
      </c>
      <c r="P356" s="167">
        <f t="shared" si="56"/>
        <v>2623007.6799999974</v>
      </c>
      <c r="Q356" s="123">
        <f t="shared" si="57"/>
        <v>0.13868332996204366</v>
      </c>
      <c r="R356" s="123">
        <f>K356/AVERAGE($H$219:H356)</f>
        <v>-1.8332055600000025E-2</v>
      </c>
      <c r="S356" s="123">
        <f>L356/AVERAGE($H$219:H356)</f>
        <v>5.3976182399999947E-2</v>
      </c>
      <c r="T356" s="123">
        <f>O356/AVERAGE($H$219:H356)</f>
        <v>-1.8483426600000019E-2</v>
      </c>
      <c r="U356" s="123">
        <f>P356/AVERAGE($H$219:H356)</f>
        <v>5.2460153599999948E-2</v>
      </c>
      <c r="V356" s="93">
        <f>U356/COUNT($S$219:S356)*365</f>
        <v>0.13875330481159406</v>
      </c>
      <c r="W356" s="123">
        <f>比较基准!B357/比较基准!$B$219-1</f>
        <v>3.6605511545601432E-2</v>
      </c>
      <c r="X356" s="210">
        <f t="shared" si="58"/>
        <v>1.7370670854398515E-2</v>
      </c>
      <c r="Y356" s="210">
        <f>R356-(比较基准!B357/比较基准!B356-1)</f>
        <v>-3.2461475497632189E-4</v>
      </c>
      <c r="Z356" s="210">
        <f>X356/COUNT($X$219:X356)*365</f>
        <v>4.5944165665619256E-2</v>
      </c>
      <c r="AA356" s="211">
        <f>(V356-J356)/(STDEV($T$219:T356)*SQRT(365))</f>
        <v>0.5144767846696584</v>
      </c>
      <c r="AB356" s="120">
        <f>(S356+1)/(MAX($S$219:S356)+1)-1</f>
        <v>-3.7597620311489277E-2</v>
      </c>
      <c r="AC356" s="123">
        <f>MIN($AB$219:AB356)</f>
        <v>-8.9289609654113145E-2</v>
      </c>
      <c r="AD356" s="123">
        <f t="shared" si="61"/>
        <v>7.2308237999999969E-2</v>
      </c>
      <c r="AE356" s="120">
        <f>(AD356+1)/(MAX($AD$220:AD356)+1)-1</f>
        <v>-1.6090920360720129E-2</v>
      </c>
      <c r="AF356" s="123">
        <f>MIN($AE$220:AE356)</f>
        <v>-6.1638815570564942E-2</v>
      </c>
      <c r="AG356" s="123">
        <f t="shared" si="62"/>
        <v>0.54800000000000004</v>
      </c>
      <c r="AH356" s="123">
        <f t="shared" si="63"/>
        <v>-0.05</v>
      </c>
      <c r="AI356" s="123">
        <f t="shared" si="64"/>
        <v>0.46520000000000006</v>
      </c>
      <c r="AJ356">
        <f t="shared" si="65"/>
        <v>0.7</v>
      </c>
    </row>
    <row r="357" spans="1:36">
      <c r="A357" s="115">
        <v>44551</v>
      </c>
      <c r="B357" s="221">
        <v>1.3708</v>
      </c>
      <c r="C357" s="221">
        <v>1.3708</v>
      </c>
      <c r="D357" s="221">
        <v>1.3683000000000001</v>
      </c>
      <c r="E357" s="204">
        <v>53467195.280000001</v>
      </c>
      <c r="F357" s="204">
        <v>39004373.560000002</v>
      </c>
      <c r="G357" s="191">
        <f t="shared" si="53"/>
        <v>1.0724194686103927</v>
      </c>
      <c r="H357" s="201">
        <f>出入金!H355</f>
        <v>50000000</v>
      </c>
      <c r="I357" s="201">
        <f>出入金!I355</f>
        <v>19546742.20963173</v>
      </c>
      <c r="J357" s="34">
        <f>出入金!C355</f>
        <v>4.2905230769230883E-2</v>
      </c>
      <c r="K357" s="167">
        <f t="shared" si="59"/>
        <v>768386.16000000387</v>
      </c>
      <c r="L357" s="167">
        <f t="shared" si="54"/>
        <v>3467195.2800000012</v>
      </c>
      <c r="M357" s="48">
        <v>96264.83</v>
      </c>
      <c r="N357" s="167">
        <f t="shared" si="55"/>
        <v>197564.45653717581</v>
      </c>
      <c r="O357" s="167">
        <f t="shared" si="60"/>
        <v>747922.77000000374</v>
      </c>
      <c r="P357" s="167">
        <f t="shared" si="56"/>
        <v>3370930.4500000011</v>
      </c>
      <c r="Q357" s="123">
        <f t="shared" si="57"/>
        <v>0.17737970055652177</v>
      </c>
      <c r="R357" s="123">
        <f>K357/AVERAGE($H$219:H357)</f>
        <v>1.5367723200000077E-2</v>
      </c>
      <c r="S357" s="123">
        <f>L357/AVERAGE($H$219:H357)</f>
        <v>6.9343905600000019E-2</v>
      </c>
      <c r="T357" s="123">
        <f>O357/AVERAGE($H$219:H357)</f>
        <v>1.4958455400000075E-2</v>
      </c>
      <c r="U357" s="123">
        <f>P357/AVERAGE($H$219:H357)</f>
        <v>6.7418609000000018E-2</v>
      </c>
      <c r="V357" s="93">
        <f>U357/COUNT($S$219:S357)*365</f>
        <v>0.17703447687050364</v>
      </c>
      <c r="W357" s="123">
        <f>比较基准!B358/比较基准!$B$219-1</f>
        <v>4.9587459946282442E-2</v>
      </c>
      <c r="X357" s="210">
        <f t="shared" si="58"/>
        <v>1.9756445653717578E-2</v>
      </c>
      <c r="Y357" s="210">
        <f>R357-(比较基准!B358/比较基准!B357-1)</f>
        <v>2.8442046038808563E-3</v>
      </c>
      <c r="Z357" s="210">
        <f>X357/COUNT($X$219:X357)*365</f>
        <v>5.1878436428826731E-2</v>
      </c>
      <c r="AA357" s="211">
        <f>(V357-J357)/(STDEV($T$219:T357)*SQRT(365))</f>
        <v>0.71680418424802517</v>
      </c>
      <c r="AB357" s="120">
        <f>(S357+1)/(MAX($S$219:S357)+1)-1</f>
        <v>-2.3565108358139186E-2</v>
      </c>
      <c r="AC357" s="123">
        <f>MIN($AB$219:AB357)</f>
        <v>-8.9289609654113145E-2</v>
      </c>
      <c r="AD357" s="123">
        <f t="shared" si="61"/>
        <v>7.2308237999999969E-2</v>
      </c>
      <c r="AE357" s="120">
        <f>(AD357+1)/(MAX($AD$220:AD357)+1)-1</f>
        <v>-1.6090920360720129E-2</v>
      </c>
      <c r="AF357" s="123">
        <f>MIN($AE$220:AE357)</f>
        <v>-6.1638815570564942E-2</v>
      </c>
      <c r="AG357" s="123">
        <f t="shared" si="62"/>
        <v>0.54800000000000004</v>
      </c>
      <c r="AH357" s="123">
        <f t="shared" si="63"/>
        <v>-0.05</v>
      </c>
      <c r="AI357" s="123">
        <f t="shared" si="64"/>
        <v>0.46520000000000006</v>
      </c>
      <c r="AJ357">
        <f t="shared" si="65"/>
        <v>0.7</v>
      </c>
    </row>
    <row r="358" spans="1:36">
      <c r="A358" s="115">
        <v>44552</v>
      </c>
      <c r="B358" s="221">
        <v>1.3814</v>
      </c>
      <c r="C358" s="221">
        <v>1.3814</v>
      </c>
      <c r="D358" s="221">
        <v>1.3795999999999999</v>
      </c>
      <c r="E358" s="204">
        <v>53880641.640000001</v>
      </c>
      <c r="F358" s="204">
        <v>39004373.560000002</v>
      </c>
      <c r="G358" s="191">
        <f t="shared" si="53"/>
        <v>1.0812759620659926</v>
      </c>
      <c r="H358" s="201">
        <f>出入金!H356</f>
        <v>50000000</v>
      </c>
      <c r="I358" s="201">
        <f>出入金!I356</f>
        <v>19632768.361581922</v>
      </c>
      <c r="J358" s="34">
        <f>出入金!C356</f>
        <v>4.2904294478527727E-2</v>
      </c>
      <c r="K358" s="167">
        <f t="shared" si="59"/>
        <v>413446.3599999994</v>
      </c>
      <c r="L358" s="167">
        <f t="shared" si="54"/>
        <v>3880641.6400000006</v>
      </c>
      <c r="M358" s="48">
        <v>71414.8</v>
      </c>
      <c r="N358" s="167">
        <f t="shared" si="55"/>
        <v>170897.304179211</v>
      </c>
      <c r="O358" s="167">
        <f t="shared" si="60"/>
        <v>438296.38999999966</v>
      </c>
      <c r="P358" s="167">
        <f t="shared" si="56"/>
        <v>3809226.8400000008</v>
      </c>
      <c r="Q358" s="123">
        <f t="shared" si="57"/>
        <v>0.19766145907338131</v>
      </c>
      <c r="R358" s="123">
        <f>K358/AVERAGE($H$219:H358)</f>
        <v>8.2689271999999876E-3</v>
      </c>
      <c r="S358" s="123">
        <f>L358/AVERAGE($H$219:H358)</f>
        <v>7.7612832800000017E-2</v>
      </c>
      <c r="T358" s="123">
        <f>O358/AVERAGE($H$219:H358)</f>
        <v>8.7659277999999931E-3</v>
      </c>
      <c r="U358" s="123">
        <f>P358/AVERAGE($H$219:H358)</f>
        <v>7.6184536800000022E-2</v>
      </c>
      <c r="V358" s="93">
        <f>U358/COUNT($S$219:S358)*365</f>
        <v>0.19862397094285719</v>
      </c>
      <c r="W358" s="123">
        <f>比较基准!B359/比较基准!$B$219-1</f>
        <v>6.0523102382078919E-2</v>
      </c>
      <c r="X358" s="210">
        <f t="shared" si="58"/>
        <v>1.7089730417921098E-2</v>
      </c>
      <c r="Y358" s="210">
        <f>R358-(比较基准!B359/比较基准!B358-1)</f>
        <v>-2.1500639304355522E-3</v>
      </c>
      <c r="Z358" s="210">
        <f>X358/COUNT($X$219:X358)*365</f>
        <v>4.4555368589580001E-2</v>
      </c>
      <c r="AA358" s="211">
        <f>(V358-J358)/(STDEV($T$219:T358)*SQRT(365))</f>
        <v>0.83305655984205085</v>
      </c>
      <c r="AB358" s="120">
        <f>(S358+1)/(MAX($S$219:S358)+1)-1</f>
        <v>-1.6014619696592791E-2</v>
      </c>
      <c r="AC358" s="123">
        <f>MIN($AB$219:AB358)</f>
        <v>-8.9289609654113145E-2</v>
      </c>
      <c r="AD358" s="123">
        <f t="shared" si="61"/>
        <v>7.2308237999999969E-2</v>
      </c>
      <c r="AE358" s="120">
        <f>(AD358+1)/(MAX($AD$220:AD358)+1)-1</f>
        <v>-1.6090920360720129E-2</v>
      </c>
      <c r="AF358" s="123">
        <f>MIN($AE$220:AE358)</f>
        <v>-6.1638815570564942E-2</v>
      </c>
      <c r="AG358" s="123">
        <f t="shared" si="62"/>
        <v>0.54800000000000004</v>
      </c>
      <c r="AH358" s="123">
        <f t="shared" si="63"/>
        <v>-0.05</v>
      </c>
      <c r="AI358" s="123">
        <f t="shared" si="64"/>
        <v>0.46520000000000006</v>
      </c>
      <c r="AJ358">
        <f t="shared" si="65"/>
        <v>0.7</v>
      </c>
    </row>
    <row r="359" spans="1:36">
      <c r="A359" s="115">
        <v>44553</v>
      </c>
      <c r="B359" s="221">
        <v>1.3804000000000001</v>
      </c>
      <c r="C359" s="221">
        <v>1.3804000000000001</v>
      </c>
      <c r="D359" s="221">
        <v>1.3788</v>
      </c>
      <c r="E359" s="204">
        <v>53841637.259999998</v>
      </c>
      <c r="F359" s="204">
        <v>39004373.560000002</v>
      </c>
      <c r="G359" s="191">
        <f t="shared" si="53"/>
        <v>1.0806489536797554</v>
      </c>
      <c r="H359" s="201">
        <f>出入金!H357</f>
        <v>50000000</v>
      </c>
      <c r="I359" s="201">
        <f>出入金!I357</f>
        <v>19718309.859154928</v>
      </c>
      <c r="J359" s="34">
        <f>出入金!C357</f>
        <v>4.2903363914373202E-2</v>
      </c>
      <c r="K359" s="167">
        <f t="shared" si="59"/>
        <v>-39004.380000002682</v>
      </c>
      <c r="L359" s="167">
        <f t="shared" si="54"/>
        <v>3841637.2599999979</v>
      </c>
      <c r="M359" s="48">
        <v>62148.2</v>
      </c>
      <c r="N359" s="167">
        <f t="shared" si="55"/>
        <v>160622.43949379178</v>
      </c>
      <c r="O359" s="167">
        <f t="shared" si="60"/>
        <v>-29737.780000003055</v>
      </c>
      <c r="P359" s="167">
        <f t="shared" si="56"/>
        <v>3779489.0599999977</v>
      </c>
      <c r="Q359" s="123">
        <f t="shared" si="57"/>
        <v>0.19482588961428562</v>
      </c>
      <c r="R359" s="123">
        <f>K359/AVERAGE($H$219:H359)</f>
        <v>-7.800876000000536E-4</v>
      </c>
      <c r="S359" s="123">
        <f>L359/AVERAGE($H$219:H359)</f>
        <v>7.6832745199999955E-2</v>
      </c>
      <c r="T359" s="123">
        <f>O359/AVERAGE($H$219:H359)</f>
        <v>-5.9475560000006112E-4</v>
      </c>
      <c r="U359" s="123">
        <f>P359/AVERAGE($H$219:H359)</f>
        <v>7.5589781199999956E-2</v>
      </c>
      <c r="V359" s="93">
        <f>U359/COUNT($S$219:S359)*365</f>
        <v>0.19567567473758854</v>
      </c>
      <c r="W359" s="123">
        <f>比较基准!B360/比较基准!$B$219-1</f>
        <v>6.0770501250620779E-2</v>
      </c>
      <c r="X359" s="210">
        <f t="shared" si="58"/>
        <v>1.6062243949379176E-2</v>
      </c>
      <c r="Y359" s="210">
        <f>R359-(比较基准!B360/比较基准!B359-1)</f>
        <v>-1.0133676369800306E-3</v>
      </c>
      <c r="Z359" s="210">
        <f>X359/COUNT($X$219:X359)*365</f>
        <v>4.1579567670378716E-2</v>
      </c>
      <c r="AA359" s="211">
        <f>(V359-J359)/(STDEV($T$219:T359)*SQRT(365))</f>
        <v>0.8201839077028269</v>
      </c>
      <c r="AB359" s="120">
        <f>(S359+1)/(MAX($S$219:S359)+1)-1</f>
        <v>-1.672693006483672E-2</v>
      </c>
      <c r="AC359" s="123">
        <f>MIN($AB$219:AB359)</f>
        <v>-8.9289609654113145E-2</v>
      </c>
      <c r="AD359" s="123">
        <f t="shared" si="61"/>
        <v>7.2308237999999969E-2</v>
      </c>
      <c r="AE359" s="120">
        <f>(AD359+1)/(MAX($AD$220:AD359)+1)-1</f>
        <v>-1.6090920360720129E-2</v>
      </c>
      <c r="AF359" s="123">
        <f>MIN($AE$220:AE359)</f>
        <v>-6.1638815570564942E-2</v>
      </c>
      <c r="AG359" s="123">
        <f t="shared" si="62"/>
        <v>0.54800000000000004</v>
      </c>
      <c r="AH359" s="123">
        <f t="shared" si="63"/>
        <v>-0.05</v>
      </c>
      <c r="AI359" s="123">
        <f t="shared" si="64"/>
        <v>0.46520000000000006</v>
      </c>
      <c r="AJ359">
        <f t="shared" si="65"/>
        <v>0.7</v>
      </c>
    </row>
    <row r="360" spans="1:36">
      <c r="A360" s="115">
        <v>44554</v>
      </c>
      <c r="B360" s="221">
        <v>1.3547</v>
      </c>
      <c r="C360" s="221">
        <v>1.3547</v>
      </c>
      <c r="D360" s="221">
        <v>1.3529</v>
      </c>
      <c r="E360" s="204">
        <v>52839224.859999999</v>
      </c>
      <c r="F360" s="204">
        <v>39004373.560000002</v>
      </c>
      <c r="G360" s="191">
        <f t="shared" si="53"/>
        <v>1.0603495571753272</v>
      </c>
      <c r="H360" s="201">
        <f>出入金!H358</f>
        <v>50000000</v>
      </c>
      <c r="I360" s="201">
        <f>出入金!I358</f>
        <v>19803370.786516853</v>
      </c>
      <c r="J360" s="34">
        <f>出入金!C358</f>
        <v>4.2902439024390358E-2</v>
      </c>
      <c r="K360" s="167">
        <f t="shared" si="59"/>
        <v>-1002412.3999999985</v>
      </c>
      <c r="L360" s="167">
        <f t="shared" si="54"/>
        <v>2839224.8599999994</v>
      </c>
      <c r="M360" s="48">
        <v>71147.179999999993</v>
      </c>
      <c r="N360" s="167">
        <f t="shared" si="55"/>
        <v>168819.92225278288</v>
      </c>
      <c r="O360" s="167">
        <f t="shared" si="60"/>
        <v>-1011411.3799999985</v>
      </c>
      <c r="P360" s="167">
        <f t="shared" si="56"/>
        <v>2768077.6799999992</v>
      </c>
      <c r="Q360" s="123">
        <f t="shared" si="57"/>
        <v>0.14337078725673758</v>
      </c>
      <c r="R360" s="123">
        <f>K360/AVERAGE($H$219:H360)</f>
        <v>-2.004824799999997E-2</v>
      </c>
      <c r="S360" s="123">
        <f>L360/AVERAGE($H$219:H360)</f>
        <v>5.6784497199999985E-2</v>
      </c>
      <c r="T360" s="123">
        <f>O360/AVERAGE($H$219:H360)</f>
        <v>-2.0228227599999971E-2</v>
      </c>
      <c r="U360" s="123">
        <f>P360/AVERAGE($H$219:H360)</f>
        <v>5.5361553599999988E-2</v>
      </c>
      <c r="V360" s="93">
        <f>U360/COUNT($S$219:S360)*365</f>
        <v>0.14230258495774645</v>
      </c>
      <c r="W360" s="123">
        <f>比较基准!B361/比较基准!$B$219-1</f>
        <v>3.9902504974721698E-2</v>
      </c>
      <c r="X360" s="210">
        <f t="shared" si="58"/>
        <v>1.6881992225278288E-2</v>
      </c>
      <c r="Y360" s="210">
        <f>R360-(比较基准!B361/比较基准!B360-1)</f>
        <v>-3.7575875628884786E-4</v>
      </c>
      <c r="Z360" s="210">
        <f>X360/COUNT($X$219:X360)*365</f>
        <v>4.3393853255116729E-2</v>
      </c>
      <c r="AA360" s="211">
        <f>(V360-J360)/(STDEV($T$219:T360)*SQRT(365))</f>
        <v>0.52713679552987625</v>
      </c>
      <c r="AB360" s="120">
        <f>(S360+1)/(MAX($S$219:S360)+1)-1</f>
        <v>-3.5033303497156609E-2</v>
      </c>
      <c r="AC360" s="123">
        <f>MIN($AB$219:AB360)</f>
        <v>-8.9289609654113145E-2</v>
      </c>
      <c r="AD360" s="123">
        <f t="shared" si="61"/>
        <v>5.6784497199999985E-2</v>
      </c>
      <c r="AE360" s="120">
        <f>(AD360+1)/(MAX($AD$220:AD360)+1)-1</f>
        <v>-3.0334911949906007E-2</v>
      </c>
      <c r="AF360" s="123">
        <f>MIN($AE$220:AE360)</f>
        <v>-6.1638815570564942E-2</v>
      </c>
      <c r="AG360" s="123">
        <f t="shared" si="62"/>
        <v>0.54800000000000004</v>
      </c>
      <c r="AH360" s="123">
        <f t="shared" si="63"/>
        <v>-0.05</v>
      </c>
      <c r="AI360" s="123">
        <f t="shared" si="64"/>
        <v>0.46520000000000006</v>
      </c>
      <c r="AJ360">
        <f t="shared" si="65"/>
        <v>0.7</v>
      </c>
    </row>
    <row r="361" spans="1:36">
      <c r="A361" s="115">
        <v>44555</v>
      </c>
      <c r="B361" s="221">
        <v>1.3547</v>
      </c>
      <c r="C361" s="221">
        <v>1.3547</v>
      </c>
      <c r="D361" s="221">
        <v>1.3529</v>
      </c>
      <c r="E361" s="204">
        <v>52839224.859999999</v>
      </c>
      <c r="F361" s="204">
        <v>39004373.560000002</v>
      </c>
      <c r="G361" s="191">
        <f t="shared" si="53"/>
        <v>1.0603495571753272</v>
      </c>
      <c r="H361" s="201">
        <f>出入金!H359</f>
        <v>50000000</v>
      </c>
      <c r="I361" s="201">
        <f>出入金!I359</f>
        <v>19887955.182072829</v>
      </c>
      <c r="J361" s="34">
        <f>出入金!C359</f>
        <v>4.2901519756839021E-2</v>
      </c>
      <c r="K361" s="167">
        <f t="shared" si="59"/>
        <v>0</v>
      </c>
      <c r="L361" s="167">
        <f t="shared" si="54"/>
        <v>2839224.8599999994</v>
      </c>
      <c r="M361" s="48">
        <v>71147.179999999993</v>
      </c>
      <c r="N361" s="167">
        <f t="shared" si="55"/>
        <v>168819.92225278288</v>
      </c>
      <c r="O361" s="167">
        <f t="shared" si="60"/>
        <v>0</v>
      </c>
      <c r="P361" s="167">
        <f t="shared" si="56"/>
        <v>2768077.6799999992</v>
      </c>
      <c r="Q361" s="123">
        <f t="shared" si="57"/>
        <v>0.1427610246507042</v>
      </c>
      <c r="R361" s="123">
        <f>K361/AVERAGE($H$219:H361)</f>
        <v>0</v>
      </c>
      <c r="S361" s="123">
        <f>L361/AVERAGE($H$219:H361)</f>
        <v>5.6784497199999985E-2</v>
      </c>
      <c r="T361" s="123">
        <f>O361/AVERAGE($H$219:H361)</f>
        <v>0</v>
      </c>
      <c r="U361" s="123">
        <f>P361/AVERAGE($H$219:H361)</f>
        <v>5.5361553599999988E-2</v>
      </c>
      <c r="V361" s="93">
        <f>U361/COUNT($S$219:S361)*365</f>
        <v>0.14130746198601396</v>
      </c>
      <c r="W361" s="123">
        <f>比较基准!B362/比较基准!$B$219-1</f>
        <v>3.9902504974721698E-2</v>
      </c>
      <c r="X361" s="210">
        <f t="shared" si="58"/>
        <v>1.6881992225278288E-2</v>
      </c>
      <c r="Y361" s="210">
        <f>R361-(比较基准!B362/比较基准!B361-1)</f>
        <v>0</v>
      </c>
      <c r="Z361" s="210">
        <f>X361/COUNT($X$219:X361)*365</f>
        <v>4.3090399735850174E-2</v>
      </c>
      <c r="AA361" s="211">
        <f>(V361-J361)/(STDEV($T$219:T361)*SQRT(365))</f>
        <v>0.52370879088211142</v>
      </c>
      <c r="AB361" s="120">
        <f>(S361+1)/(MAX($S$219:S361)+1)-1</f>
        <v>-3.5033303497156609E-2</v>
      </c>
      <c r="AC361" s="123">
        <f>MIN($AB$219:AB361)</f>
        <v>-8.9289609654113145E-2</v>
      </c>
      <c r="AD361" s="123">
        <f t="shared" si="61"/>
        <v>5.6784497199999985E-2</v>
      </c>
      <c r="AE361" s="120">
        <f>(AD361+1)/(MAX($AD$220:AD361)+1)-1</f>
        <v>-3.0334911949906007E-2</v>
      </c>
      <c r="AF361" s="123">
        <f>MIN($AE$220:AE361)</f>
        <v>-6.1638815570564942E-2</v>
      </c>
      <c r="AG361" s="123">
        <f t="shared" si="62"/>
        <v>0.54800000000000004</v>
      </c>
      <c r="AH361" s="123">
        <f t="shared" si="63"/>
        <v>-0.05</v>
      </c>
      <c r="AI361" s="123">
        <f t="shared" si="64"/>
        <v>0.46520000000000006</v>
      </c>
      <c r="AJ361">
        <f t="shared" si="65"/>
        <v>0.7</v>
      </c>
    </row>
    <row r="362" spans="1:36">
      <c r="A362" s="115">
        <v>44556</v>
      </c>
      <c r="B362" s="221">
        <v>1.3547</v>
      </c>
      <c r="C362" s="221">
        <v>1.3547</v>
      </c>
      <c r="D362" s="221">
        <v>1.3529</v>
      </c>
      <c r="E362" s="204">
        <v>52839224.859999999</v>
      </c>
      <c r="F362" s="204">
        <v>39004373.560000002</v>
      </c>
      <c r="G362" s="191">
        <f t="shared" si="53"/>
        <v>1.0603495571753272</v>
      </c>
      <c r="H362" s="201">
        <f>出入金!H360</f>
        <v>50000000</v>
      </c>
      <c r="I362" s="201">
        <f>出入金!I360</f>
        <v>19972067.039106146</v>
      </c>
      <c r="J362" s="34">
        <f>出入金!C360</f>
        <v>4.2900606060606181E-2</v>
      </c>
      <c r="K362" s="167">
        <f t="shared" si="59"/>
        <v>0</v>
      </c>
      <c r="L362" s="167">
        <f t="shared" si="54"/>
        <v>2839224.8599999994</v>
      </c>
      <c r="M362" s="48">
        <v>71147.179999999993</v>
      </c>
      <c r="N362" s="167">
        <f t="shared" si="55"/>
        <v>168819.92225278288</v>
      </c>
      <c r="O362" s="167">
        <f t="shared" si="60"/>
        <v>0</v>
      </c>
      <c r="P362" s="167">
        <f t="shared" si="56"/>
        <v>2768077.6799999992</v>
      </c>
      <c r="Q362" s="123">
        <f t="shared" si="57"/>
        <v>0.14215979019300695</v>
      </c>
      <c r="R362" s="123">
        <f>K362/AVERAGE($H$219:H362)</f>
        <v>0</v>
      </c>
      <c r="S362" s="123">
        <f>L362/AVERAGE($H$219:H362)</f>
        <v>5.6784497199999985E-2</v>
      </c>
      <c r="T362" s="123">
        <f>O362/AVERAGE($H$219:H362)</f>
        <v>0</v>
      </c>
      <c r="U362" s="123">
        <f>P362/AVERAGE($H$219:H362)</f>
        <v>5.5361553599999988E-2</v>
      </c>
      <c r="V362" s="93">
        <f>U362/COUNT($S$219:S362)*365</f>
        <v>0.14032616016666663</v>
      </c>
      <c r="W362" s="123">
        <f>比较基准!B363/比较基准!$B$219-1</f>
        <v>3.9902504974721698E-2</v>
      </c>
      <c r="X362" s="210">
        <f t="shared" si="58"/>
        <v>1.6881992225278288E-2</v>
      </c>
      <c r="Y362" s="210">
        <f>R362-(比较基准!B363/比较基准!B362-1)</f>
        <v>0</v>
      </c>
      <c r="Z362" s="210">
        <f>X362/COUNT($X$219:X362)*365</f>
        <v>4.279116084879566E-2</v>
      </c>
      <c r="AA362" s="211">
        <f>(V362-J362)/(STDEV($T$219:T362)*SQRT(365))</f>
        <v>0.52031089280626064</v>
      </c>
      <c r="AB362" s="120">
        <f>(S362+1)/(MAX($S$219:S362)+1)-1</f>
        <v>-3.5033303497156609E-2</v>
      </c>
      <c r="AC362" s="123">
        <f>MIN($AB$219:AB362)</f>
        <v>-8.9289609654113145E-2</v>
      </c>
      <c r="AD362" s="123">
        <f t="shared" si="61"/>
        <v>5.6784497199999985E-2</v>
      </c>
      <c r="AE362" s="120">
        <f>(AD362+1)/(MAX($AD$220:AD362)+1)-1</f>
        <v>-3.0334911949906007E-2</v>
      </c>
      <c r="AF362" s="123">
        <f>MIN($AE$220:AE362)</f>
        <v>-6.1638815570564942E-2</v>
      </c>
      <c r="AG362" s="123">
        <f t="shared" si="62"/>
        <v>0.54800000000000004</v>
      </c>
      <c r="AH362" s="123">
        <f t="shared" si="63"/>
        <v>-0.05</v>
      </c>
      <c r="AI362" s="123">
        <f t="shared" si="64"/>
        <v>0.46520000000000006</v>
      </c>
      <c r="AJ362">
        <f t="shared" si="65"/>
        <v>0.7</v>
      </c>
    </row>
    <row r="363" spans="1:36">
      <c r="A363" s="115">
        <v>44557</v>
      </c>
      <c r="B363" s="221">
        <v>1.3531</v>
      </c>
      <c r="C363" s="221">
        <v>1.3531</v>
      </c>
      <c r="D363" s="221">
        <v>1.3515999999999999</v>
      </c>
      <c r="E363" s="204">
        <v>52776817.859999999</v>
      </c>
      <c r="F363" s="204">
        <v>39004373.560000002</v>
      </c>
      <c r="G363" s="191">
        <f t="shared" si="53"/>
        <v>1.0593306685476918</v>
      </c>
      <c r="H363" s="201">
        <f>出入金!H361</f>
        <v>50000000</v>
      </c>
      <c r="I363" s="201">
        <f>出入金!I361</f>
        <v>20055710.306406684</v>
      </c>
      <c r="J363" s="34">
        <f>出入金!C361</f>
        <v>4.2899697885196493E-2</v>
      </c>
      <c r="K363" s="167">
        <f t="shared" si="59"/>
        <v>-62407</v>
      </c>
      <c r="L363" s="167">
        <f t="shared" si="54"/>
        <v>2776817.8599999994</v>
      </c>
      <c r="M363" s="48">
        <v>60126.6</v>
      </c>
      <c r="N363" s="167">
        <f t="shared" si="55"/>
        <v>156572.80300392199</v>
      </c>
      <c r="O363" s="167">
        <f t="shared" si="60"/>
        <v>-51386.419999999925</v>
      </c>
      <c r="P363" s="167">
        <f t="shared" si="56"/>
        <v>2716691.2599999993</v>
      </c>
      <c r="Q363" s="123">
        <f t="shared" si="57"/>
        <v>0.13845522385277775</v>
      </c>
      <c r="R363" s="123">
        <f>K363/AVERAGE($H$219:H363)</f>
        <v>-1.24814E-3</v>
      </c>
      <c r="S363" s="123">
        <f>L363/AVERAGE($H$219:H363)</f>
        <v>5.553635719999999E-2</v>
      </c>
      <c r="T363" s="123">
        <f>O363/AVERAGE($H$219:H363)</f>
        <v>-1.0277283999999985E-3</v>
      </c>
      <c r="U363" s="123">
        <f>P363/AVERAGE($H$219:H363)</f>
        <v>5.4333825199999984E-2</v>
      </c>
      <c r="V363" s="93">
        <f>U363/COUNT($S$219:S363)*365</f>
        <v>0.13677135308965513</v>
      </c>
      <c r="W363" s="123">
        <f>比较基准!B364/比较基准!$B$219-1</f>
        <v>3.987907689960779E-2</v>
      </c>
      <c r="X363" s="210">
        <f t="shared" si="58"/>
        <v>1.56572803003922E-2</v>
      </c>
      <c r="Y363" s="210">
        <f>R363-(比较基准!B364/比较基准!B363-1)</f>
        <v>-1.2256108927020583E-3</v>
      </c>
      <c r="Z363" s="210">
        <f>X363/COUNT($X$219:X363)*365</f>
        <v>3.9413153859607947E-2</v>
      </c>
      <c r="AA363" s="211">
        <f>(V363-J363)/(STDEV($T$219:T363)*SQRT(365))</f>
        <v>0.50304452875170491</v>
      </c>
      <c r="AB363" s="120">
        <f>(S363+1)/(MAX($S$219:S363)+1)-1</f>
        <v>-3.617299994024803E-2</v>
      </c>
      <c r="AC363" s="123">
        <f>MIN($AB$219:AB363)</f>
        <v>-8.9289609654113145E-2</v>
      </c>
      <c r="AD363" s="123">
        <f t="shared" si="61"/>
        <v>5.6784497199999985E-2</v>
      </c>
      <c r="AE363" s="120">
        <f>(AD363+1)/(MAX($AD$220:AD363)+1)-1</f>
        <v>-3.0334911949906007E-2</v>
      </c>
      <c r="AF363" s="123">
        <f>MIN($AE$220:AE363)</f>
        <v>-6.1638815570564942E-2</v>
      </c>
      <c r="AG363" s="123">
        <f t="shared" si="62"/>
        <v>0.54800000000000004</v>
      </c>
      <c r="AH363" s="123">
        <f t="shared" si="63"/>
        <v>-0.05</v>
      </c>
      <c r="AI363" s="123">
        <f t="shared" si="64"/>
        <v>0.46520000000000006</v>
      </c>
      <c r="AJ363">
        <f t="shared" si="65"/>
        <v>0.7</v>
      </c>
    </row>
    <row r="364" spans="1:36">
      <c r="A364" s="115">
        <v>44558</v>
      </c>
      <c r="B364" s="221">
        <v>1.367</v>
      </c>
      <c r="C364" s="221">
        <v>1.367</v>
      </c>
      <c r="D364" s="221">
        <v>1.3656999999999999</v>
      </c>
      <c r="E364" s="204">
        <v>53318978.659999996</v>
      </c>
      <c r="F364" s="204">
        <v>39004373.560000002</v>
      </c>
      <c r="G364" s="191">
        <f t="shared" si="53"/>
        <v>1.0703816913551218</v>
      </c>
      <c r="H364" s="201">
        <f>出入金!H362</f>
        <v>50000000</v>
      </c>
      <c r="I364" s="201">
        <f>出入金!I362</f>
        <v>20138888.888888888</v>
      </c>
      <c r="J364" s="34">
        <f>出入金!C362</f>
        <v>4.2898795180723009E-2</v>
      </c>
      <c r="K364" s="167">
        <f t="shared" si="59"/>
        <v>542160.79999999702</v>
      </c>
      <c r="L364" s="167">
        <f t="shared" si="54"/>
        <v>3318978.6599999964</v>
      </c>
      <c r="M364" s="48">
        <v>51987.65</v>
      </c>
      <c r="N364" s="167">
        <f t="shared" si="55"/>
        <v>148534.93526786167</v>
      </c>
      <c r="O364" s="167">
        <f t="shared" si="60"/>
        <v>550299.74999999721</v>
      </c>
      <c r="P364" s="167">
        <f t="shared" si="56"/>
        <v>3266991.0099999965</v>
      </c>
      <c r="Q364" s="123">
        <f t="shared" si="57"/>
        <v>0.16480445759999984</v>
      </c>
      <c r="R364" s="123">
        <f>K364/AVERAGE($H$219:H364)</f>
        <v>1.084321599999994E-2</v>
      </c>
      <c r="S364" s="123">
        <f>L364/AVERAGE($H$219:H364)</f>
        <v>6.6379573199999931E-2</v>
      </c>
      <c r="T364" s="123">
        <f>O364/AVERAGE($H$219:H364)</f>
        <v>1.1005994999999944E-2</v>
      </c>
      <c r="U364" s="123">
        <f>P364/AVERAGE($H$219:H364)</f>
        <v>6.5339820199999926E-2</v>
      </c>
      <c r="V364" s="93">
        <f>U364/COUNT($S$219:S364)*365</f>
        <v>0.1633495504999998</v>
      </c>
      <c r="W364" s="123">
        <f>比较基准!B365/比较基准!$B$219-1</f>
        <v>5.1526079673213765E-2</v>
      </c>
      <c r="X364" s="210">
        <f t="shared" si="58"/>
        <v>1.4853493526786166E-2</v>
      </c>
      <c r="Y364" s="210">
        <f>R364-(比较基准!B365/比较基准!B364-1)</f>
        <v>-3.5712741717063706E-4</v>
      </c>
      <c r="Z364" s="210">
        <f>X364/COUNT($X$219:X364)*365</f>
        <v>3.7133733816965414E-2</v>
      </c>
      <c r="AA364" s="211">
        <f>(V364-J364)/(STDEV($T$219:T364)*SQRT(365))</f>
        <v>0.6450853755832906</v>
      </c>
      <c r="AB364" s="120">
        <f>(S364+1)/(MAX($S$219:S364)+1)-1</f>
        <v>-2.6271887319169962E-2</v>
      </c>
      <c r="AC364" s="123">
        <f>MIN($AB$219:AB364)</f>
        <v>-8.9289609654113145E-2</v>
      </c>
      <c r="AD364" s="123">
        <f t="shared" si="61"/>
        <v>5.6784497199999985E-2</v>
      </c>
      <c r="AE364" s="120">
        <f>(AD364+1)/(MAX($AD$220:AD364)+1)-1</f>
        <v>-3.0334911949906007E-2</v>
      </c>
      <c r="AF364" s="123">
        <f>MIN($AE$220:AE364)</f>
        <v>-6.1638815570564942E-2</v>
      </c>
      <c r="AG364" s="123">
        <f t="shared" si="62"/>
        <v>0.54800000000000004</v>
      </c>
      <c r="AH364" s="123">
        <f t="shared" si="63"/>
        <v>-0.05</v>
      </c>
      <c r="AI364" s="123">
        <f t="shared" si="64"/>
        <v>0.46520000000000006</v>
      </c>
      <c r="AJ364">
        <f t="shared" si="65"/>
        <v>0.7</v>
      </c>
    </row>
    <row r="365" spans="1:36">
      <c r="A365" s="115">
        <v>44559</v>
      </c>
      <c r="B365" s="221">
        <v>1.3599000000000001</v>
      </c>
      <c r="C365" s="221">
        <v>1.3599000000000001</v>
      </c>
      <c r="D365" s="221">
        <v>1.3595999999999999</v>
      </c>
      <c r="E365" s="204">
        <v>53042047.600000001</v>
      </c>
      <c r="F365" s="204">
        <v>39004373.560000002</v>
      </c>
      <c r="G365" s="191">
        <f t="shared" si="53"/>
        <v>1.0656007524100635</v>
      </c>
      <c r="H365" s="201">
        <f>出入金!H363</f>
        <v>50000000</v>
      </c>
      <c r="I365" s="201">
        <f>出入金!I363</f>
        <v>20221606.648199446</v>
      </c>
      <c r="J365" s="34">
        <f>出入金!C363</f>
        <v>4.2897897897898017E-2</v>
      </c>
      <c r="K365" s="167">
        <f t="shared" si="59"/>
        <v>-276931.05999999493</v>
      </c>
      <c r="L365" s="167">
        <f t="shared" si="54"/>
        <v>3042047.6000000015</v>
      </c>
      <c r="M365" s="48">
        <v>11973.27</v>
      </c>
      <c r="N365" s="167">
        <f t="shared" si="55"/>
        <v>103980.99868275196</v>
      </c>
      <c r="O365" s="167">
        <f t="shared" si="60"/>
        <v>-236916.67999999505</v>
      </c>
      <c r="P365" s="167">
        <f t="shared" si="56"/>
        <v>3030074.3300000015</v>
      </c>
      <c r="Q365" s="123">
        <f t="shared" si="57"/>
        <v>0.1504355046027398</v>
      </c>
      <c r="R365" s="123">
        <f>K365/AVERAGE($H$219:H365)</f>
        <v>-5.5386211999998991E-3</v>
      </c>
      <c r="S365" s="123">
        <f>L365/AVERAGE($H$219:H365)</f>
        <v>6.0840952000000031E-2</v>
      </c>
      <c r="T365" s="123">
        <f>O365/AVERAGE($H$219:H365)</f>
        <v>-4.7383335999999013E-3</v>
      </c>
      <c r="U365" s="123">
        <f>P365/AVERAGE($H$219:H365)</f>
        <v>6.0601486600000032E-2</v>
      </c>
      <c r="V365" s="93">
        <f>U365/COUNT($S$219:S365)*365</f>
        <v>0.15047307897278919</v>
      </c>
      <c r="W365" s="123">
        <f>比较基准!B366/比较基准!$B$219-1</f>
        <v>5.0442852131724836E-2</v>
      </c>
      <c r="X365" s="210">
        <f t="shared" si="58"/>
        <v>1.0398099868275196E-2</v>
      </c>
      <c r="Y365" s="210">
        <f>R365-(比较基准!B366/比较基准!B365-1)</f>
        <v>-4.5084731490589725E-3</v>
      </c>
      <c r="Z365" s="210">
        <f>X365/COUNT($X$219:X365)*365</f>
        <v>2.5818411237554059E-2</v>
      </c>
      <c r="AA365" s="211">
        <f>(V365-J365)/(STDEV($T$219:T365)*SQRT(365))</f>
        <v>0.5775556239973535</v>
      </c>
      <c r="AB365" s="120">
        <f>(S365+1)/(MAX($S$219:S365)+1)-1</f>
        <v>-3.1329290239732521E-2</v>
      </c>
      <c r="AC365" s="123">
        <f>MIN($AB$219:AB365)</f>
        <v>-8.9289609654113145E-2</v>
      </c>
      <c r="AD365" s="123">
        <f t="shared" si="61"/>
        <v>5.6784497199999985E-2</v>
      </c>
      <c r="AE365" s="120">
        <f>(AD365+1)/(MAX($AD$220:AD365)+1)-1</f>
        <v>-3.0334911949906007E-2</v>
      </c>
      <c r="AF365" s="123">
        <f>MIN($AE$220:AE365)</f>
        <v>-6.1638815570564942E-2</v>
      </c>
      <c r="AG365" s="123">
        <f t="shared" si="62"/>
        <v>0.54800000000000004</v>
      </c>
      <c r="AH365" s="123">
        <f t="shared" si="63"/>
        <v>-0.05</v>
      </c>
      <c r="AI365" s="123">
        <f t="shared" si="64"/>
        <v>0.46520000000000006</v>
      </c>
      <c r="AJ365">
        <f t="shared" si="65"/>
        <v>0.7</v>
      </c>
    </row>
    <row r="366" spans="1:36">
      <c r="A366" s="115">
        <v>44560</v>
      </c>
      <c r="B366" s="221">
        <v>1.3756999999999999</v>
      </c>
      <c r="C366" s="221">
        <v>1.3756999999999999</v>
      </c>
      <c r="D366" s="221">
        <v>1.3747</v>
      </c>
      <c r="E366" s="204">
        <v>53658316.710000001</v>
      </c>
      <c r="F366" s="204">
        <v>39004373.560000002</v>
      </c>
      <c r="G366" s="191">
        <f t="shared" si="53"/>
        <v>1.07743553570029</v>
      </c>
      <c r="H366" s="201">
        <f>出入金!H364</f>
        <v>50000000</v>
      </c>
      <c r="I366" s="201">
        <f>出入金!I364</f>
        <v>20303867.403314918</v>
      </c>
      <c r="J366" s="34">
        <f>出入金!C364</f>
        <v>4.2897005988024067E-2</v>
      </c>
      <c r="K366" s="167">
        <f t="shared" si="59"/>
        <v>616269.1099999994</v>
      </c>
      <c r="L366" s="167">
        <f t="shared" si="54"/>
        <v>3658316.7100000009</v>
      </c>
      <c r="M366" s="48">
        <v>39024.370000000003</v>
      </c>
      <c r="N366" s="167">
        <f t="shared" si="55"/>
        <v>134835.40174180464</v>
      </c>
      <c r="O366" s="167">
        <f t="shared" si="60"/>
        <v>589218.00999999931</v>
      </c>
      <c r="P366" s="167">
        <f t="shared" si="56"/>
        <v>3619292.3400000008</v>
      </c>
      <c r="Q366" s="123">
        <f t="shared" si="57"/>
        <v>0.18017831959455785</v>
      </c>
      <c r="R366" s="123">
        <f>K366/AVERAGE($H$219:H366)</f>
        <v>1.2325382199999988E-2</v>
      </c>
      <c r="S366" s="123">
        <f>L366/AVERAGE($H$219:H366)</f>
        <v>7.3166334200000016E-2</v>
      </c>
      <c r="T366" s="123">
        <f>O366/AVERAGE($H$219:H366)</f>
        <v>1.1784360199999986E-2</v>
      </c>
      <c r="U366" s="123">
        <f>P366/AVERAGE($H$219:H366)</f>
        <v>7.2385846800000014E-2</v>
      </c>
      <c r="V366" s="93">
        <f>U366/COUNT($S$219:S366)*365</f>
        <v>0.17851914920270273</v>
      </c>
      <c r="W366" s="123">
        <f>比较基准!B367/比较基准!$B$219-1</f>
        <v>5.9682794025819552E-2</v>
      </c>
      <c r="X366" s="210">
        <f t="shared" si="58"/>
        <v>1.3483540174180464E-2</v>
      </c>
      <c r="Y366" s="210">
        <f>R366-(比较基准!B367/比较基准!B366-1)</f>
        <v>3.5291474735285912E-3</v>
      </c>
      <c r="Z366" s="210">
        <f>X366/COUNT($X$219:X366)*365</f>
        <v>3.3253325429566681E-2</v>
      </c>
      <c r="AA366" s="211">
        <f>(V366-J366)/(STDEV($T$219:T366)*SQRT(365))</f>
        <v>0.72726690317858733</v>
      </c>
      <c r="AB366" s="120">
        <f>(S366+1)/(MAX($S$219:S366)+1)-1</f>
        <v>-2.0074788138138899E-2</v>
      </c>
      <c r="AC366" s="123">
        <f>MIN($AB$219:AB366)</f>
        <v>-8.9289609654113145E-2</v>
      </c>
      <c r="AD366" s="123">
        <f t="shared" si="61"/>
        <v>5.6784497199999985E-2</v>
      </c>
      <c r="AE366" s="120">
        <f>(AD366+1)/(MAX($AD$220:AD366)+1)-1</f>
        <v>-3.0334911949906007E-2</v>
      </c>
      <c r="AF366" s="123">
        <f>MIN($AE$220:AE366)</f>
        <v>-6.1638815570564942E-2</v>
      </c>
      <c r="AG366" s="123">
        <f t="shared" si="62"/>
        <v>0.54800000000000004</v>
      </c>
      <c r="AH366" s="123">
        <f t="shared" si="63"/>
        <v>-0.05</v>
      </c>
      <c r="AI366" s="123">
        <f t="shared" si="64"/>
        <v>0.46520000000000006</v>
      </c>
      <c r="AJ366">
        <f t="shared" si="65"/>
        <v>0.7</v>
      </c>
    </row>
    <row r="367" spans="1:36" s="119" customFormat="1" ht="15" customHeight="1">
      <c r="A367" s="116">
        <v>44561</v>
      </c>
      <c r="B367" s="223">
        <v>1.3887</v>
      </c>
      <c r="C367" s="223">
        <v>1.3887</v>
      </c>
      <c r="D367" s="223">
        <v>1.3879999999999999</v>
      </c>
      <c r="E367" s="206">
        <v>54165373.560000002</v>
      </c>
      <c r="F367" s="206">
        <v>39004373.560000002</v>
      </c>
      <c r="G367" s="224">
        <f t="shared" si="53"/>
        <v>1.0878595501214827</v>
      </c>
      <c r="H367" s="207">
        <f>出入金!H365</f>
        <v>50000000</v>
      </c>
      <c r="I367" s="207">
        <f>出入金!I365</f>
        <v>20385674.931129478</v>
      </c>
      <c r="J367" s="118">
        <f>出入金!C365</f>
        <v>4.289611940298519E-2</v>
      </c>
      <c r="K367" s="180">
        <f t="shared" si="59"/>
        <v>507056.85000000149</v>
      </c>
      <c r="L367" s="180">
        <f t="shared" si="54"/>
        <v>4165373.5600000024</v>
      </c>
      <c r="M367" s="129">
        <v>26148.04</v>
      </c>
      <c r="N367" s="180">
        <f t="shared" si="55"/>
        <v>121518.73906573921</v>
      </c>
      <c r="O367" s="180">
        <f t="shared" si="60"/>
        <v>519933.18000000156</v>
      </c>
      <c r="P367" s="180">
        <f t="shared" si="56"/>
        <v>4139225.5200000023</v>
      </c>
      <c r="Q367" s="135">
        <f t="shared" si="57"/>
        <v>0.20432845976756767</v>
      </c>
      <c r="R367" s="135">
        <f>K367/AVERAGE($H$219:H367)</f>
        <v>1.0141137000000029E-2</v>
      </c>
      <c r="S367" s="135">
        <f>L367/AVERAGE($H$219:H367)</f>
        <v>8.3307471200000052E-2</v>
      </c>
      <c r="T367" s="135">
        <f>O367/AVERAGE($H$219:H367)</f>
        <v>1.0398663600000031E-2</v>
      </c>
      <c r="U367" s="135">
        <f>P367/AVERAGE($H$219:H367)</f>
        <v>8.2784510400000053E-2</v>
      </c>
      <c r="V367" s="130">
        <f>U367/COUNT($S$219:S367)*365</f>
        <v>0.20279427044295317</v>
      </c>
      <c r="W367" s="135">
        <f>比较基准!B368/比较基准!$B$219-1</f>
        <v>7.1155597293426132E-2</v>
      </c>
      <c r="X367" s="225">
        <f t="shared" si="58"/>
        <v>1.2151873906573921E-2</v>
      </c>
      <c r="Y367" s="225">
        <f>R367-(比较基准!B368/比较基准!B367-1)</f>
        <v>-6.8550219079093616E-4</v>
      </c>
      <c r="Z367" s="225">
        <f>X367/COUNT($X$219:X367)*365</f>
        <v>2.9768013261070342E-2</v>
      </c>
      <c r="AA367" s="226">
        <f>(V367-J367)/(STDEV($T$219:T367)*SQRT(365))</f>
        <v>0.85737690925780063</v>
      </c>
      <c r="AB367" s="134">
        <f>(S367+1)/(MAX($S$219:S367)+1)-1</f>
        <v>-1.0814754994578402E-2</v>
      </c>
      <c r="AC367" s="135">
        <f>MIN($AB$219:AB367)</f>
        <v>-8.9289609654113145E-2</v>
      </c>
      <c r="AD367" s="135">
        <f t="shared" si="61"/>
        <v>8.3307471200000052E-2</v>
      </c>
      <c r="AE367" s="134">
        <f>(AD367+1)/(MAX($AD$220:AD367)+1)-1</f>
        <v>-5.9984441201804684E-3</v>
      </c>
      <c r="AF367" s="135">
        <f>MIN($AE$220:AE367)</f>
        <v>-6.1638815570564942E-2</v>
      </c>
      <c r="AG367" s="135">
        <f t="shared" si="62"/>
        <v>0.54800000000000004</v>
      </c>
      <c r="AH367" s="135">
        <f t="shared" si="63"/>
        <v>-0.05</v>
      </c>
      <c r="AI367" s="135">
        <f t="shared" si="64"/>
        <v>0.46520000000000006</v>
      </c>
      <c r="AJ367" s="119">
        <f t="shared" si="65"/>
        <v>0.7</v>
      </c>
    </row>
    <row r="368" spans="1:36">
      <c r="A368" s="115">
        <v>44562</v>
      </c>
      <c r="B368" s="221">
        <v>1.3887</v>
      </c>
      <c r="C368" s="221">
        <v>1.3887</v>
      </c>
      <c r="D368" s="221">
        <v>1.3879999999999999</v>
      </c>
      <c r="E368" s="204">
        <v>54165373.560000002</v>
      </c>
      <c r="F368" s="204">
        <v>39004373.560000002</v>
      </c>
      <c r="G368" s="191">
        <f t="shared" si="53"/>
        <v>1.0878595501214827</v>
      </c>
      <c r="H368" s="201">
        <f>出入金!H366</f>
        <v>50000000</v>
      </c>
      <c r="I368" s="201">
        <f>出入金!I366</f>
        <v>20467032.967032965</v>
      </c>
      <c r="J368" s="34">
        <f>出入金!C366</f>
        <v>4.2895238095238215E-2</v>
      </c>
      <c r="K368" s="167">
        <f t="shared" si="59"/>
        <v>0</v>
      </c>
      <c r="L368" s="167">
        <f t="shared" ref="L368:L378" si="66">E368-H368-$L$367</f>
        <v>0</v>
      </c>
      <c r="M368" s="48">
        <v>0</v>
      </c>
      <c r="N368" s="167">
        <f t="shared" si="55"/>
        <v>0</v>
      </c>
      <c r="O368" s="167">
        <f>P368</f>
        <v>0</v>
      </c>
      <c r="P368" s="167">
        <f t="shared" si="56"/>
        <v>0</v>
      </c>
      <c r="Q368" s="123">
        <f t="shared" si="57"/>
        <v>0</v>
      </c>
      <c r="R368" s="123">
        <f>K368/AVERAGE($H$368:H368)</f>
        <v>0</v>
      </c>
      <c r="S368" s="123">
        <f>L368/AVERAGE($H$368:H368)</f>
        <v>0</v>
      </c>
      <c r="T368" s="123">
        <f>O368/AVERAGE($H$368:H368)</f>
        <v>0</v>
      </c>
      <c r="U368" s="123">
        <f>P368/AVERAGE($H$368:H368)</f>
        <v>0</v>
      </c>
      <c r="V368" s="93">
        <f>U368/COUNT($S$368:S368)*365</f>
        <v>0</v>
      </c>
      <c r="W368" s="123">
        <f>比较基准!B369/比较基准!$B$368-1</f>
        <v>0</v>
      </c>
      <c r="X368" s="210">
        <f t="shared" si="58"/>
        <v>0</v>
      </c>
      <c r="Y368" s="210">
        <f>R368-(比较基准!B369/比较基准!B368-1)</f>
        <v>0</v>
      </c>
      <c r="Z368" s="210">
        <f>X368/COUNT($X$368:X368)*365</f>
        <v>0</v>
      </c>
      <c r="AA368" s="211" t="e">
        <f>(V368-J368)/(STDEV($T$368:T368)*SQRT(365))</f>
        <v>#DIV/0!</v>
      </c>
      <c r="AB368" s="120">
        <f>(S368+1)/(MAX($S$368:S368)+1)-1</f>
        <v>0</v>
      </c>
      <c r="AC368" s="123">
        <f>MIN($AB$368:AB368)</f>
        <v>0</v>
      </c>
      <c r="AE368" s="120"/>
      <c r="AF368" s="123"/>
      <c r="AJ368">
        <f t="shared" si="65"/>
        <v>0.7</v>
      </c>
    </row>
    <row r="369" spans="1:36">
      <c r="A369" s="115">
        <v>44563</v>
      </c>
      <c r="B369" s="221">
        <v>1.3887</v>
      </c>
      <c r="C369" s="221">
        <v>1.3887</v>
      </c>
      <c r="D369" s="221">
        <v>1.3879999999999999</v>
      </c>
      <c r="E369" s="204">
        <v>54165373.560000002</v>
      </c>
      <c r="F369" s="204">
        <v>39004373.560000002</v>
      </c>
      <c r="G369" s="191">
        <f t="shared" si="53"/>
        <v>1.0878595501214827</v>
      </c>
      <c r="H369" s="201">
        <f>出入金!H367</f>
        <v>50000000</v>
      </c>
      <c r="I369" s="201">
        <f>出入金!I367</f>
        <v>20547945.205479451</v>
      </c>
      <c r="J369" s="34">
        <f>出入金!C367</f>
        <v>4.289436201780427E-2</v>
      </c>
      <c r="K369" s="167">
        <f t="shared" si="59"/>
        <v>0</v>
      </c>
      <c r="L369" s="167">
        <f t="shared" si="66"/>
        <v>0</v>
      </c>
      <c r="M369" s="48">
        <v>0</v>
      </c>
      <c r="N369" s="167">
        <f t="shared" si="55"/>
        <v>0</v>
      </c>
      <c r="O369" s="167">
        <f t="shared" ref="O369:O378" si="67">P369-P368</f>
        <v>0</v>
      </c>
      <c r="P369" s="167">
        <f t="shared" si="56"/>
        <v>0</v>
      </c>
      <c r="Q369" s="123">
        <f t="shared" si="57"/>
        <v>0</v>
      </c>
      <c r="R369" s="123">
        <f>K369/AVERAGE($H$368:H369)</f>
        <v>0</v>
      </c>
      <c r="S369" s="123">
        <f>L369/AVERAGE($H$368:H369)</f>
        <v>0</v>
      </c>
      <c r="T369" s="123">
        <f>O369/AVERAGE($H$368:H369)</f>
        <v>0</v>
      </c>
      <c r="U369" s="123">
        <f>P369/AVERAGE($H$368:H369)</f>
        <v>0</v>
      </c>
      <c r="V369" s="93">
        <f>U369/COUNT($S$368:S369)*365</f>
        <v>0</v>
      </c>
      <c r="W369" s="123">
        <f>比较基准!B370/比较基准!$B$368-1</f>
        <v>0</v>
      </c>
      <c r="X369" s="210">
        <f t="shared" si="58"/>
        <v>0</v>
      </c>
      <c r="Y369" s="210">
        <f>R369-(比较基准!B370/比较基准!B369-1)</f>
        <v>0</v>
      </c>
      <c r="Z369" s="210">
        <f>X369/COUNT($X$368:X369)*365</f>
        <v>0</v>
      </c>
      <c r="AA369" s="211" t="e">
        <f>(V369-J369)/(STDEV($T$368:T369)*SQRT(365))</f>
        <v>#DIV/0!</v>
      </c>
      <c r="AB369" s="120">
        <f>(S369+1)/(MAX($S$368:S369)+1)-1</f>
        <v>0</v>
      </c>
      <c r="AC369" s="123">
        <f>MIN($AB$368:AB369)</f>
        <v>0</v>
      </c>
      <c r="AD369" s="123">
        <f t="shared" ref="AD369:AD378" si="68">IF(WEEKDAY(A:A)=6,S:S,AD368)</f>
        <v>0</v>
      </c>
      <c r="AE369" s="120">
        <f>IF(AD369&lt;0,AD369,0)</f>
        <v>0</v>
      </c>
      <c r="AF369" s="123">
        <f>MIN($AE$368:AE369)</f>
        <v>0</v>
      </c>
      <c r="AG369" s="123">
        <f t="shared" ref="AG369:AG414" si="69">AG368</f>
        <v>0</v>
      </c>
      <c r="AH369" s="123">
        <f t="shared" ref="AH369:AH414" si="70">AH368</f>
        <v>0</v>
      </c>
      <c r="AI369" s="123">
        <f t="shared" ref="AI369:AI414" si="71">AI368</f>
        <v>0</v>
      </c>
      <c r="AJ369">
        <f t="shared" si="65"/>
        <v>0.7</v>
      </c>
    </row>
    <row r="370" spans="1:36">
      <c r="A370" s="115">
        <v>44564</v>
      </c>
      <c r="B370" s="221">
        <v>1.3887</v>
      </c>
      <c r="C370" s="221">
        <v>1.3887</v>
      </c>
      <c r="D370" s="221">
        <v>1.3879999999999999</v>
      </c>
      <c r="E370" s="204">
        <v>54165373.560000002</v>
      </c>
      <c r="F370" s="204">
        <v>39004373.560000002</v>
      </c>
      <c r="G370" s="191">
        <f t="shared" si="53"/>
        <v>1.0878595501214827</v>
      </c>
      <c r="H370" s="201">
        <f>出入金!H368</f>
        <v>50000000</v>
      </c>
      <c r="I370" s="201">
        <f>出入金!I368</f>
        <v>50000000</v>
      </c>
      <c r="J370" s="34">
        <f>出入金!C368</f>
        <v>4.2599999999999999E-2</v>
      </c>
      <c r="K370" s="167">
        <f t="shared" si="59"/>
        <v>0</v>
      </c>
      <c r="L370" s="167">
        <f t="shared" si="66"/>
        <v>0</v>
      </c>
      <c r="M370" s="48">
        <v>0</v>
      </c>
      <c r="N370" s="167">
        <f t="shared" si="55"/>
        <v>0</v>
      </c>
      <c r="O370" s="167">
        <f t="shared" si="67"/>
        <v>0</v>
      </c>
      <c r="P370" s="167">
        <f t="shared" si="56"/>
        <v>0</v>
      </c>
      <c r="Q370" s="123">
        <f t="shared" si="57"/>
        <v>0</v>
      </c>
      <c r="R370" s="123">
        <f>K370/AVERAGE($H$368:H370)</f>
        <v>0</v>
      </c>
      <c r="S370" s="123">
        <f>L370/AVERAGE($H$368:H370)</f>
        <v>0</v>
      </c>
      <c r="T370" s="123">
        <f>O370/AVERAGE($H$368:H370)</f>
        <v>0</v>
      </c>
      <c r="U370" s="123">
        <f>P370/AVERAGE($H$368:H370)</f>
        <v>0</v>
      </c>
      <c r="V370" s="93">
        <f>U370/COUNT($S$368:S370)*365</f>
        <v>0</v>
      </c>
      <c r="W370" s="123">
        <f>比较基准!B371/比较基准!$B$368-1</f>
        <v>0</v>
      </c>
      <c r="X370" s="210">
        <f t="shared" si="58"/>
        <v>0</v>
      </c>
      <c r="Y370" s="210">
        <f>R370-(比较基准!B371/比较基准!B370-1)</f>
        <v>0</v>
      </c>
      <c r="Z370" s="210">
        <f>X370/COUNT($X$368:X370)*365</f>
        <v>0</v>
      </c>
      <c r="AA370" s="211" t="e">
        <f>(V370-J370)/(STDEV($T$368:T370)*SQRT(365))</f>
        <v>#DIV/0!</v>
      </c>
      <c r="AB370" s="120">
        <f>(S370+1)/(MAX($S$368:S370)+1)-1</f>
        <v>0</v>
      </c>
      <c r="AC370" s="123">
        <f>MIN($AB$368:AB370)</f>
        <v>0</v>
      </c>
      <c r="AD370" s="123">
        <f t="shared" si="68"/>
        <v>0</v>
      </c>
      <c r="AE370" s="120">
        <f>(AD370+1)/(MAX($AD$369:AD370)+1)-1</f>
        <v>0</v>
      </c>
      <c r="AF370" s="123">
        <f>MIN($AE$368:AE370)</f>
        <v>0</v>
      </c>
      <c r="AG370" s="123">
        <f t="shared" si="69"/>
        <v>0</v>
      </c>
      <c r="AH370" s="123">
        <f t="shared" si="70"/>
        <v>0</v>
      </c>
      <c r="AI370" s="123">
        <f t="shared" si="71"/>
        <v>0</v>
      </c>
      <c r="AJ370">
        <f t="shared" si="65"/>
        <v>0.7</v>
      </c>
    </row>
    <row r="371" spans="1:36">
      <c r="A371" s="115">
        <v>44565</v>
      </c>
      <c r="B371" s="221">
        <v>1.3851</v>
      </c>
      <c r="C371" s="221">
        <v>1.3851</v>
      </c>
      <c r="D371" s="221">
        <v>1.3842000000000001</v>
      </c>
      <c r="E371" s="204">
        <v>54024957.82</v>
      </c>
      <c r="F371" s="204">
        <v>39004373.560000002</v>
      </c>
      <c r="G371" s="191">
        <f t="shared" si="53"/>
        <v>1.0848812602868563</v>
      </c>
      <c r="H371" s="201">
        <f>出入金!H369</f>
        <v>50000000</v>
      </c>
      <c r="I371" s="201">
        <f>出入金!I369</f>
        <v>50000000</v>
      </c>
      <c r="J371" s="34">
        <f>出入金!C369</f>
        <v>4.2599999999999999E-2</v>
      </c>
      <c r="K371" s="167">
        <f t="shared" si="59"/>
        <v>-140415.74000000209</v>
      </c>
      <c r="L371" s="167">
        <f t="shared" si="66"/>
        <v>-140415.74000000209</v>
      </c>
      <c r="M371" s="48">
        <f>33958.64-$M$367</f>
        <v>7810.5999999999985</v>
      </c>
      <c r="N371" s="167">
        <f t="shared" si="55"/>
        <v>5942.6937778012416</v>
      </c>
      <c r="O371" s="167">
        <f t="shared" si="67"/>
        <v>-148226.34000000209</v>
      </c>
      <c r="P371" s="167">
        <f t="shared" si="56"/>
        <v>-148226.34000000209</v>
      </c>
      <c r="Q371" s="123">
        <f t="shared" si="57"/>
        <v>-2.8083148000000416E-3</v>
      </c>
      <c r="R371" s="123">
        <f>K371/AVERAGE($H$368:H371)</f>
        <v>-2.8083148000000416E-3</v>
      </c>
      <c r="S371" s="123">
        <f>L371/AVERAGE($H$368:H371)</f>
        <v>-2.8083148000000416E-3</v>
      </c>
      <c r="T371" s="123">
        <f>O371/AVERAGE($H$368:H371)</f>
        <v>-2.9645268000000418E-3</v>
      </c>
      <c r="U371" s="123">
        <f>P371/AVERAGE($H$368:H371)</f>
        <v>-2.9645268000000418E-3</v>
      </c>
      <c r="V371" s="93">
        <f>U371/COUNT($S$368:S371)*365</f>
        <v>-0.27051307050000384</v>
      </c>
      <c r="W371" s="123">
        <f>比较基准!B372/比较基准!$B$368-1</f>
        <v>-3.4025841777801658E-3</v>
      </c>
      <c r="X371" s="210">
        <f t="shared" si="58"/>
        <v>5.9426937778012416E-4</v>
      </c>
      <c r="Y371" s="210">
        <f>R371-(比较基准!B372/比较基准!B371-1)</f>
        <v>5.9426937778012416E-4</v>
      </c>
      <c r="Z371" s="210">
        <f>X371/COUNT($X$368:X371)*365</f>
        <v>5.422708072243633E-2</v>
      </c>
      <c r="AA371" s="211">
        <f>(V371-J371)/(STDEV($T$368:T371)*SQRT(365))</f>
        <v>-11.05679810858015</v>
      </c>
      <c r="AB371" s="120">
        <f>(S371+1)/(MAX($S$368:S371)+1)-1</f>
        <v>-2.8083147999999891E-3</v>
      </c>
      <c r="AC371" s="123">
        <f>MIN($AB$368:AB371)</f>
        <v>-2.8083147999999891E-3</v>
      </c>
      <c r="AD371" s="123">
        <f t="shared" si="68"/>
        <v>0</v>
      </c>
      <c r="AE371" s="120">
        <f>(AD371+1)/(MAX($AD$369:AD371)+1)-1</f>
        <v>0</v>
      </c>
      <c r="AF371" s="123">
        <f>MIN($AE$368:AE371)</f>
        <v>0</v>
      </c>
      <c r="AG371" s="123">
        <f t="shared" si="69"/>
        <v>0</v>
      </c>
      <c r="AH371" s="123">
        <f t="shared" si="70"/>
        <v>0</v>
      </c>
      <c r="AI371" s="123">
        <f t="shared" si="71"/>
        <v>0</v>
      </c>
      <c r="AJ371">
        <f t="shared" si="65"/>
        <v>0.7</v>
      </c>
    </row>
    <row r="372" spans="1:36">
      <c r="A372" s="115">
        <v>44566</v>
      </c>
      <c r="B372" s="221">
        <v>1.3531</v>
      </c>
      <c r="C372" s="221">
        <v>1.3531</v>
      </c>
      <c r="D372" s="221">
        <v>1.3516999999999999</v>
      </c>
      <c r="E372" s="204">
        <v>52776817.859999999</v>
      </c>
      <c r="F372" s="204">
        <v>39004373.560000002</v>
      </c>
      <c r="G372" s="191">
        <f t="shared" si="53"/>
        <v>1.0594090445959714</v>
      </c>
      <c r="H372" s="201">
        <f>出入金!H370</f>
        <v>50000000</v>
      </c>
      <c r="I372" s="201">
        <f>出入金!I370</f>
        <v>50000000</v>
      </c>
      <c r="J372" s="34">
        <f>出入金!C370</f>
        <v>4.2599999999999999E-2</v>
      </c>
      <c r="K372" s="167">
        <f t="shared" si="59"/>
        <v>-1248139.9600000009</v>
      </c>
      <c r="L372" s="167">
        <f t="shared" si="66"/>
        <v>-1388555.700000003</v>
      </c>
      <c r="M372" s="48">
        <f>53757.82-$M$367</f>
        <v>27609.78</v>
      </c>
      <c r="N372" s="167">
        <f t="shared" si="55"/>
        <v>7727.6440890565109</v>
      </c>
      <c r="O372" s="167">
        <f t="shared" si="67"/>
        <v>-1267939.1400000008</v>
      </c>
      <c r="P372" s="167">
        <f t="shared" si="56"/>
        <v>-1416165.480000003</v>
      </c>
      <c r="Q372" s="123">
        <f t="shared" si="57"/>
        <v>-2.7771114000000059E-2</v>
      </c>
      <c r="R372" s="123">
        <f>K372/AVERAGE($H$368:H372)</f>
        <v>-2.4962799200000017E-2</v>
      </c>
      <c r="S372" s="123">
        <f>L372/AVERAGE($H$368:H372)</f>
        <v>-2.7771114000000059E-2</v>
      </c>
      <c r="T372" s="123">
        <f>O372/AVERAGE($H$368:H372)</f>
        <v>-2.5358782800000017E-2</v>
      </c>
      <c r="U372" s="123">
        <f>P372/AVERAGE($H$368:H372)</f>
        <v>-2.8323309600000061E-2</v>
      </c>
      <c r="V372" s="93">
        <f>U372/COUNT($S$368:S372)*365</f>
        <v>-2.0676016008000047</v>
      </c>
      <c r="W372" s="123">
        <f>比较基准!B373/比较基准!$B$368-1</f>
        <v>-2.854387840890571E-2</v>
      </c>
      <c r="X372" s="210">
        <f t="shared" si="58"/>
        <v>7.727644089056511E-4</v>
      </c>
      <c r="Y372" s="210">
        <f>R372-(比较基准!B373/比较基准!B372-1)</f>
        <v>2.6433247019728295E-4</v>
      </c>
      <c r="Z372" s="210">
        <f>X372/COUNT($X$368:X372)*365</f>
        <v>5.6411801850112533E-2</v>
      </c>
      <c r="AA372" s="211">
        <f>(V372-J372)/(STDEV($T$368:T372)*SQRT(365))</f>
        <v>-9.9651447548316536</v>
      </c>
      <c r="AB372" s="120">
        <f>(S372+1)/(MAX($S$368:S372)+1)-1</f>
        <v>-2.7771114000000097E-2</v>
      </c>
      <c r="AC372" s="123">
        <f>MIN($AB$368:AB372)</f>
        <v>-2.7771114000000097E-2</v>
      </c>
      <c r="AD372" s="123">
        <f t="shared" si="68"/>
        <v>0</v>
      </c>
      <c r="AE372" s="120">
        <f>(AD372+1)/(MAX($AD$369:AD372)+1)-1</f>
        <v>0</v>
      </c>
      <c r="AF372" s="123">
        <f>MIN($AE$368:AE372)</f>
        <v>0</v>
      </c>
      <c r="AG372" s="123">
        <f t="shared" si="69"/>
        <v>0</v>
      </c>
      <c r="AH372" s="123">
        <f t="shared" si="70"/>
        <v>0</v>
      </c>
      <c r="AI372" s="123">
        <f t="shared" si="71"/>
        <v>0</v>
      </c>
      <c r="AJ372">
        <f t="shared" si="65"/>
        <v>0.7</v>
      </c>
    </row>
    <row r="373" spans="1:36">
      <c r="A373" s="115">
        <v>44567</v>
      </c>
      <c r="B373" s="221">
        <v>1.3642000000000001</v>
      </c>
      <c r="C373" s="221">
        <v>1.3642000000000001</v>
      </c>
      <c r="D373" s="221">
        <v>1.3628</v>
      </c>
      <c r="E373" s="204">
        <v>53209766.409999996</v>
      </c>
      <c r="F373" s="204">
        <v>39004373.560000002</v>
      </c>
      <c r="G373" s="191">
        <f t="shared" si="53"/>
        <v>1.068108785955012</v>
      </c>
      <c r="H373" s="201">
        <f>出入金!H371</f>
        <v>50000000</v>
      </c>
      <c r="I373" s="201">
        <f>出入金!I371</f>
        <v>50000000</v>
      </c>
      <c r="J373" s="34">
        <f>出入金!C371</f>
        <v>4.2599999999999999E-2</v>
      </c>
      <c r="K373" s="167">
        <f t="shared" si="59"/>
        <v>432948.54999999702</v>
      </c>
      <c r="L373" s="167">
        <f t="shared" si="66"/>
        <v>-955607.15000000596</v>
      </c>
      <c r="M373" s="48">
        <f>55409.42-$M$367</f>
        <v>29261.379999999997</v>
      </c>
      <c r="N373" s="167">
        <f t="shared" si="55"/>
        <v>15870.085386363206</v>
      </c>
      <c r="O373" s="167">
        <f t="shared" si="67"/>
        <v>431296.94999999704</v>
      </c>
      <c r="P373" s="167">
        <f t="shared" si="56"/>
        <v>-984868.53000000597</v>
      </c>
      <c r="Q373" s="123">
        <f t="shared" si="57"/>
        <v>-1.911214300000012E-2</v>
      </c>
      <c r="R373" s="123">
        <f>K373/AVERAGE($H$368:H373)</f>
        <v>8.6589709999999407E-3</v>
      </c>
      <c r="S373" s="123">
        <f>L373/AVERAGE($H$368:H373)</f>
        <v>-1.911214300000012E-2</v>
      </c>
      <c r="T373" s="123">
        <f>O373/AVERAGE($H$368:H373)</f>
        <v>8.6259389999999402E-3</v>
      </c>
      <c r="U373" s="123">
        <f>P373/AVERAGE($H$368:H373)</f>
        <v>-1.9697370600000118E-2</v>
      </c>
      <c r="V373" s="93">
        <f>U373/COUNT($S$368:S373)*365</f>
        <v>-1.1982567115000071</v>
      </c>
      <c r="W373" s="123">
        <f>比较基准!B374/比较基准!$B$368-1</f>
        <v>-2.069915153863644E-2</v>
      </c>
      <c r="X373" s="210">
        <f t="shared" si="58"/>
        <v>1.5870085386363204E-3</v>
      </c>
      <c r="Y373" s="210">
        <f>R373-(比较基准!B374/比较基准!B373-1)</f>
        <v>5.8374588595070699E-4</v>
      </c>
      <c r="Z373" s="210">
        <f>X373/COUNT($X$368:X373)*365</f>
        <v>9.6543019433709493E-2</v>
      </c>
      <c r="AA373" s="211">
        <f>(V373-J373)/(STDEV($T$368:T373)*SQRT(365))</f>
        <v>-5.6462860999081093</v>
      </c>
      <c r="AB373" s="120">
        <f>(S373+1)/(MAX($S$368:S373)+1)-1</f>
        <v>-1.9112143000000081E-2</v>
      </c>
      <c r="AC373" s="123">
        <f>MIN($AB$368:AB373)</f>
        <v>-2.7771114000000097E-2</v>
      </c>
      <c r="AD373" s="123">
        <f t="shared" si="68"/>
        <v>0</v>
      </c>
      <c r="AE373" s="120">
        <f>(AD373+1)/(MAX($AD$369:AD373)+1)-1</f>
        <v>0</v>
      </c>
      <c r="AF373" s="123">
        <f>MIN($AE$368:AE373)</f>
        <v>0</v>
      </c>
      <c r="AG373" s="123">
        <f t="shared" si="69"/>
        <v>0</v>
      </c>
      <c r="AH373" s="123">
        <f t="shared" si="70"/>
        <v>0</v>
      </c>
      <c r="AI373" s="123">
        <f t="shared" si="71"/>
        <v>0</v>
      </c>
      <c r="AJ373">
        <f t="shared" si="65"/>
        <v>0.7</v>
      </c>
    </row>
    <row r="374" spans="1:36">
      <c r="A374" s="115">
        <v>44568</v>
      </c>
      <c r="B374" s="221">
        <v>1.3365</v>
      </c>
      <c r="C374" s="221">
        <v>1.3365</v>
      </c>
      <c r="D374" s="221">
        <v>1.335</v>
      </c>
      <c r="E374" s="204">
        <v>52129345.259999998</v>
      </c>
      <c r="F374" s="204">
        <v>39004373.560000002</v>
      </c>
      <c r="G374" s="191">
        <f t="shared" si="53"/>
        <v>1.0463202445332707</v>
      </c>
      <c r="H374" s="201">
        <f>出入金!H372</f>
        <v>50000000</v>
      </c>
      <c r="I374" s="201">
        <f>出入金!I372</f>
        <v>50000000</v>
      </c>
      <c r="J374" s="34">
        <f>出入金!C372</f>
        <v>4.2599999999999999E-2</v>
      </c>
      <c r="K374" s="167">
        <f t="shared" si="59"/>
        <v>-1080421.1499999985</v>
      </c>
      <c r="L374" s="167">
        <f t="shared" si="66"/>
        <v>-2036028.3000000045</v>
      </c>
      <c r="M374" s="48">
        <f>57363.79-$M$367</f>
        <v>31215.75</v>
      </c>
      <c r="N374" s="167">
        <f t="shared" si="55"/>
        <v>1799.2946688092511</v>
      </c>
      <c r="O374" s="167">
        <f t="shared" si="67"/>
        <v>-1082375.5199999986</v>
      </c>
      <c r="P374" s="167">
        <f t="shared" si="56"/>
        <v>-2067244.0500000045</v>
      </c>
      <c r="Q374" s="123">
        <f t="shared" si="57"/>
        <v>-4.072056600000009E-2</v>
      </c>
      <c r="R374" s="123">
        <f>K374/AVERAGE($H$368:H374)</f>
        <v>-2.160842299999997E-2</v>
      </c>
      <c r="S374" s="123">
        <f>L374/AVERAGE($H$368:H374)</f>
        <v>-4.072056600000009E-2</v>
      </c>
      <c r="T374" s="123">
        <f>O374/AVERAGE($H$368:H374)</f>
        <v>-2.1647510399999972E-2</v>
      </c>
      <c r="U374" s="123">
        <f>P374/AVERAGE($H$368:H374)</f>
        <v>-4.134488100000009E-2</v>
      </c>
      <c r="V374" s="93">
        <f>U374/COUNT($S$368:S374)*365</f>
        <v>-2.1558402235714333</v>
      </c>
      <c r="W374" s="123">
        <f>比较基准!B375/比较基准!$B$368-1</f>
        <v>-4.0900495466881015E-2</v>
      </c>
      <c r="X374" s="210">
        <f t="shared" si="58"/>
        <v>1.7992946688092509E-4</v>
      </c>
      <c r="Y374" s="210">
        <f>R374-(比较基准!B375/比较基准!B374-1)</f>
        <v>-9.8009008271092088E-4</v>
      </c>
      <c r="Z374" s="210">
        <f>X374/COUNT($X$368:X374)*365</f>
        <v>9.3820364873625234E-3</v>
      </c>
      <c r="AA374" s="211">
        <f>(V374-J374)/(STDEV($T$368:T374)*SQRT(365))</f>
        <v>-9.1417038567520112</v>
      </c>
      <c r="AB374" s="120">
        <f>(S374+1)/(MAX($S$368:S374)+1)-1</f>
        <v>-4.0720566000000069E-2</v>
      </c>
      <c r="AC374" s="123">
        <f>MIN($AB$368:AB374)</f>
        <v>-4.0720566000000069E-2</v>
      </c>
      <c r="AD374" s="123">
        <f t="shared" si="68"/>
        <v>-4.072056600000009E-2</v>
      </c>
      <c r="AE374" s="120">
        <f>(AD374+1)/(MAX($AD$369:AD374)+1)-1</f>
        <v>-4.0720566000000069E-2</v>
      </c>
      <c r="AF374" s="123">
        <f>MIN($AE$368:AE374)</f>
        <v>-4.0720566000000069E-2</v>
      </c>
      <c r="AG374" s="123">
        <f t="shared" si="69"/>
        <v>0</v>
      </c>
      <c r="AH374" s="123">
        <f t="shared" si="70"/>
        <v>0</v>
      </c>
      <c r="AI374" s="123">
        <f t="shared" si="71"/>
        <v>0</v>
      </c>
      <c r="AJ374">
        <f t="shared" si="65"/>
        <v>0.7</v>
      </c>
    </row>
    <row r="375" spans="1:36">
      <c r="A375" s="115">
        <v>44569</v>
      </c>
      <c r="B375" s="221">
        <v>1.3365</v>
      </c>
      <c r="C375" s="221">
        <v>1.3365</v>
      </c>
      <c r="D375" s="221">
        <v>1.335</v>
      </c>
      <c r="E375" s="204">
        <v>52129345.259999998</v>
      </c>
      <c r="F375" s="204">
        <v>39004373.560000002</v>
      </c>
      <c r="G375" s="191">
        <f t="shared" si="53"/>
        <v>1.0463202445332707</v>
      </c>
      <c r="H375" s="201">
        <f>出入金!H373</f>
        <v>50000000</v>
      </c>
      <c r="I375" s="201">
        <f>出入金!I373</f>
        <v>50000000</v>
      </c>
      <c r="J375" s="34">
        <f>出入金!C373</f>
        <v>4.2599999999999999E-2</v>
      </c>
      <c r="K375" s="167">
        <f t="shared" si="59"/>
        <v>0</v>
      </c>
      <c r="L375" s="167">
        <f t="shared" si="66"/>
        <v>-2036028.3000000045</v>
      </c>
      <c r="M375" s="48">
        <f>57363.79-$M$367</f>
        <v>31215.75</v>
      </c>
      <c r="N375" s="167">
        <f t="shared" si="55"/>
        <v>1799.2946688092511</v>
      </c>
      <c r="O375" s="167">
        <f t="shared" si="67"/>
        <v>0</v>
      </c>
      <c r="P375" s="167">
        <f t="shared" si="56"/>
        <v>-2067244.0500000045</v>
      </c>
      <c r="Q375" s="123">
        <f t="shared" si="57"/>
        <v>-4.072056600000009E-2</v>
      </c>
      <c r="R375" s="123">
        <f>K375/AVERAGE($H$368:H375)</f>
        <v>0</v>
      </c>
      <c r="S375" s="123">
        <f>L375/AVERAGE($H$368:H375)</f>
        <v>-4.072056600000009E-2</v>
      </c>
      <c r="T375" s="123">
        <f>O375/AVERAGE($H$368:H375)</f>
        <v>0</v>
      </c>
      <c r="U375" s="123">
        <f>P375/AVERAGE($H$368:H375)</f>
        <v>-4.134488100000009E-2</v>
      </c>
      <c r="V375" s="93">
        <f>U375/COUNT($S$368:S375)*365</f>
        <v>-1.886360195625004</v>
      </c>
      <c r="W375" s="123">
        <f>比较基准!B376/比较基准!$B$368-1</f>
        <v>-4.0900495466881015E-2</v>
      </c>
      <c r="X375" s="210">
        <f t="shared" si="58"/>
        <v>1.7992946688092509E-4</v>
      </c>
      <c r="Y375" s="210">
        <f>R375-(比较基准!B376/比较基准!B375-1)</f>
        <v>0</v>
      </c>
      <c r="Z375" s="210">
        <f>X375/COUNT($X$368:X375)*365</f>
        <v>8.2092819264422065E-3</v>
      </c>
      <c r="AA375" s="211">
        <f>(V375-J375)/(STDEV($T$368:T375)*SQRT(365))</f>
        <v>-8.527985212599738</v>
      </c>
      <c r="AB375" s="120">
        <f>(S375+1)/(MAX($S$368:S375)+1)-1</f>
        <v>-4.0720566000000069E-2</v>
      </c>
      <c r="AC375" s="123">
        <f>MIN($AB$368:AB375)</f>
        <v>-4.0720566000000069E-2</v>
      </c>
      <c r="AD375" s="123">
        <f t="shared" si="68"/>
        <v>-4.072056600000009E-2</v>
      </c>
      <c r="AE375" s="120">
        <f>(AD375+1)/(MAX($AD$369:AD375)+1)-1</f>
        <v>-4.0720566000000069E-2</v>
      </c>
      <c r="AF375" s="123">
        <f>MIN($AE$368:AE375)</f>
        <v>-4.0720566000000069E-2</v>
      </c>
      <c r="AG375" s="123">
        <f t="shared" si="69"/>
        <v>0</v>
      </c>
      <c r="AH375" s="123">
        <f t="shared" si="70"/>
        <v>0</v>
      </c>
      <c r="AI375" s="123">
        <f t="shared" si="71"/>
        <v>0</v>
      </c>
      <c r="AJ375">
        <f t="shared" si="65"/>
        <v>0.7</v>
      </c>
    </row>
    <row r="376" spans="1:36">
      <c r="A376" s="115">
        <v>44570</v>
      </c>
      <c r="B376" s="221">
        <v>1.3365</v>
      </c>
      <c r="C376" s="221">
        <v>1.3365</v>
      </c>
      <c r="D376" s="221">
        <v>1.335</v>
      </c>
      <c r="E376" s="204">
        <v>52129345.259999998</v>
      </c>
      <c r="F376" s="204">
        <v>39004373.560000002</v>
      </c>
      <c r="G376" s="191">
        <f t="shared" si="53"/>
        <v>1.0463202445332707</v>
      </c>
      <c r="H376" s="201">
        <f>出入金!H374</f>
        <v>50000000</v>
      </c>
      <c r="I376" s="201">
        <f>出入金!I374</f>
        <v>50000000</v>
      </c>
      <c r="J376" s="34">
        <f>出入金!C374</f>
        <v>4.2600000000000006E-2</v>
      </c>
      <c r="K376" s="167">
        <f t="shared" si="59"/>
        <v>0</v>
      </c>
      <c r="L376" s="167">
        <f t="shared" si="66"/>
        <v>-2036028.3000000045</v>
      </c>
      <c r="M376" s="48">
        <f>57363.79-$M$367</f>
        <v>31215.75</v>
      </c>
      <c r="N376" s="167">
        <f t="shared" si="55"/>
        <v>1799.2946688092511</v>
      </c>
      <c r="O376" s="167">
        <f t="shared" si="67"/>
        <v>0</v>
      </c>
      <c r="P376" s="167">
        <f t="shared" si="56"/>
        <v>-2067244.0500000045</v>
      </c>
      <c r="Q376" s="123">
        <f t="shared" si="57"/>
        <v>-4.072056600000009E-2</v>
      </c>
      <c r="R376" s="123">
        <f>K376/AVERAGE($H$368:H376)</f>
        <v>0</v>
      </c>
      <c r="S376" s="123">
        <f>L376/AVERAGE($H$368:H376)</f>
        <v>-4.072056600000009E-2</v>
      </c>
      <c r="T376" s="123">
        <f>O376/AVERAGE($H$368:H376)</f>
        <v>0</v>
      </c>
      <c r="U376" s="123">
        <f>P376/AVERAGE($H$368:H376)</f>
        <v>-4.134488100000009E-2</v>
      </c>
      <c r="V376" s="93">
        <f>U376/COUNT($S$368:S376)*365</f>
        <v>-1.6767646183333369</v>
      </c>
      <c r="W376" s="123">
        <f>比较基准!B377/比较基准!$B$368-1</f>
        <v>-4.0900495466881015E-2</v>
      </c>
      <c r="X376" s="210">
        <f t="shared" si="58"/>
        <v>1.7992946688092509E-4</v>
      </c>
      <c r="Y376" s="210">
        <f>R376-(比较基准!B377/比较基准!B376-1)</f>
        <v>0</v>
      </c>
      <c r="Z376" s="210">
        <f>X376/COUNT($X$368:X376)*365</f>
        <v>7.2971394901708503E-3</v>
      </c>
      <c r="AA376" s="211">
        <f>(V376-J376)/(STDEV($T$368:T376)*SQRT(365))</f>
        <v>-8.029629235532413</v>
      </c>
      <c r="AB376" s="120">
        <f>(S376+1)/(MAX($S$368:S376)+1)-1</f>
        <v>-4.0720566000000069E-2</v>
      </c>
      <c r="AC376" s="123">
        <f>MIN($AB$368:AB376)</f>
        <v>-4.0720566000000069E-2</v>
      </c>
      <c r="AD376" s="123">
        <f t="shared" si="68"/>
        <v>-4.072056600000009E-2</v>
      </c>
      <c r="AE376" s="120">
        <f>(AD376+1)/(MAX($AD$369:AD376)+1)-1</f>
        <v>-4.0720566000000069E-2</v>
      </c>
      <c r="AF376" s="123">
        <f>MIN($AE$368:AE376)</f>
        <v>-4.0720566000000069E-2</v>
      </c>
      <c r="AG376" s="123">
        <f t="shared" si="69"/>
        <v>0</v>
      </c>
      <c r="AH376" s="123">
        <f t="shared" si="70"/>
        <v>0</v>
      </c>
      <c r="AI376" s="123">
        <f t="shared" si="71"/>
        <v>0</v>
      </c>
      <c r="AJ376">
        <f t="shared" si="65"/>
        <v>0.7</v>
      </c>
    </row>
    <row r="377" spans="1:36">
      <c r="A377" s="115">
        <v>44571</v>
      </c>
      <c r="B377" s="221">
        <v>1.3464</v>
      </c>
      <c r="C377" s="221">
        <v>1.3464</v>
      </c>
      <c r="D377" s="221">
        <v>1.3447</v>
      </c>
      <c r="E377" s="204">
        <v>52515488.560000002</v>
      </c>
      <c r="F377" s="204">
        <v>39004373.560000002</v>
      </c>
      <c r="G377" s="191">
        <f t="shared" si="53"/>
        <v>1.0539227212163962</v>
      </c>
      <c r="H377" s="201">
        <f>出入金!H375</f>
        <v>50000000</v>
      </c>
      <c r="I377" s="201">
        <f>出入金!I375</f>
        <v>50000000</v>
      </c>
      <c r="J377" s="34">
        <f>出入金!C375</f>
        <v>4.2599999999999999E-2</v>
      </c>
      <c r="K377" s="167">
        <f t="shared" si="59"/>
        <v>386143.30000000447</v>
      </c>
      <c r="L377" s="167">
        <f t="shared" si="66"/>
        <v>-1649885</v>
      </c>
      <c r="M377" s="48">
        <f>64367.57-$M$367</f>
        <v>38219.53</v>
      </c>
      <c r="N377" s="167">
        <f t="shared" si="55"/>
        <v>14749.402123460861</v>
      </c>
      <c r="O377" s="167">
        <f t="shared" si="67"/>
        <v>379139.52000000444</v>
      </c>
      <c r="P377" s="167">
        <f t="shared" si="56"/>
        <v>-1688104.53</v>
      </c>
      <c r="Q377" s="123">
        <f t="shared" si="57"/>
        <v>-3.2997699999999998E-2</v>
      </c>
      <c r="R377" s="123">
        <f>K377/AVERAGE($H$368:H377)</f>
        <v>7.7228660000000894E-3</v>
      </c>
      <c r="S377" s="123">
        <f>L377/AVERAGE($H$368:H377)</f>
        <v>-3.2997699999999998E-2</v>
      </c>
      <c r="T377" s="123">
        <f>O377/AVERAGE($H$368:H377)</f>
        <v>7.5827904000000885E-3</v>
      </c>
      <c r="U377" s="123">
        <f>P377/AVERAGE($H$368:H377)</f>
        <v>-3.3762090600000003E-2</v>
      </c>
      <c r="V377" s="93">
        <f>U377/COUNT($S$368:S377)*365</f>
        <v>-1.2323163069000003</v>
      </c>
      <c r="W377" s="123">
        <f>比较基准!B378/比较基准!$B$368-1</f>
        <v>-3.4472640212346084E-2</v>
      </c>
      <c r="X377" s="210">
        <f t="shared" si="58"/>
        <v>1.4749402123460861E-3</v>
      </c>
      <c r="Y377" s="210">
        <f>R377-(比较基准!B378/比较基准!B377-1)</f>
        <v>1.0208968881883331E-3</v>
      </c>
      <c r="Z377" s="210">
        <f>X377/COUNT($X$368:X377)*365</f>
        <v>5.383531775063214E-2</v>
      </c>
      <c r="AA377" s="211">
        <f>(V377-J377)/(STDEV($T$368:T377)*SQRT(365))</f>
        <v>-5.9335037376155517</v>
      </c>
      <c r="AB377" s="120">
        <f>(S377+1)/(MAX($S$368:S377)+1)-1</f>
        <v>-3.2997700000000019E-2</v>
      </c>
      <c r="AC377" s="123">
        <f>MIN($AB$368:AB377)</f>
        <v>-4.0720566000000069E-2</v>
      </c>
      <c r="AD377" s="123">
        <f t="shared" si="68"/>
        <v>-4.072056600000009E-2</v>
      </c>
      <c r="AE377" s="120">
        <f>(AD377+1)/(MAX($AD$369:AD377)+1)-1</f>
        <v>-4.0720566000000069E-2</v>
      </c>
      <c r="AF377" s="123">
        <f>MIN($AE$368:AE377)</f>
        <v>-4.0720566000000069E-2</v>
      </c>
      <c r="AG377" s="123">
        <f t="shared" si="69"/>
        <v>0</v>
      </c>
      <c r="AH377" s="123">
        <f t="shared" si="70"/>
        <v>0</v>
      </c>
      <c r="AI377" s="123">
        <f t="shared" si="71"/>
        <v>0</v>
      </c>
      <c r="AJ377">
        <f t="shared" si="65"/>
        <v>0.7</v>
      </c>
    </row>
    <row r="378" spans="1:36">
      <c r="A378" s="115">
        <v>44572</v>
      </c>
      <c r="B378" s="221">
        <v>1.3340000000000001</v>
      </c>
      <c r="C378" s="221">
        <v>1.3340000000000001</v>
      </c>
      <c r="D378" s="221">
        <v>1.3319000000000001</v>
      </c>
      <c r="E378" s="204">
        <v>52515488.560000002</v>
      </c>
      <c r="F378" s="204">
        <v>39004373.560000002</v>
      </c>
      <c r="G378" s="191">
        <f t="shared" si="53"/>
        <v>1.0438905870366018</v>
      </c>
      <c r="H378" s="201">
        <f>出入金!H376</f>
        <v>50000000</v>
      </c>
      <c r="I378" s="201">
        <f>出入金!I376</f>
        <v>50000000</v>
      </c>
      <c r="J378" s="34">
        <f>出入金!C376</f>
        <v>4.2599999999999999E-2</v>
      </c>
      <c r="K378" s="167">
        <f t="shared" si="59"/>
        <v>0</v>
      </c>
      <c r="L378" s="167">
        <f t="shared" si="66"/>
        <v>-1649885</v>
      </c>
      <c r="M378" s="48">
        <f>83516.7-$M$367</f>
        <v>57368.659999999996</v>
      </c>
      <c r="N378" s="167">
        <f t="shared" si="55"/>
        <v>123975.07821506971</v>
      </c>
      <c r="O378" s="167">
        <f t="shared" si="67"/>
        <v>-19149.129999999888</v>
      </c>
      <c r="P378" s="167">
        <f t="shared" si="56"/>
        <v>-1707253.66</v>
      </c>
      <c r="Q378" s="123">
        <f t="shared" si="57"/>
        <v>-3.2997699999999998E-2</v>
      </c>
      <c r="R378" s="123">
        <f>K378/AVERAGE($H$368:H378)</f>
        <v>0</v>
      </c>
      <c r="S378" s="123">
        <f>L378/AVERAGE($H$368:H378)</f>
        <v>-3.2997699999999998E-2</v>
      </c>
      <c r="T378" s="123">
        <f>O378/AVERAGE($H$368:H378)</f>
        <v>-3.8298259999999774E-4</v>
      </c>
      <c r="U378" s="123">
        <f>P378/AVERAGE($H$368:H378)</f>
        <v>-3.4145073200000001E-2</v>
      </c>
      <c r="V378" s="93">
        <f>U378/COUNT($S$368:S378)*365</f>
        <v>-1.1329956107272727</v>
      </c>
      <c r="W378" s="123">
        <f>比较基准!B379/比较基准!$B$368-1</f>
        <v>-4.5395207821506967E-2</v>
      </c>
      <c r="X378" s="210">
        <f t="shared" si="58"/>
        <v>1.2397507821506969E-2</v>
      </c>
      <c r="Y378" s="210">
        <f>R378-(比较基准!B379/比较基准!B378-1)</f>
        <v>1.1312540756548861E-2</v>
      </c>
      <c r="Z378" s="210">
        <f>X378/COUNT($X$368:X378)*365</f>
        <v>0.41137185044091307</v>
      </c>
      <c r="AA378" s="211">
        <f>(V378-J378)/(STDEV($T$368:T378)*SQRT(365))</f>
        <v>-5.7466948625776419</v>
      </c>
      <c r="AB378" s="120">
        <f>(S378+1)/(MAX($S$368:S378)+1)-1</f>
        <v>-3.2997700000000019E-2</v>
      </c>
      <c r="AC378" s="123">
        <f>MIN($AB$368:AB378)</f>
        <v>-4.0720566000000069E-2</v>
      </c>
      <c r="AD378" s="123">
        <f t="shared" si="68"/>
        <v>-4.072056600000009E-2</v>
      </c>
      <c r="AE378" s="120">
        <f>(AD378+1)/(MAX($AD$369:AD378)+1)-1</f>
        <v>-4.0720566000000069E-2</v>
      </c>
      <c r="AF378" s="123">
        <f>MIN($AE$368:AE378)</f>
        <v>-4.0720566000000069E-2</v>
      </c>
      <c r="AG378" s="123">
        <f t="shared" si="69"/>
        <v>0</v>
      </c>
      <c r="AH378" s="123">
        <f t="shared" si="70"/>
        <v>0</v>
      </c>
      <c r="AI378" s="123">
        <f t="shared" si="71"/>
        <v>0</v>
      </c>
      <c r="AJ378">
        <f t="shared" si="65"/>
        <v>0.7</v>
      </c>
    </row>
    <row r="379" spans="1:36">
      <c r="A379" s="115">
        <v>44573</v>
      </c>
      <c r="B379" s="221">
        <v>1.3580000000000001</v>
      </c>
      <c r="C379" s="221">
        <v>1.3580000000000001</v>
      </c>
      <c r="D379" s="221">
        <v>1.3556999999999999</v>
      </c>
      <c r="E379" s="204">
        <v>52967939.289999999</v>
      </c>
      <c r="F379" s="204">
        <v>39004373.560000002</v>
      </c>
      <c r="G379" s="191">
        <f t="shared" ref="G379" si="72">D379/$D$219</f>
        <v>1.0625440865271572</v>
      </c>
      <c r="H379" s="201">
        <f>出入金!H377</f>
        <v>50000000</v>
      </c>
      <c r="I379" s="201">
        <f>出入金!I377</f>
        <v>50000000</v>
      </c>
      <c r="J379" s="34">
        <f>出入金!C377</f>
        <v>4.2599999999999992E-2</v>
      </c>
      <c r="K379" s="167">
        <f t="shared" ref="K379" si="73">E379-E378</f>
        <v>452450.72999999672</v>
      </c>
      <c r="L379" s="167">
        <f t="shared" ref="L379" si="74">E379-H379-$L$367</f>
        <v>-1197434.2700000033</v>
      </c>
      <c r="M379" s="48">
        <f>90774.51-$M$367</f>
        <v>64626.469999999994</v>
      </c>
      <c r="N379" s="167">
        <f t="shared" ref="N379" si="75">IF(X379&gt;0,X379*H379*0.2,0)</f>
        <v>48641.084902841736</v>
      </c>
      <c r="O379" s="167">
        <f t="shared" ref="O379" si="76">P379-P378</f>
        <v>445192.91999999667</v>
      </c>
      <c r="P379" s="167">
        <f t="shared" ref="P379" si="77">L379-M379</f>
        <v>-1262060.7400000033</v>
      </c>
      <c r="Q379" s="123">
        <f t="shared" ref="Q379" si="78">L379/I379</f>
        <v>-2.3948685400000065E-2</v>
      </c>
      <c r="R379" s="123">
        <f>K379/AVERAGE($H$368:H379)</f>
        <v>9.0490145999999345E-3</v>
      </c>
      <c r="S379" s="123">
        <f>L379/AVERAGE($H$368:H379)</f>
        <v>-2.3948685400000065E-2</v>
      </c>
      <c r="T379" s="123">
        <f>O379/AVERAGE($H$368:H379)</f>
        <v>8.9038583999999331E-3</v>
      </c>
      <c r="U379" s="123">
        <f>P379/AVERAGE($H$368:H379)</f>
        <v>-2.5241214800000064E-2</v>
      </c>
      <c r="V379" s="93">
        <f>U379/COUNT($S$368:S379)*365</f>
        <v>-0.76775361683333521</v>
      </c>
      <c r="W379" s="123">
        <f>比较基准!B380/比较基准!$B$368-1</f>
        <v>-2.8812793890284238E-2</v>
      </c>
      <c r="X379" s="210">
        <f t="shared" ref="X379" si="79">S379-W379</f>
        <v>4.8641084902841733E-3</v>
      </c>
      <c r="Y379" s="210">
        <f>R379-(比较基准!B380/比较基准!B379-1)</f>
        <v>-8.3219582539913167E-3</v>
      </c>
      <c r="Z379" s="210">
        <f>X379/COUNT($X$368:X379)*365</f>
        <v>0.14794996657947693</v>
      </c>
      <c r="AA379" s="211">
        <f>(V379-J379)/(STDEV($T$368:T379)*SQRT(365))</f>
        <v>-3.9340392040772509</v>
      </c>
      <c r="AB379" s="120">
        <f>(S379+1)/(MAX($S$368:S379)+1)-1</f>
        <v>-2.3948685400000058E-2</v>
      </c>
      <c r="AC379" s="123">
        <f>MIN($AB$368:AB379)</f>
        <v>-4.0720566000000069E-2</v>
      </c>
      <c r="AD379" s="123">
        <f t="shared" ref="AD379" si="80">IF(WEEKDAY(A:A)=6,S:S,AD378)</f>
        <v>-4.072056600000009E-2</v>
      </c>
      <c r="AE379" s="120">
        <f>(AD379+1)/(MAX($AD$369:AD379)+1)-1</f>
        <v>-4.0720566000000069E-2</v>
      </c>
      <c r="AF379" s="123">
        <f>MIN($AE$368:AE379)</f>
        <v>-4.0720566000000069E-2</v>
      </c>
      <c r="AG379" s="123">
        <f t="shared" si="69"/>
        <v>0</v>
      </c>
      <c r="AH379" s="123">
        <f t="shared" si="70"/>
        <v>0</v>
      </c>
      <c r="AI379" s="123">
        <f t="shared" si="71"/>
        <v>0</v>
      </c>
      <c r="AJ379" s="301">
        <f t="shared" si="65"/>
        <v>0.7</v>
      </c>
    </row>
    <row r="380" spans="1:36">
      <c r="A380" s="115">
        <v>44574</v>
      </c>
      <c r="B380" s="221">
        <v>1.3360000000000001</v>
      </c>
      <c r="C380" s="221">
        <v>1.3360000000000001</v>
      </c>
      <c r="D380" s="221">
        <v>1.3333999999999999</v>
      </c>
      <c r="E380" s="204">
        <v>52109843.079999998</v>
      </c>
      <c r="F380" s="204">
        <v>39004373.560000002</v>
      </c>
      <c r="G380" s="191">
        <f t="shared" ref="G380" si="81">D380/$D$219</f>
        <v>1.0450662277607963</v>
      </c>
      <c r="H380" s="201">
        <f>出入金!H378</f>
        <v>50000000</v>
      </c>
      <c r="I380" s="201">
        <f>出入金!I378</f>
        <v>50000000</v>
      </c>
      <c r="J380" s="34">
        <f>出入金!C378</f>
        <v>4.2599999999999992E-2</v>
      </c>
      <c r="K380" s="167">
        <f t="shared" ref="K380" si="82">E380-E379</f>
        <v>-858096.21000000089</v>
      </c>
      <c r="L380" s="167">
        <f t="shared" ref="L380" si="83">E380-H380-$L$367</f>
        <v>-2055530.4800000042</v>
      </c>
      <c r="M380" s="48">
        <f>99871.82-$M$367</f>
        <v>73723.78</v>
      </c>
      <c r="N380" s="167">
        <f t="shared" ref="N380" si="84">IF(X380&gt;0,X380*H380*0.2,0)</f>
        <v>45225.286871116019</v>
      </c>
      <c r="O380" s="167">
        <f t="shared" ref="O380" si="85">P380-P379</f>
        <v>-867193.52000000072</v>
      </c>
      <c r="P380" s="167">
        <f t="shared" ref="P380" si="86">L380-M380</f>
        <v>-2129254.260000004</v>
      </c>
      <c r="Q380" s="123">
        <f t="shared" ref="Q380" si="87">L380/I380</f>
        <v>-4.1110609600000084E-2</v>
      </c>
      <c r="R380" s="123">
        <f>K380/AVERAGE($H$368:H380)</f>
        <v>-1.7161924200000019E-2</v>
      </c>
      <c r="S380" s="123">
        <f>L380/AVERAGE($H$368:H380)</f>
        <v>-4.1110609600000084E-2</v>
      </c>
      <c r="T380" s="123">
        <f>O380/AVERAGE($H$368:H380)</f>
        <v>-1.7343870400000013E-2</v>
      </c>
      <c r="U380" s="123">
        <f>P380/AVERAGE($H$368:H380)</f>
        <v>-4.2585085200000081E-2</v>
      </c>
      <c r="V380" s="93">
        <f>U380/COUNT($S$368:S380)*365</f>
        <v>-1.1956581613846176</v>
      </c>
      <c r="W380" s="123">
        <f>比较基准!B381/比较基准!$B$368-1</f>
        <v>-4.5633138287111685E-2</v>
      </c>
      <c r="X380" s="210">
        <f t="shared" ref="X380" si="88">S380-W380</f>
        <v>4.5225286871116016E-3</v>
      </c>
      <c r="Y380" s="210">
        <f>R380-(比较基准!B381/比较基准!B380-1)</f>
        <v>1.5743945204465398E-4</v>
      </c>
      <c r="Z380" s="210">
        <f>X380/COUNT($X$368:X380)*365</f>
        <v>0.12697869006121035</v>
      </c>
      <c r="AA380" s="211">
        <f>(V380-J380)/(STDEV($T$368:T380)*SQRT(365))</f>
        <v>-5.8104412964036323</v>
      </c>
      <c r="AB380" s="120">
        <f>(S380+1)/(MAX($S$368:S380)+1)-1</f>
        <v>-4.1110609600000125E-2</v>
      </c>
      <c r="AC380" s="123">
        <f>MIN($AB$368:AB380)</f>
        <v>-4.1110609600000125E-2</v>
      </c>
      <c r="AD380" s="123">
        <f t="shared" ref="AD380" si="89">IF(WEEKDAY(A:A)=6,S:S,AD379)</f>
        <v>-4.072056600000009E-2</v>
      </c>
      <c r="AE380" s="120">
        <f>(AD380+1)/(MAX($AD$369:AD380)+1)-1</f>
        <v>-4.0720566000000069E-2</v>
      </c>
      <c r="AF380" s="123">
        <f>MIN($AE$368:AE380)</f>
        <v>-4.0720566000000069E-2</v>
      </c>
      <c r="AG380" s="123">
        <f t="shared" si="69"/>
        <v>0</v>
      </c>
      <c r="AH380" s="123">
        <f t="shared" si="70"/>
        <v>0</v>
      </c>
      <c r="AI380" s="123">
        <f t="shared" si="71"/>
        <v>0</v>
      </c>
      <c r="AJ380" s="303">
        <f t="shared" si="65"/>
        <v>0.7</v>
      </c>
    </row>
    <row r="381" spans="1:36">
      <c r="A381" s="115">
        <v>44575</v>
      </c>
      <c r="B381" s="221">
        <v>1.3427</v>
      </c>
      <c r="C381" s="221">
        <v>1.3427</v>
      </c>
      <c r="D381" s="221">
        <v>1.3399000000000001</v>
      </c>
      <c r="E381" s="204">
        <v>52371172.380000003</v>
      </c>
      <c r="F381" s="204">
        <v>39004373.560000002</v>
      </c>
      <c r="G381" s="191">
        <f t="shared" ref="G381" si="90">D381/$D$219</f>
        <v>1.0501606708989732</v>
      </c>
      <c r="H381" s="201">
        <f>出入金!H379</f>
        <v>50000000</v>
      </c>
      <c r="I381" s="201">
        <f>出入金!I379</f>
        <v>50000000</v>
      </c>
      <c r="J381" s="34">
        <f>出入金!C379</f>
        <v>4.2599999999999992E-2</v>
      </c>
      <c r="K381" s="167">
        <f t="shared" ref="K381" si="91">E381-E380</f>
        <v>261329.30000000447</v>
      </c>
      <c r="L381" s="167">
        <f t="shared" ref="L381" si="92">E381-H381-$L$367</f>
        <v>-1794201.1799999997</v>
      </c>
      <c r="M381" s="48">
        <f>109786.33-$M$367</f>
        <v>83638.290000000008</v>
      </c>
      <c r="N381" s="167">
        <f t="shared" ref="N381" si="93">IF(X381&gt;0,X381*H381*0.2,0)</f>
        <v>59311.165750503962</v>
      </c>
      <c r="O381" s="167">
        <f t="shared" ref="O381" si="94">P381-P380</f>
        <v>251414.79000000423</v>
      </c>
      <c r="P381" s="167">
        <f t="shared" ref="P381" si="95">L381-M381</f>
        <v>-1877839.4699999997</v>
      </c>
      <c r="Q381" s="123">
        <f t="shared" ref="Q381" si="96">L381/I381</f>
        <v>-3.5884023599999995E-2</v>
      </c>
      <c r="R381" s="123">
        <f>K381/AVERAGE($H$368:H381)</f>
        <v>5.2265860000000894E-3</v>
      </c>
      <c r="S381" s="123">
        <f>L381/AVERAGE($H$368:H381)</f>
        <v>-3.5884023599999995E-2</v>
      </c>
      <c r="T381" s="123">
        <f>O381/AVERAGE($H$368:H381)</f>
        <v>5.0282958000000847E-3</v>
      </c>
      <c r="U381" s="123">
        <f>P381/AVERAGE($H$368:H381)</f>
        <v>-3.7556789399999992E-2</v>
      </c>
      <c r="V381" s="93">
        <f>U381/COUNT($S$368:S381)*365</f>
        <v>-0.97915915221428551</v>
      </c>
      <c r="W381" s="123">
        <f>比较基准!B382/比较基准!$B$368-1</f>
        <v>-4.1815140175050391E-2</v>
      </c>
      <c r="X381" s="210">
        <f t="shared" ref="X381" si="97">S381-W381</f>
        <v>5.9311165750503964E-3</v>
      </c>
      <c r="Y381" s="210">
        <f>R381-(比较基准!B382/比较基准!B381-1)</f>
        <v>1.226029960985032E-3</v>
      </c>
      <c r="Z381" s="210">
        <f>X381/COUNT($X$368:X381)*365</f>
        <v>0.15463268213524248</v>
      </c>
      <c r="AA381" s="211">
        <f>(V381-J381)/(STDEV($T$368:T381)*SQRT(365))</f>
        <v>-4.8866283202347551</v>
      </c>
      <c r="AB381" s="120">
        <f>(S381+1)/(MAX($S$368:S381)+1)-1</f>
        <v>-3.5884023599999981E-2</v>
      </c>
      <c r="AC381" s="123">
        <f>MIN($AB$368:AB381)</f>
        <v>-4.1110609600000125E-2</v>
      </c>
      <c r="AD381" s="123">
        <f t="shared" ref="AD381" si="98">IF(WEEKDAY(A:A)=6,S:S,AD380)</f>
        <v>-3.5884023599999995E-2</v>
      </c>
      <c r="AE381" s="120">
        <f>(AD381+1)/(MAX($AD$369:AD381)+1)-1</f>
        <v>-3.5884023599999981E-2</v>
      </c>
      <c r="AF381" s="123">
        <f>MIN($AE$368:AE381)</f>
        <v>-4.0720566000000069E-2</v>
      </c>
      <c r="AG381" s="123">
        <f t="shared" si="69"/>
        <v>0</v>
      </c>
      <c r="AH381" s="123">
        <f t="shared" si="70"/>
        <v>0</v>
      </c>
      <c r="AI381" s="123">
        <f t="shared" si="71"/>
        <v>0</v>
      </c>
      <c r="AJ381" s="305">
        <f t="shared" si="65"/>
        <v>0.7</v>
      </c>
    </row>
    <row r="382" spans="1:36">
      <c r="A382" s="115">
        <v>44576</v>
      </c>
      <c r="B382" s="221">
        <v>1.3427</v>
      </c>
      <c r="C382" s="221">
        <v>1.3427</v>
      </c>
      <c r="D382" s="221">
        <v>1.3399000000000001</v>
      </c>
      <c r="E382" s="204">
        <v>52371172.380000003</v>
      </c>
      <c r="F382" s="204">
        <v>39004373.560000002</v>
      </c>
      <c r="G382" s="191">
        <f t="shared" ref="G382:G384" si="99">D382/$D$219</f>
        <v>1.0501606708989732</v>
      </c>
      <c r="H382" s="201">
        <f>出入金!H380</f>
        <v>50000000</v>
      </c>
      <c r="I382" s="201">
        <f>出入金!I380</f>
        <v>50000000</v>
      </c>
      <c r="J382" s="34">
        <f>出入金!C380</f>
        <v>4.2599999999999985E-2</v>
      </c>
      <c r="K382" s="167">
        <f t="shared" ref="K382:K384" si="100">E382-E381</f>
        <v>0</v>
      </c>
      <c r="L382" s="167">
        <f t="shared" ref="L382:L384" si="101">E382-H382-$L$367</f>
        <v>-1794201.1799999997</v>
      </c>
      <c r="M382" s="48">
        <f>109786.33-$M$367</f>
        <v>83638.290000000008</v>
      </c>
      <c r="N382" s="167">
        <f t="shared" ref="N382:N384" si="102">IF(X382&gt;0,X382*H382*0.2,0)</f>
        <v>59311.165750503962</v>
      </c>
      <c r="O382" s="167">
        <f t="shared" ref="O382:O384" si="103">P382-P381</f>
        <v>0</v>
      </c>
      <c r="P382" s="167">
        <f t="shared" ref="P382:P384" si="104">L382-M382</f>
        <v>-1877839.4699999997</v>
      </c>
      <c r="Q382" s="123">
        <f t="shared" ref="Q382:Q384" si="105">L382/I382</f>
        <v>-3.5884023599999995E-2</v>
      </c>
      <c r="R382" s="123">
        <f>K382/AVERAGE($H$368:H382)</f>
        <v>0</v>
      </c>
      <c r="S382" s="123">
        <f>L382/AVERAGE($H$368:H382)</f>
        <v>-3.5884023599999995E-2</v>
      </c>
      <c r="T382" s="123">
        <f>O382/AVERAGE($H$368:H382)</f>
        <v>0</v>
      </c>
      <c r="U382" s="123">
        <f>P382/AVERAGE($H$368:H382)</f>
        <v>-3.7556789399999992E-2</v>
      </c>
      <c r="V382" s="93">
        <f>U382/COUNT($S$368:S382)*365</f>
        <v>-0.91388187539999977</v>
      </c>
      <c r="W382" s="123">
        <f>比较基准!B383/比较基准!$B$368-1</f>
        <v>-4.1815140175050391E-2</v>
      </c>
      <c r="X382" s="210">
        <f t="shared" ref="X382:X384" si="106">S382-W382</f>
        <v>5.9311165750503964E-3</v>
      </c>
      <c r="Y382" s="210">
        <f>R382-(比较基准!B383/比较基准!B382-1)</f>
        <v>0</v>
      </c>
      <c r="Z382" s="210">
        <f>X382/COUNT($X$368:X382)*365</f>
        <v>0.14432383665955964</v>
      </c>
      <c r="AA382" s="211">
        <f>(V382-J382)/(STDEV($T$368:T382)*SQRT(365))</f>
        <v>-4.7369108342495352</v>
      </c>
      <c r="AB382" s="120">
        <f>(S382+1)/(MAX($S$368:S382)+1)-1</f>
        <v>-3.5884023599999981E-2</v>
      </c>
      <c r="AC382" s="123">
        <f>MIN($AB$368:AB382)</f>
        <v>-4.1110609600000125E-2</v>
      </c>
      <c r="AD382" s="123">
        <f t="shared" ref="AD382:AD384" si="107">IF(WEEKDAY(A:A)=6,S:S,AD381)</f>
        <v>-3.5884023599999995E-2</v>
      </c>
      <c r="AE382" s="120">
        <f>(AD382+1)/(MAX($AD$369:AD382)+1)-1</f>
        <v>-3.5884023599999981E-2</v>
      </c>
      <c r="AF382" s="123">
        <f>MIN($AE$368:AE382)</f>
        <v>-4.0720566000000069E-2</v>
      </c>
      <c r="AG382" s="123">
        <f t="shared" si="69"/>
        <v>0</v>
      </c>
      <c r="AH382" s="123">
        <f t="shared" si="70"/>
        <v>0</v>
      </c>
      <c r="AI382" s="123">
        <f t="shared" si="71"/>
        <v>0</v>
      </c>
      <c r="AJ382" s="306">
        <f t="shared" si="65"/>
        <v>0.7</v>
      </c>
    </row>
    <row r="383" spans="1:36">
      <c r="A383" s="115">
        <v>44577</v>
      </c>
      <c r="B383" s="221">
        <v>1.3427</v>
      </c>
      <c r="C383" s="221">
        <v>1.3427</v>
      </c>
      <c r="D383" s="221">
        <v>1.3399000000000001</v>
      </c>
      <c r="E383" s="204">
        <v>52371172.380000003</v>
      </c>
      <c r="F383" s="204">
        <v>39004373.560000002</v>
      </c>
      <c r="G383" s="191">
        <f t="shared" si="99"/>
        <v>1.0501606708989732</v>
      </c>
      <c r="H383" s="201">
        <f>出入金!H381</f>
        <v>50000000</v>
      </c>
      <c r="I383" s="201">
        <f>出入金!I381</f>
        <v>50000000</v>
      </c>
      <c r="J383" s="34">
        <f>出入金!C381</f>
        <v>4.2599999999999985E-2</v>
      </c>
      <c r="K383" s="167">
        <f t="shared" si="100"/>
        <v>0</v>
      </c>
      <c r="L383" s="167">
        <f t="shared" si="101"/>
        <v>-1794201.1799999997</v>
      </c>
      <c r="M383" s="48">
        <f>109786.33-$M$367</f>
        <v>83638.290000000008</v>
      </c>
      <c r="N383" s="167">
        <f t="shared" si="102"/>
        <v>59311.165750503962</v>
      </c>
      <c r="O383" s="167">
        <f t="shared" si="103"/>
        <v>0</v>
      </c>
      <c r="P383" s="167">
        <f t="shared" si="104"/>
        <v>-1877839.4699999997</v>
      </c>
      <c r="Q383" s="123">
        <f t="shared" si="105"/>
        <v>-3.5884023599999995E-2</v>
      </c>
      <c r="R383" s="123">
        <f>K383/AVERAGE($H$368:H383)</f>
        <v>0</v>
      </c>
      <c r="S383" s="123">
        <f>L383/AVERAGE($H$368:H383)</f>
        <v>-3.5884023599999995E-2</v>
      </c>
      <c r="T383" s="123">
        <f>O383/AVERAGE($H$368:H383)</f>
        <v>0</v>
      </c>
      <c r="U383" s="123">
        <f>P383/AVERAGE($H$368:H383)</f>
        <v>-3.7556789399999992E-2</v>
      </c>
      <c r="V383" s="93">
        <f>U383/COUNT($S$368:S383)*365</f>
        <v>-0.85676425818749979</v>
      </c>
      <c r="W383" s="123">
        <f>比较基准!B384/比较基准!$B$368-1</f>
        <v>-4.1815140175050391E-2</v>
      </c>
      <c r="X383" s="210">
        <f t="shared" si="106"/>
        <v>5.9311165750503964E-3</v>
      </c>
      <c r="Y383" s="210">
        <f>R383-(比较基准!B384/比较基准!B383-1)</f>
        <v>0</v>
      </c>
      <c r="Z383" s="210">
        <f>X383/COUNT($X$368:X383)*365</f>
        <v>0.13530359686833718</v>
      </c>
      <c r="AA383" s="211">
        <f>(V383-J383)/(STDEV($T$368:T383)*SQRT(365))</f>
        <v>-4.6017303979887414</v>
      </c>
      <c r="AB383" s="120">
        <f>(S383+1)/(MAX($S$368:S383)+1)-1</f>
        <v>-3.5884023599999981E-2</v>
      </c>
      <c r="AC383" s="123">
        <f>MIN($AB$368:AB383)</f>
        <v>-4.1110609600000125E-2</v>
      </c>
      <c r="AD383" s="123">
        <f t="shared" si="107"/>
        <v>-3.5884023599999995E-2</v>
      </c>
      <c r="AE383" s="120">
        <f>(AD383+1)/(MAX($AD$369:AD383)+1)-1</f>
        <v>-3.5884023599999981E-2</v>
      </c>
      <c r="AF383" s="123">
        <f>MIN($AE$368:AE383)</f>
        <v>-4.0720566000000069E-2</v>
      </c>
      <c r="AG383" s="123">
        <f t="shared" si="69"/>
        <v>0</v>
      </c>
      <c r="AH383" s="123">
        <f t="shared" si="70"/>
        <v>0</v>
      </c>
      <c r="AI383" s="123">
        <f t="shared" si="71"/>
        <v>0</v>
      </c>
      <c r="AJ383" s="306">
        <f t="shared" si="65"/>
        <v>0.7</v>
      </c>
    </row>
    <row r="384" spans="1:36">
      <c r="A384" s="115">
        <v>44578</v>
      </c>
      <c r="B384" s="221">
        <v>1.3678999999999999</v>
      </c>
      <c r="C384" s="221">
        <v>1.3678999999999999</v>
      </c>
      <c r="D384" s="221">
        <v>1.3647</v>
      </c>
      <c r="E384" s="204">
        <v>53354082.590000004</v>
      </c>
      <c r="F384" s="204">
        <v>39004373.560000002</v>
      </c>
      <c r="G384" s="191">
        <f t="shared" si="99"/>
        <v>1.0695979308723254</v>
      </c>
      <c r="H384" s="201">
        <f>出入金!H382</f>
        <v>50000000</v>
      </c>
      <c r="I384" s="201">
        <f>出入金!I382</f>
        <v>50000000</v>
      </c>
      <c r="J384" s="34">
        <f>出入金!C382</f>
        <v>4.2599999999999985E-2</v>
      </c>
      <c r="K384" s="167">
        <f t="shared" si="100"/>
        <v>982910.21000000089</v>
      </c>
      <c r="L384" s="167">
        <f t="shared" si="101"/>
        <v>-811290.96999999881</v>
      </c>
      <c r="M384" s="48">
        <f>125608.81-$M$367</f>
        <v>99460.76999999999</v>
      </c>
      <c r="N384" s="167">
        <f t="shared" si="102"/>
        <v>90212.758015857689</v>
      </c>
      <c r="O384" s="167">
        <f t="shared" si="103"/>
        <v>967087.73000000091</v>
      </c>
      <c r="P384" s="167">
        <f t="shared" si="104"/>
        <v>-910751.73999999883</v>
      </c>
      <c r="Q384" s="123">
        <f t="shared" si="105"/>
        <v>-1.6225819399999977E-2</v>
      </c>
      <c r="R384" s="123">
        <f>K384/AVERAGE($H$368:H384)</f>
        <v>1.9658204200000019E-2</v>
      </c>
      <c r="S384" s="123">
        <f>L384/AVERAGE($H$368:H384)</f>
        <v>-1.6225819399999977E-2</v>
      </c>
      <c r="T384" s="123">
        <f>O384/AVERAGE($H$368:H384)</f>
        <v>1.9341754600000018E-2</v>
      </c>
      <c r="U384" s="123">
        <f>P384/AVERAGE($H$368:H384)</f>
        <v>-1.8215034799999977E-2</v>
      </c>
      <c r="V384" s="93">
        <f>U384/COUNT($S$368:S384)*365</f>
        <v>-0.39108751188235247</v>
      </c>
      <c r="W384" s="123">
        <f>比较基准!B385/比较基准!$B$368-1</f>
        <v>-2.5247095201585745E-2</v>
      </c>
      <c r="X384" s="210">
        <f t="shared" si="106"/>
        <v>9.0212758015857687E-3</v>
      </c>
      <c r="Y384" s="210">
        <f>R384-(比较基准!B385/比较基准!B384-1)</f>
        <v>2.3671305584363374E-3</v>
      </c>
      <c r="Z384" s="210">
        <f>X384/COUNT($X$368:X384)*365</f>
        <v>0.19369209809287091</v>
      </c>
      <c r="AA384" s="211">
        <f>(V384-J384)/(STDEV($T$368:T384)*SQRT(365))</f>
        <v>-2.0240650586673277</v>
      </c>
      <c r="AB384" s="120">
        <f>(S384+1)/(MAX($S$368:S384)+1)-1</f>
        <v>-1.6225819400000008E-2</v>
      </c>
      <c r="AC384" s="123">
        <f>MIN($AB$368:AB384)</f>
        <v>-4.1110609600000125E-2</v>
      </c>
      <c r="AD384" s="123">
        <f t="shared" si="107"/>
        <v>-3.5884023599999995E-2</v>
      </c>
      <c r="AE384" s="120">
        <f>(AD384+1)/(MAX($AD$369:AD384)+1)-1</f>
        <v>-3.5884023599999981E-2</v>
      </c>
      <c r="AF384" s="123">
        <f>MIN($AE$368:AE384)</f>
        <v>-4.0720566000000069E-2</v>
      </c>
      <c r="AG384" s="123">
        <f t="shared" si="69"/>
        <v>0</v>
      </c>
      <c r="AH384" s="123">
        <f t="shared" si="70"/>
        <v>0</v>
      </c>
      <c r="AI384" s="123">
        <f t="shared" si="71"/>
        <v>0</v>
      </c>
      <c r="AJ384" s="306">
        <f t="shared" si="65"/>
        <v>0.7</v>
      </c>
    </row>
    <row r="385" spans="1:36">
      <c r="A385" s="115">
        <v>44579</v>
      </c>
      <c r="B385" s="221">
        <v>1.359</v>
      </c>
      <c r="C385" s="221">
        <v>1.359</v>
      </c>
      <c r="D385" s="221">
        <v>1.3557999999999999</v>
      </c>
      <c r="E385" s="204">
        <v>53006943.670000002</v>
      </c>
      <c r="F385" s="204">
        <v>39004373.560000002</v>
      </c>
      <c r="G385" s="191">
        <f t="shared" ref="G385" si="108">D385/$D$219</f>
        <v>1.0626224625754368</v>
      </c>
      <c r="H385" s="201">
        <f>出入金!H383</f>
        <v>50000000</v>
      </c>
      <c r="I385" s="201">
        <f>出入金!I383</f>
        <v>50000000</v>
      </c>
      <c r="J385" s="34">
        <f>出入金!C383</f>
        <v>4.2599999999999985E-2</v>
      </c>
      <c r="K385" s="167">
        <f t="shared" ref="K385" si="109">E385-E384</f>
        <v>-347138.92000000179</v>
      </c>
      <c r="L385" s="167">
        <f t="shared" ref="L385" si="110">E385-H385-$L$367</f>
        <v>-1158429.8900000006</v>
      </c>
      <c r="M385" s="48">
        <f>123188.46-M367</f>
        <v>97040.420000000013</v>
      </c>
      <c r="N385" s="167">
        <f t="shared" ref="N385" si="111">IF(X385&gt;0,X385*H385*0.2,0)</f>
        <v>82556.886223898007</v>
      </c>
      <c r="O385" s="167">
        <f t="shared" ref="O385" si="112">P385-P384</f>
        <v>-344718.5700000017</v>
      </c>
      <c r="P385" s="167">
        <f t="shared" ref="P385" si="113">L385-M385</f>
        <v>-1255470.3100000005</v>
      </c>
      <c r="Q385" s="123">
        <f t="shared" ref="Q385" si="114">L385/I385</f>
        <v>-2.3168597800000013E-2</v>
      </c>
      <c r="R385" s="123">
        <f>K385/AVERAGE($H$368:H385)</f>
        <v>-6.9427784000000358E-3</v>
      </c>
      <c r="S385" s="123">
        <f>L385/AVERAGE($H$368:H385)</f>
        <v>-2.3168597800000013E-2</v>
      </c>
      <c r="T385" s="123">
        <f>O385/AVERAGE($H$368:H385)</f>
        <v>-6.8943714000000338E-3</v>
      </c>
      <c r="U385" s="123">
        <f>P385/AVERAGE($H$368:H385)</f>
        <v>-2.510940620000001E-2</v>
      </c>
      <c r="V385" s="93">
        <f>U385/COUNT($S$368:S385)*365</f>
        <v>-0.50916295905555575</v>
      </c>
      <c r="W385" s="123">
        <f>比较基准!B386/比较基准!$B$368-1</f>
        <v>-3.1424286422389813E-2</v>
      </c>
      <c r="X385" s="210">
        <f t="shared" ref="X385" si="115">S385-W385</f>
        <v>8.2556886223898E-3</v>
      </c>
      <c r="Y385" s="210">
        <f>R385-(比较基准!B386/比较基准!B385-1)</f>
        <v>-6.0559162128350549E-4</v>
      </c>
      <c r="Z385" s="210">
        <f>X385/COUNT($X$368:X385)*365</f>
        <v>0.16740701928734872</v>
      </c>
      <c r="AA385" s="211">
        <f>(V385-J385)/(STDEV($T$368:T385)*SQRT(365))</f>
        <v>-2.6335194615170496</v>
      </c>
      <c r="AB385" s="120">
        <f>(S385+1)/(MAX($S$368:S385)+1)-1</f>
        <v>-2.3168597800000024E-2</v>
      </c>
      <c r="AC385" s="123">
        <f>MIN($AB$368:AB385)</f>
        <v>-4.1110609600000125E-2</v>
      </c>
      <c r="AD385" s="123">
        <f t="shared" ref="AD385" si="116">IF(WEEKDAY(A:A)=6,S:S,AD384)</f>
        <v>-3.5884023599999995E-2</v>
      </c>
      <c r="AE385" s="120">
        <f>(AD385+1)/(MAX($AD$369:AD385)+1)-1</f>
        <v>-3.5884023599999981E-2</v>
      </c>
      <c r="AF385" s="123">
        <f>MIN($AE$368:AE385)</f>
        <v>-4.0720566000000069E-2</v>
      </c>
      <c r="AG385" s="123">
        <f t="shared" si="69"/>
        <v>0</v>
      </c>
      <c r="AH385" s="123">
        <f t="shared" si="70"/>
        <v>0</v>
      </c>
      <c r="AI385" s="123">
        <f t="shared" si="71"/>
        <v>0</v>
      </c>
      <c r="AJ385" s="307">
        <f t="shared" si="65"/>
        <v>0.7</v>
      </c>
    </row>
    <row r="386" spans="1:36">
      <c r="A386" s="115">
        <v>44580</v>
      </c>
      <c r="B386" s="221">
        <v>1.3461000000000001</v>
      </c>
      <c r="C386" s="221">
        <v>1.3461000000000001</v>
      </c>
      <c r="D386" s="221">
        <v>1.3424</v>
      </c>
      <c r="E386" s="204">
        <v>52503787.25</v>
      </c>
      <c r="F386" s="204">
        <v>39004373.560000002</v>
      </c>
      <c r="G386" s="191">
        <f t="shared" ref="G386" si="117">D386/$D$219</f>
        <v>1.0521200721059645</v>
      </c>
      <c r="H386" s="201">
        <f>出入金!H384</f>
        <v>50000000</v>
      </c>
      <c r="I386" s="201">
        <f>出入金!I384</f>
        <v>50000000</v>
      </c>
      <c r="J386" s="34">
        <f>出入金!C384</f>
        <v>4.2599999999999985E-2</v>
      </c>
      <c r="K386" s="167">
        <f t="shared" ref="K386" si="118">E386-E385</f>
        <v>-503156.42000000179</v>
      </c>
      <c r="L386" s="167">
        <f t="shared" ref="L386" si="119">E386-H386-$L$367</f>
        <v>-1661586.3100000024</v>
      </c>
      <c r="M386" s="48">
        <f>146021.53-M367</f>
        <v>119873.48999999999</v>
      </c>
      <c r="N386" s="167">
        <f t="shared" ref="N386" si="120">IF(X386&gt;0,X386*H386*0.2,0)</f>
        <v>98550.105591333908</v>
      </c>
      <c r="O386" s="167">
        <f t="shared" ref="O386" si="121">P386-P385</f>
        <v>-525989.49000000185</v>
      </c>
      <c r="P386" s="167">
        <f t="shared" ref="P386" si="122">L386-M386</f>
        <v>-1781459.8000000024</v>
      </c>
      <c r="Q386" s="123">
        <f t="shared" ref="Q386" si="123">L386/I386</f>
        <v>-3.3231726200000047E-2</v>
      </c>
      <c r="R386" s="123">
        <f>K386/AVERAGE($H$368:H386)</f>
        <v>-1.0063128400000036E-2</v>
      </c>
      <c r="S386" s="123">
        <f>L386/AVERAGE($H$368:H386)</f>
        <v>-3.3231726200000047E-2</v>
      </c>
      <c r="T386" s="123">
        <f>O386/AVERAGE($H$368:H386)</f>
        <v>-1.0519789800000037E-2</v>
      </c>
      <c r="U386" s="123">
        <f>P386/AVERAGE($H$368:H386)</f>
        <v>-3.562919600000005E-2</v>
      </c>
      <c r="V386" s="93">
        <f>U386/COUNT($S$368:S386)*365</f>
        <v>-0.68445560736842204</v>
      </c>
      <c r="W386" s="123">
        <f>比较基准!B387/比较基准!$B$368-1</f>
        <v>-4.3086736759133437E-2</v>
      </c>
      <c r="X386" s="210">
        <f t="shared" ref="X386" si="124">S386-W386</f>
        <v>9.8550105591333897E-3</v>
      </c>
      <c r="Y386" s="210">
        <f>R386-(比较基准!B387/比较基准!B386-1)</f>
        <v>1.9776962596088372E-3</v>
      </c>
      <c r="Z386" s="210">
        <f>X386/COUNT($X$368:X386)*365</f>
        <v>0.18931993968861513</v>
      </c>
      <c r="AA386" s="211">
        <f>(V386-J386)/(STDEV($T$368:T386)*SQRT(365))</f>
        <v>-3.5038306546718978</v>
      </c>
      <c r="AB386" s="120">
        <f>(S386+1)/(MAX($S$368:S386)+1)-1</f>
        <v>-3.3231726200000034E-2</v>
      </c>
      <c r="AC386" s="123">
        <f>MIN($AB$368:AB386)</f>
        <v>-4.1110609600000125E-2</v>
      </c>
      <c r="AD386" s="123">
        <f t="shared" ref="AD386" si="125">IF(WEEKDAY(A:A)=6,S:S,AD385)</f>
        <v>-3.5884023599999995E-2</v>
      </c>
      <c r="AE386" s="120">
        <f>(AD386+1)/(MAX($AD$369:AD386)+1)-1</f>
        <v>-3.5884023599999981E-2</v>
      </c>
      <c r="AF386" s="123">
        <f>MIN($AE$368:AE386)</f>
        <v>-4.0720566000000069E-2</v>
      </c>
      <c r="AG386" s="123">
        <f t="shared" si="69"/>
        <v>0</v>
      </c>
      <c r="AH386" s="123">
        <f t="shared" si="70"/>
        <v>0</v>
      </c>
      <c r="AI386" s="123">
        <f t="shared" si="71"/>
        <v>0</v>
      </c>
      <c r="AJ386" s="308">
        <f t="shared" si="65"/>
        <v>0.7</v>
      </c>
    </row>
    <row r="387" spans="1:36">
      <c r="A387" s="115">
        <v>44581</v>
      </c>
      <c r="B387" s="221">
        <v>1.3152999999999999</v>
      </c>
      <c r="C387" s="221">
        <v>1.3152999999999999</v>
      </c>
      <c r="D387" s="221">
        <v>1.3117000000000001</v>
      </c>
      <c r="E387" s="204">
        <v>51302452.539999999</v>
      </c>
      <c r="F387" s="204">
        <v>39004373.560000002</v>
      </c>
      <c r="G387" s="191">
        <f t="shared" ref="G387" si="126">D387/$D$219</f>
        <v>1.0280586252841133</v>
      </c>
      <c r="H387" s="201">
        <f>出入金!H385</f>
        <v>50000000</v>
      </c>
      <c r="I387" s="201">
        <f>出入金!I385</f>
        <v>50000000</v>
      </c>
      <c r="J387" s="34">
        <f>出入金!C385</f>
        <v>4.2599999999999985E-2</v>
      </c>
      <c r="K387" s="167">
        <f t="shared" ref="K387" si="127">E387-E386</f>
        <v>-1201334.7100000009</v>
      </c>
      <c r="L387" s="167">
        <f t="shared" ref="L387" si="128">E387-H387-$L$367</f>
        <v>-2862921.0200000033</v>
      </c>
      <c r="M387" s="48">
        <f>139268.02-M367</f>
        <v>113119.97999999998</v>
      </c>
      <c r="N387" s="167">
        <f t="shared" ref="N387" si="129">IF(X387&gt;0,X387*H387*0.2,0)</f>
        <v>73724.275301741975</v>
      </c>
      <c r="O387" s="167">
        <f t="shared" ref="O387" si="130">P387-P386</f>
        <v>-1194581.2000000009</v>
      </c>
      <c r="P387" s="167">
        <f t="shared" ref="P387" si="131">L387-M387</f>
        <v>-2976041.0000000033</v>
      </c>
      <c r="Q387" s="123">
        <f t="shared" ref="Q387" si="132">L387/I387</f>
        <v>-5.7258420400000065E-2</v>
      </c>
      <c r="R387" s="123">
        <f>K387/AVERAGE($H$368:H387)</f>
        <v>-2.4026694200000018E-2</v>
      </c>
      <c r="S387" s="123">
        <f>L387/AVERAGE($H$368:H387)</f>
        <v>-5.7258420400000065E-2</v>
      </c>
      <c r="T387" s="123">
        <f>O387/AVERAGE($H$368:H387)</f>
        <v>-2.3891624000000018E-2</v>
      </c>
      <c r="U387" s="123">
        <f>P387/AVERAGE($H$368:H387)</f>
        <v>-5.9520820000000065E-2</v>
      </c>
      <c r="V387" s="93">
        <f>U387/COUNT($S$368:S387)*365</f>
        <v>-1.0862549650000011</v>
      </c>
      <c r="W387" s="123">
        <f>比较基准!B388/比较基准!$B$368-1</f>
        <v>-6.4630847930174262E-2</v>
      </c>
      <c r="X387" s="210">
        <f t="shared" ref="X387" si="133">S387-W387</f>
        <v>7.3724275301741971E-3</v>
      </c>
      <c r="Y387" s="210">
        <f>R387-(比较基准!B388/比较基准!B387-1)</f>
        <v>-1.512520764807665E-3</v>
      </c>
      <c r="Z387" s="210">
        <f>X387/COUNT($X$368:X387)*365</f>
        <v>0.1345468024256791</v>
      </c>
      <c r="AA387" s="211">
        <f>(V387-J387)/(STDEV($T$368:T387)*SQRT(365))</f>
        <v>-5.0667926961024765</v>
      </c>
      <c r="AB387" s="120">
        <f>(S387+1)/(MAX($S$368:S387)+1)-1</f>
        <v>-5.7258420400000065E-2</v>
      </c>
      <c r="AC387" s="123">
        <f>MIN($AB$368:AB387)</f>
        <v>-5.7258420400000065E-2</v>
      </c>
      <c r="AD387" s="123">
        <f t="shared" ref="AD387" si="134">IF(WEEKDAY(A:A)=6,S:S,AD386)</f>
        <v>-3.5884023599999995E-2</v>
      </c>
      <c r="AE387" s="120">
        <f>(AD387+1)/(MAX($AD$369:AD387)+1)-1</f>
        <v>-3.5884023599999981E-2</v>
      </c>
      <c r="AF387" s="123">
        <f>MIN($AE$368:AE387)</f>
        <v>-4.0720566000000069E-2</v>
      </c>
      <c r="AG387" s="123">
        <f t="shared" si="69"/>
        <v>0</v>
      </c>
      <c r="AH387" s="123">
        <f t="shared" si="70"/>
        <v>0</v>
      </c>
      <c r="AI387" s="123">
        <f t="shared" si="71"/>
        <v>0</v>
      </c>
      <c r="AJ387" s="310">
        <f t="shared" si="65"/>
        <v>0.7</v>
      </c>
    </row>
    <row r="388" spans="1:36">
      <c r="A388" s="115">
        <v>44582</v>
      </c>
      <c r="B388" s="221">
        <v>1.3019000000000001</v>
      </c>
      <c r="C388" s="221">
        <v>1.3019000000000001</v>
      </c>
      <c r="D388" s="221">
        <v>1.2975000000000001</v>
      </c>
      <c r="E388" s="204">
        <v>50779793.939999998</v>
      </c>
      <c r="F388" s="204">
        <v>39004373.560000002</v>
      </c>
      <c r="G388" s="191">
        <f t="shared" ref="G388" si="135">D388/$D$219</f>
        <v>1.0169292264284036</v>
      </c>
      <c r="H388" s="201">
        <f>出入金!H386</f>
        <v>50000000</v>
      </c>
      <c r="I388" s="201">
        <f>出入金!I386</f>
        <v>50000000</v>
      </c>
      <c r="J388" s="34">
        <f>出入金!C386</f>
        <v>4.2599999999999985E-2</v>
      </c>
      <c r="K388" s="167">
        <f t="shared" ref="K388" si="136">E388-E387</f>
        <v>-522658.60000000149</v>
      </c>
      <c r="L388" s="167">
        <f t="shared" ref="L388" si="137">E388-H388-$L$367</f>
        <v>-3385579.6200000048</v>
      </c>
      <c r="M388" s="48">
        <f>171269.97-$M$367</f>
        <v>145121.93</v>
      </c>
      <c r="N388" s="167">
        <f t="shared" ref="N388" si="138">IF(X388&gt;0,X388*H388*0.2,0)</f>
        <v>98856.731785998272</v>
      </c>
      <c r="O388" s="167">
        <f t="shared" ref="O388" si="139">P388-P387</f>
        <v>-554660.55000000168</v>
      </c>
      <c r="P388" s="167">
        <f t="shared" ref="P388" si="140">L388-M388</f>
        <v>-3530701.5500000049</v>
      </c>
      <c r="Q388" s="123">
        <f t="shared" ref="Q388" si="141">L388/I388</f>
        <v>-6.771159240000009E-2</v>
      </c>
      <c r="R388" s="123">
        <f>K388/AVERAGE($H$368:H388)</f>
        <v>-1.045317200000003E-2</v>
      </c>
      <c r="S388" s="123">
        <f>L388/AVERAGE($H$368:H388)</f>
        <v>-6.771159240000009E-2</v>
      </c>
      <c r="T388" s="123">
        <f>O388/AVERAGE($H$368:H388)</f>
        <v>-1.1093211000000033E-2</v>
      </c>
      <c r="U388" s="123">
        <f>P388/AVERAGE($H$368:H388)</f>
        <v>-7.0614031000000105E-2</v>
      </c>
      <c r="V388" s="93">
        <f>U388/COUNT($S$368:S388)*365</f>
        <v>-1.2273391102380971</v>
      </c>
      <c r="W388" s="123">
        <f>比较基准!B389/比较基准!$B$368-1</f>
        <v>-7.7597265578599917E-2</v>
      </c>
      <c r="X388" s="210">
        <f t="shared" ref="X388" si="142">S388-W388</f>
        <v>9.885673178599827E-3</v>
      </c>
      <c r="Y388" s="210">
        <f>R388-(比较基准!B389/比较基准!B388-1)</f>
        <v>3.4091812962713606E-3</v>
      </c>
      <c r="Z388" s="210">
        <f>X388/COUNT($X$368:X388)*365</f>
        <v>0.17182241477090177</v>
      </c>
      <c r="AA388" s="211">
        <f>(V388-J388)/(STDEV($T$368:T388)*SQRT(365))</f>
        <v>-5.7783726448330315</v>
      </c>
      <c r="AB388" s="120">
        <f>(S388+1)/(MAX($S$368:S388)+1)-1</f>
        <v>-6.7711592400000131E-2</v>
      </c>
      <c r="AC388" s="123">
        <f>MIN($AB$368:AB388)</f>
        <v>-6.7711592400000131E-2</v>
      </c>
      <c r="AD388" s="123">
        <f t="shared" ref="AD388" si="143">IF(WEEKDAY(A:A)=6,S:S,AD387)</f>
        <v>-6.771159240000009E-2</v>
      </c>
      <c r="AE388" s="120">
        <f>(AD388+1)/(MAX($AD$369:AD388)+1)-1</f>
        <v>-6.7711592400000131E-2</v>
      </c>
      <c r="AF388" s="123">
        <f>MIN($AE$368:AE388)</f>
        <v>-6.7711592400000131E-2</v>
      </c>
      <c r="AG388" s="123">
        <f t="shared" si="69"/>
        <v>0</v>
      </c>
      <c r="AH388" s="123">
        <f t="shared" si="70"/>
        <v>0</v>
      </c>
      <c r="AI388" s="123">
        <f t="shared" si="71"/>
        <v>0</v>
      </c>
      <c r="AJ388" s="311">
        <f t="shared" si="65"/>
        <v>0.7</v>
      </c>
    </row>
    <row r="389" spans="1:36">
      <c r="A389" s="115">
        <v>44583</v>
      </c>
      <c r="B389" s="221">
        <v>1.3019000000000001</v>
      </c>
      <c r="C389" s="221">
        <v>1.3019000000000001</v>
      </c>
      <c r="D389" s="221">
        <v>1.2975000000000001</v>
      </c>
      <c r="E389" s="204">
        <v>50779793.939999998</v>
      </c>
      <c r="F389" s="204">
        <v>39004373.560000002</v>
      </c>
      <c r="G389" s="191">
        <f t="shared" ref="G389:G391" si="144">D389/$D$219</f>
        <v>1.0169292264284036</v>
      </c>
      <c r="H389" s="201">
        <f>出入金!H387</f>
        <v>50000000</v>
      </c>
      <c r="I389" s="201">
        <f>出入金!I387</f>
        <v>50000000</v>
      </c>
      <c r="J389" s="34">
        <f>出入金!C387</f>
        <v>4.2599999999999985E-2</v>
      </c>
      <c r="K389" s="167">
        <f t="shared" ref="K389:K390" si="145">E389-E388</f>
        <v>0</v>
      </c>
      <c r="L389" s="167">
        <f t="shared" ref="L389:L391" si="146">E389-H389-$L$367</f>
        <v>-3385579.6200000048</v>
      </c>
      <c r="M389" s="48">
        <f t="shared" ref="M389:M390" si="147">171269.97-$M$367</f>
        <v>145121.93</v>
      </c>
      <c r="N389" s="167">
        <f t="shared" ref="N389:N391" si="148">IF(X389&gt;0,X389*H389*0.2,0)</f>
        <v>98856.731785998272</v>
      </c>
      <c r="O389" s="167">
        <f t="shared" ref="O389:O390" si="149">P389-P388</f>
        <v>0</v>
      </c>
      <c r="P389" s="167">
        <f t="shared" ref="P389:P390" si="150">L389-M389</f>
        <v>-3530701.5500000049</v>
      </c>
      <c r="Q389" s="123">
        <f t="shared" ref="Q389:Q390" si="151">L389/I389</f>
        <v>-6.771159240000009E-2</v>
      </c>
      <c r="R389" s="123">
        <f>K389/AVERAGE($H$368:H389)</f>
        <v>0</v>
      </c>
      <c r="S389" s="123">
        <f>L389/AVERAGE($H$368:H389)</f>
        <v>-6.771159240000009E-2</v>
      </c>
      <c r="T389" s="123">
        <f>O389/AVERAGE($H$368:H389)</f>
        <v>0</v>
      </c>
      <c r="U389" s="123">
        <f>P389/AVERAGE($H$368:H389)</f>
        <v>-7.0614031000000105E-2</v>
      </c>
      <c r="V389" s="93">
        <f>U389/COUNT($S$368:S389)*365</f>
        <v>-1.1715509688636381</v>
      </c>
      <c r="W389" s="123">
        <f>比较基准!B390/比较基准!$B$368-1</f>
        <v>-7.7597265578599917E-2</v>
      </c>
      <c r="X389" s="210">
        <f t="shared" ref="X389:X390" si="152">S389-W389</f>
        <v>9.885673178599827E-3</v>
      </c>
      <c r="Y389" s="210">
        <f>R389-(比较基准!B390/比较基准!B389-1)</f>
        <v>0</v>
      </c>
      <c r="Z389" s="210">
        <f>X389/COUNT($X$368:X389)*365</f>
        <v>0.16401230500858804</v>
      </c>
      <c r="AA389" s="211">
        <f>(V389-J389)/(STDEV($T$368:T389)*SQRT(365))</f>
        <v>-5.6494511809407033</v>
      </c>
      <c r="AB389" s="120">
        <f>(S389+1)/(MAX($S$368:S389)+1)-1</f>
        <v>-6.7711592400000131E-2</v>
      </c>
      <c r="AC389" s="123">
        <f>MIN($AB$368:AB389)</f>
        <v>-6.7711592400000131E-2</v>
      </c>
      <c r="AD389" s="123">
        <f t="shared" ref="AD389:AD391" si="153">IF(WEEKDAY(A:A)=6,S:S,AD388)</f>
        <v>-6.771159240000009E-2</v>
      </c>
      <c r="AE389" s="120">
        <f>(AD389+1)/(MAX($AD$369:AD389)+1)-1</f>
        <v>-6.7711592400000131E-2</v>
      </c>
      <c r="AF389" s="123">
        <f>MIN($AE$368:AE389)</f>
        <v>-6.7711592400000131E-2</v>
      </c>
      <c r="AG389" s="123">
        <f t="shared" si="69"/>
        <v>0</v>
      </c>
      <c r="AH389" s="123">
        <f t="shared" si="70"/>
        <v>0</v>
      </c>
      <c r="AI389" s="123">
        <f t="shared" si="71"/>
        <v>0</v>
      </c>
      <c r="AJ389" s="312">
        <f t="shared" si="65"/>
        <v>0.7</v>
      </c>
    </row>
    <row r="390" spans="1:36">
      <c r="A390" s="115">
        <v>44584</v>
      </c>
      <c r="B390" s="221">
        <v>1.3019000000000001</v>
      </c>
      <c r="C390" s="221">
        <v>1.3019000000000001</v>
      </c>
      <c r="D390" s="221">
        <v>1.2975000000000001</v>
      </c>
      <c r="E390" s="204">
        <v>50779793.939999998</v>
      </c>
      <c r="F390" s="204">
        <v>39004373.560000002</v>
      </c>
      <c r="G390" s="191">
        <f t="shared" si="144"/>
        <v>1.0169292264284036</v>
      </c>
      <c r="H390" s="201">
        <f>出入金!H388</f>
        <v>50000000</v>
      </c>
      <c r="I390" s="201">
        <f>出入金!I388</f>
        <v>50000000</v>
      </c>
      <c r="J390" s="34">
        <f>出入金!C388</f>
        <v>4.2599999999999985E-2</v>
      </c>
      <c r="K390" s="167">
        <f t="shared" si="145"/>
        <v>0</v>
      </c>
      <c r="L390" s="167">
        <f t="shared" si="146"/>
        <v>-3385579.6200000048</v>
      </c>
      <c r="M390" s="48">
        <f t="shared" si="147"/>
        <v>145121.93</v>
      </c>
      <c r="N390" s="167">
        <f t="shared" si="148"/>
        <v>98856.731785998272</v>
      </c>
      <c r="O390" s="167">
        <f t="shared" si="149"/>
        <v>0</v>
      </c>
      <c r="P390" s="167">
        <f t="shared" si="150"/>
        <v>-3530701.5500000049</v>
      </c>
      <c r="Q390" s="123">
        <f t="shared" si="151"/>
        <v>-6.771159240000009E-2</v>
      </c>
      <c r="R390" s="123">
        <f>K390/AVERAGE($H$368:H390)</f>
        <v>0</v>
      </c>
      <c r="S390" s="123">
        <f>L390/AVERAGE($H$368:H390)</f>
        <v>-6.771159240000009E-2</v>
      </c>
      <c r="T390" s="123">
        <f>O390/AVERAGE($H$368:H390)</f>
        <v>0</v>
      </c>
      <c r="U390" s="123">
        <f>P390/AVERAGE($H$368:H390)</f>
        <v>-7.0614031000000105E-2</v>
      </c>
      <c r="V390" s="93">
        <f>U390/COUNT($S$368:S390)*365</f>
        <v>-1.120613970217393</v>
      </c>
      <c r="W390" s="123">
        <f>比较基准!B391/比较基准!$B$368-1</f>
        <v>-7.7597265578599917E-2</v>
      </c>
      <c r="X390" s="210">
        <f t="shared" si="152"/>
        <v>9.885673178599827E-3</v>
      </c>
      <c r="Y390" s="210">
        <f>R390-(比较基准!B391/比较基准!B390-1)</f>
        <v>0</v>
      </c>
      <c r="Z390" s="210">
        <f>X390/COUNT($X$368:X390)*365</f>
        <v>0.15688133522560596</v>
      </c>
      <c r="AA390" s="211">
        <f>(V390-J390)/(STDEV($T$368:T390)*SQRT(365))</f>
        <v>-5.5295669280655533</v>
      </c>
      <c r="AB390" s="120">
        <f>(S390+1)/(MAX($S$368:S390)+1)-1</f>
        <v>-6.7711592400000131E-2</v>
      </c>
      <c r="AC390" s="123">
        <f>MIN($AB$368:AB390)</f>
        <v>-6.7711592400000131E-2</v>
      </c>
      <c r="AD390" s="123">
        <f t="shared" si="153"/>
        <v>-6.771159240000009E-2</v>
      </c>
      <c r="AE390" s="120">
        <f>(AD390+1)/(MAX($AD$369:AD390)+1)-1</f>
        <v>-6.7711592400000131E-2</v>
      </c>
      <c r="AF390" s="123">
        <f>MIN($AE$368:AE390)</f>
        <v>-6.7711592400000131E-2</v>
      </c>
      <c r="AG390" s="123">
        <f t="shared" si="69"/>
        <v>0</v>
      </c>
      <c r="AH390" s="123">
        <f t="shared" si="70"/>
        <v>0</v>
      </c>
      <c r="AI390" s="123">
        <f t="shared" si="71"/>
        <v>0</v>
      </c>
      <c r="AJ390" s="312">
        <f t="shared" si="65"/>
        <v>0.7</v>
      </c>
    </row>
    <row r="391" spans="1:36">
      <c r="A391" s="115">
        <v>44585</v>
      </c>
      <c r="B391" s="221">
        <v>1.3154999999999999</v>
      </c>
      <c r="C391" s="221">
        <v>1.3154999999999999</v>
      </c>
      <c r="D391" s="221">
        <v>1.3098000000000001</v>
      </c>
      <c r="E391" s="204">
        <v>51310253.420000002</v>
      </c>
      <c r="F391" s="204">
        <v>39004373.560000002</v>
      </c>
      <c r="G391" s="191">
        <f t="shared" si="144"/>
        <v>1.0265694803668</v>
      </c>
      <c r="H391" s="201">
        <f>出入金!H389</f>
        <v>50000000</v>
      </c>
      <c r="I391" s="201">
        <f>出入金!I389</f>
        <v>50000000</v>
      </c>
      <c r="J391" s="34">
        <f>出入金!C389</f>
        <v>4.2599999999999978E-2</v>
      </c>
      <c r="K391" s="167">
        <f t="shared" ref="K391" si="154">E391-E390</f>
        <v>530459.48000000417</v>
      </c>
      <c r="L391" s="167">
        <f t="shared" si="146"/>
        <v>-2855120.1400000006</v>
      </c>
      <c r="M391" s="48">
        <f>222254.41-$M$367</f>
        <v>196106.37</v>
      </c>
      <c r="N391" s="167">
        <f t="shared" si="148"/>
        <v>159185.55716843967</v>
      </c>
      <c r="O391" s="167">
        <f t="shared" ref="O391" si="155">P391-P390</f>
        <v>479475.04000000423</v>
      </c>
      <c r="P391" s="167">
        <f t="shared" ref="P391" si="156">L391-M391</f>
        <v>-3051226.5100000007</v>
      </c>
      <c r="Q391" s="123">
        <f t="shared" ref="Q391" si="157">L391/I391</f>
        <v>-5.7102402800000014E-2</v>
      </c>
      <c r="R391" s="123">
        <f>K391/AVERAGE($H$368:H391)</f>
        <v>1.0609189600000084E-2</v>
      </c>
      <c r="S391" s="123">
        <f>L391/AVERAGE($H$368:H391)</f>
        <v>-5.7102402800000014E-2</v>
      </c>
      <c r="T391" s="123">
        <f>O391/AVERAGE($H$368:H391)</f>
        <v>9.5895008000000843E-3</v>
      </c>
      <c r="U391" s="123">
        <f>P391/AVERAGE($H$368:H391)</f>
        <v>-6.1024530200000017E-2</v>
      </c>
      <c r="V391" s="93">
        <f>U391/COUNT($S$368:S391)*365</f>
        <v>-0.9280813967916669</v>
      </c>
      <c r="W391" s="123">
        <f>比较基准!B392/比较基准!$B$368-1</f>
        <v>-7.3020958516843981E-2</v>
      </c>
      <c r="X391" s="210">
        <f t="shared" ref="X391" si="158">S391-W391</f>
        <v>1.5918555716843967E-2</v>
      </c>
      <c r="Y391" s="210">
        <f>R391-(比较基准!B392/比较基准!B391-1)</f>
        <v>5.6479000341938691E-3</v>
      </c>
      <c r="Z391" s="210">
        <f>X391/COUNT($X$368:X391)*365</f>
        <v>0.24209470152700199</v>
      </c>
      <c r="AA391" s="211">
        <f>(V391-J391)/(STDEV($T$368:T391)*SQRT(365))</f>
        <v>-4.5877901436761119</v>
      </c>
      <c r="AB391" s="120">
        <f>(S391+1)/(MAX($S$368:S391)+1)-1</f>
        <v>-5.7102402800000007E-2</v>
      </c>
      <c r="AC391" s="123">
        <f>MIN($AB$368:AB391)</f>
        <v>-6.7711592400000131E-2</v>
      </c>
      <c r="AD391" s="123">
        <f t="shared" si="153"/>
        <v>-6.771159240000009E-2</v>
      </c>
      <c r="AE391" s="120">
        <f>(AD391+1)/(MAX($AD$369:AD391)+1)-1</f>
        <v>-6.7711592400000131E-2</v>
      </c>
      <c r="AF391" s="123">
        <f>MIN($AE$368:AE391)</f>
        <v>-6.7711592400000131E-2</v>
      </c>
      <c r="AG391" s="123">
        <f t="shared" si="69"/>
        <v>0</v>
      </c>
      <c r="AH391" s="123">
        <f t="shared" si="70"/>
        <v>0</v>
      </c>
      <c r="AI391" s="123">
        <f t="shared" si="71"/>
        <v>0</v>
      </c>
      <c r="AJ391" s="312">
        <f t="shared" si="65"/>
        <v>0.7</v>
      </c>
    </row>
    <row r="392" spans="1:36">
      <c r="A392" s="115">
        <v>44586</v>
      </c>
      <c r="B392" s="221">
        <v>1.2734000000000001</v>
      </c>
      <c r="C392" s="221">
        <v>1.2734000000000001</v>
      </c>
      <c r="D392" s="221">
        <v>1.2662</v>
      </c>
      <c r="E392" s="204">
        <v>49668169.289999999</v>
      </c>
      <c r="F392" s="204">
        <v>39004373.560000002</v>
      </c>
      <c r="G392" s="191">
        <f t="shared" ref="G392" si="159">D392/$D$219</f>
        <v>0.99239752331687436</v>
      </c>
      <c r="H392" s="201">
        <f>出入金!H390</f>
        <v>50000000</v>
      </c>
      <c r="I392" s="201">
        <f>出入金!I390</f>
        <v>50000000</v>
      </c>
      <c r="J392" s="34">
        <f>出入金!C390</f>
        <v>4.2599999999999978E-2</v>
      </c>
      <c r="K392" s="167">
        <f t="shared" ref="K392" si="160">E392-E391</f>
        <v>-1642084.1300000027</v>
      </c>
      <c r="L392" s="167">
        <f t="shared" ref="L392" si="161">E392-H392-$L$367</f>
        <v>-4497204.2700000033</v>
      </c>
      <c r="M392" s="48">
        <f>281541.47-M367</f>
        <v>255393.42999999996</v>
      </c>
      <c r="N392" s="167">
        <f t="shared" ref="N392" si="162">IF(X392&gt;0,X392*H392*0.2,0)</f>
        <v>195717.41270420968</v>
      </c>
      <c r="O392" s="167">
        <f t="shared" ref="O392" si="163">P392-P391</f>
        <v>-1701371.1900000023</v>
      </c>
      <c r="P392" s="167">
        <f t="shared" ref="P392" si="164">L392-M392</f>
        <v>-4752597.700000003</v>
      </c>
      <c r="Q392" s="123">
        <f t="shared" ref="Q392" si="165">L392/I392</f>
        <v>-8.9944085400000068E-2</v>
      </c>
      <c r="R392" s="123">
        <f>K392/AVERAGE($H$368:H392)</f>
        <v>-3.2841682600000054E-2</v>
      </c>
      <c r="S392" s="123">
        <f>L392/AVERAGE($H$368:H392)</f>
        <v>-8.9944085400000068E-2</v>
      </c>
      <c r="T392" s="123">
        <f>O392/AVERAGE($H$368:H392)</f>
        <v>-3.4027423800000046E-2</v>
      </c>
      <c r="U392" s="123">
        <f>P392/AVERAGE($H$368:H392)</f>
        <v>-9.5051954000000063E-2</v>
      </c>
      <c r="V392" s="93">
        <f>U392/COUNT($S$368:S392)*365</f>
        <v>-1.3877585284000009</v>
      </c>
      <c r="W392" s="123">
        <f>比较基准!B393/比较基准!$B$368-1</f>
        <v>-0.10951582667042103</v>
      </c>
      <c r="X392" s="210">
        <f t="shared" ref="X392" si="166">S392-W392</f>
        <v>1.9571741270420967E-2</v>
      </c>
      <c r="Y392" s="210">
        <f>R392-(比较基准!B393/比较基准!B392-1)</f>
        <v>6.5279973176663245E-3</v>
      </c>
      <c r="Z392" s="210">
        <f>X392/COUNT($X$368:X392)*365</f>
        <v>0.28574742254814611</v>
      </c>
      <c r="AA392" s="211">
        <f>(V392-J392)/(STDEV($T$368:T392)*SQRT(365))</f>
        <v>-5.9715866055176585</v>
      </c>
      <c r="AB392" s="120">
        <f>(S392+1)/(MAX($S$368:S392)+1)-1</f>
        <v>-8.9944085400000096E-2</v>
      </c>
      <c r="AC392" s="123">
        <f>MIN($AB$368:AB392)</f>
        <v>-8.9944085400000096E-2</v>
      </c>
      <c r="AD392" s="123">
        <f t="shared" ref="AD392" si="167">IF(WEEKDAY(A:A)=6,S:S,AD391)</f>
        <v>-6.771159240000009E-2</v>
      </c>
      <c r="AE392" s="120">
        <f>(AD392+1)/(MAX($AD$369:AD392)+1)-1</f>
        <v>-6.7711592400000131E-2</v>
      </c>
      <c r="AF392" s="123">
        <f>MIN($AE$368:AE392)</f>
        <v>-6.7711592400000131E-2</v>
      </c>
      <c r="AG392" s="123">
        <f t="shared" si="69"/>
        <v>0</v>
      </c>
      <c r="AH392" s="123">
        <f t="shared" si="70"/>
        <v>0</v>
      </c>
      <c r="AI392" s="123">
        <f t="shared" si="71"/>
        <v>0</v>
      </c>
      <c r="AJ392" s="314">
        <f t="shared" si="65"/>
        <v>0.7</v>
      </c>
    </row>
    <row r="393" spans="1:36">
      <c r="A393" s="115">
        <v>44587</v>
      </c>
      <c r="B393" s="221">
        <v>1.2833000000000001</v>
      </c>
      <c r="C393" s="221">
        <v>1.2833000000000001</v>
      </c>
      <c r="D393" s="221">
        <v>1.2755000000000001</v>
      </c>
      <c r="E393" s="204">
        <v>50054312.590000004</v>
      </c>
      <c r="F393" s="204">
        <v>39004373.560000002</v>
      </c>
      <c r="G393" s="191">
        <f t="shared" ref="G393" si="168">D393/$D$219</f>
        <v>0.9996864958068814</v>
      </c>
      <c r="H393" s="201">
        <f>出入金!H391</f>
        <v>50000000</v>
      </c>
      <c r="I393" s="201">
        <f>出入金!I391</f>
        <v>50000000</v>
      </c>
      <c r="J393" s="34">
        <f>出入金!C391</f>
        <v>4.2599999999999978E-2</v>
      </c>
      <c r="K393" s="167">
        <f t="shared" ref="K393" si="169">E393-E392</f>
        <v>386143.30000000447</v>
      </c>
      <c r="L393" s="167">
        <f t="shared" ref="L393" si="170">E393-H393-$L$367</f>
        <v>-4111060.9699999988</v>
      </c>
      <c r="M393" s="48">
        <f>304965-M367</f>
        <v>278816.96000000002</v>
      </c>
      <c r="N393" s="167">
        <f t="shared" ref="N393" si="171">IF(X393&gt;0,X393*H393*0.2,0)</f>
        <v>225553.97923882131</v>
      </c>
      <c r="O393" s="167">
        <f t="shared" ref="O393" si="172">P393-P392</f>
        <v>362719.77000000421</v>
      </c>
      <c r="P393" s="167">
        <f t="shared" ref="P393" si="173">L393-M393</f>
        <v>-4389877.9299999988</v>
      </c>
      <c r="Q393" s="123">
        <f t="shared" ref="Q393" si="174">L393/I393</f>
        <v>-8.2221219399999976E-2</v>
      </c>
      <c r="R393" s="123">
        <f>K393/AVERAGE($H$368:H393)</f>
        <v>7.7228660000000894E-3</v>
      </c>
      <c r="S393" s="123">
        <f>L393/AVERAGE($H$368:H393)</f>
        <v>-8.2221219399999976E-2</v>
      </c>
      <c r="T393" s="123">
        <f>O393/AVERAGE($H$368:H393)</f>
        <v>7.2543954000000846E-3</v>
      </c>
      <c r="U393" s="123">
        <f>P393/AVERAGE($H$368:H393)</f>
        <v>-8.7797558599999978E-2</v>
      </c>
      <c r="V393" s="93">
        <f>U393/COUNT($S$368:S393)*365</f>
        <v>-1.2325426495769227</v>
      </c>
      <c r="W393" s="123">
        <f>比较基准!B394/比较基准!$B$368-1</f>
        <v>-0.1047766173238821</v>
      </c>
      <c r="X393" s="210">
        <f t="shared" ref="X393" si="175">S393-W393</f>
        <v>2.2555397923882128E-2</v>
      </c>
      <c r="Y393" s="210">
        <f>R393-(比较基准!B394/比较基准!B393-1)</f>
        <v>2.4008069578739634E-3</v>
      </c>
      <c r="Z393" s="210">
        <f>X393/COUNT($X$368:X393)*365</f>
        <v>0.31664308623911447</v>
      </c>
      <c r="AA393" s="211">
        <f>(V393-J393)/(STDEV($T$368:T393)*SQRT(365))</f>
        <v>-5.3506352757151543</v>
      </c>
      <c r="AB393" s="120">
        <f>(S393+1)/(MAX($S$368:S393)+1)-1</f>
        <v>-8.2221219399999934E-2</v>
      </c>
      <c r="AC393" s="123">
        <f>MIN($AB$368:AB393)</f>
        <v>-8.9944085400000096E-2</v>
      </c>
      <c r="AD393" s="123">
        <f t="shared" ref="AD393" si="176">IF(WEEKDAY(A:A)=6,S:S,AD392)</f>
        <v>-6.771159240000009E-2</v>
      </c>
      <c r="AE393" s="120">
        <f>(AD393+1)/(MAX($AD$369:AD393)+1)-1</f>
        <v>-6.7711592400000131E-2</v>
      </c>
      <c r="AF393" s="123">
        <f>MIN($AE$368:AE393)</f>
        <v>-6.7711592400000131E-2</v>
      </c>
      <c r="AG393" s="123">
        <f t="shared" si="69"/>
        <v>0</v>
      </c>
      <c r="AH393" s="123">
        <f t="shared" si="70"/>
        <v>0</v>
      </c>
      <c r="AI393" s="123">
        <f t="shared" si="71"/>
        <v>0</v>
      </c>
      <c r="AJ393" s="315">
        <f t="shared" si="65"/>
        <v>0.7</v>
      </c>
    </row>
    <row r="394" spans="1:36">
      <c r="A394" s="115">
        <v>44588</v>
      </c>
      <c r="B394" s="221">
        <v>1.2488999999999999</v>
      </c>
      <c r="C394" s="221">
        <v>1.2488999999999999</v>
      </c>
      <c r="D394" s="221">
        <v>1.2406999999999999</v>
      </c>
      <c r="E394" s="204">
        <v>48712562.140000001</v>
      </c>
      <c r="F394" s="204">
        <v>39004373.560000002</v>
      </c>
      <c r="G394" s="191">
        <f t="shared" ref="G394" si="177">D394/$D$219</f>
        <v>0.9724116310055646</v>
      </c>
      <c r="H394" s="201">
        <f>出入金!H392</f>
        <v>50000000</v>
      </c>
      <c r="I394" s="201">
        <f>出入金!I392</f>
        <v>50000000</v>
      </c>
      <c r="J394" s="34">
        <f>出入金!C392</f>
        <v>4.2599999999999978E-2</v>
      </c>
      <c r="K394" s="167">
        <f t="shared" ref="K394" si="178">E394-E393</f>
        <v>-1341750.450000003</v>
      </c>
      <c r="L394" s="167">
        <f t="shared" ref="L394" si="179">E394-H394-$L$367</f>
        <v>-5452811.4200000018</v>
      </c>
      <c r="M394" s="48">
        <f>319481.89-M367</f>
        <v>293333.85000000003</v>
      </c>
      <c r="N394" s="167">
        <f t="shared" ref="N394" si="180">IF(X394&gt;0,X394*H394*0.2,0)</f>
        <v>220513.22999141394</v>
      </c>
      <c r="O394" s="167">
        <f t="shared" ref="O394" si="181">P394-P393</f>
        <v>-1356267.3400000026</v>
      </c>
      <c r="P394" s="167">
        <f t="shared" ref="P394" si="182">L394-M394</f>
        <v>-5746145.2700000014</v>
      </c>
      <c r="Q394" s="123">
        <f t="shared" ref="Q394" si="183">L394/I394</f>
        <v>-0.10905622840000004</v>
      </c>
      <c r="R394" s="123">
        <f>K394/AVERAGE($H$368:H394)</f>
        <v>-2.6835009000000059E-2</v>
      </c>
      <c r="S394" s="123">
        <f>L394/AVERAGE($H$368:H394)</f>
        <v>-0.10905622840000004</v>
      </c>
      <c r="T394" s="123">
        <f>O394/AVERAGE($H$368:H394)</f>
        <v>-2.7125346800000054E-2</v>
      </c>
      <c r="U394" s="123">
        <f>P394/AVERAGE($H$368:H394)</f>
        <v>-0.11492290540000002</v>
      </c>
      <c r="V394" s="93">
        <f>U394/COUNT($S$368:S394)*365</f>
        <v>-1.5535874248518522</v>
      </c>
      <c r="W394" s="123">
        <f>比较基准!B395/比较基准!$B$368-1</f>
        <v>-0.13110755139914143</v>
      </c>
      <c r="X394" s="210">
        <f t="shared" ref="X394" si="184">S394-W394</f>
        <v>2.2051322999141393E-2</v>
      </c>
      <c r="Y394" s="210">
        <f>R394-(比较基准!B395/比较基准!B394-1)</f>
        <v>2.577687970165627E-3</v>
      </c>
      <c r="Z394" s="210">
        <f>X394/COUNT($X$368:X394)*365</f>
        <v>0.29810121832172626</v>
      </c>
      <c r="AA394" s="211">
        <f>(V394-J394)/(STDEV($T$368:T394)*SQRT(365))</f>
        <v>-6.3983540178273977</v>
      </c>
      <c r="AB394" s="120">
        <f>(S394+1)/(MAX($S$368:S394)+1)-1</f>
        <v>-0.10905622840000007</v>
      </c>
      <c r="AC394" s="123">
        <f>MIN($AB$368:AB394)</f>
        <v>-0.10905622840000007</v>
      </c>
      <c r="AD394" s="123">
        <f t="shared" ref="AD394" si="185">IF(WEEKDAY(A:A)=6,S:S,AD393)</f>
        <v>-6.771159240000009E-2</v>
      </c>
      <c r="AE394" s="120">
        <f>(AD394+1)/(MAX($AD$369:AD394)+1)-1</f>
        <v>-6.7711592400000131E-2</v>
      </c>
      <c r="AF394" s="123">
        <f>MIN($AE$368:AE394)</f>
        <v>-6.7711592400000131E-2</v>
      </c>
      <c r="AG394" s="123">
        <f t="shared" si="69"/>
        <v>0</v>
      </c>
      <c r="AH394" s="123">
        <f t="shared" si="70"/>
        <v>0</v>
      </c>
      <c r="AI394" s="123">
        <f t="shared" si="71"/>
        <v>0</v>
      </c>
      <c r="AJ394" s="316">
        <f t="shared" si="65"/>
        <v>0.7</v>
      </c>
    </row>
    <row r="395" spans="1:36">
      <c r="A395" s="115">
        <v>44589</v>
      </c>
      <c r="B395" s="221">
        <v>1.2422</v>
      </c>
      <c r="C395" s="221">
        <v>1.2422</v>
      </c>
      <c r="D395" s="221">
        <v>1.2356</v>
      </c>
      <c r="E395" s="204">
        <v>48451232.840000004</v>
      </c>
      <c r="F395" s="204">
        <v>39004373.560000002</v>
      </c>
      <c r="G395" s="191">
        <f t="shared" ref="G395" si="186">D395/$D$219</f>
        <v>0.96841445254330272</v>
      </c>
      <c r="H395" s="201">
        <f>出入金!H393</f>
        <v>50000000</v>
      </c>
      <c r="I395" s="201">
        <f>出入金!I393</f>
        <v>50000000</v>
      </c>
      <c r="J395" s="34">
        <f>出入金!C393</f>
        <v>4.2599999999999978E-2</v>
      </c>
      <c r="K395" s="167">
        <f t="shared" ref="K395" si="187">E395-E394</f>
        <v>-261329.29999999702</v>
      </c>
      <c r="L395" s="167">
        <f t="shared" ref="L395" si="188">E395-H395-$L$367</f>
        <v>-5714140.7199999988</v>
      </c>
      <c r="M395" s="48">
        <f>256782.52-M367</f>
        <v>230634.47999999998</v>
      </c>
      <c r="N395" s="167">
        <f t="shared" ref="N395" si="189">IF(X395&gt;0,X395*H395*0.2,0)</f>
        <v>152142.152767666</v>
      </c>
      <c r="O395" s="167">
        <f t="shared" ref="O395" si="190">P395-P394</f>
        <v>-198629.92999999784</v>
      </c>
      <c r="P395" s="167">
        <f t="shared" ref="P395" si="191">L395-M395</f>
        <v>-5944775.1999999993</v>
      </c>
      <c r="Q395" s="123">
        <f t="shared" ref="Q395" si="192">L395/I395</f>
        <v>-0.11428281439999997</v>
      </c>
      <c r="R395" s="123">
        <f>K395/AVERAGE($H$368:H395)</f>
        <v>-5.2265859999999402E-3</v>
      </c>
      <c r="S395" s="123">
        <f>L395/AVERAGE($H$368:H395)</f>
        <v>-0.11428281439999997</v>
      </c>
      <c r="T395" s="123">
        <f>O395/AVERAGE($H$368:H395)</f>
        <v>-3.9725985999999568E-3</v>
      </c>
      <c r="U395" s="123">
        <f>P395/AVERAGE($H$368:H395)</f>
        <v>-0.11889550399999999</v>
      </c>
      <c r="V395" s="93">
        <f>U395/COUNT($S$368:S395)*365</f>
        <v>-1.5498878199999997</v>
      </c>
      <c r="W395" s="123">
        <f>比较基准!B396/比较基准!$B$368-1</f>
        <v>-0.12949702967676657</v>
      </c>
      <c r="X395" s="210">
        <f t="shared" ref="X395" si="193">S395-W395</f>
        <v>1.5214215276766599E-2</v>
      </c>
      <c r="Y395" s="210">
        <f>R395-(比较基准!B396/比较基准!B395-1)</f>
        <v>-7.0801200305560434E-3</v>
      </c>
      <c r="Z395" s="210">
        <f>X395/COUNT($X$368:X395)*365</f>
        <v>0.19832816342927889</v>
      </c>
      <c r="AA395" s="211">
        <f>(V395-J395)/(STDEV($T$368:T395)*SQRT(365))</f>
        <v>-6.5050689435517501</v>
      </c>
      <c r="AB395" s="120">
        <f>(S395+1)/(MAX($S$368:S395)+1)-1</f>
        <v>-0.11428281439999999</v>
      </c>
      <c r="AC395" s="123">
        <f>MIN($AB$368:AB395)</f>
        <v>-0.11428281439999999</v>
      </c>
      <c r="AD395" s="123">
        <f t="shared" ref="AD395" si="194">IF(WEEKDAY(A:A)=6,S:S,AD394)</f>
        <v>-0.11428281439999997</v>
      </c>
      <c r="AE395" s="120">
        <f>(AD395+1)/(MAX($AD$369:AD395)+1)-1</f>
        <v>-0.11428281439999999</v>
      </c>
      <c r="AF395" s="123">
        <f>MIN($AE$368:AE395)</f>
        <v>-0.11428281439999999</v>
      </c>
      <c r="AG395" s="123">
        <f t="shared" si="69"/>
        <v>0</v>
      </c>
      <c r="AH395" s="123">
        <f t="shared" si="70"/>
        <v>0</v>
      </c>
      <c r="AI395" s="123">
        <f t="shared" si="71"/>
        <v>0</v>
      </c>
      <c r="AJ395" s="317">
        <f t="shared" si="65"/>
        <v>0.7</v>
      </c>
    </row>
    <row r="396" spans="1:36">
      <c r="A396" s="115">
        <v>44590</v>
      </c>
      <c r="B396" s="221">
        <v>1.2422</v>
      </c>
      <c r="C396" s="221">
        <v>1.2422</v>
      </c>
      <c r="D396" s="221">
        <v>1.2356</v>
      </c>
      <c r="E396" s="204">
        <v>48451232.840000004</v>
      </c>
      <c r="F396" s="204">
        <v>39004373.560000002</v>
      </c>
      <c r="G396" s="191">
        <f t="shared" ref="G396:G405" si="195">D396/$D$219</f>
        <v>0.96841445254330272</v>
      </c>
      <c r="H396" s="201">
        <f>出入金!H394</f>
        <v>50000000</v>
      </c>
      <c r="I396" s="201">
        <f>出入金!I394</f>
        <v>50000000</v>
      </c>
      <c r="J396" s="34">
        <f>出入金!C394</f>
        <v>4.2599999999999978E-2</v>
      </c>
      <c r="K396" s="167">
        <f t="shared" ref="K396:K405" si="196">E396-E395</f>
        <v>0</v>
      </c>
      <c r="L396" s="167">
        <f t="shared" ref="L396:L405" si="197">E396-H396-$L$367</f>
        <v>-5714140.7199999988</v>
      </c>
      <c r="M396" s="48">
        <f>256782.52-M367</f>
        <v>230634.47999999998</v>
      </c>
      <c r="N396" s="167">
        <f t="shared" ref="N396:N405" si="198">IF(X396&gt;0,X396*H396*0.2,0)</f>
        <v>152142.152767666</v>
      </c>
      <c r="O396" s="167">
        <f t="shared" ref="O396:O405" si="199">P396-P395</f>
        <v>0</v>
      </c>
      <c r="P396" s="167">
        <f t="shared" ref="P396:P405" si="200">L396-M396</f>
        <v>-5944775.1999999993</v>
      </c>
      <c r="Q396" s="123">
        <f t="shared" ref="Q396:Q405" si="201">L396/I396</f>
        <v>-0.11428281439999997</v>
      </c>
      <c r="R396" s="123">
        <f>K396/AVERAGE($H$368:H396)</f>
        <v>0</v>
      </c>
      <c r="S396" s="123">
        <f>L396/AVERAGE($H$368:H396)</f>
        <v>-0.11428281439999997</v>
      </c>
      <c r="T396" s="123">
        <f>O396/AVERAGE($H$368:H396)</f>
        <v>0</v>
      </c>
      <c r="U396" s="123">
        <f>P396/AVERAGE($H$368:H396)</f>
        <v>-0.11889550399999999</v>
      </c>
      <c r="V396" s="93">
        <f>U396/COUNT($S$368:S396)*365</f>
        <v>-1.4964434124137929</v>
      </c>
      <c r="W396" s="123">
        <f>比较基准!B397/比较基准!$B$368-1</f>
        <v>-0.12949702967676657</v>
      </c>
      <c r="X396" s="210">
        <f t="shared" ref="X396:X405" si="202">S396-W396</f>
        <v>1.5214215276766599E-2</v>
      </c>
      <c r="Y396" s="210">
        <f>R396-(比较基准!B397/比较基准!B396-1)</f>
        <v>0</v>
      </c>
      <c r="Z396" s="210">
        <f>X396/COUNT($X$368:X396)*365</f>
        <v>0.19148926124206236</v>
      </c>
      <c r="AA396" s="211">
        <f>(V396-J396)/(STDEV($T$368:T396)*SQRT(365))</f>
        <v>-6.3895861733387731</v>
      </c>
      <c r="AB396" s="120">
        <f>(S396+1)/(MAX($S$368:S396)+1)-1</f>
        <v>-0.11428281439999999</v>
      </c>
      <c r="AC396" s="123">
        <f>MIN($AB$368:AB396)</f>
        <v>-0.11428281439999999</v>
      </c>
      <c r="AD396" s="123">
        <f t="shared" ref="AD396:AD405" si="203">IF(WEEKDAY(A:A)=6,S:S,AD395)</f>
        <v>-0.11428281439999997</v>
      </c>
      <c r="AE396" s="120">
        <f>(AD396+1)/(MAX($AD$369:AD396)+1)-1</f>
        <v>-0.11428281439999999</v>
      </c>
      <c r="AF396" s="123">
        <f>MIN($AE$368:AE396)</f>
        <v>-0.11428281439999999</v>
      </c>
      <c r="AG396" s="123">
        <f t="shared" si="69"/>
        <v>0</v>
      </c>
      <c r="AH396" s="123">
        <f t="shared" si="70"/>
        <v>0</v>
      </c>
      <c r="AI396" s="123">
        <f t="shared" si="71"/>
        <v>0</v>
      </c>
      <c r="AJ396" s="318">
        <f t="shared" si="65"/>
        <v>0.7</v>
      </c>
    </row>
    <row r="397" spans="1:36">
      <c r="A397" s="115">
        <v>44591</v>
      </c>
      <c r="B397" s="221">
        <v>1.2422</v>
      </c>
      <c r="C397" s="221">
        <v>1.2422</v>
      </c>
      <c r="D397" s="221">
        <v>1.2356</v>
      </c>
      <c r="E397" s="204">
        <v>48451232.840000004</v>
      </c>
      <c r="F397" s="204">
        <v>39004373.560000002</v>
      </c>
      <c r="G397" s="191">
        <f t="shared" si="195"/>
        <v>0.96841445254330272</v>
      </c>
      <c r="H397" s="201">
        <f>出入金!H395</f>
        <v>50000000</v>
      </c>
      <c r="I397" s="201">
        <f>出入金!I395</f>
        <v>50000000</v>
      </c>
      <c r="J397" s="34">
        <f>出入金!C395</f>
        <v>4.2599999999999978E-2</v>
      </c>
      <c r="K397" s="167">
        <f t="shared" si="196"/>
        <v>0</v>
      </c>
      <c r="L397" s="167">
        <f t="shared" si="197"/>
        <v>-5714140.7199999988</v>
      </c>
      <c r="M397" s="48">
        <f>256782.52-M367</f>
        <v>230634.47999999998</v>
      </c>
      <c r="N397" s="167">
        <f t="shared" si="198"/>
        <v>152142.152767666</v>
      </c>
      <c r="O397" s="167">
        <f t="shared" si="199"/>
        <v>0</v>
      </c>
      <c r="P397" s="167">
        <f t="shared" si="200"/>
        <v>-5944775.1999999993</v>
      </c>
      <c r="Q397" s="123">
        <f t="shared" si="201"/>
        <v>-0.11428281439999997</v>
      </c>
      <c r="R397" s="123">
        <f>K397/AVERAGE($H$368:H397)</f>
        <v>0</v>
      </c>
      <c r="S397" s="123">
        <f>L397/AVERAGE($H$368:H397)</f>
        <v>-0.11428281439999997</v>
      </c>
      <c r="T397" s="123">
        <f>O397/AVERAGE($H$368:H397)</f>
        <v>0</v>
      </c>
      <c r="U397" s="123">
        <f>P397/AVERAGE($H$368:H397)</f>
        <v>-0.11889550399999999</v>
      </c>
      <c r="V397" s="93">
        <f>U397/COUNT($S$368:S397)*365</f>
        <v>-1.4465619653333333</v>
      </c>
      <c r="W397" s="123">
        <f>比较基准!B398/比较基准!$B$368-1</f>
        <v>-0.12949702967676657</v>
      </c>
      <c r="X397" s="210">
        <f t="shared" si="202"/>
        <v>1.5214215276766599E-2</v>
      </c>
      <c r="Y397" s="210">
        <f>R397-(比较基准!B398/比较基准!B397-1)</f>
        <v>0</v>
      </c>
      <c r="Z397" s="210">
        <f>X397/COUNT($X$368:X397)*365</f>
        <v>0.18510628586732697</v>
      </c>
      <c r="AA397" s="211">
        <f>(V397-J397)/(STDEV($T$368:T397)*SQRT(365))</f>
        <v>-6.2804745278683134</v>
      </c>
      <c r="AB397" s="120">
        <f>(S397+1)/(MAX($S$368:S397)+1)-1</f>
        <v>-0.11428281439999999</v>
      </c>
      <c r="AC397" s="123">
        <f>MIN($AB$368:AB397)</f>
        <v>-0.11428281439999999</v>
      </c>
      <c r="AD397" s="123">
        <f t="shared" si="203"/>
        <v>-0.11428281439999997</v>
      </c>
      <c r="AE397" s="120">
        <f>(AD397+1)/(MAX($AD$369:AD397)+1)-1</f>
        <v>-0.11428281439999999</v>
      </c>
      <c r="AF397" s="123">
        <f>MIN($AE$368:AE397)</f>
        <v>-0.11428281439999999</v>
      </c>
      <c r="AG397" s="123">
        <f t="shared" si="69"/>
        <v>0</v>
      </c>
      <c r="AH397" s="123">
        <f t="shared" si="70"/>
        <v>0</v>
      </c>
      <c r="AI397" s="123">
        <f t="shared" si="71"/>
        <v>0</v>
      </c>
      <c r="AJ397" s="318">
        <f t="shared" si="65"/>
        <v>0.7</v>
      </c>
    </row>
    <row r="398" spans="1:36">
      <c r="A398" s="115">
        <v>44592</v>
      </c>
      <c r="B398" s="221">
        <v>1.2422</v>
      </c>
      <c r="C398" s="221">
        <v>1.2422</v>
      </c>
      <c r="D398" s="221">
        <v>1.2356</v>
      </c>
      <c r="E398" s="204">
        <v>48451232.840000004</v>
      </c>
      <c r="F398" s="204">
        <v>39004373.560000002</v>
      </c>
      <c r="G398" s="191">
        <f t="shared" si="195"/>
        <v>0.96841445254330272</v>
      </c>
      <c r="H398" s="201">
        <f>出入金!H396</f>
        <v>50000000</v>
      </c>
      <c r="I398" s="201">
        <f>出入金!I396</f>
        <v>50000000</v>
      </c>
      <c r="J398" s="34">
        <f>出入金!C396</f>
        <v>4.2599999999999978E-2</v>
      </c>
      <c r="K398" s="167">
        <f t="shared" si="196"/>
        <v>0</v>
      </c>
      <c r="L398" s="167">
        <f t="shared" si="197"/>
        <v>-5714140.7199999988</v>
      </c>
      <c r="M398" s="48">
        <f>256782.52-M367</f>
        <v>230634.47999999998</v>
      </c>
      <c r="N398" s="167">
        <f t="shared" si="198"/>
        <v>152142.152767666</v>
      </c>
      <c r="O398" s="167">
        <f t="shared" si="199"/>
        <v>0</v>
      </c>
      <c r="P398" s="167">
        <f t="shared" si="200"/>
        <v>-5944775.1999999993</v>
      </c>
      <c r="Q398" s="123">
        <f t="shared" si="201"/>
        <v>-0.11428281439999997</v>
      </c>
      <c r="R398" s="123">
        <f>K398/AVERAGE($H$368:H398)</f>
        <v>0</v>
      </c>
      <c r="S398" s="123">
        <f>L398/AVERAGE($H$368:H398)</f>
        <v>-0.11428281439999997</v>
      </c>
      <c r="T398" s="123">
        <f>O398/AVERAGE($H$368:H398)</f>
        <v>0</v>
      </c>
      <c r="U398" s="123">
        <f>P398/AVERAGE($H$368:H398)</f>
        <v>-0.11889550399999999</v>
      </c>
      <c r="V398" s="93">
        <f>U398/COUNT($S$368:S398)*365</f>
        <v>-1.3998986761290322</v>
      </c>
      <c r="W398" s="123">
        <f>比较基准!B399/比较基准!$B$368-1</f>
        <v>-0.12949702967676657</v>
      </c>
      <c r="X398" s="210">
        <f t="shared" si="202"/>
        <v>1.5214215276766599E-2</v>
      </c>
      <c r="Y398" s="210">
        <f>R398-(比较基准!B399/比较基准!B398-1)</f>
        <v>0</v>
      </c>
      <c r="Z398" s="210">
        <f>X398/COUNT($X$368:X398)*365</f>
        <v>0.17913511535547769</v>
      </c>
      <c r="AA398" s="211">
        <f>(V398-J398)/(STDEV($T$368:T398)*SQRT(365))</f>
        <v>-6.177175040723327</v>
      </c>
      <c r="AB398" s="120">
        <f>(S398+1)/(MAX($S$368:S398)+1)-1</f>
        <v>-0.11428281439999999</v>
      </c>
      <c r="AC398" s="123">
        <f>MIN($AB$368:AB398)</f>
        <v>-0.11428281439999999</v>
      </c>
      <c r="AD398" s="123">
        <f t="shared" si="203"/>
        <v>-0.11428281439999997</v>
      </c>
      <c r="AE398" s="120">
        <f>(AD398+1)/(MAX($AD$369:AD398)+1)-1</f>
        <v>-0.11428281439999999</v>
      </c>
      <c r="AF398" s="123">
        <f>MIN($AE$368:AE398)</f>
        <v>-0.11428281439999999</v>
      </c>
      <c r="AG398" s="123">
        <f t="shared" si="69"/>
        <v>0</v>
      </c>
      <c r="AH398" s="123">
        <f t="shared" si="70"/>
        <v>0</v>
      </c>
      <c r="AI398" s="123">
        <f t="shared" si="71"/>
        <v>0</v>
      </c>
      <c r="AJ398" s="318">
        <f t="shared" si="65"/>
        <v>0.7</v>
      </c>
    </row>
    <row r="399" spans="1:36">
      <c r="A399" s="115">
        <v>44593</v>
      </c>
      <c r="B399" s="221">
        <v>1.2422</v>
      </c>
      <c r="C399" s="221">
        <v>1.2422</v>
      </c>
      <c r="D399" s="221">
        <v>1.2356</v>
      </c>
      <c r="E399" s="204">
        <v>48451232.840000004</v>
      </c>
      <c r="F399" s="204">
        <v>39004373.560000002</v>
      </c>
      <c r="G399" s="191">
        <f t="shared" si="195"/>
        <v>0.96841445254330272</v>
      </c>
      <c r="H399" s="201">
        <f>出入金!H397</f>
        <v>50000000</v>
      </c>
      <c r="I399" s="201">
        <f>出入金!I397</f>
        <v>50000000</v>
      </c>
      <c r="J399" s="34">
        <f>出入金!C397</f>
        <v>4.2599999999999978E-2</v>
      </c>
      <c r="K399" s="167">
        <f t="shared" si="196"/>
        <v>0</v>
      </c>
      <c r="L399" s="167">
        <f t="shared" si="197"/>
        <v>-5714140.7199999988</v>
      </c>
      <c r="M399" s="48">
        <f>256782.52-M367</f>
        <v>230634.47999999998</v>
      </c>
      <c r="N399" s="167">
        <f t="shared" si="198"/>
        <v>152142.152767666</v>
      </c>
      <c r="O399" s="167">
        <f t="shared" si="199"/>
        <v>0</v>
      </c>
      <c r="P399" s="167">
        <f t="shared" si="200"/>
        <v>-5944775.1999999993</v>
      </c>
      <c r="Q399" s="123">
        <f t="shared" si="201"/>
        <v>-0.11428281439999997</v>
      </c>
      <c r="R399" s="123">
        <f>K399/AVERAGE($H$368:H399)</f>
        <v>0</v>
      </c>
      <c r="S399" s="123">
        <f>L399/AVERAGE($H$368:H399)</f>
        <v>-0.11428281439999997</v>
      </c>
      <c r="T399" s="123">
        <f>O399/AVERAGE($H$368:H399)</f>
        <v>0</v>
      </c>
      <c r="U399" s="123">
        <f>P399/AVERAGE($H$368:H399)</f>
        <v>-0.11889550399999999</v>
      </c>
      <c r="V399" s="93">
        <f>U399/COUNT($S$368:S399)*365</f>
        <v>-1.3561518424999999</v>
      </c>
      <c r="W399" s="123">
        <f>比较基准!B400/比较基准!$B$368-1</f>
        <v>-0.12949702967676657</v>
      </c>
      <c r="X399" s="210">
        <f t="shared" si="202"/>
        <v>1.5214215276766599E-2</v>
      </c>
      <c r="Y399" s="210">
        <f>R399-(比较基准!B400/比较基准!B399-1)</f>
        <v>0</v>
      </c>
      <c r="Z399" s="210">
        <f>X399/COUNT($X$368:X399)*365</f>
        <v>0.17353714300061901</v>
      </c>
      <c r="AA399" s="211">
        <f>(V399-J399)/(STDEV($T$368:T399)*SQRT(365))</f>
        <v>-6.0791951038178915</v>
      </c>
      <c r="AB399" s="120">
        <f>(S399+1)/(MAX($S$368:S399)+1)-1</f>
        <v>-0.11428281439999999</v>
      </c>
      <c r="AC399" s="123">
        <f>MIN($AB$368:AB399)</f>
        <v>-0.11428281439999999</v>
      </c>
      <c r="AD399" s="123">
        <f t="shared" si="203"/>
        <v>-0.11428281439999997</v>
      </c>
      <c r="AE399" s="120">
        <f>(AD399+1)/(MAX($AD$369:AD399)+1)-1</f>
        <v>-0.11428281439999999</v>
      </c>
      <c r="AF399" s="123">
        <f>MIN($AE$368:AE399)</f>
        <v>-0.11428281439999999</v>
      </c>
      <c r="AG399" s="123">
        <f t="shared" si="69"/>
        <v>0</v>
      </c>
      <c r="AH399" s="123">
        <f t="shared" si="70"/>
        <v>0</v>
      </c>
      <c r="AI399" s="123">
        <f t="shared" si="71"/>
        <v>0</v>
      </c>
      <c r="AJ399" s="318">
        <f t="shared" si="65"/>
        <v>0.7</v>
      </c>
    </row>
    <row r="400" spans="1:36">
      <c r="A400" s="115">
        <v>44594</v>
      </c>
      <c r="B400" s="221">
        <v>1.2422</v>
      </c>
      <c r="C400" s="221">
        <v>1.2422</v>
      </c>
      <c r="D400" s="221">
        <v>1.2356</v>
      </c>
      <c r="E400" s="204">
        <v>48451232.840000004</v>
      </c>
      <c r="F400" s="204">
        <v>39004373.560000002</v>
      </c>
      <c r="G400" s="191">
        <f t="shared" si="195"/>
        <v>0.96841445254330272</v>
      </c>
      <c r="H400" s="201">
        <f>出入金!H398</f>
        <v>50000000</v>
      </c>
      <c r="I400" s="201">
        <f>出入金!I398</f>
        <v>50000000</v>
      </c>
      <c r="J400" s="34">
        <f>出入金!C398</f>
        <v>4.2599999999999978E-2</v>
      </c>
      <c r="K400" s="167">
        <f t="shared" si="196"/>
        <v>0</v>
      </c>
      <c r="L400" s="167">
        <f t="shared" si="197"/>
        <v>-5714140.7199999988</v>
      </c>
      <c r="M400" s="48">
        <f>256782.52-M367</f>
        <v>230634.47999999998</v>
      </c>
      <c r="N400" s="167">
        <f t="shared" si="198"/>
        <v>152142.152767666</v>
      </c>
      <c r="O400" s="167">
        <f t="shared" si="199"/>
        <v>0</v>
      </c>
      <c r="P400" s="167">
        <f t="shared" si="200"/>
        <v>-5944775.1999999993</v>
      </c>
      <c r="Q400" s="123">
        <f t="shared" si="201"/>
        <v>-0.11428281439999997</v>
      </c>
      <c r="R400" s="123">
        <f>K400/AVERAGE($H$368:H400)</f>
        <v>0</v>
      </c>
      <c r="S400" s="123">
        <f>L400/AVERAGE($H$368:H400)</f>
        <v>-0.11428281439999997</v>
      </c>
      <c r="T400" s="123">
        <f>O400/AVERAGE($H$368:H400)</f>
        <v>0</v>
      </c>
      <c r="U400" s="123">
        <f>P400/AVERAGE($H$368:H400)</f>
        <v>-0.11889550399999999</v>
      </c>
      <c r="V400" s="93">
        <f>U400/COUNT($S$368:S400)*365</f>
        <v>-1.3150563321212121</v>
      </c>
      <c r="W400" s="123">
        <f>比较基准!B401/比较基准!$B$368-1</f>
        <v>-0.12949702967676657</v>
      </c>
      <c r="X400" s="210">
        <f t="shared" si="202"/>
        <v>1.5214215276766599E-2</v>
      </c>
      <c r="Y400" s="210">
        <f>R400-(比较基准!B401/比较基准!B400-1)</f>
        <v>0</v>
      </c>
      <c r="Z400" s="210">
        <f>X400/COUNT($X$368:X400)*365</f>
        <v>0.16827844169756995</v>
      </c>
      <c r="AA400" s="211">
        <f>(V400-J400)/(STDEV($T$368:T400)*SQRT(365))</f>
        <v>-5.9860986570579993</v>
      </c>
      <c r="AB400" s="120">
        <f>(S400+1)/(MAX($S$368:S400)+1)-1</f>
        <v>-0.11428281439999999</v>
      </c>
      <c r="AC400" s="123">
        <f>MIN($AB$368:AB400)</f>
        <v>-0.11428281439999999</v>
      </c>
      <c r="AD400" s="123">
        <f t="shared" si="203"/>
        <v>-0.11428281439999997</v>
      </c>
      <c r="AE400" s="120">
        <f>(AD400+1)/(MAX($AD$369:AD400)+1)-1</f>
        <v>-0.11428281439999999</v>
      </c>
      <c r="AF400" s="123">
        <f>MIN($AE$368:AE400)</f>
        <v>-0.11428281439999999</v>
      </c>
      <c r="AG400" s="123">
        <f t="shared" si="69"/>
        <v>0</v>
      </c>
      <c r="AH400" s="123">
        <f t="shared" si="70"/>
        <v>0</v>
      </c>
      <c r="AI400" s="123">
        <f t="shared" si="71"/>
        <v>0</v>
      </c>
      <c r="AJ400" s="318">
        <f t="shared" si="65"/>
        <v>0.7</v>
      </c>
    </row>
    <row r="401" spans="1:36">
      <c r="A401" s="115">
        <v>44595</v>
      </c>
      <c r="B401" s="221">
        <v>1.2422</v>
      </c>
      <c r="C401" s="221">
        <v>1.2422</v>
      </c>
      <c r="D401" s="221">
        <v>1.2356</v>
      </c>
      <c r="E401" s="204">
        <v>48451232.840000004</v>
      </c>
      <c r="F401" s="204">
        <v>39004373.560000002</v>
      </c>
      <c r="G401" s="191">
        <f t="shared" si="195"/>
        <v>0.96841445254330272</v>
      </c>
      <c r="H401" s="201">
        <f>出入金!H399</f>
        <v>50000000</v>
      </c>
      <c r="I401" s="201">
        <f>出入金!I399</f>
        <v>50000000</v>
      </c>
      <c r="J401" s="34">
        <f>出入金!C399</f>
        <v>4.2599999999999978E-2</v>
      </c>
      <c r="K401" s="167">
        <f t="shared" si="196"/>
        <v>0</v>
      </c>
      <c r="L401" s="167">
        <f t="shared" si="197"/>
        <v>-5714140.7199999988</v>
      </c>
      <c r="M401" s="48">
        <f>256782.52-M367</f>
        <v>230634.47999999998</v>
      </c>
      <c r="N401" s="167">
        <f t="shared" si="198"/>
        <v>152142.152767666</v>
      </c>
      <c r="O401" s="167">
        <f t="shared" si="199"/>
        <v>0</v>
      </c>
      <c r="P401" s="167">
        <f t="shared" si="200"/>
        <v>-5944775.1999999993</v>
      </c>
      <c r="Q401" s="123">
        <f t="shared" si="201"/>
        <v>-0.11428281439999997</v>
      </c>
      <c r="R401" s="123">
        <f>K401/AVERAGE($H$368:H401)</f>
        <v>0</v>
      </c>
      <c r="S401" s="123">
        <f>L401/AVERAGE($H$368:H401)</f>
        <v>-0.11428281439999997</v>
      </c>
      <c r="T401" s="123">
        <f>O401/AVERAGE($H$368:H401)</f>
        <v>0</v>
      </c>
      <c r="U401" s="123">
        <f>P401/AVERAGE($H$368:H401)</f>
        <v>-0.11889550399999999</v>
      </c>
      <c r="V401" s="93">
        <f>U401/COUNT($S$368:S401)*365</f>
        <v>-1.2763782047058823</v>
      </c>
      <c r="W401" s="123">
        <f>比较基准!B402/比较基准!$B$368-1</f>
        <v>-0.12949702967676657</v>
      </c>
      <c r="X401" s="210">
        <f t="shared" si="202"/>
        <v>1.5214215276766599E-2</v>
      </c>
      <c r="Y401" s="210">
        <f>R401-(比较基准!B402/比较基准!B401-1)</f>
        <v>0</v>
      </c>
      <c r="Z401" s="210">
        <f>X401/COUNT($X$368:X401)*365</f>
        <v>0.16332907576528849</v>
      </c>
      <c r="AA401" s="211">
        <f>(V401-J401)/(STDEV($T$368:T401)*SQRT(365))</f>
        <v>-5.8974980968952329</v>
      </c>
      <c r="AB401" s="120">
        <f>(S401+1)/(MAX($S$368:S401)+1)-1</f>
        <v>-0.11428281439999999</v>
      </c>
      <c r="AC401" s="123">
        <f>MIN($AB$368:AB401)</f>
        <v>-0.11428281439999999</v>
      </c>
      <c r="AD401" s="123">
        <f t="shared" si="203"/>
        <v>-0.11428281439999997</v>
      </c>
      <c r="AE401" s="120">
        <f>(AD401+1)/(MAX($AD$369:AD401)+1)-1</f>
        <v>-0.11428281439999999</v>
      </c>
      <c r="AF401" s="123">
        <f>MIN($AE$368:AE401)</f>
        <v>-0.11428281439999999</v>
      </c>
      <c r="AG401" s="123">
        <f t="shared" si="69"/>
        <v>0</v>
      </c>
      <c r="AH401" s="123">
        <f t="shared" si="70"/>
        <v>0</v>
      </c>
      <c r="AI401" s="123">
        <f t="shared" si="71"/>
        <v>0</v>
      </c>
      <c r="AJ401" s="318">
        <f t="shared" si="65"/>
        <v>0.7</v>
      </c>
    </row>
    <row r="402" spans="1:36">
      <c r="A402" s="115">
        <v>44596</v>
      </c>
      <c r="B402" s="221">
        <v>1.2422</v>
      </c>
      <c r="C402" s="221">
        <v>1.2422</v>
      </c>
      <c r="D402" s="221">
        <v>1.2356</v>
      </c>
      <c r="E402" s="204">
        <v>48451232.840000004</v>
      </c>
      <c r="F402" s="204">
        <v>39004373.560000002</v>
      </c>
      <c r="G402" s="191">
        <f t="shared" si="195"/>
        <v>0.96841445254330272</v>
      </c>
      <c r="H402" s="201">
        <f>出入金!H400</f>
        <v>50000000</v>
      </c>
      <c r="I402" s="201">
        <f>出入金!I400</f>
        <v>50000000</v>
      </c>
      <c r="J402" s="34">
        <f>出入金!C400</f>
        <v>4.2599999999999978E-2</v>
      </c>
      <c r="K402" s="167">
        <f t="shared" si="196"/>
        <v>0</v>
      </c>
      <c r="L402" s="167">
        <f t="shared" si="197"/>
        <v>-5714140.7199999988</v>
      </c>
      <c r="M402" s="48">
        <f>256782.52-M367</f>
        <v>230634.47999999998</v>
      </c>
      <c r="N402" s="167">
        <f t="shared" si="198"/>
        <v>152142.152767666</v>
      </c>
      <c r="O402" s="167">
        <f t="shared" si="199"/>
        <v>0</v>
      </c>
      <c r="P402" s="167">
        <f t="shared" si="200"/>
        <v>-5944775.1999999993</v>
      </c>
      <c r="Q402" s="123">
        <f t="shared" si="201"/>
        <v>-0.11428281439999997</v>
      </c>
      <c r="R402" s="123">
        <f>K402/AVERAGE($H$368:H402)</f>
        <v>0</v>
      </c>
      <c r="S402" s="123">
        <f>L402/AVERAGE($H$368:H402)</f>
        <v>-0.11428281439999997</v>
      </c>
      <c r="T402" s="123">
        <f>O402/AVERAGE($H$368:H402)</f>
        <v>0</v>
      </c>
      <c r="U402" s="123">
        <f>P402/AVERAGE($H$368:H402)</f>
        <v>-0.11889550399999999</v>
      </c>
      <c r="V402" s="93">
        <f>U402/COUNT($S$368:S402)*365</f>
        <v>-1.2399102559999999</v>
      </c>
      <c r="W402" s="123">
        <f>比较基准!B403/比较基准!$B$368-1</f>
        <v>-0.12949702967676657</v>
      </c>
      <c r="X402" s="210">
        <f t="shared" si="202"/>
        <v>1.5214215276766599E-2</v>
      </c>
      <c r="Y402" s="210">
        <f>R402-(比较基准!B403/比较基准!B402-1)</f>
        <v>0</v>
      </c>
      <c r="Z402" s="210">
        <f>X402/COUNT($X$368:X402)*365</f>
        <v>0.1586625307434231</v>
      </c>
      <c r="AA402" s="211">
        <f>(V402-J402)/(STDEV($T$368:T402)*SQRT(365))</f>
        <v>-5.8130475583321202</v>
      </c>
      <c r="AB402" s="120">
        <f>(S402+1)/(MAX($S$368:S402)+1)-1</f>
        <v>-0.11428281439999999</v>
      </c>
      <c r="AC402" s="123">
        <f>MIN($AB$368:AB402)</f>
        <v>-0.11428281439999999</v>
      </c>
      <c r="AD402" s="123">
        <f t="shared" si="203"/>
        <v>-0.11428281439999997</v>
      </c>
      <c r="AE402" s="120">
        <f>(AD402+1)/(MAX($AD$369:AD402)+1)-1</f>
        <v>-0.11428281439999999</v>
      </c>
      <c r="AF402" s="123">
        <f>MIN($AE$368:AE402)</f>
        <v>-0.11428281439999999</v>
      </c>
      <c r="AG402" s="123">
        <f t="shared" si="69"/>
        <v>0</v>
      </c>
      <c r="AH402" s="123">
        <f t="shared" si="70"/>
        <v>0</v>
      </c>
      <c r="AI402" s="123">
        <f t="shared" si="71"/>
        <v>0</v>
      </c>
      <c r="AJ402" s="318">
        <f t="shared" si="65"/>
        <v>0.7</v>
      </c>
    </row>
    <row r="403" spans="1:36">
      <c r="A403" s="115">
        <v>44597</v>
      </c>
      <c r="B403" s="221">
        <v>1.2422</v>
      </c>
      <c r="C403" s="221">
        <v>1.2422</v>
      </c>
      <c r="D403" s="221">
        <v>1.2356</v>
      </c>
      <c r="E403" s="204">
        <v>48451232.840000004</v>
      </c>
      <c r="F403" s="204">
        <v>39004373.560000002</v>
      </c>
      <c r="G403" s="191">
        <f t="shared" si="195"/>
        <v>0.96841445254330272</v>
      </c>
      <c r="H403" s="201">
        <f>出入金!H401</f>
        <v>50000000</v>
      </c>
      <c r="I403" s="201">
        <f>出入金!I401</f>
        <v>50000000</v>
      </c>
      <c r="J403" s="34">
        <f>出入金!C401</f>
        <v>4.2599999999999978E-2</v>
      </c>
      <c r="K403" s="167">
        <f t="shared" si="196"/>
        <v>0</v>
      </c>
      <c r="L403" s="167">
        <f t="shared" si="197"/>
        <v>-5714140.7199999988</v>
      </c>
      <c r="M403" s="48">
        <f>256782.52-M367</f>
        <v>230634.47999999998</v>
      </c>
      <c r="N403" s="167">
        <f t="shared" si="198"/>
        <v>152142.152767666</v>
      </c>
      <c r="O403" s="167">
        <f t="shared" si="199"/>
        <v>0</v>
      </c>
      <c r="P403" s="167">
        <f t="shared" si="200"/>
        <v>-5944775.1999999993</v>
      </c>
      <c r="Q403" s="123">
        <f t="shared" si="201"/>
        <v>-0.11428281439999997</v>
      </c>
      <c r="R403" s="123">
        <f>K403/AVERAGE($H$368:H403)</f>
        <v>0</v>
      </c>
      <c r="S403" s="123">
        <f>L403/AVERAGE($H$368:H403)</f>
        <v>-0.11428281439999997</v>
      </c>
      <c r="T403" s="123">
        <f>O403/AVERAGE($H$368:H403)</f>
        <v>0</v>
      </c>
      <c r="U403" s="123">
        <f>P403/AVERAGE($H$368:H403)</f>
        <v>-0.11889550399999999</v>
      </c>
      <c r="V403" s="93">
        <f>U403/COUNT($S$368:S403)*365</f>
        <v>-1.2054683044444443</v>
      </c>
      <c r="W403" s="123">
        <f>比较基准!B404/比较基准!$B$368-1</f>
        <v>-0.12949702967676657</v>
      </c>
      <c r="X403" s="210">
        <f t="shared" si="202"/>
        <v>1.5214215276766599E-2</v>
      </c>
      <c r="Y403" s="210">
        <f>R403-(比较基准!B404/比较基准!B403-1)</f>
        <v>0</v>
      </c>
      <c r="Z403" s="210">
        <f>X403/COUNT($X$368:X403)*365</f>
        <v>0.15425523822277246</v>
      </c>
      <c r="AA403" s="211">
        <f>(V403-J403)/(STDEV($T$368:T403)*SQRT(365))</f>
        <v>-5.7324373027412809</v>
      </c>
      <c r="AB403" s="120">
        <f>(S403+1)/(MAX($S$368:S403)+1)-1</f>
        <v>-0.11428281439999999</v>
      </c>
      <c r="AC403" s="123">
        <f>MIN($AB$368:AB403)</f>
        <v>-0.11428281439999999</v>
      </c>
      <c r="AD403" s="123">
        <f t="shared" si="203"/>
        <v>-0.11428281439999997</v>
      </c>
      <c r="AE403" s="120">
        <f>(AD403+1)/(MAX($AD$369:AD403)+1)-1</f>
        <v>-0.11428281439999999</v>
      </c>
      <c r="AF403" s="123">
        <f>MIN($AE$368:AE403)</f>
        <v>-0.11428281439999999</v>
      </c>
      <c r="AG403" s="123">
        <f t="shared" si="69"/>
        <v>0</v>
      </c>
      <c r="AH403" s="123">
        <f t="shared" si="70"/>
        <v>0</v>
      </c>
      <c r="AI403" s="123">
        <f t="shared" si="71"/>
        <v>0</v>
      </c>
      <c r="AJ403" s="318">
        <f t="shared" si="65"/>
        <v>0.7</v>
      </c>
    </row>
    <row r="404" spans="1:36">
      <c r="A404" s="115">
        <v>44598</v>
      </c>
      <c r="B404" s="221">
        <v>1.2422</v>
      </c>
      <c r="C404" s="221">
        <v>1.2422</v>
      </c>
      <c r="D404" s="221">
        <v>1.2356</v>
      </c>
      <c r="E404" s="204">
        <v>48451232.840000004</v>
      </c>
      <c r="F404" s="204">
        <v>39004373.560000002</v>
      </c>
      <c r="G404" s="191">
        <f t="shared" si="195"/>
        <v>0.96841445254330272</v>
      </c>
      <c r="H404" s="201">
        <f>出入金!H402</f>
        <v>50000000</v>
      </c>
      <c r="I404" s="201">
        <f>出入金!I402</f>
        <v>50000000</v>
      </c>
      <c r="J404" s="34">
        <f>出入金!C402</f>
        <v>4.2599999999999978E-2</v>
      </c>
      <c r="K404" s="167">
        <f t="shared" si="196"/>
        <v>0</v>
      </c>
      <c r="L404" s="167">
        <f t="shared" si="197"/>
        <v>-5714140.7199999988</v>
      </c>
      <c r="M404" s="48">
        <f>256782.52-M367</f>
        <v>230634.47999999998</v>
      </c>
      <c r="N404" s="167">
        <f t="shared" si="198"/>
        <v>152142.152767666</v>
      </c>
      <c r="O404" s="167">
        <f t="shared" si="199"/>
        <v>0</v>
      </c>
      <c r="P404" s="167">
        <f t="shared" si="200"/>
        <v>-5944775.1999999993</v>
      </c>
      <c r="Q404" s="123">
        <f t="shared" si="201"/>
        <v>-0.11428281439999997</v>
      </c>
      <c r="R404" s="123">
        <f>K404/AVERAGE($H$368:H404)</f>
        <v>0</v>
      </c>
      <c r="S404" s="123">
        <f>L404/AVERAGE($H$368:H404)</f>
        <v>-0.11428281439999997</v>
      </c>
      <c r="T404" s="123">
        <f>O404/AVERAGE($H$368:H404)</f>
        <v>0</v>
      </c>
      <c r="U404" s="123">
        <f>P404/AVERAGE($H$368:H404)</f>
        <v>-0.11889550399999999</v>
      </c>
      <c r="V404" s="93">
        <f>U404/COUNT($S$368:S404)*365</f>
        <v>-1.1728880799999999</v>
      </c>
      <c r="W404" s="123">
        <f>比较基准!B405/比较基准!$B$368-1</f>
        <v>-0.12949702967676657</v>
      </c>
      <c r="X404" s="210">
        <f t="shared" si="202"/>
        <v>1.5214215276766599E-2</v>
      </c>
      <c r="Y404" s="210">
        <f>R404-(比较基准!B405/比较基准!B404-1)</f>
        <v>0</v>
      </c>
      <c r="Z404" s="210">
        <f>X404/COUNT($X$368:X404)*365</f>
        <v>0.15008617773026511</v>
      </c>
      <c r="AA404" s="211">
        <f>(V404-J404)/(STDEV($T$368:T404)*SQRT(365))</f>
        <v>-5.6553890023597324</v>
      </c>
      <c r="AB404" s="120">
        <f>(S404+1)/(MAX($S$368:S404)+1)-1</f>
        <v>-0.11428281439999999</v>
      </c>
      <c r="AC404" s="123">
        <f>MIN($AB$368:AB404)</f>
        <v>-0.11428281439999999</v>
      </c>
      <c r="AD404" s="123">
        <f t="shared" si="203"/>
        <v>-0.11428281439999997</v>
      </c>
      <c r="AE404" s="120">
        <f>(AD404+1)/(MAX($AD$369:AD404)+1)-1</f>
        <v>-0.11428281439999999</v>
      </c>
      <c r="AF404" s="123">
        <f>MIN($AE$368:AE404)</f>
        <v>-0.11428281439999999</v>
      </c>
      <c r="AG404" s="123">
        <f t="shared" si="69"/>
        <v>0</v>
      </c>
      <c r="AH404" s="123">
        <f t="shared" si="70"/>
        <v>0</v>
      </c>
      <c r="AI404" s="123">
        <f t="shared" si="71"/>
        <v>0</v>
      </c>
      <c r="AJ404" s="318">
        <f t="shared" si="65"/>
        <v>0.7</v>
      </c>
    </row>
    <row r="405" spans="1:36">
      <c r="A405" s="115">
        <v>44599</v>
      </c>
      <c r="B405" s="221">
        <v>1.2566999999999999</v>
      </c>
      <c r="C405" s="221">
        <v>1.2566999999999999</v>
      </c>
      <c r="D405" s="221">
        <v>1.2503</v>
      </c>
      <c r="E405" s="204">
        <v>49016796.25</v>
      </c>
      <c r="F405" s="204">
        <v>39004373.560000002</v>
      </c>
      <c r="G405" s="191">
        <f t="shared" si="195"/>
        <v>0.97993573164041059</v>
      </c>
      <c r="H405" s="201">
        <f>出入金!H403</f>
        <v>50000000</v>
      </c>
      <c r="I405" s="201">
        <f>出入金!I403</f>
        <v>50000000</v>
      </c>
      <c r="J405" s="34">
        <f>出入金!C403</f>
        <v>4.2599999999999978E-2</v>
      </c>
      <c r="K405" s="167">
        <f t="shared" si="196"/>
        <v>565563.40999999642</v>
      </c>
      <c r="L405" s="167">
        <f t="shared" si="197"/>
        <v>-5148577.3100000024</v>
      </c>
      <c r="M405" s="48">
        <f>251021.5-M367</f>
        <v>224873.46</v>
      </c>
      <c r="N405" s="167">
        <f t="shared" si="198"/>
        <v>154635.08264404567</v>
      </c>
      <c r="O405" s="167">
        <f t="shared" si="199"/>
        <v>571324.42999999691</v>
      </c>
      <c r="P405" s="167">
        <f t="shared" si="200"/>
        <v>-5373450.7700000023</v>
      </c>
      <c r="Q405" s="123">
        <f t="shared" si="201"/>
        <v>-0.10297154620000004</v>
      </c>
      <c r="R405" s="123">
        <f>K405/AVERAGE($H$368:H405)</f>
        <v>1.1311268199999929E-2</v>
      </c>
      <c r="S405" s="123">
        <f>L405/AVERAGE($H$368:H405)</f>
        <v>-0.10297154620000004</v>
      </c>
      <c r="T405" s="123">
        <f>O405/AVERAGE($H$368:H405)</f>
        <v>1.1426488599999939E-2</v>
      </c>
      <c r="U405" s="123">
        <f>P405/AVERAGE($H$368:H405)</f>
        <v>-0.10746901540000005</v>
      </c>
      <c r="V405" s="93">
        <f>U405/COUNT($S$368:S405)*365</f>
        <v>-1.0322681742368425</v>
      </c>
      <c r="W405" s="123">
        <f>比较基准!B406/比较基准!$B$368-1</f>
        <v>-0.11843505446440461</v>
      </c>
      <c r="X405" s="210">
        <f t="shared" si="202"/>
        <v>1.5463508264404568E-2</v>
      </c>
      <c r="Y405" s="210">
        <f>R405-(比较基准!B406/比较基准!B405-1)</f>
        <v>-1.3962992517852109E-3</v>
      </c>
      <c r="Z405" s="210">
        <f>X405/COUNT($X$368:X405)*365</f>
        <v>0.14853106622388598</v>
      </c>
      <c r="AA405" s="211">
        <f>(V405-J405)/(STDEV($T$368:T405)*SQRT(365))</f>
        <v>-4.957826949921186</v>
      </c>
      <c r="AB405" s="120">
        <f>(S405+1)/(MAX($S$368:S405)+1)-1</f>
        <v>-0.10297154620000004</v>
      </c>
      <c r="AC405" s="123">
        <f>MIN($AB$368:AB405)</f>
        <v>-0.11428281439999999</v>
      </c>
      <c r="AD405" s="123">
        <f t="shared" si="203"/>
        <v>-0.11428281439999997</v>
      </c>
      <c r="AE405" s="120">
        <f>(AD405+1)/(MAX($AD$369:AD405)+1)-1</f>
        <v>-0.11428281439999999</v>
      </c>
      <c r="AF405" s="123">
        <f>MIN($AE$368:AE405)</f>
        <v>-0.11428281439999999</v>
      </c>
      <c r="AG405" s="123">
        <f t="shared" si="69"/>
        <v>0</v>
      </c>
      <c r="AH405" s="123">
        <f t="shared" si="70"/>
        <v>0</v>
      </c>
      <c r="AI405" s="123">
        <f t="shared" si="71"/>
        <v>0</v>
      </c>
      <c r="AJ405" s="318">
        <f t="shared" si="65"/>
        <v>0.7</v>
      </c>
    </row>
    <row r="406" spans="1:36">
      <c r="A406" s="115">
        <v>44600</v>
      </c>
      <c r="B406" s="221">
        <v>1.2528999999999999</v>
      </c>
      <c r="C406" s="221">
        <v>1.2528999999999999</v>
      </c>
      <c r="D406" s="221">
        <v>1.2477</v>
      </c>
      <c r="E406" s="204">
        <v>48868579.630000003</v>
      </c>
      <c r="F406" s="204">
        <v>39004373.560000002</v>
      </c>
      <c r="G406" s="191">
        <f t="shared" ref="G406" si="204">D406/$D$219</f>
        <v>0.97789795438513993</v>
      </c>
      <c r="H406" s="201">
        <f>出入金!H404</f>
        <v>50000000</v>
      </c>
      <c r="I406" s="201">
        <f>出入金!I404</f>
        <v>50000000</v>
      </c>
      <c r="J406" s="34">
        <f>出入金!C404</f>
        <v>4.2599999999999978E-2</v>
      </c>
      <c r="K406" s="167">
        <f t="shared" ref="K406" si="205">E406-E405</f>
        <v>-148216.61999999732</v>
      </c>
      <c r="L406" s="167">
        <f t="shared" ref="L406" si="206">E406-H406-$L$367</f>
        <v>-5296793.93</v>
      </c>
      <c r="M406" s="48">
        <f>201281.47-M367</f>
        <v>175133.43</v>
      </c>
      <c r="N406" s="167">
        <f t="shared" ref="N406" si="207">IF(X406&gt;0,X406*H406*0.2,0)</f>
        <v>101275.23833122751</v>
      </c>
      <c r="O406" s="167">
        <f t="shared" ref="O406" si="208">P406-P405</f>
        <v>-98476.589999997057</v>
      </c>
      <c r="P406" s="167">
        <f t="shared" ref="P406" si="209">L406-M406</f>
        <v>-5471927.3599999994</v>
      </c>
      <c r="Q406" s="123">
        <f t="shared" ref="Q406" si="210">L406/I406</f>
        <v>-0.10593587859999999</v>
      </c>
      <c r="R406" s="123">
        <f>K406/AVERAGE($H$368:H406)</f>
        <v>-2.9643323999999464E-3</v>
      </c>
      <c r="S406" s="123">
        <f>L406/AVERAGE($H$368:H406)</f>
        <v>-0.10593587859999999</v>
      </c>
      <c r="T406" s="123">
        <f>O406/AVERAGE($H$368:H406)</f>
        <v>-1.9695317999999414E-3</v>
      </c>
      <c r="U406" s="123">
        <f>P406/AVERAGE($H$368:H406)</f>
        <v>-0.10943854719999999</v>
      </c>
      <c r="V406" s="93">
        <f>U406/COUNT($S$368:S406)*365</f>
        <v>-1.0242325571282049</v>
      </c>
      <c r="W406" s="123">
        <f>比较基准!B407/比较基准!$B$368-1</f>
        <v>-0.11606340243312274</v>
      </c>
      <c r="X406" s="210">
        <f t="shared" ref="X406" si="211">S406-W406</f>
        <v>1.0127523833122751E-2</v>
      </c>
      <c r="Y406" s="210">
        <f>R406-(比较基准!B407/比较基准!B406-1)</f>
        <v>-5.6546072836512022E-3</v>
      </c>
      <c r="Z406" s="210">
        <f>X406/COUNT($X$368:X406)*365</f>
        <v>9.4783235874097552E-2</v>
      </c>
      <c r="AA406" s="211">
        <f>(V406-J406)/(STDEV($T$368:T406)*SQRT(365))</f>
        <v>-4.9864403012004255</v>
      </c>
      <c r="AB406" s="120">
        <f>(S406+1)/(MAX($S$368:S406)+1)-1</f>
        <v>-0.10593587859999998</v>
      </c>
      <c r="AC406" s="123">
        <f>MIN($AB$368:AB406)</f>
        <v>-0.11428281439999999</v>
      </c>
      <c r="AD406" s="123">
        <f t="shared" ref="AD406" si="212">IF(WEEKDAY(A:A)=6,S:S,AD405)</f>
        <v>-0.11428281439999997</v>
      </c>
      <c r="AE406" s="120">
        <f>(AD406+1)/(MAX($AD$369:AD406)+1)-1</f>
        <v>-0.11428281439999999</v>
      </c>
      <c r="AF406" s="123">
        <f>MIN($AE$368:AE406)</f>
        <v>-0.11428281439999999</v>
      </c>
      <c r="AG406" s="123">
        <f t="shared" si="69"/>
        <v>0</v>
      </c>
      <c r="AH406" s="123">
        <f t="shared" si="70"/>
        <v>0</v>
      </c>
      <c r="AI406" s="123">
        <f t="shared" si="71"/>
        <v>0</v>
      </c>
      <c r="AJ406" s="320">
        <f t="shared" si="65"/>
        <v>0.7</v>
      </c>
    </row>
    <row r="407" spans="1:36">
      <c r="A407" s="115">
        <v>44601</v>
      </c>
      <c r="B407" s="221">
        <v>1.2745</v>
      </c>
      <c r="C407" s="221">
        <v>1.2745</v>
      </c>
      <c r="D407" s="221">
        <v>1.2695000000000001</v>
      </c>
      <c r="E407" s="204">
        <v>49711074.100000001</v>
      </c>
      <c r="F407" s="204">
        <v>39004373.560000002</v>
      </c>
      <c r="G407" s="191">
        <f t="shared" ref="G407" si="213">D407/$D$219</f>
        <v>0.99498393291010268</v>
      </c>
      <c r="H407" s="201">
        <f>出入金!H405</f>
        <v>50000000</v>
      </c>
      <c r="I407" s="201">
        <f>出入金!I405</f>
        <v>50000000</v>
      </c>
      <c r="J407" s="34">
        <f>出入金!C405</f>
        <v>4.2599999999999978E-2</v>
      </c>
      <c r="K407" s="167">
        <f t="shared" ref="K407" si="214">E407-E406</f>
        <v>842494.46999999881</v>
      </c>
      <c r="L407" s="167">
        <f t="shared" ref="L407" si="215">E407-H407-$L$367</f>
        <v>-4454299.4600000009</v>
      </c>
      <c r="M407" s="48">
        <f>194139.86-M367</f>
        <v>167991.81999999998</v>
      </c>
      <c r="N407" s="167">
        <f t="shared" ref="N407" si="216">IF(X407&gt;0,X407*H407*0.2,0)</f>
        <v>106470.115957856</v>
      </c>
      <c r="O407" s="167">
        <f t="shared" ref="O407" si="217">P407-P406</f>
        <v>849636.07999999821</v>
      </c>
      <c r="P407" s="167">
        <f t="shared" ref="P407" si="218">L407-M407</f>
        <v>-4622291.2800000012</v>
      </c>
      <c r="Q407" s="123">
        <f t="shared" ref="Q407" si="219">L407/I407</f>
        <v>-8.9085989200000021E-2</v>
      </c>
      <c r="R407" s="123">
        <f>K407/AVERAGE($H$368:H407)</f>
        <v>1.6849889399999977E-2</v>
      </c>
      <c r="S407" s="123">
        <f>L407/AVERAGE($H$368:H407)</f>
        <v>-8.9085989200000021E-2</v>
      </c>
      <c r="T407" s="123">
        <f>O407/AVERAGE($H$368:H407)</f>
        <v>1.6992721599999965E-2</v>
      </c>
      <c r="U407" s="123">
        <f>P407/AVERAGE($H$368:H407)</f>
        <v>-9.2445825600000017E-2</v>
      </c>
      <c r="V407" s="93">
        <f>U407/COUNT($S$368:S407)*365</f>
        <v>-0.84356815860000023</v>
      </c>
      <c r="W407" s="123">
        <f>比较基准!B408/比较基准!$B$368-1</f>
        <v>-9.973300079578562E-2</v>
      </c>
      <c r="X407" s="210">
        <f t="shared" ref="X407" si="220">S407-W407</f>
        <v>1.0647011595785599E-2</v>
      </c>
      <c r="Y407" s="210">
        <f>R407-(比较基准!B408/比较基准!B407-1)</f>
        <v>-1.6247406608982454E-3</v>
      </c>
      <c r="Z407" s="210">
        <f>X407/COUNT($X$368:X407)*365</f>
        <v>9.7153980811543597E-2</v>
      </c>
      <c r="AA407" s="211">
        <f>(V407-J407)/(STDEV($T$368:T407)*SQRT(365))</f>
        <v>-4.0373708101781656</v>
      </c>
      <c r="AB407" s="120">
        <f>(S407+1)/(MAX($S$368:S407)+1)-1</f>
        <v>-8.9085989199999993E-2</v>
      </c>
      <c r="AC407" s="123">
        <f>MIN($AB$368:AB407)</f>
        <v>-0.11428281439999999</v>
      </c>
      <c r="AD407" s="123">
        <f t="shared" ref="AD407" si="221">IF(WEEKDAY(A:A)=6,S:S,AD406)</f>
        <v>-0.11428281439999997</v>
      </c>
      <c r="AE407" s="120">
        <f>(AD407+1)/(MAX($AD$369:AD407)+1)-1</f>
        <v>-0.11428281439999999</v>
      </c>
      <c r="AF407" s="123">
        <f>MIN($AE$368:AE407)</f>
        <v>-0.11428281439999999</v>
      </c>
      <c r="AG407" s="123">
        <f t="shared" si="69"/>
        <v>0</v>
      </c>
      <c r="AH407" s="123">
        <f t="shared" si="70"/>
        <v>0</v>
      </c>
      <c r="AI407" s="123">
        <f t="shared" si="71"/>
        <v>0</v>
      </c>
      <c r="AJ407" s="321">
        <f t="shared" si="65"/>
        <v>0.7</v>
      </c>
    </row>
    <row r="408" spans="1:36">
      <c r="A408" s="115">
        <v>44602</v>
      </c>
      <c r="B408" s="221">
        <v>1.2655000000000001</v>
      </c>
      <c r="C408" s="221">
        <v>1.2655000000000001</v>
      </c>
      <c r="D408" s="221">
        <v>1.2609999999999999</v>
      </c>
      <c r="E408" s="204">
        <v>49360034.740000002</v>
      </c>
      <c r="F408" s="204">
        <v>39004373.560000002</v>
      </c>
      <c r="G408" s="191">
        <f t="shared" ref="G408" si="222">D408/$D$219</f>
        <v>0.98832196880633272</v>
      </c>
      <c r="H408" s="201">
        <f>出入金!H406</f>
        <v>50000000</v>
      </c>
      <c r="I408" s="201">
        <f>出入金!I406</f>
        <v>50000000</v>
      </c>
      <c r="J408" s="34">
        <f>出入金!C406</f>
        <v>4.2599999999999978E-2</v>
      </c>
      <c r="K408" s="167">
        <f t="shared" ref="K408" si="223">E408-E407</f>
        <v>-351039.3599999994</v>
      </c>
      <c r="L408" s="167">
        <f t="shared" ref="L408" si="224">E408-H408-$L$367</f>
        <v>-4805338.82</v>
      </c>
      <c r="M408" s="48">
        <f>174425.43-M367</f>
        <v>148277.38999999998</v>
      </c>
      <c r="N408" s="167">
        <f t="shared" ref="N408" si="225">IF(X408&gt;0,X408*H408*0.2,0)</f>
        <v>80970.550682297471</v>
      </c>
      <c r="O408" s="167">
        <f t="shared" ref="O408" si="226">P408-P407</f>
        <v>-331324.92999999877</v>
      </c>
      <c r="P408" s="167">
        <f t="shared" ref="P408" si="227">L408-M408</f>
        <v>-4953616.21</v>
      </c>
      <c r="Q408" s="123">
        <f t="shared" ref="Q408" si="228">L408/I408</f>
        <v>-9.610677640000001E-2</v>
      </c>
      <c r="R408" s="123">
        <f>K408/AVERAGE($H$368:H408)</f>
        <v>-7.0207871999999885E-3</v>
      </c>
      <c r="S408" s="123">
        <f>L408/AVERAGE($H$368:H408)</f>
        <v>-9.610677640000001E-2</v>
      </c>
      <c r="T408" s="123">
        <f>O408/AVERAGE($H$368:H408)</f>
        <v>-6.6264985999999757E-3</v>
      </c>
      <c r="U408" s="123">
        <f>P408/AVERAGE($H$368:H408)</f>
        <v>-9.9072324200000006E-2</v>
      </c>
      <c r="V408" s="93">
        <f>U408/COUNT($S$368:S408)*365</f>
        <v>-0.88198532519512196</v>
      </c>
      <c r="W408" s="123">
        <f>比较基准!B409/比较基准!$B$368-1</f>
        <v>-0.10420383146822976</v>
      </c>
      <c r="X408" s="210">
        <f t="shared" ref="X408" si="229">S408-W408</f>
        <v>8.0970550682297471E-3</v>
      </c>
      <c r="Y408" s="210">
        <f>R408-(比较基准!B409/比较基准!B408-1)</f>
        <v>-2.0546708407465078E-3</v>
      </c>
      <c r="Z408" s="210">
        <f>X408/COUNT($X$368:X408)*365</f>
        <v>7.2083539022045312E-2</v>
      </c>
      <c r="AA408" s="211">
        <f>(V408-J408)/(STDEV($T$368:T408)*SQRT(365))</f>
        <v>-4.2585537562266627</v>
      </c>
      <c r="AB408" s="120">
        <f>(S408+1)/(MAX($S$368:S408)+1)-1</f>
        <v>-9.6106776399999982E-2</v>
      </c>
      <c r="AC408" s="123">
        <f>MIN($AB$368:AB408)</f>
        <v>-0.11428281439999999</v>
      </c>
      <c r="AD408" s="123">
        <f t="shared" ref="AD408" si="230">IF(WEEKDAY(A:A)=6,S:S,AD407)</f>
        <v>-0.11428281439999997</v>
      </c>
      <c r="AE408" s="120">
        <f>(AD408+1)/(MAX($AD$369:AD408)+1)-1</f>
        <v>-0.11428281439999999</v>
      </c>
      <c r="AF408" s="123">
        <f>MIN($AE$368:AE408)</f>
        <v>-0.11428281439999999</v>
      </c>
      <c r="AG408" s="123">
        <f t="shared" si="69"/>
        <v>0</v>
      </c>
      <c r="AH408" s="123">
        <f t="shared" si="70"/>
        <v>0</v>
      </c>
      <c r="AI408" s="123">
        <f t="shared" si="71"/>
        <v>0</v>
      </c>
      <c r="AJ408" s="322">
        <f t="shared" si="65"/>
        <v>0.7</v>
      </c>
    </row>
    <row r="409" spans="1:36">
      <c r="A409" s="115">
        <v>44603</v>
      </c>
      <c r="B409" s="221">
        <v>1.2655000000000001</v>
      </c>
      <c r="C409" s="221">
        <v>1.2655000000000001</v>
      </c>
      <c r="D409" s="221">
        <v>1.2609999999999999</v>
      </c>
      <c r="E409" s="204">
        <v>49360034.740000002</v>
      </c>
      <c r="F409" s="204">
        <v>39004373.560000002</v>
      </c>
      <c r="G409" s="191">
        <f t="shared" ref="G409" si="231">D409/$D$219</f>
        <v>0.98832196880633272</v>
      </c>
      <c r="H409" s="201">
        <f>出入金!H407</f>
        <v>50000000</v>
      </c>
      <c r="I409" s="201">
        <f>出入金!I407</f>
        <v>50000000</v>
      </c>
      <c r="J409" s="34">
        <f>出入金!C407</f>
        <v>4.2599999999999978E-2</v>
      </c>
      <c r="K409" s="167">
        <f t="shared" ref="K409" si="232">E409-E408</f>
        <v>0</v>
      </c>
      <c r="L409" s="167">
        <f t="shared" ref="L409" si="233">E409-H409-$L$367</f>
        <v>-4805338.82</v>
      </c>
      <c r="M409" s="48">
        <f>174425.43-M367</f>
        <v>148277.38999999998</v>
      </c>
      <c r="N409" s="167">
        <f t="shared" ref="N409" si="234">IF(X409&gt;0,X409*H409*0.2,0)</f>
        <v>257949.29567305866</v>
      </c>
      <c r="O409" s="167">
        <f t="shared" ref="O409" si="235">P409-P408</f>
        <v>0</v>
      </c>
      <c r="P409" s="167">
        <f t="shared" ref="P409" si="236">L409-M409</f>
        <v>-4953616.21</v>
      </c>
      <c r="Q409" s="123">
        <f t="shared" ref="Q409" si="237">L409/I409</f>
        <v>-9.610677640000001E-2</v>
      </c>
      <c r="R409" s="123">
        <f>K409/AVERAGE($H$368:H409)</f>
        <v>0</v>
      </c>
      <c r="S409" s="123">
        <f>L409/AVERAGE($H$368:H409)</f>
        <v>-9.610677640000001E-2</v>
      </c>
      <c r="T409" s="123">
        <f>O409/AVERAGE($H$368:H409)</f>
        <v>0</v>
      </c>
      <c r="U409" s="123">
        <f>P409/AVERAGE($H$368:H409)</f>
        <v>-9.9072324200000006E-2</v>
      </c>
      <c r="V409" s="93">
        <f>U409/COUNT($S$368:S409)*365</f>
        <v>-0.86098567459523812</v>
      </c>
      <c r="W409" s="123">
        <f>比较基准!B410/比较基准!$B$368-1</f>
        <v>-0.12190170596730587</v>
      </c>
      <c r="X409" s="210">
        <f t="shared" ref="X409" si="238">S409-W409</f>
        <v>2.5794929567305863E-2</v>
      </c>
      <c r="Y409" s="210">
        <f>R409-(比较基准!B410/比较基准!B409-1)</f>
        <v>1.9756586510169427E-2</v>
      </c>
      <c r="Z409" s="210">
        <f>X409/COUNT($X$368:X409)*365</f>
        <v>0.22417022123968192</v>
      </c>
      <c r="AA409" s="211">
        <f>(V409-J409)/(STDEV($T$368:T409)*SQRT(365))</f>
        <v>-4.2112103814607762</v>
      </c>
      <c r="AB409" s="120">
        <f>(S409+1)/(MAX($S$368:S409)+1)-1</f>
        <v>-9.6106776399999982E-2</v>
      </c>
      <c r="AC409" s="123">
        <f>MIN($AB$368:AB409)</f>
        <v>-0.11428281439999999</v>
      </c>
      <c r="AD409" s="123">
        <f t="shared" ref="AD409" si="239">IF(WEEKDAY(A:A)=6,S:S,AD408)</f>
        <v>-9.610677640000001E-2</v>
      </c>
      <c r="AE409" s="120">
        <f>(AD409+1)/(MAX($AD$369:AD409)+1)-1</f>
        <v>-9.6106776399999982E-2</v>
      </c>
      <c r="AF409" s="123">
        <f>MIN($AE$368:AE409)</f>
        <v>-0.11428281439999999</v>
      </c>
      <c r="AG409" s="123">
        <f t="shared" si="69"/>
        <v>0</v>
      </c>
      <c r="AH409" s="123">
        <f t="shared" si="70"/>
        <v>0</v>
      </c>
      <c r="AI409" s="123">
        <f t="shared" si="71"/>
        <v>0</v>
      </c>
      <c r="AJ409" s="323">
        <f t="shared" si="65"/>
        <v>0.7</v>
      </c>
    </row>
    <row r="410" spans="1:36">
      <c r="A410" s="115">
        <v>44604</v>
      </c>
      <c r="B410" s="221">
        <v>1.2655000000000001</v>
      </c>
      <c r="C410" s="221">
        <v>1.2655000000000001</v>
      </c>
      <c r="D410" s="221">
        <v>1.2609999999999999</v>
      </c>
      <c r="E410" s="204">
        <v>49360034.740000002</v>
      </c>
      <c r="F410" s="204">
        <v>39004373.560000002</v>
      </c>
      <c r="G410" s="191">
        <f t="shared" ref="G410:G412" si="240">D410/$D$219</f>
        <v>0.98832196880633272</v>
      </c>
      <c r="H410" s="201">
        <f>出入金!H408</f>
        <v>50000000</v>
      </c>
      <c r="I410" s="201">
        <f>出入金!I408</f>
        <v>50000000</v>
      </c>
      <c r="J410" s="34">
        <f>出入金!C408</f>
        <v>4.2599999999999978E-2</v>
      </c>
      <c r="K410" s="167">
        <f t="shared" ref="K410:K412" si="241">E410-E409</f>
        <v>0</v>
      </c>
      <c r="L410" s="167">
        <f t="shared" ref="L410:L412" si="242">E410-H410-$L$367</f>
        <v>-4805338.82</v>
      </c>
      <c r="M410" s="48">
        <f>174425.43-M367</f>
        <v>148277.38999999998</v>
      </c>
      <c r="N410" s="167">
        <f t="shared" ref="N410:N412" si="243">IF(X410&gt;0,X410*H410*0.2,0)</f>
        <v>257949.29567305866</v>
      </c>
      <c r="O410" s="167">
        <f t="shared" ref="O410:O412" si="244">P410-P409</f>
        <v>0</v>
      </c>
      <c r="P410" s="167">
        <f t="shared" ref="P410:P412" si="245">L410-M410</f>
        <v>-4953616.21</v>
      </c>
      <c r="Q410" s="123">
        <f t="shared" ref="Q410:Q412" si="246">L410/I410</f>
        <v>-9.610677640000001E-2</v>
      </c>
      <c r="R410" s="123">
        <f>K410/AVERAGE($H$368:H410)</f>
        <v>0</v>
      </c>
      <c r="S410" s="123">
        <f>L410/AVERAGE($H$368:H410)</f>
        <v>-9.610677640000001E-2</v>
      </c>
      <c r="T410" s="123">
        <f>O410/AVERAGE($H$368:H410)</f>
        <v>0</v>
      </c>
      <c r="U410" s="123">
        <f>P410/AVERAGE($H$368:H410)</f>
        <v>-9.9072324200000006E-2</v>
      </c>
      <c r="V410" s="93">
        <f>U410/COUNT($S$368:S410)*365</f>
        <v>-0.84096275193023273</v>
      </c>
      <c r="W410" s="123">
        <f>比较基准!B411/比较基准!$B$368-1</f>
        <v>-0.12190170596730587</v>
      </c>
      <c r="X410" s="210">
        <f t="shared" ref="X410:X412" si="247">S410-W410</f>
        <v>2.5794929567305863E-2</v>
      </c>
      <c r="Y410" s="210">
        <f>R410-(比较基准!B411/比较基准!B410-1)</f>
        <v>0</v>
      </c>
      <c r="Z410" s="210">
        <f>X410/COUNT($X$368:X410)*365</f>
        <v>0.21895696028061953</v>
      </c>
      <c r="AA410" s="211">
        <f>(V410-J410)/(STDEV($T$368:T410)*SQRT(365))</f>
        <v>-4.165619827935731</v>
      </c>
      <c r="AB410" s="120">
        <f>(S410+1)/(MAX($S$368:S410)+1)-1</f>
        <v>-9.6106776399999982E-2</v>
      </c>
      <c r="AC410" s="123">
        <f>MIN($AB$368:AB410)</f>
        <v>-0.11428281439999999</v>
      </c>
      <c r="AD410" s="123">
        <f t="shared" ref="AD410:AD412" si="248">IF(WEEKDAY(A:A)=6,S:S,AD409)</f>
        <v>-9.610677640000001E-2</v>
      </c>
      <c r="AE410" s="120">
        <f>(AD410+1)/(MAX($AD$369:AD410)+1)-1</f>
        <v>-9.6106776399999982E-2</v>
      </c>
      <c r="AF410" s="123">
        <f>MIN($AE$368:AE410)</f>
        <v>-0.11428281439999999</v>
      </c>
      <c r="AG410" s="123">
        <f t="shared" si="69"/>
        <v>0</v>
      </c>
      <c r="AH410" s="123">
        <f t="shared" si="70"/>
        <v>0</v>
      </c>
      <c r="AI410" s="123">
        <f t="shared" si="71"/>
        <v>0</v>
      </c>
      <c r="AJ410" s="324">
        <f t="shared" si="65"/>
        <v>0.7</v>
      </c>
    </row>
    <row r="411" spans="1:36">
      <c r="A411" s="115">
        <v>44605</v>
      </c>
      <c r="B411" s="221">
        <v>1.2655000000000001</v>
      </c>
      <c r="C411" s="221">
        <v>1.2655000000000001</v>
      </c>
      <c r="D411" s="221">
        <v>1.2609999999999999</v>
      </c>
      <c r="E411" s="204">
        <v>49360034.740000002</v>
      </c>
      <c r="F411" s="204">
        <v>39004373.560000002</v>
      </c>
      <c r="G411" s="191">
        <f t="shared" si="240"/>
        <v>0.98832196880633272</v>
      </c>
      <c r="H411" s="201">
        <f>出入金!H409</f>
        <v>50000000</v>
      </c>
      <c r="I411" s="201">
        <f>出入金!I409</f>
        <v>50000000</v>
      </c>
      <c r="J411" s="34">
        <f>出入金!C409</f>
        <v>4.2599999999999978E-2</v>
      </c>
      <c r="K411" s="167">
        <f t="shared" si="241"/>
        <v>0</v>
      </c>
      <c r="L411" s="167">
        <f t="shared" si="242"/>
        <v>-4805338.82</v>
      </c>
      <c r="M411" s="48">
        <f>174425.43-M367</f>
        <v>148277.38999999998</v>
      </c>
      <c r="N411" s="167">
        <f t="shared" si="243"/>
        <v>257949.29567305866</v>
      </c>
      <c r="O411" s="167">
        <f t="shared" si="244"/>
        <v>0</v>
      </c>
      <c r="P411" s="167">
        <f t="shared" si="245"/>
        <v>-4953616.21</v>
      </c>
      <c r="Q411" s="123">
        <f t="shared" si="246"/>
        <v>-9.610677640000001E-2</v>
      </c>
      <c r="R411" s="123">
        <f>K411/AVERAGE($H$368:H411)</f>
        <v>0</v>
      </c>
      <c r="S411" s="123">
        <f>L411/AVERAGE($H$368:H411)</f>
        <v>-9.610677640000001E-2</v>
      </c>
      <c r="T411" s="123">
        <f>O411/AVERAGE($H$368:H411)</f>
        <v>0</v>
      </c>
      <c r="U411" s="123">
        <f>P411/AVERAGE($H$368:H411)</f>
        <v>-9.9072324200000006E-2</v>
      </c>
      <c r="V411" s="93">
        <f>U411/COUNT($S$368:S411)*365</f>
        <v>-0.82184996211363637</v>
      </c>
      <c r="W411" s="123">
        <f>比较基准!B412/比较基准!$B$368-1</f>
        <v>-0.12190170596730587</v>
      </c>
      <c r="X411" s="210">
        <f t="shared" si="247"/>
        <v>2.5794929567305863E-2</v>
      </c>
      <c r="Y411" s="210">
        <f>R411-(比较基准!B412/比较基准!B411-1)</f>
        <v>0</v>
      </c>
      <c r="Z411" s="210">
        <f>X411/COUNT($X$368:X411)*365</f>
        <v>0.21398066572878727</v>
      </c>
      <c r="AA411" s="211">
        <f>(V411-J411)/(STDEV($T$368:T411)*SQRT(365))</f>
        <v>-4.121679140481703</v>
      </c>
      <c r="AB411" s="120">
        <f>(S411+1)/(MAX($S$368:S411)+1)-1</f>
        <v>-9.6106776399999982E-2</v>
      </c>
      <c r="AC411" s="123">
        <f>MIN($AB$368:AB411)</f>
        <v>-0.11428281439999999</v>
      </c>
      <c r="AD411" s="123">
        <f t="shared" si="248"/>
        <v>-9.610677640000001E-2</v>
      </c>
      <c r="AE411" s="120">
        <f>(AD411+1)/(MAX($AD$369:AD411)+1)-1</f>
        <v>-9.6106776399999982E-2</v>
      </c>
      <c r="AF411" s="123">
        <f>MIN($AE$368:AE411)</f>
        <v>-0.11428281439999999</v>
      </c>
      <c r="AG411" s="123">
        <f t="shared" si="69"/>
        <v>0</v>
      </c>
      <c r="AH411" s="123">
        <f t="shared" si="70"/>
        <v>0</v>
      </c>
      <c r="AI411" s="123">
        <f t="shared" si="71"/>
        <v>0</v>
      </c>
      <c r="AJ411" s="324">
        <f t="shared" si="65"/>
        <v>0.7</v>
      </c>
    </row>
    <row r="412" spans="1:36">
      <c r="A412" s="115">
        <v>44606</v>
      </c>
      <c r="B412" s="221">
        <v>1.2444</v>
      </c>
      <c r="C412" s="221">
        <v>1.2444</v>
      </c>
      <c r="D412" s="221">
        <v>1.2383999999999999</v>
      </c>
      <c r="E412" s="204">
        <v>48537042.460000001</v>
      </c>
      <c r="F412" s="204">
        <v>39004373.560000002</v>
      </c>
      <c r="G412" s="191">
        <f t="shared" si="240"/>
        <v>0.97060898189513278</v>
      </c>
      <c r="H412" s="201">
        <f>出入金!H410</f>
        <v>50000000</v>
      </c>
      <c r="I412" s="201">
        <f>出入金!I410</f>
        <v>50000000</v>
      </c>
      <c r="J412" s="34">
        <f>出入金!C410</f>
        <v>4.2599999999999978E-2</v>
      </c>
      <c r="K412" s="167">
        <f t="shared" si="241"/>
        <v>-822992.28000000119</v>
      </c>
      <c r="L412" s="167">
        <f t="shared" si="242"/>
        <v>-5628331.1000000015</v>
      </c>
      <c r="M412" s="48">
        <f>232091.35-$M$367</f>
        <v>205943.31</v>
      </c>
      <c r="N412" s="167">
        <f t="shared" si="243"/>
        <v>128026.34310310008</v>
      </c>
      <c r="O412" s="167">
        <f t="shared" si="244"/>
        <v>-880658.20000000112</v>
      </c>
      <c r="P412" s="167">
        <f t="shared" si="245"/>
        <v>-5834274.4100000011</v>
      </c>
      <c r="Q412" s="123">
        <f t="shared" si="246"/>
        <v>-0.11256662200000003</v>
      </c>
      <c r="R412" s="123">
        <f>K412/AVERAGE($H$368:H412)</f>
        <v>-1.6459845600000023E-2</v>
      </c>
      <c r="S412" s="123">
        <f>L412/AVERAGE($H$368:H412)</f>
        <v>-0.11256662200000003</v>
      </c>
      <c r="T412" s="123">
        <f>O412/AVERAGE($H$368:H412)</f>
        <v>-1.7613164000000021E-2</v>
      </c>
      <c r="U412" s="123">
        <f>P412/AVERAGE($H$368:H412)</f>
        <v>-0.11668548820000002</v>
      </c>
      <c r="V412" s="93">
        <f>U412/COUNT($S$368:S412)*365</f>
        <v>-0.94644895984444466</v>
      </c>
      <c r="W412" s="123">
        <f>比较基准!B413/比较基准!$B$368-1</f>
        <v>-0.12536925631031004</v>
      </c>
      <c r="X412" s="210">
        <f t="shared" si="247"/>
        <v>1.2802634310310007E-2</v>
      </c>
      <c r="Y412" s="210">
        <f>R412-(比较基准!B413/比较基准!B412-1)</f>
        <v>-1.251091372464086E-2</v>
      </c>
      <c r="Z412" s="210">
        <f>X412/COUNT($X$368:X412)*365</f>
        <v>0.10384358940584783</v>
      </c>
      <c r="AA412" s="211">
        <f>(V412-J412)/(STDEV($T$368:T412)*SQRT(365))</f>
        <v>-4.6675056426653114</v>
      </c>
      <c r="AB412" s="120">
        <f>(S412+1)/(MAX($S$368:S412)+1)-1</f>
        <v>-0.11256662200000001</v>
      </c>
      <c r="AC412" s="123">
        <f>MIN($AB$368:AB412)</f>
        <v>-0.11428281439999999</v>
      </c>
      <c r="AD412" s="123">
        <f t="shared" si="248"/>
        <v>-9.610677640000001E-2</v>
      </c>
      <c r="AE412" s="120">
        <f>(AD412+1)/(MAX($AD$369:AD412)+1)-1</f>
        <v>-9.6106776399999982E-2</v>
      </c>
      <c r="AF412" s="123">
        <f>MIN($AE$368:AE412)</f>
        <v>-0.11428281439999999</v>
      </c>
      <c r="AG412" s="123">
        <f t="shared" si="69"/>
        <v>0</v>
      </c>
      <c r="AH412" s="123">
        <f t="shared" si="70"/>
        <v>0</v>
      </c>
      <c r="AI412" s="123">
        <f t="shared" si="71"/>
        <v>0</v>
      </c>
      <c r="AJ412" s="324">
        <f t="shared" si="65"/>
        <v>0.7</v>
      </c>
    </row>
    <row r="413" spans="1:36">
      <c r="A413" s="115">
        <v>44607</v>
      </c>
      <c r="B413" s="221">
        <v>1.2683</v>
      </c>
      <c r="C413" s="221">
        <v>1.2683</v>
      </c>
      <c r="D413" s="221">
        <v>1.2617</v>
      </c>
      <c r="E413" s="204">
        <v>49469246.990000002</v>
      </c>
      <c r="F413" s="204">
        <v>39004373.560000002</v>
      </c>
      <c r="G413" s="191">
        <f t="shared" ref="G413" si="249">D413/$D$219</f>
        <v>0.98887060114429026</v>
      </c>
      <c r="H413" s="201">
        <f>出入金!H411</f>
        <v>50000000</v>
      </c>
      <c r="I413" s="201">
        <f>出入金!I411</f>
        <v>50000000</v>
      </c>
      <c r="J413" s="34">
        <f>出入金!C411</f>
        <v>4.2599999999999978E-2</v>
      </c>
      <c r="K413" s="167">
        <f t="shared" ref="K413" si="250">E413-E412</f>
        <v>932204.53000000119</v>
      </c>
      <c r="L413" s="167">
        <f t="shared" ref="L413" si="251">E413-H413-$L$367</f>
        <v>-4696126.57</v>
      </c>
      <c r="M413" s="48">
        <f>255710.44-$M$367</f>
        <v>229562.4</v>
      </c>
      <c r="N413" s="167">
        <f t="shared" ref="N413" si="252">IF(X413&gt;0,X413*H413*0.2,0)</f>
        <v>166191.46473559056</v>
      </c>
      <c r="O413" s="167">
        <f t="shared" ref="O413" si="253">P413-P412</f>
        <v>908585.44000000041</v>
      </c>
      <c r="P413" s="167">
        <f t="shared" ref="P413" si="254">L413-M413</f>
        <v>-4925688.9700000007</v>
      </c>
      <c r="Q413" s="123">
        <f t="shared" ref="Q413" si="255">L413/I413</f>
        <v>-9.3922531400000009E-2</v>
      </c>
      <c r="R413" s="123">
        <f>K413/AVERAGE($H$368:H413)</f>
        <v>1.8644090600000024E-2</v>
      </c>
      <c r="S413" s="123">
        <f>L413/AVERAGE($H$368:H413)</f>
        <v>-9.3922531400000009E-2</v>
      </c>
      <c r="T413" s="123">
        <f>O413/AVERAGE($H$368:H413)</f>
        <v>1.8171708800000009E-2</v>
      </c>
      <c r="U413" s="123">
        <f>P413/AVERAGE($H$368:H413)</f>
        <v>-9.8513779400000015E-2</v>
      </c>
      <c r="V413" s="93">
        <f>U413/COUNT($S$368:S413)*365</f>
        <v>-0.78168542350000014</v>
      </c>
      <c r="W413" s="123">
        <f>比较基准!B414/比较基准!$B$368-1</f>
        <v>-0.11054167787355906</v>
      </c>
      <c r="X413" s="210">
        <f t="shared" ref="X413" si="256">S413-W413</f>
        <v>1.6619146473559054E-2</v>
      </c>
      <c r="Y413" s="210">
        <f>R413-(比较基准!B414/比较基准!B413-1)</f>
        <v>1.6911324016639362E-3</v>
      </c>
      <c r="Z413" s="210">
        <f>X413/COUNT($X$368:X413)*365</f>
        <v>0.13186931440976207</v>
      </c>
      <c r="AA413" s="211">
        <f>(V413-J413)/(STDEV($T$368:T413)*SQRT(365))</f>
        <v>-3.7890485592224903</v>
      </c>
      <c r="AB413" s="120">
        <f>(S413+1)/(MAX($S$368:S413)+1)-1</f>
        <v>-9.3922531400000064E-2</v>
      </c>
      <c r="AC413" s="123">
        <f>MIN($AB$368:AB413)</f>
        <v>-0.11428281439999999</v>
      </c>
      <c r="AD413" s="123">
        <f t="shared" ref="AD413" si="257">IF(WEEKDAY(A:A)=6,S:S,AD412)</f>
        <v>-9.610677640000001E-2</v>
      </c>
      <c r="AE413" s="120">
        <f>(AD413+1)/(MAX($AD$369:AD413)+1)-1</f>
        <v>-9.6106776399999982E-2</v>
      </c>
      <c r="AF413" s="123">
        <f>MIN($AE$368:AE413)</f>
        <v>-0.11428281439999999</v>
      </c>
      <c r="AG413" s="123">
        <f t="shared" si="69"/>
        <v>0</v>
      </c>
      <c r="AH413" s="123">
        <f t="shared" si="70"/>
        <v>0</v>
      </c>
      <c r="AI413" s="123">
        <f t="shared" si="71"/>
        <v>0</v>
      </c>
      <c r="AJ413" s="325">
        <f t="shared" si="65"/>
        <v>0.7</v>
      </c>
    </row>
    <row r="414" spans="1:36">
      <c r="A414" s="115">
        <v>44608</v>
      </c>
      <c r="B414" s="221">
        <v>1.2791999999999999</v>
      </c>
      <c r="C414" s="221">
        <v>1.2791999999999999</v>
      </c>
      <c r="D414" s="221">
        <v>1.2725</v>
      </c>
      <c r="E414" s="204">
        <v>49894394.659999996</v>
      </c>
      <c r="F414" s="204">
        <v>39004373.560000002</v>
      </c>
      <c r="G414" s="191">
        <f t="shared" ref="G414" si="258">D414/$D$219</f>
        <v>0.99733521435849204</v>
      </c>
      <c r="H414" s="201">
        <f>出入金!H412</f>
        <v>50000000</v>
      </c>
      <c r="I414" s="201">
        <f>出入金!I412</f>
        <v>50000000</v>
      </c>
      <c r="J414" s="34">
        <f>出入金!C412</f>
        <v>4.2599999999999978E-2</v>
      </c>
      <c r="K414" s="167">
        <f t="shared" ref="K414" si="259">E414-E413</f>
        <v>425147.66999999434</v>
      </c>
      <c r="L414" s="167">
        <f t="shared" ref="L414" si="260">E414-H414-$L$367</f>
        <v>-4270978.900000006</v>
      </c>
      <c r="M414" s="48">
        <f>261519.79-$M$367</f>
        <v>235371.75</v>
      </c>
      <c r="N414" s="167">
        <f t="shared" ref="N414" si="261">IF(X414&gt;0,X414*H414*0.2,0)</f>
        <v>178493.72373851854</v>
      </c>
      <c r="O414" s="167">
        <f t="shared" ref="O414" si="262">P414-P413</f>
        <v>419338.31999999471</v>
      </c>
      <c r="P414" s="167">
        <f t="shared" ref="P414" si="263">L414-M414</f>
        <v>-4506350.650000006</v>
      </c>
      <c r="Q414" s="123">
        <f t="shared" ref="Q414" si="264">L414/I414</f>
        <v>-8.5419578000000121E-2</v>
      </c>
      <c r="R414" s="123">
        <f>K414/AVERAGE($H$368:H414)</f>
        <v>8.5029533999998862E-3</v>
      </c>
      <c r="S414" s="123">
        <f>L414/AVERAGE($H$368:H414)</f>
        <v>-8.5419578000000121E-2</v>
      </c>
      <c r="T414" s="123">
        <f>O414/AVERAGE($H$368:H414)</f>
        <v>8.3867663999998947E-3</v>
      </c>
      <c r="U414" s="123">
        <f>P414/AVERAGE($H$368:H414)</f>
        <v>-9.0127013000000117E-2</v>
      </c>
      <c r="V414" s="93">
        <f>U414/COUNT($S$368:S414)*365</f>
        <v>-0.69992254776595841</v>
      </c>
      <c r="W414" s="123">
        <f>比较基准!B415/比较基准!$B$368-1</f>
        <v>-0.10326895037385198</v>
      </c>
      <c r="X414" s="210">
        <f t="shared" ref="X414" si="265">S414-W414</f>
        <v>1.7849372373851854E-2</v>
      </c>
      <c r="Y414" s="210">
        <f>R414-(比较基准!B415/比较基准!B414-1)</f>
        <v>3.2637298157149434E-4</v>
      </c>
      <c r="Z414" s="210">
        <f>X414/COUNT($X$368:X414)*365</f>
        <v>0.13861746630757293</v>
      </c>
      <c r="AA414" s="211">
        <f>(V414-J414)/(STDEV($T$368:T414)*SQRT(365))</f>
        <v>-3.4192774802622434</v>
      </c>
      <c r="AB414" s="120">
        <f>(S414+1)/(MAX($S$368:S414)+1)-1</f>
        <v>-8.5419578000000107E-2</v>
      </c>
      <c r="AC414" s="123">
        <f>MIN($AB$368:AB414)</f>
        <v>-0.11428281439999999</v>
      </c>
      <c r="AD414" s="123">
        <f t="shared" ref="AD414" si="266">IF(WEEKDAY(A:A)=6,S:S,AD413)</f>
        <v>-9.610677640000001E-2</v>
      </c>
      <c r="AE414" s="120">
        <f>(AD414+1)/(MAX($AD$369:AD414)+1)-1</f>
        <v>-9.6106776399999982E-2</v>
      </c>
      <c r="AF414" s="123">
        <f>MIN($AE$368:AE414)</f>
        <v>-0.11428281439999999</v>
      </c>
      <c r="AG414" s="123">
        <f t="shared" si="69"/>
        <v>0</v>
      </c>
      <c r="AH414" s="123">
        <f t="shared" si="70"/>
        <v>0</v>
      </c>
      <c r="AI414" s="123">
        <f t="shared" si="71"/>
        <v>0</v>
      </c>
      <c r="AJ414" s="326">
        <f t="shared" si="65"/>
        <v>0.7</v>
      </c>
    </row>
  </sheetData>
  <mergeCells count="6">
    <mergeCell ref="AG1:AI1"/>
    <mergeCell ref="B1:G1"/>
    <mergeCell ref="H1:J1"/>
    <mergeCell ref="K1:P1"/>
    <mergeCell ref="R1:Z1"/>
    <mergeCell ref="AB1:AF1"/>
  </mergeCells>
  <phoneticPr fontId="1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13"/>
  <sheetViews>
    <sheetView workbookViewId="0">
      <pane xSplit="1" ySplit="2" topLeftCell="B398" activePane="bottomRight" state="frozen"/>
      <selection pane="topRight" activeCell="B1" sqref="B1"/>
      <selection pane="bottomLeft" activeCell="A3" sqref="A3"/>
      <selection pane="bottomRight" activeCell="C421" sqref="C421"/>
    </sheetView>
  </sheetViews>
  <sheetFormatPr defaultRowHeight="13.5"/>
  <cols>
    <col min="1" max="1" width="11.125" style="75" bestFit="1" customWidth="1"/>
    <col min="2" max="2" width="13.125" style="191" bestFit="1" customWidth="1"/>
    <col min="3" max="3" width="11.5" style="191" customWidth="1"/>
    <col min="4" max="4" width="11" style="191" customWidth="1"/>
    <col min="5" max="5" width="13.875" style="167" customWidth="1"/>
    <col min="6" max="6" width="13.125" style="75" customWidth="1"/>
    <col min="7" max="7" width="15.375" style="192" customWidth="1"/>
    <col min="8" max="8" width="13.75" style="192" customWidth="1"/>
    <col min="9" max="9" width="11.375" style="75" customWidth="1"/>
    <col min="10" max="10" width="14.125" style="167" customWidth="1"/>
    <col min="11" max="11" width="14.875" style="167" customWidth="1"/>
    <col min="12" max="12" width="11.375" style="167" customWidth="1"/>
    <col min="13" max="13" width="15.5" style="167" customWidth="1"/>
    <col min="14" max="14" width="14.375" style="167" customWidth="1"/>
    <col min="15" max="15" width="15.5" style="167" customWidth="1"/>
    <col min="16" max="16" width="15.625" style="123" customWidth="1"/>
    <col min="17" max="17" width="10.625" style="123" customWidth="1"/>
    <col min="18" max="18" width="11.125" style="75" customWidth="1"/>
    <col min="19" max="19" width="14.375" style="75" customWidth="1"/>
    <col min="20" max="20" width="15.75" style="75" customWidth="1"/>
    <col min="21" max="21" width="10.75" style="123" customWidth="1"/>
    <col min="22" max="22" width="10.375" style="211" customWidth="1"/>
    <col min="23" max="24" width="9.375" style="123" bestFit="1" customWidth="1"/>
    <col min="25" max="25" width="12.125" style="123" customWidth="1"/>
    <col min="26" max="26" width="11" style="123" customWidth="1"/>
    <col min="27" max="27" width="13" style="123" bestFit="1" customWidth="1"/>
    <col min="28" max="28" width="10.375" style="123" customWidth="1"/>
    <col min="29" max="29" width="8.625" style="94" customWidth="1"/>
    <col min="30" max="30" width="10.75" style="123" customWidth="1"/>
    <col min="31" max="31" width="10.875" style="75" customWidth="1"/>
  </cols>
  <sheetData>
    <row r="1" spans="1:31">
      <c r="A1" s="1"/>
      <c r="B1" s="342" t="s">
        <v>71</v>
      </c>
      <c r="C1" s="343"/>
      <c r="D1" s="343"/>
      <c r="E1" s="343"/>
      <c r="F1" s="344"/>
      <c r="G1" s="346" t="s">
        <v>72</v>
      </c>
      <c r="H1" s="343"/>
      <c r="I1" s="344"/>
      <c r="J1" s="348" t="s">
        <v>73</v>
      </c>
      <c r="K1" s="343"/>
      <c r="L1" s="343"/>
      <c r="M1" s="343"/>
      <c r="N1" s="343"/>
      <c r="O1" s="344"/>
      <c r="P1" s="156"/>
      <c r="Q1" s="347" t="s">
        <v>74</v>
      </c>
      <c r="R1" s="343"/>
      <c r="S1" s="343"/>
      <c r="T1" s="343"/>
      <c r="U1" s="344"/>
      <c r="V1" s="227"/>
      <c r="W1" s="345" t="s">
        <v>75</v>
      </c>
      <c r="X1" s="343"/>
      <c r="Y1" s="343"/>
      <c r="Z1" s="343"/>
      <c r="AA1" s="344"/>
      <c r="AB1" s="349" t="s">
        <v>76</v>
      </c>
      <c r="AC1" s="343"/>
      <c r="AD1" s="344"/>
    </row>
    <row r="2" spans="1:31" s="46" customFormat="1" ht="42" customHeight="1">
      <c r="A2" s="37" t="s">
        <v>56</v>
      </c>
      <c r="B2" s="228" t="s">
        <v>0</v>
      </c>
      <c r="C2" s="228" t="s">
        <v>98</v>
      </c>
      <c r="D2" s="228" t="s">
        <v>99</v>
      </c>
      <c r="E2" s="229" t="s">
        <v>78</v>
      </c>
      <c r="F2" s="230" t="s">
        <v>101</v>
      </c>
      <c r="G2" s="231" t="s">
        <v>80</v>
      </c>
      <c r="H2" s="231" t="s">
        <v>81</v>
      </c>
      <c r="I2" s="38" t="s">
        <v>82</v>
      </c>
      <c r="J2" s="232" t="s">
        <v>58</v>
      </c>
      <c r="K2" s="232" t="s">
        <v>66</v>
      </c>
      <c r="L2" s="232" t="s">
        <v>83</v>
      </c>
      <c r="M2" s="232" t="s">
        <v>102</v>
      </c>
      <c r="N2" s="232" t="s">
        <v>103</v>
      </c>
      <c r="O2" s="232" t="s">
        <v>104</v>
      </c>
      <c r="P2" s="39" t="s">
        <v>105</v>
      </c>
      <c r="Q2" s="39" t="s">
        <v>62</v>
      </c>
      <c r="R2" s="38" t="s">
        <v>67</v>
      </c>
      <c r="S2" s="38" t="s">
        <v>87</v>
      </c>
      <c r="T2" s="38" t="s">
        <v>88</v>
      </c>
      <c r="U2" s="39" t="s">
        <v>106</v>
      </c>
      <c r="V2" s="233" t="s">
        <v>90</v>
      </c>
      <c r="W2" s="40" t="s">
        <v>91</v>
      </c>
      <c r="X2" s="40" t="s">
        <v>92</v>
      </c>
      <c r="Y2" s="198" t="s">
        <v>93</v>
      </c>
      <c r="Z2" s="199" t="s">
        <v>94</v>
      </c>
      <c r="AA2" s="199" t="s">
        <v>111</v>
      </c>
      <c r="AB2" s="91" t="s">
        <v>112</v>
      </c>
      <c r="AC2" s="91" t="s">
        <v>92</v>
      </c>
      <c r="AD2" s="91" t="s">
        <v>97</v>
      </c>
      <c r="AE2" s="217" t="s">
        <v>113</v>
      </c>
    </row>
    <row r="3" spans="1:31" hidden="1">
      <c r="A3" s="115">
        <v>44197</v>
      </c>
      <c r="B3" s="200"/>
      <c r="C3" s="200"/>
      <c r="D3" s="200"/>
      <c r="E3" s="175"/>
      <c r="F3" s="60"/>
      <c r="G3" s="201">
        <f>出入金!M3</f>
        <v>0</v>
      </c>
      <c r="H3" s="201">
        <f>出入金!N3</f>
        <v>0</v>
      </c>
      <c r="I3" s="34">
        <f>出入金!C3</f>
        <v>4.4400000000000002E-2</v>
      </c>
      <c r="J3" s="175"/>
      <c r="K3" s="175"/>
      <c r="L3" s="175"/>
      <c r="M3" s="175"/>
      <c r="N3" s="175"/>
      <c r="O3" s="175"/>
      <c r="P3" s="78"/>
      <c r="Q3" s="78"/>
      <c r="R3" s="60"/>
      <c r="S3" s="60"/>
      <c r="T3" s="60"/>
      <c r="U3" s="78"/>
      <c r="V3" s="219"/>
      <c r="W3" s="78"/>
      <c r="X3" s="78"/>
      <c r="Y3" s="78"/>
      <c r="Z3" s="78"/>
      <c r="AA3" s="78"/>
    </row>
    <row r="4" spans="1:31" hidden="1">
      <c r="A4" s="115">
        <v>44198</v>
      </c>
      <c r="B4" s="200"/>
      <c r="C4" s="200"/>
      <c r="D4" s="200"/>
      <c r="E4" s="175"/>
      <c r="F4" s="60"/>
      <c r="G4" s="201">
        <f>出入金!M4</f>
        <v>0</v>
      </c>
      <c r="H4" s="201">
        <f>出入金!N4</f>
        <v>0</v>
      </c>
      <c r="I4" s="34">
        <f>出入金!C4</f>
        <v>4.4400000000000002E-2</v>
      </c>
      <c r="J4" s="175"/>
      <c r="K4" s="175"/>
      <c r="L4" s="175"/>
      <c r="M4" s="175"/>
      <c r="N4" s="175"/>
      <c r="O4" s="175"/>
      <c r="P4" s="78"/>
      <c r="Q4" s="78"/>
      <c r="R4" s="60"/>
      <c r="S4" s="60"/>
      <c r="T4" s="60"/>
      <c r="U4" s="78"/>
      <c r="V4" s="219"/>
      <c r="W4" s="78"/>
      <c r="X4" s="78"/>
      <c r="Y4" s="78"/>
      <c r="Z4" s="78"/>
      <c r="AA4" s="78"/>
    </row>
    <row r="5" spans="1:31" hidden="1">
      <c r="A5" s="115">
        <v>44199</v>
      </c>
      <c r="B5" s="200"/>
      <c r="C5" s="200"/>
      <c r="D5" s="200"/>
      <c r="E5" s="175"/>
      <c r="F5" s="60"/>
      <c r="G5" s="201">
        <f>出入金!M5</f>
        <v>0</v>
      </c>
      <c r="H5" s="201">
        <f>出入金!N5</f>
        <v>0</v>
      </c>
      <c r="I5" s="34">
        <f>出入金!C5</f>
        <v>4.4400000000000002E-2</v>
      </c>
      <c r="J5" s="175"/>
      <c r="K5" s="175"/>
      <c r="L5" s="175"/>
      <c r="M5" s="175"/>
      <c r="N5" s="175"/>
      <c r="O5" s="175"/>
      <c r="P5" s="78"/>
      <c r="Q5" s="78"/>
      <c r="R5" s="60"/>
      <c r="S5" s="60"/>
      <c r="T5" s="60"/>
      <c r="U5" s="78"/>
      <c r="V5" s="219"/>
      <c r="W5" s="78"/>
      <c r="X5" s="78"/>
      <c r="Y5" s="78"/>
      <c r="Z5" s="78"/>
      <c r="AA5" s="78"/>
    </row>
    <row r="6" spans="1:31" hidden="1">
      <c r="A6" s="115">
        <v>44200</v>
      </c>
      <c r="B6" s="200"/>
      <c r="C6" s="200"/>
      <c r="D6" s="200"/>
      <c r="E6" s="175"/>
      <c r="F6" s="60"/>
      <c r="G6" s="201">
        <f>出入金!M6</f>
        <v>0</v>
      </c>
      <c r="H6" s="201">
        <f>出入金!N6</f>
        <v>0</v>
      </c>
      <c r="I6" s="34">
        <f>出入金!C6</f>
        <v>4.4400000000000002E-2</v>
      </c>
      <c r="J6" s="175"/>
      <c r="K6" s="175"/>
      <c r="L6" s="175"/>
      <c r="M6" s="175"/>
      <c r="N6" s="175"/>
      <c r="O6" s="175"/>
      <c r="P6" s="78"/>
      <c r="Q6" s="78"/>
      <c r="R6" s="60"/>
      <c r="S6" s="60"/>
      <c r="T6" s="60"/>
      <c r="U6" s="78"/>
      <c r="V6" s="219"/>
      <c r="W6" s="78"/>
      <c r="X6" s="78"/>
      <c r="Y6" s="78"/>
      <c r="Z6" s="78"/>
      <c r="AA6" s="78"/>
    </row>
    <row r="7" spans="1:31" hidden="1">
      <c r="A7" s="115">
        <v>44201</v>
      </c>
      <c r="B7" s="200"/>
      <c r="C7" s="200"/>
      <c r="D7" s="200"/>
      <c r="E7" s="175"/>
      <c r="F7" s="60"/>
      <c r="G7" s="201">
        <f>出入金!M7</f>
        <v>0</v>
      </c>
      <c r="H7" s="201">
        <f>出入金!N7</f>
        <v>0</v>
      </c>
      <c r="I7" s="34">
        <f>出入金!C7</f>
        <v>4.4400000000000002E-2</v>
      </c>
      <c r="J7" s="175"/>
      <c r="K7" s="175"/>
      <c r="L7" s="175"/>
      <c r="M7" s="175"/>
      <c r="N7" s="175"/>
      <c r="O7" s="175"/>
      <c r="P7" s="78"/>
      <c r="Q7" s="78"/>
      <c r="R7" s="60"/>
      <c r="S7" s="60"/>
      <c r="T7" s="60"/>
      <c r="U7" s="78"/>
      <c r="V7" s="219"/>
      <c r="W7" s="78"/>
      <c r="X7" s="78"/>
      <c r="Y7" s="78"/>
      <c r="Z7" s="78"/>
      <c r="AA7" s="78"/>
    </row>
    <row r="8" spans="1:31" hidden="1">
      <c r="A8" s="115">
        <v>44202</v>
      </c>
      <c r="B8" s="200"/>
      <c r="C8" s="200"/>
      <c r="D8" s="200"/>
      <c r="E8" s="175"/>
      <c r="F8" s="60"/>
      <c r="G8" s="201">
        <f>出入金!M8</f>
        <v>0</v>
      </c>
      <c r="H8" s="201">
        <f>出入金!N8</f>
        <v>0</v>
      </c>
      <c r="I8" s="34">
        <f>出入金!C8</f>
        <v>4.4400000000000002E-2</v>
      </c>
      <c r="J8" s="175"/>
      <c r="K8" s="175"/>
      <c r="L8" s="175"/>
      <c r="M8" s="175"/>
      <c r="N8" s="175"/>
      <c r="O8" s="175"/>
      <c r="P8" s="78"/>
      <c r="Q8" s="78"/>
      <c r="R8" s="60"/>
      <c r="S8" s="60"/>
      <c r="T8" s="60"/>
      <c r="U8" s="78"/>
      <c r="V8" s="219"/>
      <c r="W8" s="78"/>
      <c r="X8" s="78"/>
      <c r="Y8" s="78"/>
      <c r="Z8" s="78"/>
      <c r="AA8" s="78"/>
    </row>
    <row r="9" spans="1:31" hidden="1">
      <c r="A9" s="115">
        <v>44203</v>
      </c>
      <c r="B9" s="200"/>
      <c r="C9" s="200"/>
      <c r="D9" s="200"/>
      <c r="E9" s="175"/>
      <c r="F9" s="60"/>
      <c r="G9" s="201">
        <f>出入金!M9</f>
        <v>0</v>
      </c>
      <c r="H9" s="201">
        <f>出入金!N9</f>
        <v>0</v>
      </c>
      <c r="I9" s="34">
        <f>出入金!C9</f>
        <v>4.4400000000000002E-2</v>
      </c>
      <c r="J9" s="175"/>
      <c r="K9" s="175"/>
      <c r="L9" s="175"/>
      <c r="M9" s="175"/>
      <c r="N9" s="175"/>
      <c r="O9" s="175"/>
      <c r="P9" s="78"/>
      <c r="Q9" s="78"/>
      <c r="R9" s="60"/>
      <c r="S9" s="60"/>
      <c r="T9" s="60"/>
      <c r="U9" s="78"/>
      <c r="V9" s="219"/>
      <c r="W9" s="78"/>
      <c r="X9" s="78"/>
      <c r="Y9" s="78"/>
      <c r="Z9" s="78"/>
      <c r="AA9" s="78"/>
    </row>
    <row r="10" spans="1:31" hidden="1">
      <c r="A10" s="115">
        <v>44204</v>
      </c>
      <c r="B10" s="200"/>
      <c r="C10" s="200"/>
      <c r="D10" s="200"/>
      <c r="E10" s="175"/>
      <c r="F10" s="60"/>
      <c r="G10" s="201">
        <f>出入金!M10</f>
        <v>0</v>
      </c>
      <c r="H10" s="201">
        <f>出入金!N10</f>
        <v>0</v>
      </c>
      <c r="I10" s="34">
        <f>出入金!C10</f>
        <v>4.4400000000000002E-2</v>
      </c>
      <c r="J10" s="175"/>
      <c r="K10" s="175"/>
      <c r="L10" s="175"/>
      <c r="M10" s="175"/>
      <c r="N10" s="175"/>
      <c r="O10" s="175"/>
      <c r="P10" s="78"/>
      <c r="Q10" s="78"/>
      <c r="R10" s="60"/>
      <c r="S10" s="60"/>
      <c r="T10" s="60"/>
      <c r="U10" s="78"/>
      <c r="V10" s="219"/>
      <c r="W10" s="78"/>
      <c r="X10" s="78"/>
      <c r="Y10" s="78"/>
      <c r="Z10" s="78"/>
      <c r="AA10" s="78"/>
    </row>
    <row r="11" spans="1:31" hidden="1">
      <c r="A11" s="115">
        <v>44205</v>
      </c>
      <c r="B11" s="200"/>
      <c r="C11" s="200"/>
      <c r="D11" s="200"/>
      <c r="E11" s="175"/>
      <c r="F11" s="60"/>
      <c r="G11" s="201">
        <f>出入金!M11</f>
        <v>0</v>
      </c>
      <c r="H11" s="201">
        <f>出入金!N11</f>
        <v>0</v>
      </c>
      <c r="I11" s="34">
        <f>出入金!C11</f>
        <v>4.4400000000000002E-2</v>
      </c>
      <c r="J11" s="175"/>
      <c r="K11" s="175"/>
      <c r="L11" s="175"/>
      <c r="M11" s="175"/>
      <c r="N11" s="175"/>
      <c r="O11" s="175"/>
      <c r="P11" s="78"/>
      <c r="Q11" s="78"/>
      <c r="R11" s="60"/>
      <c r="S11" s="60"/>
      <c r="T11" s="60"/>
      <c r="U11" s="78"/>
      <c r="V11" s="219"/>
      <c r="W11" s="78"/>
      <c r="X11" s="78"/>
      <c r="Y11" s="78"/>
      <c r="Z11" s="78"/>
      <c r="AA11" s="78"/>
    </row>
    <row r="12" spans="1:31" hidden="1">
      <c r="A12" s="115">
        <v>44206</v>
      </c>
      <c r="B12" s="200"/>
      <c r="C12" s="200"/>
      <c r="D12" s="200"/>
      <c r="E12" s="175"/>
      <c r="F12" s="60"/>
      <c r="G12" s="201">
        <f>出入金!M12</f>
        <v>0</v>
      </c>
      <c r="H12" s="201">
        <f>出入金!N12</f>
        <v>0</v>
      </c>
      <c r="I12" s="34">
        <f>出入金!C12</f>
        <v>4.4400000000000002E-2</v>
      </c>
      <c r="J12" s="175"/>
      <c r="K12" s="175"/>
      <c r="L12" s="175"/>
      <c r="M12" s="175"/>
      <c r="N12" s="175"/>
      <c r="O12" s="175"/>
      <c r="P12" s="78"/>
      <c r="Q12" s="78"/>
      <c r="R12" s="60"/>
      <c r="S12" s="60"/>
      <c r="T12" s="60"/>
      <c r="U12" s="78"/>
      <c r="V12" s="219"/>
      <c r="W12" s="78"/>
      <c r="X12" s="78"/>
      <c r="Y12" s="78"/>
      <c r="Z12" s="78"/>
      <c r="AA12" s="78"/>
    </row>
    <row r="13" spans="1:31" hidden="1">
      <c r="A13" s="115">
        <v>44207</v>
      </c>
      <c r="B13" s="200"/>
      <c r="C13" s="200"/>
      <c r="D13" s="200"/>
      <c r="E13" s="175"/>
      <c r="F13" s="60"/>
      <c r="G13" s="201">
        <f>出入金!M13</f>
        <v>0</v>
      </c>
      <c r="H13" s="201">
        <f>出入金!N13</f>
        <v>0</v>
      </c>
      <c r="I13" s="34">
        <f>出入金!C13</f>
        <v>4.4400000000000002E-2</v>
      </c>
      <c r="J13" s="175"/>
      <c r="K13" s="175"/>
      <c r="L13" s="175"/>
      <c r="M13" s="175"/>
      <c r="N13" s="175"/>
      <c r="O13" s="175"/>
      <c r="P13" s="78"/>
      <c r="Q13" s="78"/>
      <c r="R13" s="60"/>
      <c r="S13" s="60"/>
      <c r="T13" s="60"/>
      <c r="U13" s="78"/>
      <c r="V13" s="219"/>
      <c r="W13" s="78"/>
      <c r="X13" s="78"/>
      <c r="Y13" s="78"/>
      <c r="Z13" s="78"/>
      <c r="AA13" s="78"/>
    </row>
    <row r="14" spans="1:31" hidden="1">
      <c r="A14" s="115">
        <v>44208</v>
      </c>
      <c r="B14" s="200"/>
      <c r="C14" s="200"/>
      <c r="D14" s="200"/>
      <c r="E14" s="175"/>
      <c r="F14" s="60"/>
      <c r="G14" s="201">
        <f>出入金!M14</f>
        <v>0</v>
      </c>
      <c r="H14" s="201">
        <f>出入金!N14</f>
        <v>0</v>
      </c>
      <c r="I14" s="34">
        <f>出入金!C14</f>
        <v>4.4400000000000002E-2</v>
      </c>
      <c r="J14" s="175"/>
      <c r="K14" s="175"/>
      <c r="L14" s="175"/>
      <c r="M14" s="175"/>
      <c r="N14" s="175"/>
      <c r="O14" s="175"/>
      <c r="P14" s="78"/>
      <c r="Q14" s="78"/>
      <c r="R14" s="60"/>
      <c r="S14" s="60"/>
      <c r="T14" s="60"/>
      <c r="U14" s="78"/>
      <c r="V14" s="219"/>
      <c r="W14" s="78"/>
      <c r="X14" s="78"/>
      <c r="Y14" s="78"/>
      <c r="Z14" s="78"/>
      <c r="AA14" s="78"/>
    </row>
    <row r="15" spans="1:31" hidden="1">
      <c r="A15" s="115">
        <v>44209</v>
      </c>
      <c r="B15" s="200"/>
      <c r="C15" s="200"/>
      <c r="D15" s="200"/>
      <c r="E15" s="175"/>
      <c r="F15" s="60"/>
      <c r="G15" s="201">
        <f>出入金!M15</f>
        <v>0</v>
      </c>
      <c r="H15" s="201">
        <f>出入金!N15</f>
        <v>0</v>
      </c>
      <c r="I15" s="34">
        <f>出入金!C15</f>
        <v>4.4400000000000002E-2</v>
      </c>
      <c r="J15" s="175"/>
      <c r="K15" s="175"/>
      <c r="L15" s="175"/>
      <c r="M15" s="175"/>
      <c r="N15" s="175"/>
      <c r="O15" s="175"/>
      <c r="P15" s="78"/>
      <c r="Q15" s="78"/>
      <c r="R15" s="60"/>
      <c r="S15" s="60"/>
      <c r="T15" s="60"/>
      <c r="U15" s="78"/>
      <c r="V15" s="219"/>
      <c r="W15" s="78"/>
      <c r="X15" s="78"/>
      <c r="Y15" s="78"/>
      <c r="Z15" s="78"/>
      <c r="AA15" s="78"/>
    </row>
    <row r="16" spans="1:31" hidden="1">
      <c r="A16" s="115">
        <v>44210</v>
      </c>
      <c r="B16" s="200"/>
      <c r="C16" s="200"/>
      <c r="D16" s="200"/>
      <c r="E16" s="175"/>
      <c r="F16" s="60"/>
      <c r="G16" s="201">
        <f>出入金!M16</f>
        <v>0</v>
      </c>
      <c r="H16" s="201">
        <f>出入金!N16</f>
        <v>0</v>
      </c>
      <c r="I16" s="34">
        <f>出入金!C16</f>
        <v>4.4400000000000002E-2</v>
      </c>
      <c r="J16" s="175"/>
      <c r="K16" s="175"/>
      <c r="L16" s="175"/>
      <c r="M16" s="175"/>
      <c r="N16" s="175"/>
      <c r="O16" s="175"/>
      <c r="P16" s="78"/>
      <c r="Q16" s="78"/>
      <c r="R16" s="60"/>
      <c r="S16" s="60"/>
      <c r="T16" s="60"/>
      <c r="U16" s="78"/>
      <c r="V16" s="219"/>
      <c r="W16" s="78"/>
      <c r="X16" s="78"/>
      <c r="Y16" s="78"/>
      <c r="Z16" s="78"/>
      <c r="AA16" s="78"/>
    </row>
    <row r="17" spans="1:27" hidden="1">
      <c r="A17" s="115">
        <v>44211</v>
      </c>
      <c r="B17" s="200"/>
      <c r="C17" s="200"/>
      <c r="D17" s="200"/>
      <c r="E17" s="175"/>
      <c r="F17" s="60"/>
      <c r="G17" s="201">
        <f>出入金!M17</f>
        <v>0</v>
      </c>
      <c r="H17" s="201">
        <f>出入金!N17</f>
        <v>0</v>
      </c>
      <c r="I17" s="34">
        <f>出入金!C17</f>
        <v>4.4400000000000002E-2</v>
      </c>
      <c r="J17" s="175"/>
      <c r="K17" s="175"/>
      <c r="L17" s="175"/>
      <c r="M17" s="175"/>
      <c r="N17" s="175"/>
      <c r="O17" s="175"/>
      <c r="P17" s="78"/>
      <c r="Q17" s="78"/>
      <c r="R17" s="60"/>
      <c r="S17" s="60"/>
      <c r="T17" s="60"/>
      <c r="U17" s="78"/>
      <c r="V17" s="219"/>
      <c r="W17" s="78"/>
      <c r="X17" s="78"/>
      <c r="Y17" s="78"/>
      <c r="Z17" s="78"/>
      <c r="AA17" s="78"/>
    </row>
    <row r="18" spans="1:27" hidden="1">
      <c r="A18" s="115">
        <v>44212</v>
      </c>
      <c r="B18" s="200"/>
      <c r="C18" s="200"/>
      <c r="D18" s="200"/>
      <c r="E18" s="175"/>
      <c r="F18" s="60"/>
      <c r="G18" s="201">
        <f>出入金!M18</f>
        <v>0</v>
      </c>
      <c r="H18" s="201">
        <f>出入金!N18</f>
        <v>0</v>
      </c>
      <c r="I18" s="34">
        <f>出入金!C18</f>
        <v>4.4400000000000002E-2</v>
      </c>
      <c r="J18" s="175"/>
      <c r="K18" s="175"/>
      <c r="L18" s="175"/>
      <c r="M18" s="175"/>
      <c r="N18" s="175"/>
      <c r="O18" s="175"/>
      <c r="P18" s="78"/>
      <c r="Q18" s="78"/>
      <c r="R18" s="60"/>
      <c r="S18" s="60"/>
      <c r="T18" s="60"/>
      <c r="U18" s="78"/>
      <c r="V18" s="219"/>
      <c r="W18" s="78"/>
      <c r="X18" s="78"/>
      <c r="Y18" s="78"/>
      <c r="Z18" s="78"/>
      <c r="AA18" s="78"/>
    </row>
    <row r="19" spans="1:27" hidden="1">
      <c r="A19" s="115">
        <v>44213</v>
      </c>
      <c r="B19" s="200"/>
      <c r="C19" s="200"/>
      <c r="D19" s="200"/>
      <c r="E19" s="175"/>
      <c r="F19" s="60"/>
      <c r="G19" s="201">
        <f>出入金!M19</f>
        <v>0</v>
      </c>
      <c r="H19" s="201">
        <f>出入金!N19</f>
        <v>0</v>
      </c>
      <c r="I19" s="34">
        <f>出入金!C19</f>
        <v>4.4400000000000002E-2</v>
      </c>
      <c r="J19" s="175"/>
      <c r="K19" s="175"/>
      <c r="L19" s="175"/>
      <c r="M19" s="175"/>
      <c r="N19" s="175"/>
      <c r="O19" s="175"/>
      <c r="P19" s="78"/>
      <c r="Q19" s="78"/>
      <c r="R19" s="60"/>
      <c r="S19" s="60"/>
      <c r="T19" s="60"/>
      <c r="U19" s="78"/>
      <c r="V19" s="219"/>
      <c r="W19" s="78"/>
      <c r="X19" s="78"/>
      <c r="Y19" s="78"/>
      <c r="Z19" s="78"/>
      <c r="AA19" s="78"/>
    </row>
    <row r="20" spans="1:27" hidden="1">
      <c r="A20" s="115">
        <v>44214</v>
      </c>
      <c r="B20" s="200"/>
      <c r="C20" s="200"/>
      <c r="D20" s="200"/>
      <c r="E20" s="175"/>
      <c r="F20" s="60"/>
      <c r="G20" s="201">
        <f>出入金!M20</f>
        <v>0</v>
      </c>
      <c r="H20" s="201">
        <f>出入金!N20</f>
        <v>0</v>
      </c>
      <c r="I20" s="34">
        <f>出入金!C20</f>
        <v>4.4400000000000002E-2</v>
      </c>
      <c r="J20" s="175"/>
      <c r="K20" s="175"/>
      <c r="L20" s="175"/>
      <c r="M20" s="175"/>
      <c r="N20" s="175"/>
      <c r="O20" s="175"/>
      <c r="P20" s="78"/>
      <c r="Q20" s="78"/>
      <c r="R20" s="60"/>
      <c r="S20" s="60"/>
      <c r="T20" s="60"/>
      <c r="U20" s="78"/>
      <c r="V20" s="219"/>
      <c r="W20" s="78"/>
      <c r="X20" s="78"/>
      <c r="Y20" s="78"/>
      <c r="Z20" s="78"/>
      <c r="AA20" s="78"/>
    </row>
    <row r="21" spans="1:27" hidden="1">
      <c r="A21" s="115">
        <v>44215</v>
      </c>
      <c r="B21" s="200"/>
      <c r="C21" s="200"/>
      <c r="D21" s="200"/>
      <c r="E21" s="175"/>
      <c r="F21" s="60"/>
      <c r="G21" s="201">
        <f>出入金!M21</f>
        <v>0</v>
      </c>
      <c r="H21" s="201">
        <f>出入金!N21</f>
        <v>0</v>
      </c>
      <c r="I21" s="34">
        <f>出入金!C21</f>
        <v>4.4400000000000002E-2</v>
      </c>
      <c r="J21" s="175"/>
      <c r="K21" s="175"/>
      <c r="L21" s="175"/>
      <c r="M21" s="175"/>
      <c r="N21" s="175"/>
      <c r="O21" s="175"/>
      <c r="P21" s="78"/>
      <c r="Q21" s="78"/>
      <c r="R21" s="60"/>
      <c r="S21" s="60"/>
      <c r="T21" s="60"/>
      <c r="U21" s="78"/>
      <c r="V21" s="219"/>
      <c r="W21" s="78"/>
      <c r="X21" s="78"/>
      <c r="Y21" s="78"/>
      <c r="Z21" s="78"/>
      <c r="AA21" s="78"/>
    </row>
    <row r="22" spans="1:27" hidden="1">
      <c r="A22" s="115">
        <v>44216</v>
      </c>
      <c r="B22" s="200"/>
      <c r="C22" s="200"/>
      <c r="D22" s="200"/>
      <c r="E22" s="175"/>
      <c r="F22" s="60"/>
      <c r="G22" s="201">
        <f>出入金!M22</f>
        <v>0</v>
      </c>
      <c r="H22" s="201">
        <f>出入金!N22</f>
        <v>0</v>
      </c>
      <c r="I22" s="34">
        <f>出入金!C22</f>
        <v>4.4400000000000002E-2</v>
      </c>
      <c r="J22" s="175"/>
      <c r="K22" s="175"/>
      <c r="L22" s="175"/>
      <c r="M22" s="175"/>
      <c r="N22" s="175"/>
      <c r="O22" s="175"/>
      <c r="P22" s="78"/>
      <c r="Q22" s="78"/>
      <c r="R22" s="60"/>
      <c r="S22" s="60"/>
      <c r="T22" s="60"/>
      <c r="U22" s="78"/>
      <c r="V22" s="219"/>
      <c r="W22" s="78"/>
      <c r="X22" s="78"/>
      <c r="Y22" s="78"/>
      <c r="Z22" s="78"/>
      <c r="AA22" s="78"/>
    </row>
    <row r="23" spans="1:27" hidden="1">
      <c r="A23" s="115">
        <v>44217</v>
      </c>
      <c r="B23" s="200"/>
      <c r="C23" s="200"/>
      <c r="D23" s="200"/>
      <c r="E23" s="175"/>
      <c r="F23" s="60"/>
      <c r="G23" s="201">
        <f>出入金!M23</f>
        <v>0</v>
      </c>
      <c r="H23" s="201">
        <f>出入金!N23</f>
        <v>0</v>
      </c>
      <c r="I23" s="34">
        <f>出入金!C23</f>
        <v>4.4400000000000002E-2</v>
      </c>
      <c r="J23" s="175"/>
      <c r="K23" s="175"/>
      <c r="L23" s="175"/>
      <c r="M23" s="175"/>
      <c r="N23" s="175"/>
      <c r="O23" s="175"/>
      <c r="P23" s="78"/>
      <c r="Q23" s="78"/>
      <c r="R23" s="60"/>
      <c r="S23" s="60"/>
      <c r="T23" s="60"/>
      <c r="U23" s="78"/>
      <c r="V23" s="219"/>
      <c r="W23" s="78"/>
      <c r="X23" s="78"/>
      <c r="Y23" s="78"/>
      <c r="Z23" s="78"/>
      <c r="AA23" s="78"/>
    </row>
    <row r="24" spans="1:27" hidden="1">
      <c r="A24" s="115">
        <v>44218</v>
      </c>
      <c r="B24" s="200"/>
      <c r="C24" s="200"/>
      <c r="D24" s="200"/>
      <c r="E24" s="175"/>
      <c r="F24" s="60"/>
      <c r="G24" s="201">
        <f>出入金!M24</f>
        <v>0</v>
      </c>
      <c r="H24" s="201">
        <f>出入金!N24</f>
        <v>0</v>
      </c>
      <c r="I24" s="34">
        <f>出入金!C24</f>
        <v>4.4400000000000002E-2</v>
      </c>
      <c r="J24" s="175"/>
      <c r="K24" s="175"/>
      <c r="L24" s="175"/>
      <c r="M24" s="175"/>
      <c r="N24" s="175"/>
      <c r="O24" s="175"/>
      <c r="P24" s="78"/>
      <c r="Q24" s="78"/>
      <c r="R24" s="60"/>
      <c r="S24" s="60"/>
      <c r="T24" s="60"/>
      <c r="U24" s="78"/>
      <c r="V24" s="219"/>
      <c r="W24" s="78"/>
      <c r="X24" s="78"/>
      <c r="Y24" s="78"/>
      <c r="Z24" s="78"/>
      <c r="AA24" s="78"/>
    </row>
    <row r="25" spans="1:27" hidden="1">
      <c r="A25" s="115">
        <v>44219</v>
      </c>
      <c r="B25" s="200"/>
      <c r="C25" s="200"/>
      <c r="D25" s="200"/>
      <c r="E25" s="175"/>
      <c r="F25" s="60"/>
      <c r="G25" s="201">
        <f>出入金!M25</f>
        <v>0</v>
      </c>
      <c r="H25" s="201">
        <f>出入金!N25</f>
        <v>0</v>
      </c>
      <c r="I25" s="34">
        <f>出入金!C25</f>
        <v>4.4400000000000002E-2</v>
      </c>
      <c r="J25" s="175"/>
      <c r="K25" s="175"/>
      <c r="L25" s="175"/>
      <c r="M25" s="175"/>
      <c r="N25" s="175"/>
      <c r="O25" s="175"/>
      <c r="P25" s="78"/>
      <c r="Q25" s="78"/>
      <c r="R25" s="60"/>
      <c r="S25" s="60"/>
      <c r="T25" s="60"/>
      <c r="U25" s="78"/>
      <c r="V25" s="219"/>
      <c r="W25" s="78"/>
      <c r="X25" s="78"/>
      <c r="Y25" s="78"/>
      <c r="Z25" s="78"/>
      <c r="AA25" s="78"/>
    </row>
    <row r="26" spans="1:27" hidden="1">
      <c r="A26" s="115">
        <v>44220</v>
      </c>
      <c r="B26" s="200"/>
      <c r="C26" s="200"/>
      <c r="D26" s="200"/>
      <c r="E26" s="175"/>
      <c r="F26" s="60"/>
      <c r="G26" s="201">
        <f>出入金!M26</f>
        <v>0</v>
      </c>
      <c r="H26" s="201">
        <f>出入金!N26</f>
        <v>0</v>
      </c>
      <c r="I26" s="34">
        <f>出入金!C26</f>
        <v>4.4400000000000002E-2</v>
      </c>
      <c r="J26" s="175"/>
      <c r="K26" s="175"/>
      <c r="L26" s="175"/>
      <c r="M26" s="175"/>
      <c r="N26" s="175"/>
      <c r="O26" s="175"/>
      <c r="P26" s="78"/>
      <c r="Q26" s="78"/>
      <c r="R26" s="60"/>
      <c r="S26" s="60"/>
      <c r="T26" s="60"/>
      <c r="U26" s="78"/>
      <c r="V26" s="219"/>
      <c r="W26" s="78"/>
      <c r="X26" s="78"/>
      <c r="Y26" s="78"/>
      <c r="Z26" s="78"/>
      <c r="AA26" s="78"/>
    </row>
    <row r="27" spans="1:27" hidden="1">
      <c r="A27" s="115">
        <v>44221</v>
      </c>
      <c r="B27" s="200"/>
      <c r="C27" s="200"/>
      <c r="D27" s="200"/>
      <c r="E27" s="175"/>
      <c r="F27" s="60"/>
      <c r="G27" s="201">
        <f>出入金!M27</f>
        <v>0</v>
      </c>
      <c r="H27" s="201">
        <f>出入金!N27</f>
        <v>0</v>
      </c>
      <c r="I27" s="34">
        <f>出入金!C27</f>
        <v>4.4400000000000002E-2</v>
      </c>
      <c r="J27" s="175"/>
      <c r="K27" s="175"/>
      <c r="L27" s="175"/>
      <c r="M27" s="175"/>
      <c r="N27" s="175"/>
      <c r="O27" s="175"/>
      <c r="P27" s="78"/>
      <c r="Q27" s="78"/>
      <c r="R27" s="60"/>
      <c r="S27" s="60"/>
      <c r="T27" s="60"/>
      <c r="U27" s="78"/>
      <c r="V27" s="219"/>
      <c r="W27" s="78"/>
      <c r="X27" s="78"/>
      <c r="Y27" s="78"/>
      <c r="Z27" s="78"/>
      <c r="AA27" s="78"/>
    </row>
    <row r="28" spans="1:27" hidden="1">
      <c r="A28" s="115">
        <v>44222</v>
      </c>
      <c r="B28" s="200"/>
      <c r="C28" s="200"/>
      <c r="D28" s="200"/>
      <c r="E28" s="175"/>
      <c r="F28" s="60"/>
      <c r="G28" s="201">
        <f>出入金!M28</f>
        <v>0</v>
      </c>
      <c r="H28" s="201">
        <f>出入金!N28</f>
        <v>0</v>
      </c>
      <c r="I28" s="34">
        <f>出入金!C28</f>
        <v>4.4400000000000002E-2</v>
      </c>
      <c r="J28" s="175"/>
      <c r="K28" s="175"/>
      <c r="L28" s="175"/>
      <c r="M28" s="175"/>
      <c r="N28" s="175"/>
      <c r="O28" s="175"/>
      <c r="P28" s="78"/>
      <c r="Q28" s="78"/>
      <c r="R28" s="60"/>
      <c r="S28" s="60"/>
      <c r="T28" s="60"/>
      <c r="U28" s="78"/>
      <c r="V28" s="219"/>
      <c r="W28" s="78"/>
      <c r="X28" s="78"/>
      <c r="Y28" s="78"/>
      <c r="Z28" s="78"/>
      <c r="AA28" s="78"/>
    </row>
    <row r="29" spans="1:27" hidden="1">
      <c r="A29" s="115">
        <v>44223</v>
      </c>
      <c r="B29" s="200"/>
      <c r="C29" s="200"/>
      <c r="D29" s="200"/>
      <c r="E29" s="175"/>
      <c r="F29" s="60"/>
      <c r="G29" s="201">
        <f>出入金!M29</f>
        <v>0</v>
      </c>
      <c r="H29" s="201">
        <f>出入金!N29</f>
        <v>0</v>
      </c>
      <c r="I29" s="34">
        <f>出入金!C29</f>
        <v>4.4400000000000002E-2</v>
      </c>
      <c r="J29" s="175"/>
      <c r="K29" s="175"/>
      <c r="L29" s="175"/>
      <c r="M29" s="175"/>
      <c r="N29" s="175"/>
      <c r="O29" s="175"/>
      <c r="P29" s="78"/>
      <c r="Q29" s="78"/>
      <c r="R29" s="60"/>
      <c r="S29" s="60"/>
      <c r="T29" s="60"/>
      <c r="U29" s="78"/>
      <c r="V29" s="219"/>
      <c r="W29" s="78"/>
      <c r="X29" s="78"/>
      <c r="Y29" s="78"/>
      <c r="Z29" s="78"/>
      <c r="AA29" s="78"/>
    </row>
    <row r="30" spans="1:27" hidden="1">
      <c r="A30" s="115">
        <v>44224</v>
      </c>
      <c r="B30" s="200"/>
      <c r="C30" s="200"/>
      <c r="D30" s="200"/>
      <c r="E30" s="175"/>
      <c r="F30" s="60"/>
      <c r="G30" s="201">
        <f>出入金!M30</f>
        <v>0</v>
      </c>
      <c r="H30" s="201">
        <f>出入金!N30</f>
        <v>0</v>
      </c>
      <c r="I30" s="34">
        <f>出入金!C30</f>
        <v>4.4400000000000002E-2</v>
      </c>
      <c r="J30" s="175"/>
      <c r="K30" s="175"/>
      <c r="L30" s="175"/>
      <c r="M30" s="175"/>
      <c r="N30" s="175"/>
      <c r="O30" s="175"/>
      <c r="P30" s="78"/>
      <c r="Q30" s="78"/>
      <c r="R30" s="60"/>
      <c r="S30" s="60"/>
      <c r="T30" s="60"/>
      <c r="U30" s="78"/>
      <c r="V30" s="219"/>
      <c r="W30" s="78"/>
      <c r="X30" s="78"/>
      <c r="Y30" s="78"/>
      <c r="Z30" s="78"/>
      <c r="AA30" s="78"/>
    </row>
    <row r="31" spans="1:27" hidden="1">
      <c r="A31" s="115">
        <v>44225</v>
      </c>
      <c r="B31" s="200"/>
      <c r="C31" s="200"/>
      <c r="D31" s="200"/>
      <c r="E31" s="175"/>
      <c r="F31" s="60"/>
      <c r="G31" s="201">
        <f>出入金!M31</f>
        <v>0</v>
      </c>
      <c r="H31" s="201">
        <f>出入金!N31</f>
        <v>0</v>
      </c>
      <c r="I31" s="34">
        <f>出入金!C31</f>
        <v>4.4400000000000002E-2</v>
      </c>
      <c r="J31" s="175"/>
      <c r="K31" s="175"/>
      <c r="L31" s="175"/>
      <c r="M31" s="175"/>
      <c r="N31" s="175"/>
      <c r="O31" s="175"/>
      <c r="P31" s="78"/>
      <c r="Q31" s="78"/>
      <c r="R31" s="60"/>
      <c r="S31" s="60"/>
      <c r="T31" s="60"/>
      <c r="U31" s="78"/>
      <c r="V31" s="219"/>
      <c r="W31" s="78"/>
      <c r="X31" s="78"/>
      <c r="Y31" s="78"/>
      <c r="Z31" s="78"/>
      <c r="AA31" s="78"/>
    </row>
    <row r="32" spans="1:27" hidden="1">
      <c r="A32" s="115">
        <v>44226</v>
      </c>
      <c r="B32" s="200"/>
      <c r="C32" s="200"/>
      <c r="D32" s="200"/>
      <c r="E32" s="175"/>
      <c r="F32" s="60"/>
      <c r="G32" s="201">
        <f>出入金!M32</f>
        <v>0</v>
      </c>
      <c r="H32" s="201">
        <f>出入金!N32</f>
        <v>0</v>
      </c>
      <c r="I32" s="34">
        <f>出入金!C32</f>
        <v>4.4400000000000002E-2</v>
      </c>
      <c r="J32" s="175"/>
      <c r="K32" s="175"/>
      <c r="L32" s="175"/>
      <c r="M32" s="175"/>
      <c r="N32" s="175"/>
      <c r="O32" s="175"/>
      <c r="P32" s="78"/>
      <c r="Q32" s="78"/>
      <c r="R32" s="60"/>
      <c r="S32" s="60"/>
      <c r="T32" s="60"/>
      <c r="U32" s="78"/>
      <c r="V32" s="219"/>
      <c r="W32" s="78"/>
      <c r="X32" s="78"/>
      <c r="Y32" s="78"/>
      <c r="Z32" s="78"/>
      <c r="AA32" s="78"/>
    </row>
    <row r="33" spans="1:27" hidden="1">
      <c r="A33" s="115">
        <v>44227</v>
      </c>
      <c r="B33" s="200"/>
      <c r="C33" s="200"/>
      <c r="D33" s="200"/>
      <c r="E33" s="175"/>
      <c r="F33" s="60"/>
      <c r="G33" s="201">
        <f>出入金!M33</f>
        <v>0</v>
      </c>
      <c r="H33" s="201">
        <f>出入金!N33</f>
        <v>0</v>
      </c>
      <c r="I33" s="34">
        <f>出入金!C33</f>
        <v>4.4400000000000002E-2</v>
      </c>
      <c r="J33" s="175"/>
      <c r="K33" s="175"/>
      <c r="L33" s="175"/>
      <c r="M33" s="175"/>
      <c r="N33" s="175"/>
      <c r="O33" s="175"/>
      <c r="P33" s="78"/>
      <c r="Q33" s="78"/>
      <c r="R33" s="60"/>
      <c r="S33" s="60"/>
      <c r="T33" s="60"/>
      <c r="U33" s="78"/>
      <c r="V33" s="219"/>
      <c r="W33" s="78"/>
      <c r="X33" s="78"/>
      <c r="Y33" s="78"/>
      <c r="Z33" s="78"/>
      <c r="AA33" s="78"/>
    </row>
    <row r="34" spans="1:27" hidden="1">
      <c r="A34" s="115">
        <v>44228</v>
      </c>
      <c r="B34" s="200"/>
      <c r="C34" s="200"/>
      <c r="D34" s="200"/>
      <c r="E34" s="175"/>
      <c r="F34" s="60"/>
      <c r="G34" s="201">
        <f>出入金!M34</f>
        <v>0</v>
      </c>
      <c r="H34" s="201">
        <f>出入金!N34</f>
        <v>0</v>
      </c>
      <c r="I34" s="34">
        <f>出入金!C34</f>
        <v>4.4400000000000002E-2</v>
      </c>
      <c r="J34" s="175"/>
      <c r="K34" s="175"/>
      <c r="L34" s="175"/>
      <c r="M34" s="175"/>
      <c r="N34" s="175"/>
      <c r="O34" s="175"/>
      <c r="P34" s="78"/>
      <c r="Q34" s="78"/>
      <c r="R34" s="60"/>
      <c r="S34" s="60"/>
      <c r="T34" s="60"/>
      <c r="U34" s="78"/>
      <c r="V34" s="219"/>
      <c r="W34" s="78"/>
      <c r="X34" s="78"/>
      <c r="Y34" s="78"/>
      <c r="Z34" s="78"/>
      <c r="AA34" s="78"/>
    </row>
    <row r="35" spans="1:27" hidden="1">
      <c r="A35" s="115">
        <v>44229</v>
      </c>
      <c r="B35" s="200"/>
      <c r="C35" s="200"/>
      <c r="D35" s="200"/>
      <c r="E35" s="175"/>
      <c r="F35" s="60"/>
      <c r="G35" s="201">
        <f>出入金!M35</f>
        <v>0</v>
      </c>
      <c r="H35" s="201">
        <f>出入金!N35</f>
        <v>0</v>
      </c>
      <c r="I35" s="34">
        <f>出入金!C35</f>
        <v>4.4400000000000002E-2</v>
      </c>
      <c r="J35" s="175"/>
      <c r="K35" s="175"/>
      <c r="L35" s="175"/>
      <c r="M35" s="175"/>
      <c r="N35" s="175"/>
      <c r="O35" s="175"/>
      <c r="P35" s="78"/>
      <c r="Q35" s="78"/>
      <c r="R35" s="60"/>
      <c r="S35" s="60"/>
      <c r="T35" s="60"/>
      <c r="U35" s="78"/>
      <c r="V35" s="219"/>
      <c r="W35" s="78"/>
      <c r="X35" s="78"/>
      <c r="Y35" s="78"/>
      <c r="Z35" s="78"/>
      <c r="AA35" s="78"/>
    </row>
    <row r="36" spans="1:27" hidden="1">
      <c r="A36" s="115">
        <v>44230</v>
      </c>
      <c r="B36" s="200"/>
      <c r="C36" s="200"/>
      <c r="D36" s="200"/>
      <c r="E36" s="175"/>
      <c r="F36" s="60"/>
      <c r="G36" s="201">
        <f>出入金!M36</f>
        <v>0</v>
      </c>
      <c r="H36" s="201">
        <f>出入金!N36</f>
        <v>0</v>
      </c>
      <c r="I36" s="34">
        <f>出入金!C36</f>
        <v>4.4400000000000002E-2</v>
      </c>
      <c r="J36" s="175"/>
      <c r="K36" s="175"/>
      <c r="L36" s="175"/>
      <c r="M36" s="175"/>
      <c r="N36" s="175"/>
      <c r="O36" s="175"/>
      <c r="P36" s="78"/>
      <c r="Q36" s="78"/>
      <c r="R36" s="60"/>
      <c r="S36" s="60"/>
      <c r="T36" s="60"/>
      <c r="U36" s="78"/>
      <c r="V36" s="219"/>
      <c r="W36" s="78"/>
      <c r="X36" s="78"/>
      <c r="Y36" s="78"/>
      <c r="Z36" s="78"/>
      <c r="AA36" s="78"/>
    </row>
    <row r="37" spans="1:27" hidden="1">
      <c r="A37" s="115">
        <v>44231</v>
      </c>
      <c r="B37" s="200"/>
      <c r="C37" s="200"/>
      <c r="D37" s="200"/>
      <c r="E37" s="175"/>
      <c r="F37" s="60"/>
      <c r="G37" s="201">
        <f>出入金!M37</f>
        <v>0</v>
      </c>
      <c r="H37" s="201">
        <f>出入金!N37</f>
        <v>0</v>
      </c>
      <c r="I37" s="34">
        <f>出入金!C37</f>
        <v>4.4400000000000002E-2</v>
      </c>
      <c r="J37" s="175"/>
      <c r="K37" s="175"/>
      <c r="L37" s="175"/>
      <c r="M37" s="175"/>
      <c r="N37" s="175"/>
      <c r="O37" s="175"/>
      <c r="P37" s="78"/>
      <c r="Q37" s="78"/>
      <c r="R37" s="60"/>
      <c r="S37" s="60"/>
      <c r="T37" s="60"/>
      <c r="U37" s="78"/>
      <c r="V37" s="219"/>
      <c r="W37" s="78"/>
      <c r="X37" s="78"/>
      <c r="Y37" s="78"/>
      <c r="Z37" s="78"/>
      <c r="AA37" s="78"/>
    </row>
    <row r="38" spans="1:27" hidden="1">
      <c r="A38" s="115">
        <v>44232</v>
      </c>
      <c r="B38" s="200"/>
      <c r="C38" s="200"/>
      <c r="D38" s="200"/>
      <c r="E38" s="175"/>
      <c r="F38" s="60"/>
      <c r="G38" s="201">
        <f>出入金!M38</f>
        <v>0</v>
      </c>
      <c r="H38" s="201">
        <f>出入金!N38</f>
        <v>0</v>
      </c>
      <c r="I38" s="34">
        <f>出入金!C38</f>
        <v>4.4400000000000002E-2</v>
      </c>
      <c r="J38" s="175"/>
      <c r="K38" s="175"/>
      <c r="L38" s="175"/>
      <c r="M38" s="175"/>
      <c r="N38" s="175"/>
      <c r="O38" s="175"/>
      <c r="P38" s="78"/>
      <c r="Q38" s="78"/>
      <c r="R38" s="60"/>
      <c r="S38" s="60"/>
      <c r="T38" s="60"/>
      <c r="U38" s="78"/>
      <c r="V38" s="219"/>
      <c r="W38" s="78"/>
      <c r="X38" s="78"/>
      <c r="Y38" s="78"/>
      <c r="Z38" s="78"/>
      <c r="AA38" s="78"/>
    </row>
    <row r="39" spans="1:27" hidden="1">
      <c r="A39" s="115">
        <v>44233</v>
      </c>
      <c r="B39" s="200"/>
      <c r="C39" s="200"/>
      <c r="D39" s="200"/>
      <c r="E39" s="175"/>
      <c r="F39" s="60"/>
      <c r="G39" s="201">
        <f>出入金!M39</f>
        <v>0</v>
      </c>
      <c r="H39" s="201">
        <f>出入金!N39</f>
        <v>0</v>
      </c>
      <c r="I39" s="34">
        <f>出入金!C39</f>
        <v>4.4400000000000002E-2</v>
      </c>
      <c r="J39" s="175"/>
      <c r="K39" s="175"/>
      <c r="L39" s="175"/>
      <c r="M39" s="175"/>
      <c r="N39" s="175"/>
      <c r="O39" s="175"/>
      <c r="P39" s="78"/>
      <c r="Q39" s="78"/>
      <c r="R39" s="60"/>
      <c r="S39" s="60"/>
      <c r="T39" s="60"/>
      <c r="U39" s="78"/>
      <c r="V39" s="219"/>
      <c r="W39" s="78"/>
      <c r="X39" s="78"/>
      <c r="Y39" s="78"/>
      <c r="Z39" s="78"/>
      <c r="AA39" s="78"/>
    </row>
    <row r="40" spans="1:27" hidden="1">
      <c r="A40" s="115">
        <v>44234</v>
      </c>
      <c r="B40" s="200"/>
      <c r="C40" s="200"/>
      <c r="D40" s="200"/>
      <c r="E40" s="175"/>
      <c r="F40" s="60"/>
      <c r="G40" s="201">
        <f>出入金!M40</f>
        <v>0</v>
      </c>
      <c r="H40" s="201">
        <f>出入金!N40</f>
        <v>0</v>
      </c>
      <c r="I40" s="34">
        <f>出入金!C40</f>
        <v>4.4400000000000002E-2</v>
      </c>
      <c r="J40" s="175"/>
      <c r="K40" s="175"/>
      <c r="L40" s="175"/>
      <c r="M40" s="175"/>
      <c r="N40" s="175"/>
      <c r="O40" s="175"/>
      <c r="P40" s="78"/>
      <c r="Q40" s="78"/>
      <c r="R40" s="60"/>
      <c r="S40" s="60"/>
      <c r="T40" s="60"/>
      <c r="U40" s="78"/>
      <c r="V40" s="219"/>
      <c r="W40" s="78"/>
      <c r="X40" s="78"/>
      <c r="Y40" s="78"/>
      <c r="Z40" s="78"/>
      <c r="AA40" s="78"/>
    </row>
    <row r="41" spans="1:27" hidden="1">
      <c r="A41" s="115">
        <v>44235</v>
      </c>
      <c r="B41" s="200"/>
      <c r="C41" s="200"/>
      <c r="D41" s="200"/>
      <c r="E41" s="175"/>
      <c r="F41" s="60"/>
      <c r="G41" s="201">
        <f>出入金!M41</f>
        <v>0</v>
      </c>
      <c r="H41" s="201">
        <f>出入金!N41</f>
        <v>0</v>
      </c>
      <c r="I41" s="34">
        <f>出入金!C41</f>
        <v>4.4400000000000002E-2</v>
      </c>
      <c r="J41" s="175"/>
      <c r="K41" s="175"/>
      <c r="L41" s="175"/>
      <c r="M41" s="175"/>
      <c r="N41" s="175"/>
      <c r="O41" s="175"/>
      <c r="P41" s="78"/>
      <c r="Q41" s="78"/>
      <c r="R41" s="60"/>
      <c r="S41" s="60"/>
      <c r="T41" s="60"/>
      <c r="U41" s="78"/>
      <c r="V41" s="219"/>
      <c r="W41" s="78"/>
      <c r="X41" s="78"/>
      <c r="Y41" s="78"/>
      <c r="Z41" s="78"/>
      <c r="AA41" s="78"/>
    </row>
    <row r="42" spans="1:27" hidden="1">
      <c r="A42" s="115">
        <v>44236</v>
      </c>
      <c r="B42" s="200"/>
      <c r="C42" s="200"/>
      <c r="D42" s="200"/>
      <c r="E42" s="175"/>
      <c r="F42" s="60"/>
      <c r="G42" s="201">
        <f>出入金!M42</f>
        <v>0</v>
      </c>
      <c r="H42" s="201">
        <f>出入金!N42</f>
        <v>0</v>
      </c>
      <c r="I42" s="34">
        <f>出入金!C42</f>
        <v>4.4400000000000002E-2</v>
      </c>
      <c r="J42" s="175"/>
      <c r="K42" s="175"/>
      <c r="L42" s="175"/>
      <c r="M42" s="175"/>
      <c r="N42" s="175"/>
      <c r="O42" s="175"/>
      <c r="P42" s="78"/>
      <c r="Q42" s="78"/>
      <c r="R42" s="60"/>
      <c r="S42" s="60"/>
      <c r="T42" s="60"/>
      <c r="U42" s="78"/>
      <c r="V42" s="219"/>
      <c r="W42" s="78"/>
      <c r="X42" s="78"/>
      <c r="Y42" s="78"/>
      <c r="Z42" s="78"/>
      <c r="AA42" s="78"/>
    </row>
    <row r="43" spans="1:27" hidden="1">
      <c r="A43" s="115">
        <v>44237</v>
      </c>
      <c r="B43" s="200"/>
      <c r="C43" s="200"/>
      <c r="D43" s="200"/>
      <c r="E43" s="175"/>
      <c r="F43" s="60"/>
      <c r="G43" s="201">
        <f>出入金!M43</f>
        <v>0</v>
      </c>
      <c r="H43" s="201">
        <f>出入金!N43</f>
        <v>0</v>
      </c>
      <c r="I43" s="34">
        <f>出入金!C43</f>
        <v>4.4400000000000002E-2</v>
      </c>
      <c r="J43" s="175"/>
      <c r="K43" s="175"/>
      <c r="L43" s="175"/>
      <c r="M43" s="175"/>
      <c r="N43" s="175"/>
      <c r="O43" s="175"/>
      <c r="P43" s="78"/>
      <c r="Q43" s="78"/>
      <c r="R43" s="60"/>
      <c r="S43" s="60"/>
      <c r="T43" s="60"/>
      <c r="U43" s="78"/>
      <c r="V43" s="219"/>
      <c r="W43" s="78"/>
      <c r="X43" s="78"/>
      <c r="Y43" s="78"/>
      <c r="Z43" s="78"/>
      <c r="AA43" s="78"/>
    </row>
    <row r="44" spans="1:27" hidden="1">
      <c r="A44" s="115">
        <v>44238</v>
      </c>
      <c r="B44" s="200"/>
      <c r="C44" s="200"/>
      <c r="D44" s="200"/>
      <c r="E44" s="175"/>
      <c r="F44" s="60"/>
      <c r="G44" s="201">
        <f>出入金!M44</f>
        <v>0</v>
      </c>
      <c r="H44" s="201">
        <f>出入金!N44</f>
        <v>0</v>
      </c>
      <c r="I44" s="34">
        <f>出入金!C44</f>
        <v>4.4400000000000002E-2</v>
      </c>
      <c r="J44" s="175"/>
      <c r="K44" s="175"/>
      <c r="L44" s="175"/>
      <c r="M44" s="175"/>
      <c r="N44" s="175"/>
      <c r="O44" s="175"/>
      <c r="P44" s="78"/>
      <c r="Q44" s="78"/>
      <c r="R44" s="60"/>
      <c r="S44" s="60"/>
      <c r="T44" s="60"/>
      <c r="U44" s="78"/>
      <c r="V44" s="219"/>
      <c r="W44" s="78"/>
      <c r="X44" s="78"/>
      <c r="Y44" s="78"/>
      <c r="Z44" s="78"/>
      <c r="AA44" s="78"/>
    </row>
    <row r="45" spans="1:27" hidden="1">
      <c r="A45" s="115">
        <v>44239</v>
      </c>
      <c r="B45" s="200"/>
      <c r="C45" s="200"/>
      <c r="D45" s="200"/>
      <c r="E45" s="175"/>
      <c r="F45" s="60"/>
      <c r="G45" s="201">
        <f>出入金!M45</f>
        <v>0</v>
      </c>
      <c r="H45" s="201">
        <f>出入金!N45</f>
        <v>0</v>
      </c>
      <c r="I45" s="34">
        <f>出入金!C45</f>
        <v>4.4400000000000002E-2</v>
      </c>
      <c r="J45" s="175"/>
      <c r="K45" s="175"/>
      <c r="L45" s="175"/>
      <c r="M45" s="175"/>
      <c r="N45" s="175"/>
      <c r="O45" s="175"/>
      <c r="P45" s="78"/>
      <c r="Q45" s="78"/>
      <c r="R45" s="60"/>
      <c r="S45" s="60"/>
      <c r="T45" s="60"/>
      <c r="U45" s="78"/>
      <c r="V45" s="219"/>
      <c r="W45" s="78"/>
      <c r="X45" s="78"/>
      <c r="Y45" s="78"/>
      <c r="Z45" s="78"/>
      <c r="AA45" s="78"/>
    </row>
    <row r="46" spans="1:27" hidden="1">
      <c r="A46" s="115">
        <v>44240</v>
      </c>
      <c r="B46" s="200"/>
      <c r="C46" s="200"/>
      <c r="D46" s="200"/>
      <c r="E46" s="175"/>
      <c r="F46" s="60"/>
      <c r="G46" s="201">
        <f>出入金!M46</f>
        <v>0</v>
      </c>
      <c r="H46" s="201">
        <f>出入金!N46</f>
        <v>0</v>
      </c>
      <c r="I46" s="34">
        <f>出入金!C46</f>
        <v>4.4400000000000002E-2</v>
      </c>
      <c r="J46" s="175"/>
      <c r="K46" s="175"/>
      <c r="L46" s="175"/>
      <c r="M46" s="175"/>
      <c r="N46" s="175"/>
      <c r="O46" s="175"/>
      <c r="P46" s="78"/>
      <c r="Q46" s="78"/>
      <c r="R46" s="60"/>
      <c r="S46" s="60"/>
      <c r="T46" s="60"/>
      <c r="U46" s="78"/>
      <c r="V46" s="219"/>
      <c r="W46" s="78"/>
      <c r="X46" s="78"/>
      <c r="Y46" s="78"/>
      <c r="Z46" s="78"/>
      <c r="AA46" s="78"/>
    </row>
    <row r="47" spans="1:27" hidden="1">
      <c r="A47" s="115">
        <v>44241</v>
      </c>
      <c r="B47" s="200"/>
      <c r="C47" s="200"/>
      <c r="D47" s="200"/>
      <c r="E47" s="175"/>
      <c r="F47" s="60"/>
      <c r="G47" s="201">
        <f>出入金!M47</f>
        <v>0</v>
      </c>
      <c r="H47" s="201">
        <f>出入金!N47</f>
        <v>0</v>
      </c>
      <c r="I47" s="34">
        <f>出入金!C47</f>
        <v>4.4400000000000002E-2</v>
      </c>
      <c r="J47" s="175"/>
      <c r="K47" s="175"/>
      <c r="L47" s="175"/>
      <c r="M47" s="175"/>
      <c r="N47" s="175"/>
      <c r="O47" s="175"/>
      <c r="P47" s="78"/>
      <c r="Q47" s="78"/>
      <c r="R47" s="60"/>
      <c r="S47" s="60"/>
      <c r="T47" s="60"/>
      <c r="U47" s="78"/>
      <c r="V47" s="219"/>
      <c r="W47" s="78"/>
      <c r="X47" s="78"/>
      <c r="Y47" s="78"/>
      <c r="Z47" s="78"/>
      <c r="AA47" s="78"/>
    </row>
    <row r="48" spans="1:27" hidden="1">
      <c r="A48" s="115">
        <v>44242</v>
      </c>
      <c r="B48" s="200"/>
      <c r="C48" s="200"/>
      <c r="D48" s="200"/>
      <c r="E48" s="175"/>
      <c r="F48" s="60"/>
      <c r="G48" s="201">
        <f>出入金!M48</f>
        <v>0</v>
      </c>
      <c r="H48" s="201">
        <f>出入金!N48</f>
        <v>0</v>
      </c>
      <c r="I48" s="34">
        <f>出入金!C48</f>
        <v>4.4400000000000002E-2</v>
      </c>
      <c r="J48" s="175"/>
      <c r="K48" s="175"/>
      <c r="L48" s="175"/>
      <c r="M48" s="175"/>
      <c r="N48" s="175"/>
      <c r="O48" s="175"/>
      <c r="P48" s="78"/>
      <c r="Q48" s="78"/>
      <c r="R48" s="60"/>
      <c r="S48" s="60"/>
      <c r="T48" s="60"/>
      <c r="U48" s="78"/>
      <c r="V48" s="219"/>
      <c r="W48" s="78"/>
      <c r="X48" s="78"/>
      <c r="Y48" s="78"/>
      <c r="Z48" s="78"/>
      <c r="AA48" s="78"/>
    </row>
    <row r="49" spans="1:27" hidden="1">
      <c r="A49" s="115">
        <v>44243</v>
      </c>
      <c r="B49" s="200"/>
      <c r="C49" s="200"/>
      <c r="D49" s="200"/>
      <c r="E49" s="175"/>
      <c r="F49" s="60"/>
      <c r="G49" s="201">
        <f>出入金!M49</f>
        <v>0</v>
      </c>
      <c r="H49" s="201">
        <f>出入金!N49</f>
        <v>0</v>
      </c>
      <c r="I49" s="34">
        <f>出入金!C49</f>
        <v>4.4400000000000002E-2</v>
      </c>
      <c r="J49" s="175"/>
      <c r="K49" s="175"/>
      <c r="L49" s="175"/>
      <c r="M49" s="175"/>
      <c r="N49" s="175"/>
      <c r="O49" s="175"/>
      <c r="P49" s="78"/>
      <c r="Q49" s="78"/>
      <c r="R49" s="60"/>
      <c r="S49" s="60"/>
      <c r="T49" s="60"/>
      <c r="U49" s="78"/>
      <c r="V49" s="219"/>
      <c r="W49" s="78"/>
      <c r="X49" s="78"/>
      <c r="Y49" s="78"/>
      <c r="Z49" s="78"/>
      <c r="AA49" s="78"/>
    </row>
    <row r="50" spans="1:27" hidden="1">
      <c r="A50" s="115">
        <v>44244</v>
      </c>
      <c r="B50" s="200"/>
      <c r="C50" s="200"/>
      <c r="D50" s="200"/>
      <c r="E50" s="175"/>
      <c r="F50" s="60"/>
      <c r="G50" s="201">
        <f>出入金!M50</f>
        <v>0</v>
      </c>
      <c r="H50" s="201">
        <f>出入金!N50</f>
        <v>0</v>
      </c>
      <c r="I50" s="34">
        <f>出入金!C50</f>
        <v>4.4400000000000002E-2</v>
      </c>
      <c r="J50" s="175"/>
      <c r="K50" s="175"/>
      <c r="L50" s="175"/>
      <c r="M50" s="175"/>
      <c r="N50" s="175"/>
      <c r="O50" s="175"/>
      <c r="P50" s="78"/>
      <c r="Q50" s="78"/>
      <c r="R50" s="60"/>
      <c r="S50" s="60"/>
      <c r="T50" s="60"/>
      <c r="U50" s="78"/>
      <c r="V50" s="219"/>
      <c r="W50" s="78"/>
      <c r="X50" s="78"/>
      <c r="Y50" s="78"/>
      <c r="Z50" s="78"/>
      <c r="AA50" s="78"/>
    </row>
    <row r="51" spans="1:27" hidden="1">
      <c r="A51" s="115">
        <v>44245</v>
      </c>
      <c r="B51" s="200"/>
      <c r="C51" s="200"/>
      <c r="D51" s="200"/>
      <c r="E51" s="175"/>
      <c r="F51" s="60"/>
      <c r="G51" s="201">
        <f>出入金!M51</f>
        <v>0</v>
      </c>
      <c r="H51" s="201">
        <f>出入金!N51</f>
        <v>0</v>
      </c>
      <c r="I51" s="34">
        <f>出入金!C51</f>
        <v>4.4400000000000002E-2</v>
      </c>
      <c r="J51" s="175"/>
      <c r="K51" s="175"/>
      <c r="L51" s="175"/>
      <c r="M51" s="175"/>
      <c r="N51" s="175"/>
      <c r="O51" s="175"/>
      <c r="P51" s="78"/>
      <c r="Q51" s="78"/>
      <c r="R51" s="60"/>
      <c r="S51" s="60"/>
      <c r="T51" s="60"/>
      <c r="U51" s="78"/>
      <c r="V51" s="219"/>
      <c r="W51" s="78"/>
      <c r="X51" s="78"/>
      <c r="Y51" s="78"/>
      <c r="Z51" s="78"/>
      <c r="AA51" s="78"/>
    </row>
    <row r="52" spans="1:27" hidden="1">
      <c r="A52" s="115">
        <v>44246</v>
      </c>
      <c r="B52" s="200"/>
      <c r="C52" s="200"/>
      <c r="D52" s="200"/>
      <c r="E52" s="175"/>
      <c r="F52" s="60"/>
      <c r="G52" s="201">
        <f>出入金!M52</f>
        <v>0</v>
      </c>
      <c r="H52" s="201">
        <f>出入金!N52</f>
        <v>0</v>
      </c>
      <c r="I52" s="34">
        <f>出入金!C52</f>
        <v>4.4400000000000002E-2</v>
      </c>
      <c r="J52" s="175"/>
      <c r="K52" s="175"/>
      <c r="L52" s="175"/>
      <c r="M52" s="175"/>
      <c r="N52" s="175"/>
      <c r="O52" s="175"/>
      <c r="P52" s="78"/>
      <c r="Q52" s="78"/>
      <c r="R52" s="60"/>
      <c r="S52" s="60"/>
      <c r="T52" s="60"/>
      <c r="U52" s="78"/>
      <c r="V52" s="219"/>
      <c r="W52" s="78"/>
      <c r="X52" s="78"/>
      <c r="Y52" s="78"/>
      <c r="Z52" s="78"/>
      <c r="AA52" s="78"/>
    </row>
    <row r="53" spans="1:27" hidden="1">
      <c r="A53" s="115">
        <v>44247</v>
      </c>
      <c r="B53" s="200"/>
      <c r="C53" s="200"/>
      <c r="D53" s="200"/>
      <c r="E53" s="175"/>
      <c r="F53" s="60"/>
      <c r="G53" s="201">
        <f>出入金!M53</f>
        <v>0</v>
      </c>
      <c r="H53" s="201">
        <f>出入金!N53</f>
        <v>0</v>
      </c>
      <c r="I53" s="34">
        <f>出入金!C53</f>
        <v>4.4400000000000002E-2</v>
      </c>
      <c r="J53" s="175"/>
      <c r="K53" s="175"/>
      <c r="L53" s="175"/>
      <c r="M53" s="175"/>
      <c r="N53" s="175"/>
      <c r="O53" s="175"/>
      <c r="P53" s="78"/>
      <c r="Q53" s="78"/>
      <c r="R53" s="60"/>
      <c r="S53" s="60"/>
      <c r="T53" s="60"/>
      <c r="U53" s="78"/>
      <c r="V53" s="219"/>
      <c r="W53" s="78"/>
      <c r="X53" s="78"/>
      <c r="Y53" s="78"/>
      <c r="Z53" s="78"/>
      <c r="AA53" s="78"/>
    </row>
    <row r="54" spans="1:27" hidden="1">
      <c r="A54" s="115">
        <v>44248</v>
      </c>
      <c r="B54" s="200"/>
      <c r="C54" s="200"/>
      <c r="D54" s="200"/>
      <c r="E54" s="175"/>
      <c r="F54" s="60"/>
      <c r="G54" s="201">
        <f>出入金!M54</f>
        <v>0</v>
      </c>
      <c r="H54" s="201">
        <f>出入金!N54</f>
        <v>0</v>
      </c>
      <c r="I54" s="34">
        <f>出入金!C54</f>
        <v>4.4400000000000002E-2</v>
      </c>
      <c r="J54" s="175"/>
      <c r="K54" s="175"/>
      <c r="L54" s="175"/>
      <c r="M54" s="175"/>
      <c r="N54" s="175"/>
      <c r="O54" s="175"/>
      <c r="P54" s="78"/>
      <c r="Q54" s="78"/>
      <c r="R54" s="60"/>
      <c r="S54" s="60"/>
      <c r="T54" s="60"/>
      <c r="U54" s="78"/>
      <c r="V54" s="219"/>
      <c r="W54" s="78"/>
      <c r="X54" s="78"/>
      <c r="Y54" s="78"/>
      <c r="Z54" s="78"/>
      <c r="AA54" s="78"/>
    </row>
    <row r="55" spans="1:27" hidden="1">
      <c r="A55" s="115">
        <v>44249</v>
      </c>
      <c r="B55" s="200"/>
      <c r="C55" s="200"/>
      <c r="D55" s="200"/>
      <c r="E55" s="175"/>
      <c r="F55" s="60"/>
      <c r="G55" s="201">
        <f>出入金!M55</f>
        <v>0</v>
      </c>
      <c r="H55" s="201">
        <f>出入金!N55</f>
        <v>0</v>
      </c>
      <c r="I55" s="34">
        <f>出入金!C55</f>
        <v>4.4400000000000002E-2</v>
      </c>
      <c r="J55" s="175"/>
      <c r="K55" s="175"/>
      <c r="L55" s="175"/>
      <c r="M55" s="175"/>
      <c r="N55" s="175"/>
      <c r="O55" s="175"/>
      <c r="P55" s="78"/>
      <c r="Q55" s="78"/>
      <c r="R55" s="60"/>
      <c r="S55" s="60"/>
      <c r="T55" s="60"/>
      <c r="U55" s="78"/>
      <c r="V55" s="219"/>
      <c r="W55" s="78"/>
      <c r="X55" s="78"/>
      <c r="Y55" s="78"/>
      <c r="Z55" s="78"/>
      <c r="AA55" s="78"/>
    </row>
    <row r="56" spans="1:27" hidden="1">
      <c r="A56" s="115">
        <v>44250</v>
      </c>
      <c r="B56" s="200"/>
      <c r="C56" s="200"/>
      <c r="D56" s="200"/>
      <c r="E56" s="175"/>
      <c r="F56" s="60"/>
      <c r="G56" s="201">
        <f>出入金!M56</f>
        <v>0</v>
      </c>
      <c r="H56" s="201">
        <f>出入金!N56</f>
        <v>0</v>
      </c>
      <c r="I56" s="34">
        <f>出入金!C56</f>
        <v>4.4400000000000002E-2</v>
      </c>
      <c r="J56" s="175"/>
      <c r="K56" s="175"/>
      <c r="L56" s="175"/>
      <c r="M56" s="175"/>
      <c r="N56" s="175"/>
      <c r="O56" s="175"/>
      <c r="P56" s="78"/>
      <c r="Q56" s="78"/>
      <c r="R56" s="60"/>
      <c r="S56" s="60"/>
      <c r="T56" s="60"/>
      <c r="U56" s="78"/>
      <c r="V56" s="219"/>
      <c r="W56" s="78"/>
      <c r="X56" s="78"/>
      <c r="Y56" s="78"/>
      <c r="Z56" s="78"/>
      <c r="AA56" s="78"/>
    </row>
    <row r="57" spans="1:27" hidden="1">
      <c r="A57" s="115">
        <v>44251</v>
      </c>
      <c r="B57" s="200"/>
      <c r="C57" s="200"/>
      <c r="D57" s="200"/>
      <c r="E57" s="175"/>
      <c r="F57" s="60"/>
      <c r="G57" s="201">
        <f>出入金!M57</f>
        <v>0</v>
      </c>
      <c r="H57" s="201">
        <f>出入金!N57</f>
        <v>0</v>
      </c>
      <c r="I57" s="34">
        <f>出入金!C57</f>
        <v>4.4400000000000002E-2</v>
      </c>
      <c r="J57" s="175"/>
      <c r="K57" s="175"/>
      <c r="L57" s="175"/>
      <c r="M57" s="175"/>
      <c r="N57" s="175"/>
      <c r="O57" s="175"/>
      <c r="P57" s="78"/>
      <c r="Q57" s="78"/>
      <c r="R57" s="60"/>
      <c r="S57" s="60"/>
      <c r="T57" s="60"/>
      <c r="U57" s="78"/>
      <c r="V57" s="219"/>
      <c r="W57" s="78"/>
      <c r="X57" s="78"/>
      <c r="Y57" s="78"/>
      <c r="Z57" s="78"/>
      <c r="AA57" s="78"/>
    </row>
    <row r="58" spans="1:27" hidden="1">
      <c r="A58" s="115">
        <v>44252</v>
      </c>
      <c r="B58" s="200"/>
      <c r="C58" s="200"/>
      <c r="D58" s="200"/>
      <c r="E58" s="175"/>
      <c r="F58" s="60"/>
      <c r="G58" s="201">
        <f>出入金!M58</f>
        <v>0</v>
      </c>
      <c r="H58" s="201">
        <f>出入金!N58</f>
        <v>0</v>
      </c>
      <c r="I58" s="34">
        <f>出入金!C58</f>
        <v>4.4400000000000002E-2</v>
      </c>
      <c r="J58" s="175"/>
      <c r="K58" s="175"/>
      <c r="L58" s="175"/>
      <c r="M58" s="175"/>
      <c r="N58" s="175"/>
      <c r="O58" s="175"/>
      <c r="P58" s="78"/>
      <c r="Q58" s="78"/>
      <c r="R58" s="60"/>
      <c r="S58" s="60"/>
      <c r="T58" s="60"/>
      <c r="U58" s="78"/>
      <c r="V58" s="219"/>
      <c r="W58" s="78"/>
      <c r="X58" s="78"/>
      <c r="Y58" s="78"/>
      <c r="Z58" s="78"/>
      <c r="AA58" s="78"/>
    </row>
    <row r="59" spans="1:27" hidden="1">
      <c r="A59" s="115">
        <v>44253</v>
      </c>
      <c r="B59" s="200"/>
      <c r="C59" s="200"/>
      <c r="D59" s="200"/>
      <c r="E59" s="175"/>
      <c r="F59" s="60"/>
      <c r="G59" s="201">
        <f>出入金!M59</f>
        <v>0</v>
      </c>
      <c r="H59" s="201">
        <f>出入金!N59</f>
        <v>0</v>
      </c>
      <c r="I59" s="34">
        <f>出入金!C59</f>
        <v>4.4400000000000002E-2</v>
      </c>
      <c r="J59" s="175"/>
      <c r="K59" s="175"/>
      <c r="L59" s="175"/>
      <c r="M59" s="175"/>
      <c r="N59" s="175"/>
      <c r="O59" s="175"/>
      <c r="P59" s="78"/>
      <c r="Q59" s="78"/>
      <c r="R59" s="60"/>
      <c r="S59" s="60"/>
      <c r="T59" s="60"/>
      <c r="U59" s="78"/>
      <c r="V59" s="219"/>
      <c r="W59" s="78"/>
      <c r="X59" s="78"/>
      <c r="Y59" s="78"/>
      <c r="Z59" s="78"/>
      <c r="AA59" s="78"/>
    </row>
    <row r="60" spans="1:27" hidden="1">
      <c r="A60" s="115">
        <v>44254</v>
      </c>
      <c r="B60" s="200"/>
      <c r="C60" s="200"/>
      <c r="D60" s="200"/>
      <c r="E60" s="175"/>
      <c r="F60" s="60"/>
      <c r="G60" s="201">
        <f>出入金!M60</f>
        <v>0</v>
      </c>
      <c r="H60" s="201">
        <f>出入金!N60</f>
        <v>0</v>
      </c>
      <c r="I60" s="34">
        <f>出入金!C60</f>
        <v>4.4400000000000002E-2</v>
      </c>
      <c r="J60" s="175"/>
      <c r="K60" s="175"/>
      <c r="L60" s="175"/>
      <c r="M60" s="175"/>
      <c r="N60" s="175"/>
      <c r="O60" s="175"/>
      <c r="P60" s="78"/>
      <c r="Q60" s="78"/>
      <c r="R60" s="60"/>
      <c r="S60" s="60"/>
      <c r="T60" s="60"/>
      <c r="U60" s="78"/>
      <c r="V60" s="219"/>
      <c r="W60" s="78"/>
      <c r="X60" s="78"/>
      <c r="Y60" s="78"/>
      <c r="Z60" s="78"/>
      <c r="AA60" s="78"/>
    </row>
    <row r="61" spans="1:27" hidden="1">
      <c r="A61" s="115">
        <v>44255</v>
      </c>
      <c r="B61" s="200"/>
      <c r="C61" s="200"/>
      <c r="D61" s="200"/>
      <c r="E61" s="175"/>
      <c r="F61" s="60"/>
      <c r="G61" s="201">
        <f>出入金!M61</f>
        <v>0</v>
      </c>
      <c r="H61" s="201">
        <f>出入金!N61</f>
        <v>0</v>
      </c>
      <c r="I61" s="34">
        <f>出入金!C61</f>
        <v>4.4400000000000002E-2</v>
      </c>
      <c r="J61" s="175"/>
      <c r="K61" s="175"/>
      <c r="L61" s="175"/>
      <c r="M61" s="175"/>
      <c r="N61" s="175"/>
      <c r="O61" s="175"/>
      <c r="P61" s="78"/>
      <c r="Q61" s="78"/>
      <c r="R61" s="60"/>
      <c r="S61" s="60"/>
      <c r="T61" s="60"/>
      <c r="U61" s="78"/>
      <c r="V61" s="219"/>
      <c r="W61" s="78"/>
      <c r="X61" s="78"/>
      <c r="Y61" s="78"/>
      <c r="Z61" s="78"/>
      <c r="AA61" s="78"/>
    </row>
    <row r="62" spans="1:27" hidden="1">
      <c r="A62" s="115">
        <v>44256</v>
      </c>
      <c r="B62" s="200"/>
      <c r="C62" s="200"/>
      <c r="D62" s="200"/>
      <c r="E62" s="175"/>
      <c r="F62" s="60"/>
      <c r="G62" s="201">
        <f>出入金!M62</f>
        <v>0</v>
      </c>
      <c r="H62" s="201">
        <f>出入金!N62</f>
        <v>0</v>
      </c>
      <c r="I62" s="34">
        <f>出入金!C62</f>
        <v>4.4387500000000003E-2</v>
      </c>
      <c r="J62" s="175"/>
      <c r="K62" s="175"/>
      <c r="L62" s="175"/>
      <c r="M62" s="175"/>
      <c r="N62" s="175"/>
      <c r="O62" s="175"/>
      <c r="P62" s="78"/>
      <c r="Q62" s="78"/>
      <c r="R62" s="60"/>
      <c r="S62" s="60"/>
      <c r="T62" s="60"/>
      <c r="U62" s="78"/>
      <c r="V62" s="219"/>
      <c r="W62" s="78"/>
      <c r="X62" s="78"/>
      <c r="Y62" s="78"/>
      <c r="Z62" s="78"/>
      <c r="AA62" s="78"/>
    </row>
    <row r="63" spans="1:27" hidden="1">
      <c r="A63" s="115">
        <v>44257</v>
      </c>
      <c r="B63" s="200"/>
      <c r="C63" s="200"/>
      <c r="D63" s="200"/>
      <c r="E63" s="175"/>
      <c r="F63" s="60"/>
      <c r="G63" s="201">
        <f>出入金!M63</f>
        <v>0</v>
      </c>
      <c r="H63" s="201">
        <f>出入金!N63</f>
        <v>0</v>
      </c>
      <c r="I63" s="34">
        <f>出入金!C63</f>
        <v>4.4375757575757582E-2</v>
      </c>
      <c r="J63" s="175"/>
      <c r="K63" s="175"/>
      <c r="L63" s="175"/>
      <c r="M63" s="175"/>
      <c r="N63" s="175"/>
      <c r="O63" s="175"/>
      <c r="P63" s="78"/>
      <c r="Q63" s="78"/>
      <c r="R63" s="60"/>
      <c r="S63" s="60"/>
      <c r="T63" s="60"/>
      <c r="U63" s="78"/>
      <c r="V63" s="219"/>
      <c r="W63" s="78"/>
      <c r="X63" s="78"/>
      <c r="Y63" s="78"/>
      <c r="Z63" s="78"/>
      <c r="AA63" s="78"/>
    </row>
    <row r="64" spans="1:27" hidden="1">
      <c r="A64" s="115">
        <v>44258</v>
      </c>
      <c r="B64" s="200"/>
      <c r="C64" s="200"/>
      <c r="D64" s="200"/>
      <c r="E64" s="175"/>
      <c r="F64" s="60"/>
      <c r="G64" s="201">
        <f>出入金!M64</f>
        <v>0</v>
      </c>
      <c r="H64" s="201">
        <f>出入金!N64</f>
        <v>0</v>
      </c>
      <c r="I64" s="34">
        <f>出入金!C64</f>
        <v>4.4364705882352945E-2</v>
      </c>
      <c r="J64" s="175"/>
      <c r="K64" s="175"/>
      <c r="L64" s="175"/>
      <c r="M64" s="175"/>
      <c r="N64" s="175"/>
      <c r="O64" s="175"/>
      <c r="P64" s="78"/>
      <c r="Q64" s="78"/>
      <c r="R64" s="60"/>
      <c r="S64" s="60"/>
      <c r="T64" s="60"/>
      <c r="U64" s="78"/>
      <c r="V64" s="219"/>
      <c r="W64" s="78"/>
      <c r="X64" s="78"/>
      <c r="Y64" s="78"/>
      <c r="Z64" s="78"/>
      <c r="AA64" s="78"/>
    </row>
    <row r="65" spans="1:27" hidden="1">
      <c r="A65" s="115">
        <v>44259</v>
      </c>
      <c r="B65" s="200"/>
      <c r="C65" s="200"/>
      <c r="D65" s="200"/>
      <c r="E65" s="175"/>
      <c r="F65" s="60"/>
      <c r="G65" s="201">
        <f>出入金!M65</f>
        <v>0</v>
      </c>
      <c r="H65" s="201">
        <f>出入金!N65</f>
        <v>0</v>
      </c>
      <c r="I65" s="34">
        <f>出入金!C65</f>
        <v>4.4354285714285721E-2</v>
      </c>
      <c r="J65" s="175"/>
      <c r="K65" s="175"/>
      <c r="L65" s="175"/>
      <c r="M65" s="175"/>
      <c r="N65" s="175"/>
      <c r="O65" s="175"/>
      <c r="P65" s="78"/>
      <c r="Q65" s="78"/>
      <c r="R65" s="60"/>
      <c r="S65" s="60"/>
      <c r="T65" s="60"/>
      <c r="U65" s="78"/>
      <c r="V65" s="219"/>
      <c r="W65" s="78"/>
      <c r="X65" s="78"/>
      <c r="Y65" s="78"/>
      <c r="Z65" s="78"/>
      <c r="AA65" s="78"/>
    </row>
    <row r="66" spans="1:27" hidden="1">
      <c r="A66" s="115">
        <v>44260</v>
      </c>
      <c r="B66" s="200"/>
      <c r="C66" s="200"/>
      <c r="D66" s="200"/>
      <c r="E66" s="175"/>
      <c r="F66" s="60"/>
      <c r="G66" s="201">
        <f>出入金!M66</f>
        <v>0</v>
      </c>
      <c r="H66" s="201">
        <f>出入金!N66</f>
        <v>0</v>
      </c>
      <c r="I66" s="34">
        <f>出入金!C66</f>
        <v>4.434444444444445E-2</v>
      </c>
      <c r="J66" s="175"/>
      <c r="K66" s="175"/>
      <c r="L66" s="175"/>
      <c r="M66" s="175"/>
      <c r="N66" s="175"/>
      <c r="O66" s="175"/>
      <c r="P66" s="78"/>
      <c r="Q66" s="78"/>
      <c r="R66" s="60"/>
      <c r="S66" s="60"/>
      <c r="T66" s="60"/>
      <c r="U66" s="78"/>
      <c r="V66" s="219"/>
      <c r="W66" s="78"/>
      <c r="X66" s="78"/>
      <c r="Y66" s="78"/>
      <c r="Z66" s="78"/>
      <c r="AA66" s="78"/>
    </row>
    <row r="67" spans="1:27" hidden="1">
      <c r="A67" s="115">
        <v>44261</v>
      </c>
      <c r="B67" s="200"/>
      <c r="C67" s="200"/>
      <c r="D67" s="200"/>
      <c r="E67" s="175"/>
      <c r="F67" s="60"/>
      <c r="G67" s="201">
        <f>出入金!M67</f>
        <v>0</v>
      </c>
      <c r="H67" s="201">
        <f>出入金!N67</f>
        <v>0</v>
      </c>
      <c r="I67" s="34">
        <f>出入金!C67</f>
        <v>4.4335135135135144E-2</v>
      </c>
      <c r="J67" s="175"/>
      <c r="K67" s="175"/>
      <c r="L67" s="175"/>
      <c r="M67" s="175"/>
      <c r="N67" s="175"/>
      <c r="O67" s="175"/>
      <c r="P67" s="78"/>
      <c r="Q67" s="78"/>
      <c r="R67" s="60"/>
      <c r="S67" s="60"/>
      <c r="T67" s="60"/>
      <c r="U67" s="78"/>
      <c r="V67" s="219"/>
      <c r="W67" s="78"/>
      <c r="X67" s="78"/>
      <c r="Y67" s="78"/>
      <c r="Z67" s="78"/>
      <c r="AA67" s="78"/>
    </row>
    <row r="68" spans="1:27" hidden="1">
      <c r="A68" s="115">
        <v>44262</v>
      </c>
      <c r="B68" s="200"/>
      <c r="C68" s="200"/>
      <c r="D68" s="200"/>
      <c r="E68" s="175"/>
      <c r="F68" s="60"/>
      <c r="G68" s="201">
        <f>出入金!M68</f>
        <v>0</v>
      </c>
      <c r="H68" s="201">
        <f>出入金!N68</f>
        <v>0</v>
      </c>
      <c r="I68" s="34">
        <f>出入金!C68</f>
        <v>4.4326315789473693E-2</v>
      </c>
      <c r="J68" s="175"/>
      <c r="K68" s="175"/>
      <c r="L68" s="175"/>
      <c r="M68" s="175"/>
      <c r="N68" s="175"/>
      <c r="O68" s="175"/>
      <c r="P68" s="78"/>
      <c r="Q68" s="78"/>
      <c r="R68" s="60"/>
      <c r="S68" s="60"/>
      <c r="T68" s="60"/>
      <c r="U68" s="78"/>
      <c r="V68" s="219"/>
      <c r="W68" s="78"/>
      <c r="X68" s="78"/>
      <c r="Y68" s="78"/>
      <c r="Z68" s="78"/>
      <c r="AA68" s="78"/>
    </row>
    <row r="69" spans="1:27" hidden="1">
      <c r="A69" s="115">
        <v>44263</v>
      </c>
      <c r="B69" s="200"/>
      <c r="C69" s="200"/>
      <c r="D69" s="200"/>
      <c r="E69" s="175"/>
      <c r="F69" s="60"/>
      <c r="G69" s="201">
        <f>出入金!M69</f>
        <v>0</v>
      </c>
      <c r="H69" s="201">
        <f>出入金!N69</f>
        <v>0</v>
      </c>
      <c r="I69" s="34">
        <f>出入金!C69</f>
        <v>4.4317948717948731E-2</v>
      </c>
      <c r="J69" s="175"/>
      <c r="K69" s="175"/>
      <c r="L69" s="175"/>
      <c r="M69" s="175"/>
      <c r="N69" s="175"/>
      <c r="O69" s="175"/>
      <c r="P69" s="78"/>
      <c r="Q69" s="78"/>
      <c r="R69" s="60"/>
      <c r="S69" s="60"/>
      <c r="T69" s="60"/>
      <c r="U69" s="78"/>
      <c r="V69" s="219"/>
      <c r="W69" s="78"/>
      <c r="X69" s="78"/>
      <c r="Y69" s="78"/>
      <c r="Z69" s="78"/>
      <c r="AA69" s="78"/>
    </row>
    <row r="70" spans="1:27" hidden="1">
      <c r="A70" s="115">
        <v>44264</v>
      </c>
      <c r="B70" s="200"/>
      <c r="C70" s="200"/>
      <c r="D70" s="200"/>
      <c r="E70" s="175"/>
      <c r="F70" s="60"/>
      <c r="G70" s="201">
        <f>出入金!M70</f>
        <v>0</v>
      </c>
      <c r="H70" s="201">
        <f>出入金!N70</f>
        <v>0</v>
      </c>
      <c r="I70" s="34">
        <f>出入金!C70</f>
        <v>4.4310000000000009E-2</v>
      </c>
      <c r="J70" s="175"/>
      <c r="K70" s="175"/>
      <c r="L70" s="175"/>
      <c r="M70" s="175"/>
      <c r="N70" s="175"/>
      <c r="O70" s="175"/>
      <c r="P70" s="78"/>
      <c r="Q70" s="78"/>
      <c r="R70" s="60"/>
      <c r="S70" s="60"/>
      <c r="T70" s="60"/>
      <c r="U70" s="78"/>
      <c r="V70" s="219"/>
      <c r="W70" s="78"/>
      <c r="X70" s="78"/>
      <c r="Y70" s="78"/>
      <c r="Z70" s="78"/>
      <c r="AA70" s="78"/>
    </row>
    <row r="71" spans="1:27" hidden="1">
      <c r="A71" s="115">
        <v>44265</v>
      </c>
      <c r="B71" s="200"/>
      <c r="C71" s="200"/>
      <c r="D71" s="200"/>
      <c r="E71" s="175"/>
      <c r="F71" s="60"/>
      <c r="G71" s="201">
        <f>出入金!M71</f>
        <v>0</v>
      </c>
      <c r="H71" s="201">
        <f>出入金!N71</f>
        <v>0</v>
      </c>
      <c r="I71" s="34">
        <f>出入金!C71</f>
        <v>4.4302439024390253E-2</v>
      </c>
      <c r="J71" s="175"/>
      <c r="K71" s="175"/>
      <c r="L71" s="175"/>
      <c r="M71" s="175"/>
      <c r="N71" s="175"/>
      <c r="O71" s="175"/>
      <c r="P71" s="78"/>
      <c r="Q71" s="78"/>
      <c r="R71" s="60"/>
      <c r="S71" s="60"/>
      <c r="T71" s="60"/>
      <c r="U71" s="78"/>
      <c r="V71" s="219"/>
      <c r="W71" s="78"/>
      <c r="X71" s="78"/>
      <c r="Y71" s="78"/>
      <c r="Z71" s="78"/>
      <c r="AA71" s="78"/>
    </row>
    <row r="72" spans="1:27" hidden="1">
      <c r="A72" s="115">
        <v>44266</v>
      </c>
      <c r="B72" s="200"/>
      <c r="C72" s="200"/>
      <c r="D72" s="200"/>
      <c r="E72" s="175"/>
      <c r="F72" s="60"/>
      <c r="G72" s="201">
        <f>出入金!M72</f>
        <v>0</v>
      </c>
      <c r="H72" s="201">
        <f>出入金!N72</f>
        <v>0</v>
      </c>
      <c r="I72" s="34">
        <f>出入金!C72</f>
        <v>4.429523809523811E-2</v>
      </c>
      <c r="J72" s="175"/>
      <c r="K72" s="175"/>
      <c r="L72" s="175"/>
      <c r="M72" s="175"/>
      <c r="N72" s="175"/>
      <c r="O72" s="175"/>
      <c r="P72" s="78"/>
      <c r="Q72" s="78"/>
      <c r="R72" s="60"/>
      <c r="S72" s="60"/>
      <c r="T72" s="60"/>
      <c r="U72" s="78"/>
      <c r="V72" s="219"/>
      <c r="W72" s="78"/>
      <c r="X72" s="78"/>
      <c r="Y72" s="78"/>
      <c r="Z72" s="78"/>
      <c r="AA72" s="78"/>
    </row>
    <row r="73" spans="1:27" hidden="1">
      <c r="A73" s="115">
        <v>44267</v>
      </c>
      <c r="B73" s="200"/>
      <c r="C73" s="200"/>
      <c r="D73" s="200"/>
      <c r="E73" s="175"/>
      <c r="F73" s="60"/>
      <c r="G73" s="201">
        <f>出入金!M73</f>
        <v>0</v>
      </c>
      <c r="H73" s="201">
        <f>出入金!N73</f>
        <v>0</v>
      </c>
      <c r="I73" s="34">
        <f>出入金!C73</f>
        <v>4.4288372093023269E-2</v>
      </c>
      <c r="J73" s="175"/>
      <c r="K73" s="175"/>
      <c r="L73" s="175"/>
      <c r="M73" s="175"/>
      <c r="N73" s="175"/>
      <c r="O73" s="175"/>
      <c r="P73" s="78"/>
      <c r="Q73" s="78"/>
      <c r="R73" s="60"/>
      <c r="S73" s="60"/>
      <c r="T73" s="60"/>
      <c r="U73" s="78"/>
      <c r="V73" s="219"/>
      <c r="W73" s="78"/>
      <c r="X73" s="78"/>
      <c r="Y73" s="78"/>
      <c r="Z73" s="78"/>
      <c r="AA73" s="78"/>
    </row>
    <row r="74" spans="1:27" hidden="1">
      <c r="A74" s="115">
        <v>44268</v>
      </c>
      <c r="B74" s="200"/>
      <c r="C74" s="200"/>
      <c r="D74" s="200"/>
      <c r="E74" s="175"/>
      <c r="F74" s="60"/>
      <c r="G74" s="201">
        <f>出入金!M74</f>
        <v>0</v>
      </c>
      <c r="H74" s="201">
        <f>出入金!N74</f>
        <v>0</v>
      </c>
      <c r="I74" s="34">
        <f>出入金!C74</f>
        <v>4.4281818181818193E-2</v>
      </c>
      <c r="J74" s="175"/>
      <c r="K74" s="175"/>
      <c r="L74" s="175"/>
      <c r="M74" s="175"/>
      <c r="N74" s="175"/>
      <c r="O74" s="175"/>
      <c r="P74" s="78"/>
      <c r="Q74" s="78"/>
      <c r="R74" s="60"/>
      <c r="S74" s="60"/>
      <c r="T74" s="60"/>
      <c r="U74" s="78"/>
      <c r="V74" s="219"/>
      <c r="W74" s="78"/>
      <c r="X74" s="78"/>
      <c r="Y74" s="78"/>
      <c r="Z74" s="78"/>
      <c r="AA74" s="78"/>
    </row>
    <row r="75" spans="1:27" hidden="1">
      <c r="A75" s="115">
        <v>44269</v>
      </c>
      <c r="B75" s="200"/>
      <c r="C75" s="200"/>
      <c r="D75" s="200"/>
      <c r="E75" s="175"/>
      <c r="F75" s="60"/>
      <c r="G75" s="201">
        <f>出入金!M75</f>
        <v>0</v>
      </c>
      <c r="H75" s="201">
        <f>出入金!N75</f>
        <v>0</v>
      </c>
      <c r="I75" s="34">
        <f>出入金!C75</f>
        <v>4.4275555555555568E-2</v>
      </c>
      <c r="J75" s="175"/>
      <c r="K75" s="175"/>
      <c r="L75" s="175"/>
      <c r="M75" s="175"/>
      <c r="N75" s="175"/>
      <c r="O75" s="175"/>
      <c r="P75" s="78"/>
      <c r="Q75" s="78"/>
      <c r="R75" s="60"/>
      <c r="S75" s="60"/>
      <c r="T75" s="60"/>
      <c r="U75" s="78"/>
      <c r="V75" s="219"/>
      <c r="W75" s="78"/>
      <c r="X75" s="78"/>
      <c r="Y75" s="78"/>
      <c r="Z75" s="78"/>
      <c r="AA75" s="78"/>
    </row>
    <row r="76" spans="1:27" hidden="1">
      <c r="A76" s="115">
        <v>44270</v>
      </c>
      <c r="B76" s="200"/>
      <c r="C76" s="200"/>
      <c r="D76" s="200"/>
      <c r="E76" s="175"/>
      <c r="F76" s="60"/>
      <c r="G76" s="201">
        <f>出入金!M76</f>
        <v>0</v>
      </c>
      <c r="H76" s="201">
        <f>出入金!N76</f>
        <v>0</v>
      </c>
      <c r="I76" s="34">
        <f>出入金!C76</f>
        <v>4.4269565217391317E-2</v>
      </c>
      <c r="J76" s="175"/>
      <c r="K76" s="175"/>
      <c r="L76" s="175"/>
      <c r="M76" s="175"/>
      <c r="N76" s="175"/>
      <c r="O76" s="175"/>
      <c r="P76" s="78"/>
      <c r="Q76" s="78"/>
      <c r="R76" s="60"/>
      <c r="S76" s="60"/>
      <c r="T76" s="60"/>
      <c r="U76" s="78"/>
      <c r="V76" s="219"/>
      <c r="W76" s="78"/>
      <c r="X76" s="78"/>
      <c r="Y76" s="78"/>
      <c r="Z76" s="78"/>
      <c r="AA76" s="78"/>
    </row>
    <row r="77" spans="1:27" hidden="1">
      <c r="A77" s="115">
        <v>44271</v>
      </c>
      <c r="B77" s="200"/>
      <c r="C77" s="200"/>
      <c r="D77" s="200"/>
      <c r="E77" s="175"/>
      <c r="F77" s="60"/>
      <c r="G77" s="201">
        <f>出入金!M77</f>
        <v>0</v>
      </c>
      <c r="H77" s="201">
        <f>出入金!N77</f>
        <v>0</v>
      </c>
      <c r="I77" s="34">
        <f>出入金!C77</f>
        <v>4.4263829787234053E-2</v>
      </c>
      <c r="J77" s="175"/>
      <c r="K77" s="175"/>
      <c r="L77" s="175"/>
      <c r="M77" s="175"/>
      <c r="N77" s="175"/>
      <c r="O77" s="175"/>
      <c r="P77" s="78"/>
      <c r="Q77" s="78"/>
      <c r="R77" s="60"/>
      <c r="S77" s="60"/>
      <c r="T77" s="60"/>
      <c r="U77" s="78"/>
      <c r="V77" s="219"/>
      <c r="W77" s="78"/>
      <c r="X77" s="78"/>
      <c r="Y77" s="78"/>
      <c r="Z77" s="78"/>
      <c r="AA77" s="78"/>
    </row>
    <row r="78" spans="1:27" hidden="1">
      <c r="A78" s="115">
        <v>44272</v>
      </c>
      <c r="B78" s="200"/>
      <c r="C78" s="200"/>
      <c r="D78" s="200"/>
      <c r="E78" s="175"/>
      <c r="F78" s="60"/>
      <c r="G78" s="201">
        <f>出入金!M78</f>
        <v>0</v>
      </c>
      <c r="H78" s="201">
        <f>出入金!N78</f>
        <v>0</v>
      </c>
      <c r="I78" s="34">
        <f>出入金!C78</f>
        <v>4.4258333333333344E-2</v>
      </c>
      <c r="J78" s="175"/>
      <c r="K78" s="175"/>
      <c r="L78" s="175"/>
      <c r="M78" s="175"/>
      <c r="N78" s="175"/>
      <c r="O78" s="175"/>
      <c r="P78" s="78"/>
      <c r="Q78" s="78"/>
      <c r="R78" s="60"/>
      <c r="S78" s="60"/>
      <c r="T78" s="60"/>
      <c r="U78" s="78"/>
      <c r="V78" s="219"/>
      <c r="W78" s="78"/>
      <c r="X78" s="78"/>
      <c r="Y78" s="78"/>
      <c r="Z78" s="78"/>
      <c r="AA78" s="78"/>
    </row>
    <row r="79" spans="1:27" hidden="1">
      <c r="A79" s="115">
        <v>44273</v>
      </c>
      <c r="B79" s="200"/>
      <c r="C79" s="200"/>
      <c r="D79" s="200"/>
      <c r="E79" s="175"/>
      <c r="F79" s="60"/>
      <c r="G79" s="201">
        <f>出入金!M79</f>
        <v>0</v>
      </c>
      <c r="H79" s="201">
        <f>出入金!N79</f>
        <v>0</v>
      </c>
      <c r="I79" s="34">
        <f>出入金!C79</f>
        <v>4.4253061224489805E-2</v>
      </c>
      <c r="J79" s="175"/>
      <c r="K79" s="175"/>
      <c r="L79" s="175"/>
      <c r="M79" s="175"/>
      <c r="N79" s="175"/>
      <c r="O79" s="175"/>
      <c r="P79" s="78"/>
      <c r="Q79" s="78"/>
      <c r="R79" s="60"/>
      <c r="S79" s="60"/>
      <c r="T79" s="60"/>
      <c r="U79" s="78"/>
      <c r="V79" s="219"/>
      <c r="W79" s="78"/>
      <c r="X79" s="78"/>
      <c r="Y79" s="78"/>
      <c r="Z79" s="78"/>
      <c r="AA79" s="78"/>
    </row>
    <row r="80" spans="1:27" hidden="1">
      <c r="A80" s="115">
        <v>44274</v>
      </c>
      <c r="B80" s="200"/>
      <c r="C80" s="200"/>
      <c r="D80" s="200"/>
      <c r="E80" s="175"/>
      <c r="F80" s="60"/>
      <c r="G80" s="201">
        <f>出入金!M80</f>
        <v>0</v>
      </c>
      <c r="H80" s="201">
        <f>出入金!N80</f>
        <v>0</v>
      </c>
      <c r="I80" s="34">
        <f>出入金!C80</f>
        <v>4.424800000000001E-2</v>
      </c>
      <c r="J80" s="175"/>
      <c r="K80" s="175"/>
      <c r="L80" s="175"/>
      <c r="M80" s="175"/>
      <c r="N80" s="175"/>
      <c r="O80" s="175"/>
      <c r="P80" s="78"/>
      <c r="Q80" s="78"/>
      <c r="R80" s="60"/>
      <c r="S80" s="60"/>
      <c r="T80" s="60"/>
      <c r="U80" s="78"/>
      <c r="V80" s="219"/>
      <c r="W80" s="78"/>
      <c r="X80" s="78"/>
      <c r="Y80" s="78"/>
      <c r="Z80" s="78"/>
      <c r="AA80" s="78"/>
    </row>
    <row r="81" spans="1:27" hidden="1">
      <c r="A81" s="115">
        <v>44275</v>
      </c>
      <c r="B81" s="200"/>
      <c r="C81" s="200"/>
      <c r="D81" s="200"/>
      <c r="E81" s="175"/>
      <c r="F81" s="60"/>
      <c r="G81" s="201">
        <f>出入金!M81</f>
        <v>0</v>
      </c>
      <c r="H81" s="201">
        <f>出入金!N81</f>
        <v>0</v>
      </c>
      <c r="I81" s="34">
        <f>出入金!C81</f>
        <v>4.4243137254901976E-2</v>
      </c>
      <c r="J81" s="175"/>
      <c r="K81" s="175"/>
      <c r="L81" s="175"/>
      <c r="M81" s="175"/>
      <c r="N81" s="175"/>
      <c r="O81" s="175"/>
      <c r="P81" s="78"/>
      <c r="Q81" s="78"/>
      <c r="R81" s="60"/>
      <c r="S81" s="60"/>
      <c r="T81" s="60"/>
      <c r="U81" s="78"/>
      <c r="V81" s="219"/>
      <c r="W81" s="78"/>
      <c r="X81" s="78"/>
      <c r="Y81" s="78"/>
      <c r="Z81" s="78"/>
      <c r="AA81" s="78"/>
    </row>
    <row r="82" spans="1:27" hidden="1">
      <c r="A82" s="115">
        <v>44276</v>
      </c>
      <c r="B82" s="200"/>
      <c r="C82" s="200"/>
      <c r="D82" s="200"/>
      <c r="E82" s="175"/>
      <c r="F82" s="60"/>
      <c r="G82" s="201">
        <f>出入金!M82</f>
        <v>0</v>
      </c>
      <c r="H82" s="201">
        <f>出入金!N82</f>
        <v>0</v>
      </c>
      <c r="I82" s="34">
        <f>出入金!C82</f>
        <v>4.4238461538461553E-2</v>
      </c>
      <c r="J82" s="175"/>
      <c r="K82" s="175"/>
      <c r="L82" s="175"/>
      <c r="M82" s="175"/>
      <c r="N82" s="175"/>
      <c r="O82" s="175"/>
      <c r="P82" s="78"/>
      <c r="Q82" s="78"/>
      <c r="R82" s="60"/>
      <c r="S82" s="60"/>
      <c r="T82" s="60"/>
      <c r="U82" s="78"/>
      <c r="V82" s="219"/>
      <c r="W82" s="78"/>
      <c r="X82" s="78"/>
      <c r="Y82" s="78"/>
      <c r="Z82" s="78"/>
      <c r="AA82" s="78"/>
    </row>
    <row r="83" spans="1:27" hidden="1">
      <c r="A83" s="115">
        <v>44277</v>
      </c>
      <c r="B83" s="200"/>
      <c r="C83" s="200"/>
      <c r="D83" s="200"/>
      <c r="E83" s="175"/>
      <c r="F83" s="60"/>
      <c r="G83" s="201">
        <f>出入金!M83</f>
        <v>0</v>
      </c>
      <c r="H83" s="201">
        <f>出入金!N83</f>
        <v>0</v>
      </c>
      <c r="I83" s="34">
        <f>出入金!C83</f>
        <v>4.423396226415096E-2</v>
      </c>
      <c r="J83" s="175"/>
      <c r="K83" s="175"/>
      <c r="L83" s="175"/>
      <c r="M83" s="175"/>
      <c r="N83" s="175"/>
      <c r="O83" s="175"/>
      <c r="P83" s="78"/>
      <c r="Q83" s="78"/>
      <c r="R83" s="60"/>
      <c r="S83" s="60"/>
      <c r="T83" s="60"/>
      <c r="U83" s="78"/>
      <c r="V83" s="219"/>
      <c r="W83" s="78"/>
      <c r="X83" s="78"/>
      <c r="Y83" s="78"/>
      <c r="Z83" s="78"/>
      <c r="AA83" s="78"/>
    </row>
    <row r="84" spans="1:27" hidden="1">
      <c r="A84" s="115">
        <v>44278</v>
      </c>
      <c r="B84" s="200"/>
      <c r="C84" s="200"/>
      <c r="D84" s="200"/>
      <c r="E84" s="175"/>
      <c r="F84" s="60"/>
      <c r="G84" s="201">
        <f>出入金!M84</f>
        <v>0</v>
      </c>
      <c r="H84" s="201">
        <f>出入金!N84</f>
        <v>0</v>
      </c>
      <c r="I84" s="34">
        <f>出入金!C84</f>
        <v>4.4229629629629647E-2</v>
      </c>
      <c r="J84" s="175"/>
      <c r="K84" s="175"/>
      <c r="L84" s="175"/>
      <c r="M84" s="175"/>
      <c r="N84" s="175"/>
      <c r="O84" s="175"/>
      <c r="P84" s="78"/>
      <c r="Q84" s="78"/>
      <c r="R84" s="60"/>
      <c r="S84" s="60"/>
      <c r="T84" s="60"/>
      <c r="U84" s="78"/>
      <c r="V84" s="219"/>
      <c r="W84" s="78"/>
      <c r="X84" s="78"/>
      <c r="Y84" s="78"/>
      <c r="Z84" s="78"/>
      <c r="AA84" s="78"/>
    </row>
    <row r="85" spans="1:27" hidden="1">
      <c r="A85" s="115">
        <v>44279</v>
      </c>
      <c r="B85" s="200"/>
      <c r="C85" s="200"/>
      <c r="D85" s="200"/>
      <c r="E85" s="175"/>
      <c r="F85" s="60"/>
      <c r="G85" s="201">
        <f>出入金!M85</f>
        <v>0</v>
      </c>
      <c r="H85" s="201">
        <f>出入金!N85</f>
        <v>0</v>
      </c>
      <c r="I85" s="34">
        <f>出入金!C85</f>
        <v>4.4225454545454561E-2</v>
      </c>
      <c r="J85" s="175"/>
      <c r="K85" s="175"/>
      <c r="L85" s="175"/>
      <c r="M85" s="175"/>
      <c r="N85" s="175"/>
      <c r="O85" s="175"/>
      <c r="P85" s="78"/>
      <c r="Q85" s="78"/>
      <c r="R85" s="60"/>
      <c r="S85" s="60"/>
      <c r="T85" s="60"/>
      <c r="U85" s="78"/>
      <c r="V85" s="219"/>
      <c r="W85" s="78"/>
      <c r="X85" s="78"/>
      <c r="Y85" s="78"/>
      <c r="Z85" s="78"/>
      <c r="AA85" s="78"/>
    </row>
    <row r="86" spans="1:27" hidden="1">
      <c r="A86" s="115">
        <v>44280</v>
      </c>
      <c r="B86" s="200"/>
      <c r="C86" s="200"/>
      <c r="D86" s="200"/>
      <c r="E86" s="175"/>
      <c r="F86" s="60"/>
      <c r="G86" s="201">
        <f>出入金!M86</f>
        <v>0</v>
      </c>
      <c r="H86" s="201">
        <f>出入金!N86</f>
        <v>0</v>
      </c>
      <c r="I86" s="34">
        <f>出入金!C86</f>
        <v>4.4221428571428585E-2</v>
      </c>
      <c r="J86" s="175"/>
      <c r="K86" s="175"/>
      <c r="L86" s="175"/>
      <c r="M86" s="175"/>
      <c r="N86" s="175"/>
      <c r="O86" s="175"/>
      <c r="P86" s="78"/>
      <c r="Q86" s="78"/>
      <c r="R86" s="60"/>
      <c r="S86" s="60"/>
      <c r="T86" s="60"/>
      <c r="U86" s="78"/>
      <c r="V86" s="219"/>
      <c r="W86" s="78"/>
      <c r="X86" s="78"/>
      <c r="Y86" s="78"/>
      <c r="Z86" s="78"/>
      <c r="AA86" s="78"/>
    </row>
    <row r="87" spans="1:27" hidden="1">
      <c r="A87" s="115">
        <v>44281</v>
      </c>
      <c r="B87" s="200"/>
      <c r="C87" s="200"/>
      <c r="D87" s="200"/>
      <c r="E87" s="175"/>
      <c r="F87" s="60"/>
      <c r="G87" s="201">
        <f>出入金!M87</f>
        <v>0</v>
      </c>
      <c r="H87" s="201">
        <f>出入金!N87</f>
        <v>0</v>
      </c>
      <c r="I87" s="34">
        <f>出入金!C87</f>
        <v>4.4217543859649135E-2</v>
      </c>
      <c r="J87" s="175"/>
      <c r="K87" s="175"/>
      <c r="L87" s="175"/>
      <c r="M87" s="175"/>
      <c r="N87" s="175"/>
      <c r="O87" s="175"/>
      <c r="P87" s="78"/>
      <c r="Q87" s="78"/>
      <c r="R87" s="60"/>
      <c r="S87" s="60"/>
      <c r="T87" s="60"/>
      <c r="U87" s="78"/>
      <c r="V87" s="219"/>
      <c r="W87" s="78"/>
      <c r="X87" s="78"/>
      <c r="Y87" s="78"/>
      <c r="Z87" s="78"/>
      <c r="AA87" s="78"/>
    </row>
    <row r="88" spans="1:27" hidden="1">
      <c r="A88" s="115">
        <v>44282</v>
      </c>
      <c r="B88" s="200"/>
      <c r="C88" s="200"/>
      <c r="D88" s="200"/>
      <c r="E88" s="175"/>
      <c r="F88" s="60"/>
      <c r="G88" s="201">
        <f>出入金!M88</f>
        <v>0</v>
      </c>
      <c r="H88" s="201">
        <f>出入金!N88</f>
        <v>0</v>
      </c>
      <c r="I88" s="34">
        <f>出入金!C88</f>
        <v>4.4213793103448293E-2</v>
      </c>
      <c r="J88" s="175"/>
      <c r="K88" s="175"/>
      <c r="L88" s="175"/>
      <c r="M88" s="175"/>
      <c r="N88" s="175"/>
      <c r="O88" s="175"/>
      <c r="P88" s="78"/>
      <c r="Q88" s="78"/>
      <c r="R88" s="60"/>
      <c r="S88" s="60"/>
      <c r="T88" s="60"/>
      <c r="U88" s="78"/>
      <c r="V88" s="219"/>
      <c r="W88" s="78"/>
      <c r="X88" s="78"/>
      <c r="Y88" s="78"/>
      <c r="Z88" s="78"/>
      <c r="AA88" s="78"/>
    </row>
    <row r="89" spans="1:27" hidden="1">
      <c r="A89" s="115">
        <v>44283</v>
      </c>
      <c r="B89" s="200"/>
      <c r="C89" s="200"/>
      <c r="D89" s="200"/>
      <c r="E89" s="175"/>
      <c r="F89" s="60"/>
      <c r="G89" s="201">
        <f>出入金!M89</f>
        <v>0</v>
      </c>
      <c r="H89" s="201">
        <f>出入金!N89</f>
        <v>0</v>
      </c>
      <c r="I89" s="34">
        <f>出入金!C89</f>
        <v>4.4210169491525439E-2</v>
      </c>
      <c r="J89" s="175"/>
      <c r="K89" s="175"/>
      <c r="L89" s="175"/>
      <c r="M89" s="175"/>
      <c r="N89" s="175"/>
      <c r="O89" s="175"/>
      <c r="P89" s="78"/>
      <c r="Q89" s="78"/>
      <c r="R89" s="60"/>
      <c r="S89" s="60"/>
      <c r="T89" s="60"/>
      <c r="U89" s="78"/>
      <c r="V89" s="219"/>
      <c r="W89" s="78"/>
      <c r="X89" s="78"/>
      <c r="Y89" s="78"/>
      <c r="Z89" s="78"/>
      <c r="AA89" s="78"/>
    </row>
    <row r="90" spans="1:27" hidden="1">
      <c r="A90" s="115">
        <v>44284</v>
      </c>
      <c r="B90" s="200"/>
      <c r="C90" s="200"/>
      <c r="D90" s="200"/>
      <c r="E90" s="175"/>
      <c r="F90" s="60"/>
      <c r="G90" s="201">
        <f>出入金!M90</f>
        <v>0</v>
      </c>
      <c r="H90" s="201">
        <f>出入金!N90</f>
        <v>0</v>
      </c>
      <c r="I90" s="34">
        <f>出入金!C90</f>
        <v>4.4206666666666686E-2</v>
      </c>
      <c r="J90" s="175"/>
      <c r="K90" s="175"/>
      <c r="L90" s="175"/>
      <c r="M90" s="175"/>
      <c r="N90" s="175"/>
      <c r="O90" s="175"/>
      <c r="P90" s="78"/>
      <c r="Q90" s="78"/>
      <c r="R90" s="60"/>
      <c r="S90" s="60"/>
      <c r="T90" s="60"/>
      <c r="U90" s="78"/>
      <c r="V90" s="219"/>
      <c r="W90" s="78"/>
      <c r="X90" s="78"/>
      <c r="Y90" s="78"/>
      <c r="Z90" s="78"/>
      <c r="AA90" s="78"/>
    </row>
    <row r="91" spans="1:27" hidden="1">
      <c r="A91" s="115">
        <v>44285</v>
      </c>
      <c r="B91" s="200"/>
      <c r="C91" s="200"/>
      <c r="D91" s="200"/>
      <c r="E91" s="175"/>
      <c r="F91" s="60"/>
      <c r="G91" s="201">
        <f>出入金!M91</f>
        <v>0</v>
      </c>
      <c r="H91" s="201">
        <f>出入金!N91</f>
        <v>0</v>
      </c>
      <c r="I91" s="34">
        <f>出入金!C91</f>
        <v>4.4203278688524604E-2</v>
      </c>
      <c r="J91" s="175"/>
      <c r="K91" s="175"/>
      <c r="L91" s="175"/>
      <c r="M91" s="175"/>
      <c r="N91" s="175"/>
      <c r="O91" s="175"/>
      <c r="P91" s="78"/>
      <c r="Q91" s="78"/>
      <c r="R91" s="60"/>
      <c r="S91" s="60"/>
      <c r="T91" s="60"/>
      <c r="U91" s="78"/>
      <c r="V91" s="219"/>
      <c r="W91" s="78"/>
      <c r="X91" s="78"/>
      <c r="Y91" s="78"/>
      <c r="Z91" s="78"/>
      <c r="AA91" s="78"/>
    </row>
    <row r="92" spans="1:27" hidden="1">
      <c r="A92" s="115">
        <v>44286</v>
      </c>
      <c r="B92" s="200"/>
      <c r="C92" s="200"/>
      <c r="D92" s="200"/>
      <c r="E92" s="175"/>
      <c r="F92" s="60"/>
      <c r="G92" s="201">
        <f>出入金!M92</f>
        <v>0</v>
      </c>
      <c r="H92" s="201">
        <f>出入金!N92</f>
        <v>0</v>
      </c>
      <c r="I92" s="34">
        <f>出入金!C92</f>
        <v>4.4200000000000017E-2</v>
      </c>
      <c r="J92" s="175"/>
      <c r="K92" s="175"/>
      <c r="L92" s="175"/>
      <c r="M92" s="175"/>
      <c r="N92" s="175"/>
      <c r="O92" s="175"/>
      <c r="P92" s="78"/>
      <c r="Q92" s="78"/>
      <c r="R92" s="60"/>
      <c r="S92" s="60"/>
      <c r="T92" s="60"/>
      <c r="U92" s="78"/>
      <c r="V92" s="219"/>
      <c r="W92" s="78"/>
      <c r="X92" s="78"/>
      <c r="Y92" s="78"/>
      <c r="Z92" s="78"/>
      <c r="AA92" s="78"/>
    </row>
    <row r="93" spans="1:27" hidden="1">
      <c r="A93" s="115">
        <v>44287</v>
      </c>
      <c r="B93" s="200"/>
      <c r="C93" s="200"/>
      <c r="D93" s="200"/>
      <c r="E93" s="175"/>
      <c r="F93" s="60"/>
      <c r="G93" s="201">
        <f>出入金!M93</f>
        <v>0</v>
      </c>
      <c r="H93" s="201">
        <f>出入金!N93</f>
        <v>0</v>
      </c>
      <c r="I93" s="34">
        <f>出入金!C93</f>
        <v>4.4177777777777795E-2</v>
      </c>
      <c r="J93" s="175"/>
      <c r="K93" s="175"/>
      <c r="L93" s="175"/>
      <c r="M93" s="175"/>
      <c r="N93" s="175"/>
      <c r="O93" s="175"/>
      <c r="P93" s="78"/>
      <c r="Q93" s="78"/>
      <c r="R93" s="60"/>
      <c r="S93" s="60"/>
      <c r="T93" s="60"/>
      <c r="U93" s="78"/>
      <c r="V93" s="219"/>
      <c r="W93" s="78"/>
      <c r="X93" s="78"/>
      <c r="Y93" s="78"/>
      <c r="Z93" s="78"/>
      <c r="AA93" s="78"/>
    </row>
    <row r="94" spans="1:27" hidden="1">
      <c r="A94" s="115">
        <v>44288</v>
      </c>
      <c r="B94" s="200"/>
      <c r="C94" s="200"/>
      <c r="D94" s="200"/>
      <c r="E94" s="175"/>
      <c r="F94" s="60"/>
      <c r="G94" s="201">
        <f>出入金!M94</f>
        <v>0</v>
      </c>
      <c r="H94" s="201">
        <f>出入金!N94</f>
        <v>0</v>
      </c>
      <c r="I94" s="34">
        <f>出入金!C94</f>
        <v>4.4156250000000022E-2</v>
      </c>
      <c r="J94" s="175"/>
      <c r="K94" s="175"/>
      <c r="L94" s="175"/>
      <c r="M94" s="175"/>
      <c r="N94" s="175"/>
      <c r="O94" s="175"/>
      <c r="P94" s="78"/>
      <c r="Q94" s="78"/>
      <c r="R94" s="60"/>
      <c r="S94" s="60"/>
      <c r="T94" s="60"/>
      <c r="U94" s="78"/>
      <c r="V94" s="219"/>
      <c r="W94" s="78"/>
      <c r="X94" s="78"/>
      <c r="Y94" s="78"/>
      <c r="Z94" s="78"/>
      <c r="AA94" s="78"/>
    </row>
    <row r="95" spans="1:27" hidden="1">
      <c r="A95" s="115">
        <v>44289</v>
      </c>
      <c r="B95" s="200"/>
      <c r="C95" s="200"/>
      <c r="D95" s="200"/>
      <c r="E95" s="175"/>
      <c r="F95" s="60"/>
      <c r="G95" s="201">
        <f>出入金!M95</f>
        <v>0</v>
      </c>
      <c r="H95" s="201">
        <f>出入金!N95</f>
        <v>0</v>
      </c>
      <c r="I95" s="34">
        <f>出入金!C95</f>
        <v>4.4135384615384639E-2</v>
      </c>
      <c r="J95" s="175"/>
      <c r="K95" s="175"/>
      <c r="L95" s="175"/>
      <c r="M95" s="175"/>
      <c r="N95" s="175"/>
      <c r="O95" s="175"/>
      <c r="P95" s="78"/>
      <c r="Q95" s="78"/>
      <c r="R95" s="60"/>
      <c r="S95" s="60"/>
      <c r="T95" s="60"/>
      <c r="U95" s="78"/>
      <c r="V95" s="219"/>
      <c r="W95" s="78"/>
      <c r="X95" s="78"/>
      <c r="Y95" s="78"/>
      <c r="Z95" s="78"/>
      <c r="AA95" s="78"/>
    </row>
    <row r="96" spans="1:27" hidden="1">
      <c r="A96" s="115">
        <v>44290</v>
      </c>
      <c r="B96" s="200"/>
      <c r="C96" s="200"/>
      <c r="D96" s="200"/>
      <c r="E96" s="175"/>
      <c r="F96" s="60"/>
      <c r="G96" s="201">
        <f>出入金!M96</f>
        <v>0</v>
      </c>
      <c r="H96" s="201">
        <f>出入金!N96</f>
        <v>0</v>
      </c>
      <c r="I96" s="34">
        <f>出入金!C96</f>
        <v>4.4115151515151545E-2</v>
      </c>
      <c r="J96" s="175"/>
      <c r="K96" s="175"/>
      <c r="L96" s="175"/>
      <c r="M96" s="175"/>
      <c r="N96" s="175"/>
      <c r="O96" s="175"/>
      <c r="P96" s="78"/>
      <c r="Q96" s="78"/>
      <c r="R96" s="60"/>
      <c r="S96" s="60"/>
      <c r="T96" s="60"/>
      <c r="U96" s="78"/>
      <c r="V96" s="219"/>
      <c r="W96" s="78"/>
      <c r="X96" s="78"/>
      <c r="Y96" s="78"/>
      <c r="Z96" s="78"/>
      <c r="AA96" s="78"/>
    </row>
    <row r="97" spans="1:27" hidden="1">
      <c r="A97" s="115">
        <v>44291</v>
      </c>
      <c r="B97" s="200"/>
      <c r="C97" s="200"/>
      <c r="D97" s="200"/>
      <c r="E97" s="175"/>
      <c r="F97" s="60"/>
      <c r="G97" s="201">
        <f>出入金!M97</f>
        <v>0</v>
      </c>
      <c r="H97" s="201">
        <f>出入金!N97</f>
        <v>0</v>
      </c>
      <c r="I97" s="34">
        <f>出入金!C97</f>
        <v>4.4095522388059728E-2</v>
      </c>
      <c r="J97" s="175"/>
      <c r="K97" s="175"/>
      <c r="L97" s="175"/>
      <c r="M97" s="175"/>
      <c r="N97" s="175"/>
      <c r="O97" s="175"/>
      <c r="P97" s="78"/>
      <c r="Q97" s="78"/>
      <c r="R97" s="60"/>
      <c r="S97" s="60"/>
      <c r="T97" s="60"/>
      <c r="U97" s="78"/>
      <c r="V97" s="219"/>
      <c r="W97" s="78"/>
      <c r="X97" s="78"/>
      <c r="Y97" s="78"/>
      <c r="Z97" s="78"/>
      <c r="AA97" s="78"/>
    </row>
    <row r="98" spans="1:27" hidden="1">
      <c r="A98" s="115">
        <v>44292</v>
      </c>
      <c r="B98" s="200"/>
      <c r="C98" s="200"/>
      <c r="D98" s="200"/>
      <c r="E98" s="175"/>
      <c r="F98" s="60"/>
      <c r="G98" s="201">
        <f>出入金!M98</f>
        <v>0</v>
      </c>
      <c r="H98" s="201">
        <f>出入金!N98</f>
        <v>0</v>
      </c>
      <c r="I98" s="34">
        <f>出入金!C98</f>
        <v>4.4076470588235328E-2</v>
      </c>
      <c r="J98" s="175"/>
      <c r="K98" s="175"/>
      <c r="L98" s="175"/>
      <c r="M98" s="175"/>
      <c r="N98" s="175"/>
      <c r="O98" s="175"/>
      <c r="P98" s="78"/>
      <c r="Q98" s="78"/>
      <c r="R98" s="60"/>
      <c r="S98" s="60"/>
      <c r="T98" s="60"/>
      <c r="U98" s="78"/>
      <c r="V98" s="219"/>
      <c r="W98" s="78"/>
      <c r="X98" s="78"/>
      <c r="Y98" s="78"/>
      <c r="Z98" s="78"/>
      <c r="AA98" s="78"/>
    </row>
    <row r="99" spans="1:27" hidden="1">
      <c r="A99" s="115">
        <v>44293</v>
      </c>
      <c r="B99" s="200"/>
      <c r="C99" s="200"/>
      <c r="D99" s="200"/>
      <c r="E99" s="175"/>
      <c r="F99" s="60"/>
      <c r="G99" s="201">
        <f>出入金!M99</f>
        <v>0</v>
      </c>
      <c r="H99" s="201">
        <f>出入金!N99</f>
        <v>0</v>
      </c>
      <c r="I99" s="34">
        <f>出入金!C99</f>
        <v>4.4057971014492783E-2</v>
      </c>
      <c r="J99" s="175"/>
      <c r="K99" s="175"/>
      <c r="L99" s="175"/>
      <c r="M99" s="175"/>
      <c r="N99" s="175"/>
      <c r="O99" s="175"/>
      <c r="P99" s="78"/>
      <c r="Q99" s="78"/>
      <c r="R99" s="60"/>
      <c r="S99" s="60"/>
      <c r="T99" s="60"/>
      <c r="U99" s="78"/>
      <c r="V99" s="219"/>
      <c r="W99" s="78"/>
      <c r="X99" s="78"/>
      <c r="Y99" s="78"/>
      <c r="Z99" s="78"/>
      <c r="AA99" s="78"/>
    </row>
    <row r="100" spans="1:27" hidden="1">
      <c r="A100" s="115">
        <v>44294</v>
      </c>
      <c r="B100" s="200"/>
      <c r="C100" s="200"/>
      <c r="D100" s="200"/>
      <c r="E100" s="175"/>
      <c r="F100" s="60"/>
      <c r="G100" s="201">
        <f>出入金!M100</f>
        <v>0</v>
      </c>
      <c r="H100" s="201">
        <f>出入金!N100</f>
        <v>0</v>
      </c>
      <c r="I100" s="34">
        <f>出入金!C100</f>
        <v>4.4040000000000037E-2</v>
      </c>
      <c r="J100" s="175"/>
      <c r="K100" s="175"/>
      <c r="L100" s="175"/>
      <c r="M100" s="175"/>
      <c r="N100" s="175"/>
      <c r="O100" s="175"/>
      <c r="P100" s="78"/>
      <c r="Q100" s="78"/>
      <c r="R100" s="60"/>
      <c r="S100" s="60"/>
      <c r="T100" s="60"/>
      <c r="U100" s="78"/>
      <c r="V100" s="219"/>
      <c r="W100" s="78"/>
      <c r="X100" s="78"/>
      <c r="Y100" s="78"/>
      <c r="Z100" s="78"/>
      <c r="AA100" s="78"/>
    </row>
    <row r="101" spans="1:27" hidden="1">
      <c r="A101" s="115">
        <v>44295</v>
      </c>
      <c r="B101" s="200"/>
      <c r="C101" s="200"/>
      <c r="D101" s="200"/>
      <c r="E101" s="175"/>
      <c r="F101" s="60"/>
      <c r="G101" s="201">
        <f>出入金!M101</f>
        <v>0</v>
      </c>
      <c r="H101" s="201">
        <f>出入金!N101</f>
        <v>0</v>
      </c>
      <c r="I101" s="34">
        <f>出入金!C101</f>
        <v>4.4022535211267644E-2</v>
      </c>
      <c r="J101" s="175"/>
      <c r="K101" s="175"/>
      <c r="L101" s="175"/>
      <c r="M101" s="175"/>
      <c r="N101" s="175"/>
      <c r="O101" s="175"/>
      <c r="P101" s="78"/>
      <c r="Q101" s="78"/>
      <c r="R101" s="60"/>
      <c r="S101" s="60"/>
      <c r="T101" s="60"/>
      <c r="U101" s="78"/>
      <c r="V101" s="219"/>
      <c r="W101" s="78"/>
      <c r="X101" s="78"/>
      <c r="Y101" s="78"/>
      <c r="Z101" s="78"/>
      <c r="AA101" s="78"/>
    </row>
    <row r="102" spans="1:27" hidden="1">
      <c r="A102" s="115">
        <v>44296</v>
      </c>
      <c r="B102" s="200"/>
      <c r="C102" s="200"/>
      <c r="D102" s="200"/>
      <c r="E102" s="175"/>
      <c r="F102" s="60"/>
      <c r="G102" s="201">
        <f>出入金!M102</f>
        <v>0</v>
      </c>
      <c r="H102" s="201">
        <f>出入金!N102</f>
        <v>0</v>
      </c>
      <c r="I102" s="34">
        <f>出入金!C102</f>
        <v>4.4005555555555596E-2</v>
      </c>
      <c r="J102" s="175"/>
      <c r="K102" s="175"/>
      <c r="L102" s="175"/>
      <c r="M102" s="175"/>
      <c r="N102" s="175"/>
      <c r="O102" s="175"/>
      <c r="P102" s="78"/>
      <c r="Q102" s="78"/>
      <c r="R102" s="60"/>
      <c r="S102" s="60"/>
      <c r="T102" s="60"/>
      <c r="U102" s="78"/>
      <c r="V102" s="219"/>
      <c r="W102" s="78"/>
      <c r="X102" s="78"/>
      <c r="Y102" s="78"/>
      <c r="Z102" s="78"/>
      <c r="AA102" s="78"/>
    </row>
    <row r="103" spans="1:27" hidden="1">
      <c r="A103" s="115">
        <v>44297</v>
      </c>
      <c r="B103" s="200"/>
      <c r="C103" s="200"/>
      <c r="D103" s="200"/>
      <c r="E103" s="175"/>
      <c r="F103" s="60"/>
      <c r="G103" s="201">
        <f>出入金!M103</f>
        <v>0</v>
      </c>
      <c r="H103" s="201">
        <f>出入金!N103</f>
        <v>0</v>
      </c>
      <c r="I103" s="34">
        <f>出入金!C103</f>
        <v>4.3989041095890448E-2</v>
      </c>
      <c r="J103" s="175"/>
      <c r="K103" s="175"/>
      <c r="L103" s="175"/>
      <c r="M103" s="175"/>
      <c r="N103" s="175"/>
      <c r="O103" s="175"/>
      <c r="P103" s="78"/>
      <c r="Q103" s="78"/>
      <c r="R103" s="60"/>
      <c r="S103" s="60"/>
      <c r="T103" s="60"/>
      <c r="U103" s="78"/>
      <c r="V103" s="219"/>
      <c r="W103" s="78"/>
      <c r="X103" s="78"/>
      <c r="Y103" s="78"/>
      <c r="Z103" s="78"/>
      <c r="AA103" s="78"/>
    </row>
    <row r="104" spans="1:27" hidden="1">
      <c r="A104" s="115">
        <v>44298</v>
      </c>
      <c r="B104" s="200"/>
      <c r="C104" s="200"/>
      <c r="D104" s="200"/>
      <c r="E104" s="175"/>
      <c r="F104" s="60"/>
      <c r="G104" s="201">
        <f>出入金!M104</f>
        <v>0</v>
      </c>
      <c r="H104" s="201">
        <f>出入金!N104</f>
        <v>0</v>
      </c>
      <c r="I104" s="34">
        <f>出入金!C104</f>
        <v>4.3972972972973014E-2</v>
      </c>
      <c r="J104" s="175"/>
      <c r="K104" s="175"/>
      <c r="L104" s="175"/>
      <c r="M104" s="175"/>
      <c r="N104" s="175"/>
      <c r="O104" s="175"/>
      <c r="P104" s="78"/>
      <c r="Q104" s="78"/>
      <c r="R104" s="60"/>
      <c r="S104" s="60"/>
      <c r="T104" s="60"/>
      <c r="U104" s="78"/>
      <c r="V104" s="219"/>
      <c r="W104" s="78"/>
      <c r="X104" s="78"/>
      <c r="Y104" s="78"/>
      <c r="Z104" s="78"/>
      <c r="AA104" s="78"/>
    </row>
    <row r="105" spans="1:27" hidden="1">
      <c r="A105" s="115">
        <v>44299</v>
      </c>
      <c r="B105" s="200"/>
      <c r="C105" s="200"/>
      <c r="D105" s="200"/>
      <c r="E105" s="175"/>
      <c r="F105" s="60"/>
      <c r="G105" s="201">
        <f>出入金!M105</f>
        <v>0</v>
      </c>
      <c r="H105" s="201">
        <f>出入金!N105</f>
        <v>0</v>
      </c>
      <c r="I105" s="34">
        <f>出入金!C105</f>
        <v>4.3957333333333376E-2</v>
      </c>
      <c r="J105" s="175"/>
      <c r="K105" s="175"/>
      <c r="L105" s="175"/>
      <c r="M105" s="175"/>
      <c r="N105" s="175"/>
      <c r="O105" s="175"/>
      <c r="P105" s="78"/>
      <c r="Q105" s="78"/>
      <c r="R105" s="60"/>
      <c r="S105" s="60"/>
      <c r="T105" s="60"/>
      <c r="U105" s="78"/>
      <c r="V105" s="219"/>
      <c r="W105" s="78"/>
      <c r="X105" s="78"/>
      <c r="Y105" s="78"/>
      <c r="Z105" s="78"/>
      <c r="AA105" s="78"/>
    </row>
    <row r="106" spans="1:27" hidden="1">
      <c r="A106" s="115">
        <v>44300</v>
      </c>
      <c r="B106" s="200"/>
      <c r="C106" s="200"/>
      <c r="D106" s="200"/>
      <c r="E106" s="175"/>
      <c r="F106" s="60"/>
      <c r="G106" s="201">
        <f>出入金!M106</f>
        <v>0</v>
      </c>
      <c r="H106" s="201">
        <f>出入金!N106</f>
        <v>0</v>
      </c>
      <c r="I106" s="34">
        <f>出入金!C106</f>
        <v>4.3942105263157942E-2</v>
      </c>
      <c r="J106" s="175"/>
      <c r="K106" s="175"/>
      <c r="L106" s="175"/>
      <c r="M106" s="175"/>
      <c r="N106" s="175"/>
      <c r="O106" s="175"/>
      <c r="P106" s="78"/>
      <c r="Q106" s="78"/>
      <c r="R106" s="60"/>
      <c r="S106" s="60"/>
      <c r="T106" s="60"/>
      <c r="U106" s="78"/>
      <c r="V106" s="219"/>
      <c r="W106" s="78"/>
      <c r="X106" s="78"/>
      <c r="Y106" s="78"/>
      <c r="Z106" s="78"/>
      <c r="AA106" s="78"/>
    </row>
    <row r="107" spans="1:27" hidden="1">
      <c r="A107" s="115">
        <v>44301</v>
      </c>
      <c r="B107" s="200"/>
      <c r="C107" s="200"/>
      <c r="D107" s="200"/>
      <c r="E107" s="175"/>
      <c r="F107" s="60"/>
      <c r="G107" s="201">
        <f>出入金!M107</f>
        <v>0</v>
      </c>
      <c r="H107" s="201">
        <f>出入金!N107</f>
        <v>0</v>
      </c>
      <c r="I107" s="34">
        <f>出入金!C107</f>
        <v>4.3927272727272773E-2</v>
      </c>
      <c r="J107" s="175"/>
      <c r="K107" s="175"/>
      <c r="L107" s="175"/>
      <c r="M107" s="175"/>
      <c r="N107" s="175"/>
      <c r="O107" s="175"/>
      <c r="P107" s="78"/>
      <c r="Q107" s="78"/>
      <c r="R107" s="60"/>
      <c r="S107" s="60"/>
      <c r="T107" s="60"/>
      <c r="U107" s="78"/>
      <c r="V107" s="219"/>
      <c r="W107" s="78"/>
      <c r="X107" s="78"/>
      <c r="Y107" s="78"/>
      <c r="Z107" s="78"/>
      <c r="AA107" s="78"/>
    </row>
    <row r="108" spans="1:27" hidden="1">
      <c r="A108" s="115">
        <v>44302</v>
      </c>
      <c r="B108" s="200"/>
      <c r="C108" s="200"/>
      <c r="D108" s="200"/>
      <c r="E108" s="175"/>
      <c r="F108" s="60"/>
      <c r="G108" s="201">
        <f>出入金!M108</f>
        <v>0</v>
      </c>
      <c r="H108" s="201">
        <f>出入金!N108</f>
        <v>0</v>
      </c>
      <c r="I108" s="34">
        <f>出入金!C108</f>
        <v>4.3912820512820562E-2</v>
      </c>
      <c r="J108" s="175"/>
      <c r="K108" s="175"/>
      <c r="L108" s="175"/>
      <c r="M108" s="175"/>
      <c r="N108" s="175"/>
      <c r="O108" s="175"/>
      <c r="P108" s="78"/>
      <c r="Q108" s="78"/>
      <c r="R108" s="60"/>
      <c r="S108" s="60"/>
      <c r="T108" s="60"/>
      <c r="U108" s="78"/>
      <c r="V108" s="219"/>
      <c r="W108" s="78"/>
      <c r="X108" s="78"/>
      <c r="Y108" s="78"/>
      <c r="Z108" s="78"/>
      <c r="AA108" s="78"/>
    </row>
    <row r="109" spans="1:27" hidden="1">
      <c r="A109" s="115">
        <v>44303</v>
      </c>
      <c r="B109" s="200"/>
      <c r="C109" s="200"/>
      <c r="D109" s="200"/>
      <c r="E109" s="175"/>
      <c r="F109" s="60"/>
      <c r="G109" s="201">
        <f>出入金!M109</f>
        <v>0</v>
      </c>
      <c r="H109" s="201">
        <f>出入金!N109</f>
        <v>0</v>
      </c>
      <c r="I109" s="34">
        <f>出入金!C109</f>
        <v>4.3898734177215237E-2</v>
      </c>
      <c r="J109" s="175"/>
      <c r="K109" s="175"/>
      <c r="L109" s="175"/>
      <c r="M109" s="175"/>
      <c r="N109" s="175"/>
      <c r="O109" s="175"/>
      <c r="P109" s="78"/>
      <c r="Q109" s="78"/>
      <c r="R109" s="60"/>
      <c r="S109" s="60"/>
      <c r="T109" s="60"/>
      <c r="U109" s="78"/>
      <c r="V109" s="219"/>
      <c r="W109" s="78"/>
      <c r="X109" s="78"/>
      <c r="Y109" s="78"/>
      <c r="Z109" s="78"/>
      <c r="AA109" s="78"/>
    </row>
    <row r="110" spans="1:27" hidden="1">
      <c r="A110" s="115">
        <v>44304</v>
      </c>
      <c r="B110" s="200"/>
      <c r="C110" s="200"/>
      <c r="D110" s="200"/>
      <c r="E110" s="175"/>
      <c r="F110" s="60"/>
      <c r="G110" s="201">
        <f>出入金!M110</f>
        <v>0</v>
      </c>
      <c r="H110" s="201">
        <f>出入金!N110</f>
        <v>0</v>
      </c>
      <c r="I110" s="34">
        <f>出入金!C110</f>
        <v>4.3885000000000049E-2</v>
      </c>
      <c r="J110" s="175"/>
      <c r="K110" s="175"/>
      <c r="L110" s="175"/>
      <c r="M110" s="175"/>
      <c r="N110" s="175"/>
      <c r="O110" s="175"/>
      <c r="P110" s="78"/>
      <c r="Q110" s="78"/>
      <c r="R110" s="60"/>
      <c r="S110" s="60"/>
      <c r="T110" s="60"/>
      <c r="U110" s="78"/>
      <c r="V110" s="219"/>
      <c r="W110" s="78"/>
      <c r="X110" s="78"/>
      <c r="Y110" s="78"/>
      <c r="Z110" s="78"/>
      <c r="AA110" s="78"/>
    </row>
    <row r="111" spans="1:27" hidden="1">
      <c r="A111" s="115">
        <v>44305</v>
      </c>
      <c r="B111" s="200"/>
      <c r="C111" s="200"/>
      <c r="D111" s="200"/>
      <c r="E111" s="175"/>
      <c r="F111" s="60"/>
      <c r="G111" s="201">
        <f>出入金!M111</f>
        <v>0</v>
      </c>
      <c r="H111" s="201">
        <f>出入金!N111</f>
        <v>0</v>
      </c>
      <c r="I111" s="34">
        <f>出入金!C111</f>
        <v>4.3871604938271656E-2</v>
      </c>
      <c r="J111" s="175"/>
      <c r="K111" s="175"/>
      <c r="L111" s="175"/>
      <c r="M111" s="175"/>
      <c r="N111" s="175"/>
      <c r="O111" s="175"/>
      <c r="P111" s="78"/>
      <c r="Q111" s="78"/>
      <c r="R111" s="60"/>
      <c r="S111" s="60"/>
      <c r="T111" s="60"/>
      <c r="U111" s="78"/>
      <c r="V111" s="219"/>
      <c r="W111" s="78"/>
      <c r="X111" s="78"/>
      <c r="Y111" s="78"/>
      <c r="Z111" s="78"/>
      <c r="AA111" s="78"/>
    </row>
    <row r="112" spans="1:27" hidden="1">
      <c r="A112" s="115">
        <v>44306</v>
      </c>
      <c r="B112" s="200"/>
      <c r="C112" s="200"/>
      <c r="D112" s="200"/>
      <c r="E112" s="175"/>
      <c r="F112" s="60"/>
      <c r="G112" s="201">
        <f>出入金!M112</f>
        <v>0</v>
      </c>
      <c r="H112" s="201">
        <f>出入金!N112</f>
        <v>0</v>
      </c>
      <c r="I112" s="34">
        <f>出入金!C112</f>
        <v>4.3858536585365905E-2</v>
      </c>
      <c r="J112" s="175"/>
      <c r="K112" s="175"/>
      <c r="L112" s="175"/>
      <c r="M112" s="175"/>
      <c r="N112" s="175"/>
      <c r="O112" s="175"/>
      <c r="P112" s="78"/>
      <c r="Q112" s="78"/>
      <c r="R112" s="60"/>
      <c r="S112" s="60"/>
      <c r="T112" s="60"/>
      <c r="U112" s="78"/>
      <c r="V112" s="219"/>
      <c r="W112" s="78"/>
      <c r="X112" s="78"/>
      <c r="Y112" s="78"/>
      <c r="Z112" s="78"/>
      <c r="AA112" s="78"/>
    </row>
    <row r="113" spans="1:27" hidden="1">
      <c r="A113" s="115">
        <v>44307</v>
      </c>
      <c r="B113" s="200"/>
      <c r="C113" s="200"/>
      <c r="D113" s="200"/>
      <c r="E113" s="175"/>
      <c r="F113" s="60"/>
      <c r="G113" s="201">
        <f>出入金!M113</f>
        <v>0</v>
      </c>
      <c r="H113" s="201">
        <f>出入金!N113</f>
        <v>0</v>
      </c>
      <c r="I113" s="34">
        <f>出入金!C113</f>
        <v>4.3845783132530174E-2</v>
      </c>
      <c r="J113" s="175"/>
      <c r="K113" s="175"/>
      <c r="L113" s="175"/>
      <c r="M113" s="175"/>
      <c r="N113" s="175"/>
      <c r="O113" s="175"/>
      <c r="P113" s="78"/>
      <c r="Q113" s="78"/>
      <c r="R113" s="60"/>
      <c r="S113" s="60"/>
      <c r="T113" s="60"/>
      <c r="U113" s="78"/>
      <c r="V113" s="219"/>
      <c r="W113" s="78"/>
      <c r="X113" s="78"/>
      <c r="Y113" s="78"/>
      <c r="Z113" s="78"/>
      <c r="AA113" s="78"/>
    </row>
    <row r="114" spans="1:27" hidden="1">
      <c r="A114" s="115">
        <v>44308</v>
      </c>
      <c r="B114" s="200"/>
      <c r="C114" s="200"/>
      <c r="D114" s="200"/>
      <c r="E114" s="175"/>
      <c r="F114" s="60"/>
      <c r="G114" s="201">
        <f>出入金!M114</f>
        <v>0</v>
      </c>
      <c r="H114" s="201">
        <f>出入金!N114</f>
        <v>0</v>
      </c>
      <c r="I114" s="34">
        <f>出入金!C114</f>
        <v>4.3833333333333391E-2</v>
      </c>
      <c r="J114" s="175"/>
      <c r="K114" s="175"/>
      <c r="L114" s="175"/>
      <c r="M114" s="175"/>
      <c r="N114" s="175"/>
      <c r="O114" s="175"/>
      <c r="P114" s="78"/>
      <c r="Q114" s="78"/>
      <c r="R114" s="60"/>
      <c r="S114" s="60"/>
      <c r="T114" s="60"/>
      <c r="U114" s="78"/>
      <c r="V114" s="219"/>
      <c r="W114" s="78"/>
      <c r="X114" s="78"/>
      <c r="Y114" s="78"/>
      <c r="Z114" s="78"/>
      <c r="AA114" s="78"/>
    </row>
    <row r="115" spans="1:27" hidden="1">
      <c r="A115" s="115">
        <v>44309</v>
      </c>
      <c r="B115" s="200"/>
      <c r="C115" s="200"/>
      <c r="D115" s="200"/>
      <c r="E115" s="175"/>
      <c r="F115" s="60"/>
      <c r="G115" s="201">
        <f>出入金!M115</f>
        <v>0</v>
      </c>
      <c r="H115" s="201">
        <f>出入金!N115</f>
        <v>0</v>
      </c>
      <c r="I115" s="34">
        <f>出入金!C115</f>
        <v>4.3821176470588294E-2</v>
      </c>
      <c r="J115" s="175"/>
      <c r="K115" s="175"/>
      <c r="L115" s="175"/>
      <c r="M115" s="175"/>
      <c r="N115" s="175"/>
      <c r="O115" s="175"/>
      <c r="P115" s="78"/>
      <c r="Q115" s="78"/>
      <c r="R115" s="60"/>
      <c r="S115" s="60"/>
      <c r="T115" s="60"/>
      <c r="U115" s="78"/>
      <c r="V115" s="219"/>
      <c r="W115" s="78"/>
      <c r="X115" s="78"/>
      <c r="Y115" s="78"/>
      <c r="Z115" s="78"/>
      <c r="AA115" s="78"/>
    </row>
    <row r="116" spans="1:27" hidden="1">
      <c r="A116" s="115">
        <v>44310</v>
      </c>
      <c r="B116" s="200"/>
      <c r="C116" s="200"/>
      <c r="D116" s="200"/>
      <c r="E116" s="175"/>
      <c r="F116" s="60"/>
      <c r="G116" s="201">
        <f>出入金!M116</f>
        <v>0</v>
      </c>
      <c r="H116" s="201">
        <f>出入金!N116</f>
        <v>0</v>
      </c>
      <c r="I116" s="34">
        <f>出入金!C116</f>
        <v>4.3809302325581452E-2</v>
      </c>
      <c r="J116" s="175"/>
      <c r="K116" s="175"/>
      <c r="L116" s="175"/>
      <c r="M116" s="175"/>
      <c r="N116" s="175"/>
      <c r="O116" s="175"/>
      <c r="P116" s="78"/>
      <c r="Q116" s="78"/>
      <c r="R116" s="60"/>
      <c r="S116" s="60"/>
      <c r="T116" s="60"/>
      <c r="U116" s="78"/>
      <c r="V116" s="219"/>
      <c r="W116" s="78"/>
      <c r="X116" s="78"/>
      <c r="Y116" s="78"/>
      <c r="Z116" s="78"/>
      <c r="AA116" s="78"/>
    </row>
    <row r="117" spans="1:27" hidden="1">
      <c r="A117" s="115">
        <v>44311</v>
      </c>
      <c r="B117" s="200"/>
      <c r="C117" s="200"/>
      <c r="D117" s="200"/>
      <c r="E117" s="175"/>
      <c r="F117" s="60"/>
      <c r="G117" s="201">
        <f>出入金!M117</f>
        <v>0</v>
      </c>
      <c r="H117" s="201">
        <f>出入金!N117</f>
        <v>0</v>
      </c>
      <c r="I117" s="34">
        <f>出入金!C117</f>
        <v>4.3797701149425348E-2</v>
      </c>
      <c r="J117" s="175"/>
      <c r="K117" s="175"/>
      <c r="L117" s="175"/>
      <c r="M117" s="175"/>
      <c r="N117" s="175"/>
      <c r="O117" s="175"/>
      <c r="P117" s="78"/>
      <c r="Q117" s="78"/>
      <c r="R117" s="60"/>
      <c r="S117" s="60"/>
      <c r="T117" s="60"/>
      <c r="U117" s="78"/>
      <c r="V117" s="219"/>
      <c r="W117" s="78"/>
      <c r="X117" s="78"/>
      <c r="Y117" s="78"/>
      <c r="Z117" s="78"/>
      <c r="AA117" s="78"/>
    </row>
    <row r="118" spans="1:27" hidden="1">
      <c r="A118" s="115">
        <v>44312</v>
      </c>
      <c r="B118" s="200"/>
      <c r="C118" s="200"/>
      <c r="D118" s="200"/>
      <c r="E118" s="175"/>
      <c r="F118" s="60"/>
      <c r="G118" s="201">
        <f>出入金!M118</f>
        <v>0</v>
      </c>
      <c r="H118" s="201">
        <f>出入金!N118</f>
        <v>0</v>
      </c>
      <c r="I118" s="34">
        <f>出入金!C118</f>
        <v>4.37863636363637E-2</v>
      </c>
      <c r="J118" s="175"/>
      <c r="K118" s="175"/>
      <c r="L118" s="175"/>
      <c r="M118" s="175"/>
      <c r="N118" s="175"/>
      <c r="O118" s="175"/>
      <c r="P118" s="78"/>
      <c r="Q118" s="78"/>
      <c r="R118" s="60"/>
      <c r="S118" s="60"/>
      <c r="T118" s="60"/>
      <c r="U118" s="78"/>
      <c r="V118" s="219"/>
      <c r="W118" s="78"/>
      <c r="X118" s="78"/>
      <c r="Y118" s="78"/>
      <c r="Z118" s="78"/>
      <c r="AA118" s="78"/>
    </row>
    <row r="119" spans="1:27" hidden="1">
      <c r="A119" s="115">
        <v>44313</v>
      </c>
      <c r="B119" s="200"/>
      <c r="C119" s="200"/>
      <c r="D119" s="200"/>
      <c r="E119" s="175"/>
      <c r="F119" s="60"/>
      <c r="G119" s="201">
        <f>出入金!M119</f>
        <v>0</v>
      </c>
      <c r="H119" s="201">
        <f>出入金!N119</f>
        <v>0</v>
      </c>
      <c r="I119" s="34">
        <f>出入金!C119</f>
        <v>4.3775280898876466E-2</v>
      </c>
      <c r="J119" s="175"/>
      <c r="K119" s="175"/>
      <c r="L119" s="175"/>
      <c r="M119" s="175"/>
      <c r="N119" s="175"/>
      <c r="O119" s="175"/>
      <c r="P119" s="78"/>
      <c r="Q119" s="78"/>
      <c r="R119" s="60"/>
      <c r="S119" s="60"/>
      <c r="T119" s="60"/>
      <c r="U119" s="78"/>
      <c r="V119" s="219"/>
      <c r="W119" s="78"/>
      <c r="X119" s="78"/>
      <c r="Y119" s="78"/>
      <c r="Z119" s="78"/>
      <c r="AA119" s="78"/>
    </row>
    <row r="120" spans="1:27" hidden="1">
      <c r="A120" s="115">
        <v>44314</v>
      </c>
      <c r="B120" s="200"/>
      <c r="C120" s="200"/>
      <c r="D120" s="200"/>
      <c r="E120" s="175"/>
      <c r="F120" s="60"/>
      <c r="G120" s="201">
        <f>出入金!M120</f>
        <v>0</v>
      </c>
      <c r="H120" s="201">
        <f>出入金!N120</f>
        <v>0</v>
      </c>
      <c r="I120" s="34">
        <f>出入金!C120</f>
        <v>4.3764444444444509E-2</v>
      </c>
      <c r="J120" s="175"/>
      <c r="K120" s="175"/>
      <c r="L120" s="175"/>
      <c r="M120" s="175"/>
      <c r="N120" s="175"/>
      <c r="O120" s="175"/>
      <c r="P120" s="78"/>
      <c r="Q120" s="78"/>
      <c r="R120" s="60"/>
      <c r="S120" s="60"/>
      <c r="T120" s="60"/>
      <c r="U120" s="78"/>
      <c r="V120" s="219"/>
      <c r="W120" s="78"/>
      <c r="X120" s="78"/>
      <c r="Y120" s="78"/>
      <c r="Z120" s="78"/>
      <c r="AA120" s="78"/>
    </row>
    <row r="121" spans="1:27" hidden="1">
      <c r="A121" s="115">
        <v>44315</v>
      </c>
      <c r="B121" s="200"/>
      <c r="C121" s="200"/>
      <c r="D121" s="200"/>
      <c r="E121" s="175"/>
      <c r="F121" s="60"/>
      <c r="G121" s="201">
        <f>出入金!M121</f>
        <v>0</v>
      </c>
      <c r="H121" s="201">
        <f>出入金!N121</f>
        <v>0</v>
      </c>
      <c r="I121" s="34">
        <f>出入金!C121</f>
        <v>4.375384615384622E-2</v>
      </c>
      <c r="J121" s="175"/>
      <c r="K121" s="175"/>
      <c r="L121" s="175"/>
      <c r="M121" s="175"/>
      <c r="N121" s="175"/>
      <c r="O121" s="175"/>
      <c r="P121" s="78"/>
      <c r="Q121" s="78"/>
      <c r="R121" s="60"/>
      <c r="S121" s="60"/>
      <c r="T121" s="60"/>
      <c r="U121" s="78"/>
      <c r="V121" s="219"/>
      <c r="W121" s="78"/>
      <c r="X121" s="78"/>
      <c r="Y121" s="78"/>
      <c r="Z121" s="78"/>
      <c r="AA121" s="78"/>
    </row>
    <row r="122" spans="1:27" hidden="1">
      <c r="A122" s="115">
        <v>44316</v>
      </c>
      <c r="B122" s="200"/>
      <c r="C122" s="200"/>
      <c r="D122" s="200"/>
      <c r="E122" s="175"/>
      <c r="F122" s="60"/>
      <c r="G122" s="201">
        <f>出入金!M122</f>
        <v>0</v>
      </c>
      <c r="H122" s="201">
        <f>出入金!N122</f>
        <v>0</v>
      </c>
      <c r="I122" s="34">
        <f>出入金!C122</f>
        <v>4.3743478260869634E-2</v>
      </c>
      <c r="J122" s="175"/>
      <c r="K122" s="175"/>
      <c r="L122" s="175"/>
      <c r="M122" s="175"/>
      <c r="N122" s="175"/>
      <c r="O122" s="175"/>
      <c r="P122" s="78"/>
      <c r="Q122" s="78"/>
      <c r="R122" s="60"/>
      <c r="S122" s="60"/>
      <c r="T122" s="60"/>
      <c r="U122" s="78"/>
      <c r="V122" s="219"/>
      <c r="W122" s="78"/>
      <c r="X122" s="78"/>
      <c r="Y122" s="78"/>
      <c r="Z122" s="78"/>
      <c r="AA122" s="78"/>
    </row>
    <row r="123" spans="1:27" hidden="1">
      <c r="A123" s="115">
        <v>44317</v>
      </c>
      <c r="B123" s="200"/>
      <c r="C123" s="200"/>
      <c r="D123" s="200"/>
      <c r="E123" s="175"/>
      <c r="F123" s="60"/>
      <c r="G123" s="201">
        <f>出入金!M123</f>
        <v>0</v>
      </c>
      <c r="H123" s="201">
        <f>出入金!N123</f>
        <v>0</v>
      </c>
      <c r="I123" s="34">
        <f>出入金!C123</f>
        <v>4.3730107526881792E-2</v>
      </c>
      <c r="J123" s="175"/>
      <c r="K123" s="175"/>
      <c r="L123" s="175"/>
      <c r="M123" s="175"/>
      <c r="N123" s="175"/>
      <c r="O123" s="175"/>
      <c r="P123" s="78"/>
      <c r="Q123" s="78"/>
      <c r="R123" s="60"/>
      <c r="S123" s="60"/>
      <c r="T123" s="60"/>
      <c r="U123" s="78"/>
      <c r="V123" s="219"/>
      <c r="W123" s="78"/>
      <c r="X123" s="78"/>
      <c r="Y123" s="78"/>
      <c r="Z123" s="78"/>
      <c r="AA123" s="78"/>
    </row>
    <row r="124" spans="1:27" hidden="1">
      <c r="A124" s="115">
        <v>44318</v>
      </c>
      <c r="B124" s="200"/>
      <c r="C124" s="200"/>
      <c r="D124" s="200"/>
      <c r="E124" s="175"/>
      <c r="F124" s="60"/>
      <c r="G124" s="201">
        <f>出入金!M124</f>
        <v>0</v>
      </c>
      <c r="H124" s="201">
        <f>出入金!N124</f>
        <v>0</v>
      </c>
      <c r="I124" s="34">
        <f>出入金!C124</f>
        <v>4.3717021276595817E-2</v>
      </c>
      <c r="J124" s="175"/>
      <c r="K124" s="175"/>
      <c r="L124" s="175"/>
      <c r="M124" s="175"/>
      <c r="N124" s="175"/>
      <c r="O124" s="175"/>
      <c r="P124" s="78"/>
      <c r="Q124" s="78"/>
      <c r="R124" s="60"/>
      <c r="S124" s="60"/>
      <c r="T124" s="60"/>
      <c r="U124" s="78"/>
      <c r="V124" s="219"/>
      <c r="W124" s="78"/>
      <c r="X124" s="78"/>
      <c r="Y124" s="78"/>
      <c r="Z124" s="78"/>
      <c r="AA124" s="78"/>
    </row>
    <row r="125" spans="1:27" hidden="1">
      <c r="A125" s="115">
        <v>44319</v>
      </c>
      <c r="B125" s="200"/>
      <c r="C125" s="200"/>
      <c r="D125" s="200"/>
      <c r="E125" s="175"/>
      <c r="F125" s="60"/>
      <c r="G125" s="201">
        <f>出入金!M125</f>
        <v>0</v>
      </c>
      <c r="H125" s="201">
        <f>出入金!N125</f>
        <v>0</v>
      </c>
      <c r="I125" s="34">
        <f>出入金!C125</f>
        <v>4.3704210526315866E-2</v>
      </c>
      <c r="J125" s="175"/>
      <c r="K125" s="175"/>
      <c r="L125" s="175"/>
      <c r="M125" s="175"/>
      <c r="N125" s="175"/>
      <c r="O125" s="175"/>
      <c r="P125" s="78"/>
      <c r="Q125" s="78"/>
      <c r="R125" s="60"/>
      <c r="S125" s="60"/>
      <c r="T125" s="60"/>
      <c r="U125" s="78"/>
      <c r="V125" s="219"/>
      <c r="W125" s="78"/>
      <c r="X125" s="78"/>
      <c r="Y125" s="78"/>
      <c r="Z125" s="78"/>
      <c r="AA125" s="78"/>
    </row>
    <row r="126" spans="1:27" hidden="1">
      <c r="A126" s="115">
        <v>44320</v>
      </c>
      <c r="B126" s="200"/>
      <c r="C126" s="200"/>
      <c r="D126" s="200"/>
      <c r="E126" s="175"/>
      <c r="F126" s="60"/>
      <c r="G126" s="201">
        <f>出入金!M126</f>
        <v>0</v>
      </c>
      <c r="H126" s="201">
        <f>出入金!N126</f>
        <v>0</v>
      </c>
      <c r="I126" s="34">
        <f>出入金!C126</f>
        <v>4.3691666666666747E-2</v>
      </c>
      <c r="J126" s="175"/>
      <c r="K126" s="175"/>
      <c r="L126" s="175"/>
      <c r="M126" s="175"/>
      <c r="N126" s="175"/>
      <c r="O126" s="175"/>
      <c r="P126" s="78"/>
      <c r="Q126" s="78"/>
      <c r="R126" s="60"/>
      <c r="S126" s="60"/>
      <c r="T126" s="60"/>
      <c r="U126" s="78"/>
      <c r="V126" s="219"/>
      <c r="W126" s="78"/>
      <c r="X126" s="78"/>
      <c r="Y126" s="78"/>
      <c r="Z126" s="78"/>
      <c r="AA126" s="78"/>
    </row>
    <row r="127" spans="1:27" hidden="1">
      <c r="A127" s="115">
        <v>44321</v>
      </c>
      <c r="B127" s="200"/>
      <c r="C127" s="200"/>
      <c r="D127" s="200"/>
      <c r="E127" s="175"/>
      <c r="F127" s="60"/>
      <c r="G127" s="201">
        <f>出入金!M127</f>
        <v>0</v>
      </c>
      <c r="H127" s="201">
        <f>出入金!N127</f>
        <v>0</v>
      </c>
      <c r="I127" s="34">
        <f>出入金!C127</f>
        <v>4.3679381443299053E-2</v>
      </c>
      <c r="J127" s="175"/>
      <c r="K127" s="175"/>
      <c r="L127" s="175"/>
      <c r="M127" s="175"/>
      <c r="N127" s="175"/>
      <c r="O127" s="175"/>
      <c r="P127" s="78"/>
      <c r="Q127" s="78"/>
      <c r="R127" s="60"/>
      <c r="S127" s="60"/>
      <c r="T127" s="60"/>
      <c r="U127" s="78"/>
      <c r="V127" s="219"/>
      <c r="W127" s="78"/>
      <c r="X127" s="78"/>
      <c r="Y127" s="78"/>
      <c r="Z127" s="78"/>
      <c r="AA127" s="78"/>
    </row>
    <row r="128" spans="1:27" hidden="1">
      <c r="A128" s="115">
        <v>44322</v>
      </c>
      <c r="B128" s="200"/>
      <c r="C128" s="200"/>
      <c r="D128" s="200"/>
      <c r="E128" s="175"/>
      <c r="F128" s="60"/>
      <c r="G128" s="201">
        <f>出入金!M128</f>
        <v>0</v>
      </c>
      <c r="H128" s="201">
        <f>出入金!N128</f>
        <v>0</v>
      </c>
      <c r="I128" s="34">
        <f>出入金!C128</f>
        <v>4.3667346938775602E-2</v>
      </c>
      <c r="J128" s="175"/>
      <c r="K128" s="175"/>
      <c r="L128" s="175"/>
      <c r="M128" s="175"/>
      <c r="N128" s="175"/>
      <c r="O128" s="175"/>
      <c r="P128" s="78"/>
      <c r="Q128" s="78"/>
      <c r="R128" s="60"/>
      <c r="S128" s="60"/>
      <c r="T128" s="60"/>
      <c r="U128" s="78"/>
      <c r="V128" s="219"/>
      <c r="W128" s="78"/>
      <c r="X128" s="78"/>
      <c r="Y128" s="78"/>
      <c r="Z128" s="78"/>
      <c r="AA128" s="78"/>
    </row>
    <row r="129" spans="1:27" hidden="1">
      <c r="A129" s="115">
        <v>44323</v>
      </c>
      <c r="B129" s="200"/>
      <c r="C129" s="200"/>
      <c r="D129" s="200"/>
      <c r="E129" s="175"/>
      <c r="F129" s="60"/>
      <c r="G129" s="201">
        <f>出入金!M129</f>
        <v>0</v>
      </c>
      <c r="H129" s="201">
        <f>出入金!N129</f>
        <v>0</v>
      </c>
      <c r="I129" s="34">
        <f>出入金!C129</f>
        <v>4.3655555555555649E-2</v>
      </c>
      <c r="J129" s="175"/>
      <c r="K129" s="175"/>
      <c r="L129" s="175"/>
      <c r="M129" s="175"/>
      <c r="N129" s="175"/>
      <c r="O129" s="175"/>
      <c r="P129" s="78"/>
      <c r="Q129" s="78"/>
      <c r="R129" s="60"/>
      <c r="S129" s="60"/>
      <c r="T129" s="60"/>
      <c r="U129" s="78"/>
      <c r="V129" s="219"/>
      <c r="W129" s="78"/>
      <c r="X129" s="78"/>
      <c r="Y129" s="78"/>
      <c r="Z129" s="78"/>
      <c r="AA129" s="78"/>
    </row>
    <row r="130" spans="1:27" hidden="1">
      <c r="A130" s="115">
        <v>44324</v>
      </c>
      <c r="B130" s="200"/>
      <c r="C130" s="200"/>
      <c r="D130" s="200"/>
      <c r="E130" s="175"/>
      <c r="F130" s="60"/>
      <c r="G130" s="201">
        <f>出入金!M130</f>
        <v>0</v>
      </c>
      <c r="H130" s="201">
        <f>出入金!N130</f>
        <v>0</v>
      </c>
      <c r="I130" s="34">
        <f>出入金!C130</f>
        <v>4.3644000000000099E-2</v>
      </c>
      <c r="J130" s="175"/>
      <c r="K130" s="175"/>
      <c r="L130" s="175"/>
      <c r="M130" s="175"/>
      <c r="N130" s="175"/>
      <c r="O130" s="175"/>
      <c r="P130" s="78"/>
      <c r="Q130" s="78"/>
      <c r="R130" s="60"/>
      <c r="S130" s="60"/>
      <c r="T130" s="60"/>
      <c r="U130" s="78"/>
      <c r="V130" s="219"/>
      <c r="W130" s="78"/>
      <c r="X130" s="78"/>
      <c r="Y130" s="78"/>
      <c r="Z130" s="78"/>
      <c r="AA130" s="78"/>
    </row>
    <row r="131" spans="1:27" hidden="1">
      <c r="A131" s="115">
        <v>44325</v>
      </c>
      <c r="B131" s="200"/>
      <c r="C131" s="200"/>
      <c r="D131" s="200"/>
      <c r="E131" s="175"/>
      <c r="F131" s="60"/>
      <c r="G131" s="201">
        <f>出入金!M131</f>
        <v>0</v>
      </c>
      <c r="H131" s="201">
        <f>出入金!N131</f>
        <v>0</v>
      </c>
      <c r="I131" s="34">
        <f>出入金!C131</f>
        <v>4.3632673267326831E-2</v>
      </c>
      <c r="J131" s="175"/>
      <c r="K131" s="175"/>
      <c r="L131" s="175"/>
      <c r="M131" s="175"/>
      <c r="N131" s="175"/>
      <c r="O131" s="175"/>
      <c r="P131" s="78"/>
      <c r="Q131" s="78"/>
      <c r="R131" s="60"/>
      <c r="S131" s="60"/>
      <c r="T131" s="60"/>
      <c r="U131" s="78"/>
      <c r="V131" s="219"/>
      <c r="W131" s="78"/>
      <c r="X131" s="78"/>
      <c r="Y131" s="78"/>
      <c r="Z131" s="78"/>
      <c r="AA131" s="78"/>
    </row>
    <row r="132" spans="1:27" hidden="1">
      <c r="A132" s="115">
        <v>44326</v>
      </c>
      <c r="B132" s="200"/>
      <c r="C132" s="200"/>
      <c r="D132" s="200"/>
      <c r="E132" s="175"/>
      <c r="F132" s="60"/>
      <c r="G132" s="201">
        <f>出入金!M132</f>
        <v>0</v>
      </c>
      <c r="H132" s="201">
        <f>出入金!N132</f>
        <v>0</v>
      </c>
      <c r="I132" s="34">
        <f>出入金!C132</f>
        <v>4.3621568627451084E-2</v>
      </c>
      <c r="J132" s="175"/>
      <c r="K132" s="175"/>
      <c r="L132" s="175"/>
      <c r="M132" s="175"/>
      <c r="N132" s="175"/>
      <c r="O132" s="175"/>
      <c r="P132" s="78"/>
      <c r="Q132" s="78"/>
      <c r="R132" s="60"/>
      <c r="S132" s="60"/>
      <c r="T132" s="60"/>
      <c r="U132" s="78"/>
      <c r="V132" s="219"/>
      <c r="W132" s="78"/>
      <c r="X132" s="78"/>
      <c r="Y132" s="78"/>
      <c r="Z132" s="78"/>
      <c r="AA132" s="78"/>
    </row>
    <row r="133" spans="1:27" hidden="1">
      <c r="A133" s="115">
        <v>44327</v>
      </c>
      <c r="B133" s="200"/>
      <c r="C133" s="200"/>
      <c r="D133" s="200"/>
      <c r="E133" s="175"/>
      <c r="F133" s="60"/>
      <c r="G133" s="201">
        <f>出入金!M133</f>
        <v>0</v>
      </c>
      <c r="H133" s="201">
        <f>出入金!N133</f>
        <v>0</v>
      </c>
      <c r="I133" s="34">
        <f>出入金!C133</f>
        <v>4.3610679611650591E-2</v>
      </c>
      <c r="J133" s="175"/>
      <c r="K133" s="175"/>
      <c r="L133" s="175"/>
      <c r="M133" s="175"/>
      <c r="N133" s="175"/>
      <c r="O133" s="175"/>
      <c r="P133" s="78"/>
      <c r="Q133" s="78"/>
      <c r="R133" s="60"/>
      <c r="S133" s="60"/>
      <c r="T133" s="60"/>
      <c r="U133" s="78"/>
      <c r="V133" s="219"/>
      <c r="W133" s="78"/>
      <c r="X133" s="78"/>
      <c r="Y133" s="78"/>
      <c r="Z133" s="78"/>
      <c r="AA133" s="78"/>
    </row>
    <row r="134" spans="1:27" hidden="1">
      <c r="A134" s="115">
        <v>44328</v>
      </c>
      <c r="B134" s="200"/>
      <c r="C134" s="200"/>
      <c r="D134" s="200"/>
      <c r="E134" s="175"/>
      <c r="F134" s="60"/>
      <c r="G134" s="201">
        <f>出入金!M134</f>
        <v>0</v>
      </c>
      <c r="H134" s="201">
        <f>出入金!N134</f>
        <v>0</v>
      </c>
      <c r="I134" s="34">
        <f>出入金!C134</f>
        <v>4.3600000000000111E-2</v>
      </c>
      <c r="J134" s="175"/>
      <c r="K134" s="175"/>
      <c r="L134" s="175"/>
      <c r="M134" s="175"/>
      <c r="N134" s="175"/>
      <c r="O134" s="175"/>
      <c r="P134" s="78"/>
      <c r="Q134" s="78"/>
      <c r="R134" s="60"/>
      <c r="S134" s="60"/>
      <c r="T134" s="60"/>
      <c r="U134" s="78"/>
      <c r="V134" s="219"/>
      <c r="W134" s="78"/>
      <c r="X134" s="78"/>
      <c r="Y134" s="78"/>
      <c r="Z134" s="78"/>
      <c r="AA134" s="78"/>
    </row>
    <row r="135" spans="1:27" hidden="1">
      <c r="A135" s="115">
        <v>44329</v>
      </c>
      <c r="B135" s="200"/>
      <c r="C135" s="200"/>
      <c r="D135" s="200"/>
      <c r="E135" s="175"/>
      <c r="F135" s="60"/>
      <c r="G135" s="201">
        <f>出入金!M135</f>
        <v>0</v>
      </c>
      <c r="H135" s="201">
        <f>出入金!N135</f>
        <v>0</v>
      </c>
      <c r="I135" s="34">
        <f>出入金!C135</f>
        <v>4.3589523809523918E-2</v>
      </c>
      <c r="J135" s="175"/>
      <c r="K135" s="175"/>
      <c r="L135" s="175"/>
      <c r="M135" s="175"/>
      <c r="N135" s="175"/>
      <c r="O135" s="175"/>
      <c r="P135" s="78"/>
      <c r="Q135" s="78"/>
      <c r="R135" s="60"/>
      <c r="S135" s="60"/>
      <c r="T135" s="60"/>
      <c r="U135" s="78"/>
      <c r="V135" s="219"/>
      <c r="W135" s="78"/>
      <c r="X135" s="78"/>
      <c r="Y135" s="78"/>
      <c r="Z135" s="78"/>
      <c r="AA135" s="78"/>
    </row>
    <row r="136" spans="1:27" hidden="1">
      <c r="A136" s="115">
        <v>44330</v>
      </c>
      <c r="B136" s="200"/>
      <c r="C136" s="200"/>
      <c r="D136" s="200"/>
      <c r="E136" s="175"/>
      <c r="F136" s="60"/>
      <c r="G136" s="201">
        <f>出入金!M136</f>
        <v>0</v>
      </c>
      <c r="H136" s="201">
        <f>出入金!N136</f>
        <v>0</v>
      </c>
      <c r="I136" s="34">
        <f>出入金!C136</f>
        <v>4.3579245283018986E-2</v>
      </c>
      <c r="J136" s="175"/>
      <c r="K136" s="175"/>
      <c r="L136" s="175"/>
      <c r="M136" s="175"/>
      <c r="N136" s="175"/>
      <c r="O136" s="175"/>
      <c r="P136" s="78"/>
      <c r="Q136" s="78"/>
      <c r="R136" s="60"/>
      <c r="S136" s="60"/>
      <c r="T136" s="60"/>
      <c r="U136" s="78"/>
      <c r="V136" s="219"/>
      <c r="W136" s="78"/>
      <c r="X136" s="78"/>
      <c r="Y136" s="78"/>
      <c r="Z136" s="78"/>
      <c r="AA136" s="78"/>
    </row>
    <row r="137" spans="1:27" hidden="1">
      <c r="A137" s="115">
        <v>44331</v>
      </c>
      <c r="B137" s="200"/>
      <c r="C137" s="200"/>
      <c r="D137" s="200"/>
      <c r="E137" s="175"/>
      <c r="F137" s="60"/>
      <c r="G137" s="201">
        <f>出入金!M137</f>
        <v>0</v>
      </c>
      <c r="H137" s="201">
        <f>出入金!N137</f>
        <v>0</v>
      </c>
      <c r="I137" s="34">
        <f>出入金!C137</f>
        <v>4.3569158878504793E-2</v>
      </c>
      <c r="J137" s="175"/>
      <c r="K137" s="175"/>
      <c r="L137" s="175"/>
      <c r="M137" s="175"/>
      <c r="N137" s="175"/>
      <c r="O137" s="175"/>
      <c r="P137" s="78"/>
      <c r="Q137" s="78"/>
      <c r="R137" s="60"/>
      <c r="S137" s="60"/>
      <c r="T137" s="60"/>
      <c r="U137" s="78"/>
      <c r="V137" s="219"/>
      <c r="W137" s="78"/>
      <c r="X137" s="78"/>
      <c r="Y137" s="78"/>
      <c r="Z137" s="78"/>
      <c r="AA137" s="78"/>
    </row>
    <row r="138" spans="1:27" hidden="1">
      <c r="A138" s="115">
        <v>44332</v>
      </c>
      <c r="B138" s="200"/>
      <c r="C138" s="200"/>
      <c r="D138" s="200"/>
      <c r="E138" s="175"/>
      <c r="F138" s="60"/>
      <c r="G138" s="201">
        <f>出入金!M138</f>
        <v>0</v>
      </c>
      <c r="H138" s="201">
        <f>出入金!N138</f>
        <v>0</v>
      </c>
      <c r="I138" s="34">
        <f>出入金!C138</f>
        <v>4.3559259259259381E-2</v>
      </c>
      <c r="J138" s="175"/>
      <c r="K138" s="175"/>
      <c r="L138" s="175"/>
      <c r="M138" s="175"/>
      <c r="N138" s="175"/>
      <c r="O138" s="175"/>
      <c r="P138" s="78"/>
      <c r="Q138" s="78"/>
      <c r="R138" s="60"/>
      <c r="S138" s="60"/>
      <c r="T138" s="60"/>
      <c r="U138" s="78"/>
      <c r="V138" s="219"/>
      <c r="W138" s="78"/>
      <c r="X138" s="78"/>
      <c r="Y138" s="78"/>
      <c r="Z138" s="78"/>
      <c r="AA138" s="78"/>
    </row>
    <row r="139" spans="1:27" hidden="1">
      <c r="A139" s="115">
        <v>44333</v>
      </c>
      <c r="B139" s="200"/>
      <c r="C139" s="200"/>
      <c r="D139" s="200"/>
      <c r="E139" s="175"/>
      <c r="F139" s="60"/>
      <c r="G139" s="201">
        <f>出入金!M139</f>
        <v>0</v>
      </c>
      <c r="H139" s="201">
        <f>出入金!N139</f>
        <v>0</v>
      </c>
      <c r="I139" s="34">
        <f>出入金!C139</f>
        <v>4.3549541284403796E-2</v>
      </c>
      <c r="J139" s="175"/>
      <c r="K139" s="175"/>
      <c r="L139" s="175"/>
      <c r="M139" s="175"/>
      <c r="N139" s="175"/>
      <c r="O139" s="175"/>
      <c r="P139" s="78"/>
      <c r="Q139" s="78"/>
      <c r="R139" s="60"/>
      <c r="S139" s="60"/>
      <c r="T139" s="60"/>
      <c r="U139" s="78"/>
      <c r="V139" s="219"/>
      <c r="W139" s="78"/>
      <c r="X139" s="78"/>
      <c r="Y139" s="78"/>
      <c r="Z139" s="78"/>
      <c r="AA139" s="78"/>
    </row>
    <row r="140" spans="1:27" hidden="1">
      <c r="A140" s="115">
        <v>44334</v>
      </c>
      <c r="B140" s="200"/>
      <c r="C140" s="200"/>
      <c r="D140" s="200"/>
      <c r="E140" s="175"/>
      <c r="F140" s="60"/>
      <c r="G140" s="201">
        <f>出入金!M140</f>
        <v>0</v>
      </c>
      <c r="H140" s="201">
        <f>出入金!N140</f>
        <v>0</v>
      </c>
      <c r="I140" s="34">
        <f>出入金!C140</f>
        <v>4.3540000000000127E-2</v>
      </c>
      <c r="J140" s="175"/>
      <c r="K140" s="175"/>
      <c r="L140" s="175"/>
      <c r="M140" s="175"/>
      <c r="N140" s="175"/>
      <c r="O140" s="175"/>
      <c r="P140" s="78"/>
      <c r="Q140" s="78"/>
      <c r="R140" s="60"/>
      <c r="S140" s="60"/>
      <c r="T140" s="60"/>
      <c r="U140" s="78"/>
      <c r="V140" s="219"/>
      <c r="W140" s="78"/>
      <c r="X140" s="78"/>
      <c r="Y140" s="78"/>
      <c r="Z140" s="78"/>
      <c r="AA140" s="78"/>
    </row>
    <row r="141" spans="1:27" hidden="1">
      <c r="A141" s="115">
        <v>44335</v>
      </c>
      <c r="B141" s="200"/>
      <c r="C141" s="200"/>
      <c r="D141" s="200"/>
      <c r="E141" s="175"/>
      <c r="F141" s="60"/>
      <c r="G141" s="201">
        <f>出入金!M141</f>
        <v>0</v>
      </c>
      <c r="H141" s="201">
        <f>出入金!N141</f>
        <v>0</v>
      </c>
      <c r="I141" s="34">
        <f>出入金!C141</f>
        <v>4.3530630630630757E-2</v>
      </c>
      <c r="J141" s="175"/>
      <c r="K141" s="175"/>
      <c r="L141" s="175"/>
      <c r="M141" s="175"/>
      <c r="N141" s="175"/>
      <c r="O141" s="175"/>
      <c r="P141" s="78"/>
      <c r="Q141" s="78"/>
      <c r="R141" s="60"/>
      <c r="S141" s="60"/>
      <c r="T141" s="60"/>
      <c r="U141" s="78"/>
      <c r="V141" s="219"/>
      <c r="W141" s="78"/>
      <c r="X141" s="78"/>
      <c r="Y141" s="78"/>
      <c r="Z141" s="78"/>
      <c r="AA141" s="78"/>
    </row>
    <row r="142" spans="1:27" hidden="1">
      <c r="A142" s="115">
        <v>44336</v>
      </c>
      <c r="B142" s="200"/>
      <c r="C142" s="200"/>
      <c r="D142" s="200"/>
      <c r="E142" s="175"/>
      <c r="F142" s="60"/>
      <c r="G142" s="201">
        <f>出入金!M142</f>
        <v>0</v>
      </c>
      <c r="H142" s="201">
        <f>出入金!N142</f>
        <v>0</v>
      </c>
      <c r="I142" s="34">
        <f>出入金!C142</f>
        <v>4.3521428571428704E-2</v>
      </c>
      <c r="J142" s="175"/>
      <c r="K142" s="175"/>
      <c r="L142" s="175"/>
      <c r="M142" s="175"/>
      <c r="N142" s="175"/>
      <c r="O142" s="175"/>
      <c r="P142" s="78"/>
      <c r="Q142" s="78"/>
      <c r="R142" s="60"/>
      <c r="S142" s="60"/>
      <c r="T142" s="60"/>
      <c r="U142" s="78"/>
      <c r="V142" s="219"/>
      <c r="W142" s="78"/>
      <c r="X142" s="78"/>
      <c r="Y142" s="78"/>
      <c r="Z142" s="78"/>
      <c r="AA142" s="78"/>
    </row>
    <row r="143" spans="1:27" hidden="1">
      <c r="A143" s="115">
        <v>44337</v>
      </c>
      <c r="B143" s="200"/>
      <c r="C143" s="200"/>
      <c r="D143" s="200"/>
      <c r="E143" s="175"/>
      <c r="F143" s="60"/>
      <c r="G143" s="201">
        <f>出入金!M143</f>
        <v>0</v>
      </c>
      <c r="H143" s="201">
        <f>出入金!N143</f>
        <v>0</v>
      </c>
      <c r="I143" s="34">
        <f>出入金!C143</f>
        <v>4.3512389380531105E-2</v>
      </c>
      <c r="J143" s="175"/>
      <c r="K143" s="175"/>
      <c r="L143" s="175"/>
      <c r="M143" s="175"/>
      <c r="N143" s="175"/>
      <c r="O143" s="175"/>
      <c r="P143" s="78"/>
      <c r="Q143" s="78"/>
      <c r="R143" s="60"/>
      <c r="S143" s="60"/>
      <c r="T143" s="60"/>
      <c r="U143" s="78"/>
      <c r="V143" s="219"/>
      <c r="W143" s="78"/>
      <c r="X143" s="78"/>
      <c r="Y143" s="78"/>
      <c r="Z143" s="78"/>
      <c r="AA143" s="78"/>
    </row>
    <row r="144" spans="1:27" hidden="1">
      <c r="A144" s="115">
        <v>44338</v>
      </c>
      <c r="B144" s="200"/>
      <c r="C144" s="200"/>
      <c r="D144" s="200"/>
      <c r="E144" s="175"/>
      <c r="F144" s="60"/>
      <c r="G144" s="201">
        <f>出入金!M144</f>
        <v>0</v>
      </c>
      <c r="H144" s="201">
        <f>出入金!N144</f>
        <v>0</v>
      </c>
      <c r="I144" s="34">
        <f>出入金!C144</f>
        <v>4.3503508771929961E-2</v>
      </c>
      <c r="J144" s="175"/>
      <c r="K144" s="175"/>
      <c r="L144" s="175"/>
      <c r="M144" s="175"/>
      <c r="N144" s="175"/>
      <c r="O144" s="175"/>
      <c r="P144" s="78"/>
      <c r="Q144" s="78"/>
      <c r="R144" s="60"/>
      <c r="S144" s="60"/>
      <c r="T144" s="60"/>
      <c r="U144" s="78"/>
      <c r="V144" s="219"/>
      <c r="W144" s="78"/>
      <c r="X144" s="78"/>
      <c r="Y144" s="78"/>
      <c r="Z144" s="78"/>
      <c r="AA144" s="78"/>
    </row>
    <row r="145" spans="1:27" hidden="1">
      <c r="A145" s="115">
        <v>44339</v>
      </c>
      <c r="B145" s="200"/>
      <c r="C145" s="200"/>
      <c r="D145" s="200"/>
      <c r="E145" s="175"/>
      <c r="F145" s="60"/>
      <c r="G145" s="201">
        <f>出入金!M145</f>
        <v>0</v>
      </c>
      <c r="H145" s="201">
        <f>出入金!N145</f>
        <v>0</v>
      </c>
      <c r="I145" s="34">
        <f>出入金!C145</f>
        <v>4.3494782608695791E-2</v>
      </c>
      <c r="J145" s="175"/>
      <c r="K145" s="175"/>
      <c r="L145" s="175"/>
      <c r="M145" s="175"/>
      <c r="N145" s="175"/>
      <c r="O145" s="175"/>
      <c r="P145" s="78"/>
      <c r="Q145" s="78"/>
      <c r="R145" s="60"/>
      <c r="S145" s="60"/>
      <c r="T145" s="60"/>
      <c r="U145" s="78"/>
      <c r="V145" s="219"/>
      <c r="W145" s="78"/>
      <c r="X145" s="78"/>
      <c r="Y145" s="78"/>
      <c r="Z145" s="78"/>
      <c r="AA145" s="78"/>
    </row>
    <row r="146" spans="1:27" hidden="1">
      <c r="A146" s="115">
        <v>44340</v>
      </c>
      <c r="B146" s="200"/>
      <c r="C146" s="200"/>
      <c r="D146" s="200"/>
      <c r="E146" s="175"/>
      <c r="F146" s="60"/>
      <c r="G146" s="201">
        <f>出入金!M146</f>
        <v>0</v>
      </c>
      <c r="H146" s="201">
        <f>出入金!N146</f>
        <v>0</v>
      </c>
      <c r="I146" s="34">
        <f>出入金!C146</f>
        <v>4.3486206896551867E-2</v>
      </c>
      <c r="J146" s="175"/>
      <c r="K146" s="175"/>
      <c r="L146" s="175"/>
      <c r="M146" s="175"/>
      <c r="N146" s="175"/>
      <c r="O146" s="175"/>
      <c r="P146" s="78"/>
      <c r="Q146" s="78"/>
      <c r="R146" s="60"/>
      <c r="S146" s="60"/>
      <c r="T146" s="60"/>
      <c r="U146" s="78"/>
      <c r="V146" s="219"/>
      <c r="W146" s="78"/>
      <c r="X146" s="78"/>
      <c r="Y146" s="78"/>
      <c r="Z146" s="78"/>
      <c r="AA146" s="78"/>
    </row>
    <row r="147" spans="1:27" hidden="1">
      <c r="A147" s="115">
        <v>44341</v>
      </c>
      <c r="B147" s="200"/>
      <c r="C147" s="200"/>
      <c r="D147" s="200"/>
      <c r="E147" s="175"/>
      <c r="F147" s="60"/>
      <c r="G147" s="201">
        <f>出入金!M147</f>
        <v>0</v>
      </c>
      <c r="H147" s="201">
        <f>出入金!N147</f>
        <v>0</v>
      </c>
      <c r="I147" s="34">
        <f>出入金!C147</f>
        <v>4.3477777777777921E-2</v>
      </c>
      <c r="J147" s="175"/>
      <c r="K147" s="175"/>
      <c r="L147" s="175"/>
      <c r="M147" s="175"/>
      <c r="N147" s="175"/>
      <c r="O147" s="175"/>
      <c r="P147" s="78"/>
      <c r="Q147" s="78"/>
      <c r="R147" s="60"/>
      <c r="S147" s="60"/>
      <c r="T147" s="60"/>
      <c r="U147" s="78"/>
      <c r="V147" s="219"/>
      <c r="W147" s="78"/>
      <c r="X147" s="78"/>
      <c r="Y147" s="78"/>
      <c r="Z147" s="78"/>
      <c r="AA147" s="78"/>
    </row>
    <row r="148" spans="1:27" hidden="1">
      <c r="A148" s="115">
        <v>44342</v>
      </c>
      <c r="B148" s="200"/>
      <c r="C148" s="200"/>
      <c r="D148" s="200"/>
      <c r="E148" s="175"/>
      <c r="F148" s="60"/>
      <c r="G148" s="201">
        <f>出入金!M148</f>
        <v>0</v>
      </c>
      <c r="H148" s="201">
        <f>出入金!N148</f>
        <v>0</v>
      </c>
      <c r="I148" s="34">
        <f>出入金!C148</f>
        <v>4.3469491525423877E-2</v>
      </c>
      <c r="J148" s="175"/>
      <c r="K148" s="175"/>
      <c r="L148" s="175"/>
      <c r="M148" s="175"/>
      <c r="N148" s="175"/>
      <c r="O148" s="175"/>
      <c r="P148" s="78"/>
      <c r="Q148" s="78"/>
      <c r="R148" s="60"/>
      <c r="S148" s="60"/>
      <c r="T148" s="60"/>
      <c r="U148" s="78"/>
      <c r="V148" s="219"/>
      <c r="W148" s="78"/>
      <c r="X148" s="78"/>
      <c r="Y148" s="78"/>
      <c r="Z148" s="78"/>
      <c r="AA148" s="78"/>
    </row>
    <row r="149" spans="1:27" hidden="1">
      <c r="A149" s="115">
        <v>44343</v>
      </c>
      <c r="B149" s="200"/>
      <c r="C149" s="200"/>
      <c r="D149" s="200"/>
      <c r="E149" s="175"/>
      <c r="F149" s="60"/>
      <c r="G149" s="201">
        <f>出入金!M149</f>
        <v>0</v>
      </c>
      <c r="H149" s="201">
        <f>出入金!N149</f>
        <v>0</v>
      </c>
      <c r="I149" s="34">
        <f>出入金!C149</f>
        <v>4.3461344537815277E-2</v>
      </c>
      <c r="J149" s="175"/>
      <c r="K149" s="175"/>
      <c r="L149" s="175"/>
      <c r="M149" s="175"/>
      <c r="N149" s="175"/>
      <c r="O149" s="175"/>
      <c r="P149" s="78"/>
      <c r="Q149" s="78"/>
      <c r="R149" s="60"/>
      <c r="S149" s="60"/>
      <c r="T149" s="60"/>
      <c r="U149" s="78"/>
      <c r="V149" s="219"/>
      <c r="W149" s="78"/>
      <c r="X149" s="78"/>
      <c r="Y149" s="78"/>
      <c r="Z149" s="78"/>
      <c r="AA149" s="78"/>
    </row>
    <row r="150" spans="1:27" hidden="1">
      <c r="A150" s="115">
        <v>44344</v>
      </c>
      <c r="B150" s="200"/>
      <c r="C150" s="200"/>
      <c r="D150" s="200"/>
      <c r="E150" s="175"/>
      <c r="F150" s="60"/>
      <c r="G150" s="201">
        <f>出入金!M150</f>
        <v>0</v>
      </c>
      <c r="H150" s="201">
        <f>出入金!N150</f>
        <v>0</v>
      </c>
      <c r="I150" s="34">
        <f>出入金!C150</f>
        <v>4.3453333333333483E-2</v>
      </c>
      <c r="J150" s="175"/>
      <c r="K150" s="175"/>
      <c r="L150" s="175"/>
      <c r="M150" s="175"/>
      <c r="N150" s="175"/>
      <c r="O150" s="175"/>
      <c r="P150" s="78"/>
      <c r="Q150" s="78"/>
      <c r="R150" s="60"/>
      <c r="S150" s="60"/>
      <c r="T150" s="60"/>
      <c r="U150" s="78"/>
      <c r="V150" s="219"/>
      <c r="W150" s="78"/>
      <c r="X150" s="78"/>
      <c r="Y150" s="78"/>
      <c r="Z150" s="78"/>
      <c r="AA150" s="78"/>
    </row>
    <row r="151" spans="1:27" hidden="1">
      <c r="A151" s="115">
        <v>44345</v>
      </c>
      <c r="B151" s="200"/>
      <c r="C151" s="200"/>
      <c r="D151" s="200"/>
      <c r="E151" s="175"/>
      <c r="F151" s="60"/>
      <c r="G151" s="201">
        <f>出入金!M151</f>
        <v>0</v>
      </c>
      <c r="H151" s="201">
        <f>出入金!N151</f>
        <v>0</v>
      </c>
      <c r="I151" s="34">
        <f>出入金!C151</f>
        <v>4.3445454545454697E-2</v>
      </c>
      <c r="J151" s="175"/>
      <c r="K151" s="175"/>
      <c r="L151" s="175"/>
      <c r="M151" s="175"/>
      <c r="N151" s="175"/>
      <c r="O151" s="175"/>
      <c r="P151" s="78"/>
      <c r="Q151" s="78"/>
      <c r="R151" s="60"/>
      <c r="S151" s="60"/>
      <c r="T151" s="60"/>
      <c r="U151" s="78"/>
      <c r="V151" s="219"/>
      <c r="W151" s="78"/>
      <c r="X151" s="78"/>
      <c r="Y151" s="78"/>
      <c r="Z151" s="78"/>
      <c r="AA151" s="78"/>
    </row>
    <row r="152" spans="1:27" hidden="1">
      <c r="A152" s="115">
        <v>44346</v>
      </c>
      <c r="B152" s="200"/>
      <c r="C152" s="200"/>
      <c r="D152" s="200"/>
      <c r="E152" s="175"/>
      <c r="F152" s="60"/>
      <c r="G152" s="201">
        <f>出入金!M152</f>
        <v>0</v>
      </c>
      <c r="H152" s="201">
        <f>出入金!N152</f>
        <v>0</v>
      </c>
      <c r="I152" s="34">
        <f>出入金!C152</f>
        <v>4.3437704918032942E-2</v>
      </c>
      <c r="J152" s="175"/>
      <c r="K152" s="175"/>
      <c r="L152" s="175"/>
      <c r="M152" s="175"/>
      <c r="N152" s="175"/>
      <c r="O152" s="175"/>
      <c r="P152" s="78"/>
      <c r="Q152" s="78"/>
      <c r="R152" s="60"/>
      <c r="S152" s="60"/>
      <c r="T152" s="60"/>
      <c r="U152" s="78"/>
      <c r="V152" s="219"/>
      <c r="W152" s="78"/>
      <c r="X152" s="78"/>
      <c r="Y152" s="78"/>
      <c r="Z152" s="78"/>
      <c r="AA152" s="78"/>
    </row>
    <row r="153" spans="1:27" hidden="1">
      <c r="A153" s="115">
        <v>44347</v>
      </c>
      <c r="B153" s="200"/>
      <c r="C153" s="200"/>
      <c r="D153" s="200"/>
      <c r="E153" s="175"/>
      <c r="F153" s="60"/>
      <c r="G153" s="201">
        <f>出入金!M153</f>
        <v>0</v>
      </c>
      <c r="H153" s="201">
        <f>出入金!N153</f>
        <v>0</v>
      </c>
      <c r="I153" s="34">
        <f>出入金!C153</f>
        <v>4.3430081300813168E-2</v>
      </c>
      <c r="J153" s="175"/>
      <c r="K153" s="175"/>
      <c r="L153" s="175"/>
      <c r="M153" s="175"/>
      <c r="N153" s="175"/>
      <c r="O153" s="175"/>
      <c r="P153" s="78"/>
      <c r="Q153" s="78"/>
      <c r="R153" s="60"/>
      <c r="S153" s="60"/>
      <c r="T153" s="60"/>
      <c r="U153" s="78"/>
      <c r="V153" s="219"/>
      <c r="W153" s="78"/>
      <c r="X153" s="78"/>
      <c r="Y153" s="78"/>
      <c r="Z153" s="78"/>
      <c r="AA153" s="78"/>
    </row>
    <row r="154" spans="1:27" hidden="1">
      <c r="A154" s="115">
        <v>44348</v>
      </c>
      <c r="B154" s="200"/>
      <c r="C154" s="200"/>
      <c r="D154" s="200"/>
      <c r="E154" s="175"/>
      <c r="F154" s="60"/>
      <c r="G154" s="201">
        <f>出入金!M154</f>
        <v>0</v>
      </c>
      <c r="H154" s="201">
        <f>出入金!N154</f>
        <v>0</v>
      </c>
      <c r="I154" s="34">
        <f>出入金!C154</f>
        <v>4.3421774193548542E-2</v>
      </c>
      <c r="J154" s="175"/>
      <c r="K154" s="175"/>
      <c r="L154" s="175"/>
      <c r="M154" s="175"/>
      <c r="N154" s="175"/>
      <c r="O154" s="175"/>
      <c r="P154" s="78"/>
      <c r="Q154" s="78"/>
      <c r="R154" s="60"/>
      <c r="S154" s="60"/>
      <c r="T154" s="60"/>
      <c r="U154" s="78"/>
      <c r="V154" s="219"/>
      <c r="W154" s="78"/>
      <c r="X154" s="78"/>
      <c r="Y154" s="78"/>
      <c r="Z154" s="78"/>
      <c r="AA154" s="78"/>
    </row>
    <row r="155" spans="1:27" hidden="1">
      <c r="A155" s="115">
        <v>44349</v>
      </c>
      <c r="B155" s="200"/>
      <c r="C155" s="200"/>
      <c r="D155" s="200"/>
      <c r="E155" s="175"/>
      <c r="F155" s="60"/>
      <c r="G155" s="201">
        <f>出入金!M155</f>
        <v>0</v>
      </c>
      <c r="H155" s="201">
        <f>出入金!N155</f>
        <v>0</v>
      </c>
      <c r="I155" s="34">
        <f>出入金!C155</f>
        <v>4.3413600000000149E-2</v>
      </c>
      <c r="J155" s="175"/>
      <c r="K155" s="175"/>
      <c r="L155" s="175"/>
      <c r="M155" s="175"/>
      <c r="N155" s="175"/>
      <c r="O155" s="175"/>
      <c r="P155" s="78"/>
      <c r="Q155" s="78"/>
      <c r="R155" s="60"/>
      <c r="S155" s="60"/>
      <c r="T155" s="60"/>
      <c r="U155" s="78"/>
      <c r="V155" s="219"/>
      <c r="W155" s="78"/>
      <c r="X155" s="78"/>
      <c r="Y155" s="78"/>
      <c r="Z155" s="78"/>
      <c r="AA155" s="78"/>
    </row>
    <row r="156" spans="1:27" hidden="1">
      <c r="A156" s="115">
        <v>44350</v>
      </c>
      <c r="B156" s="200"/>
      <c r="C156" s="200"/>
      <c r="D156" s="200"/>
      <c r="E156" s="175"/>
      <c r="F156" s="60"/>
      <c r="G156" s="201">
        <f>出入金!M156</f>
        <v>0</v>
      </c>
      <c r="H156" s="201">
        <f>出入金!N156</f>
        <v>0</v>
      </c>
      <c r="I156" s="34">
        <f>出入金!C156</f>
        <v>4.3405555555555704E-2</v>
      </c>
      <c r="J156" s="175"/>
      <c r="K156" s="175"/>
      <c r="L156" s="175"/>
      <c r="M156" s="175"/>
      <c r="N156" s="175"/>
      <c r="O156" s="175"/>
      <c r="P156" s="78"/>
      <c r="Q156" s="78"/>
      <c r="R156" s="60"/>
      <c r="S156" s="60"/>
      <c r="T156" s="60"/>
      <c r="U156" s="78"/>
      <c r="V156" s="219"/>
      <c r="W156" s="78"/>
      <c r="X156" s="78"/>
      <c r="Y156" s="78"/>
      <c r="Z156" s="78"/>
      <c r="AA156" s="78"/>
    </row>
    <row r="157" spans="1:27" hidden="1">
      <c r="A157" s="115">
        <v>44351</v>
      </c>
      <c r="B157" s="200"/>
      <c r="C157" s="200"/>
      <c r="D157" s="200"/>
      <c r="E157" s="175"/>
      <c r="F157" s="60"/>
      <c r="G157" s="201">
        <f>出入金!M157</f>
        <v>0</v>
      </c>
      <c r="H157" s="201">
        <f>出入金!N157</f>
        <v>0</v>
      </c>
      <c r="I157" s="34">
        <f>出入金!C157</f>
        <v>4.3397637795275737E-2</v>
      </c>
      <c r="J157" s="175"/>
      <c r="K157" s="175"/>
      <c r="L157" s="175"/>
      <c r="M157" s="175"/>
      <c r="N157" s="175"/>
      <c r="O157" s="175"/>
      <c r="P157" s="78"/>
      <c r="Q157" s="78"/>
      <c r="R157" s="60"/>
      <c r="S157" s="60"/>
      <c r="T157" s="60"/>
      <c r="U157" s="78"/>
      <c r="V157" s="219"/>
      <c r="W157" s="78"/>
      <c r="X157" s="78"/>
      <c r="Y157" s="78"/>
      <c r="Z157" s="78"/>
      <c r="AA157" s="78"/>
    </row>
    <row r="158" spans="1:27" hidden="1">
      <c r="A158" s="115">
        <v>44352</v>
      </c>
      <c r="B158" s="200"/>
      <c r="C158" s="200"/>
      <c r="D158" s="200"/>
      <c r="E158" s="175"/>
      <c r="F158" s="60"/>
      <c r="G158" s="201">
        <f>出入金!M158</f>
        <v>0</v>
      </c>
      <c r="H158" s="201">
        <f>出入金!N158</f>
        <v>0</v>
      </c>
      <c r="I158" s="34">
        <f>出入金!C158</f>
        <v>4.3389843750000143E-2</v>
      </c>
      <c r="J158" s="175"/>
      <c r="K158" s="175"/>
      <c r="L158" s="175"/>
      <c r="M158" s="175"/>
      <c r="N158" s="175"/>
      <c r="O158" s="175"/>
      <c r="P158" s="78"/>
      <c r="Q158" s="78"/>
      <c r="R158" s="60"/>
      <c r="S158" s="60"/>
      <c r="T158" s="60"/>
      <c r="U158" s="78"/>
      <c r="V158" s="219"/>
      <c r="W158" s="78"/>
      <c r="X158" s="78"/>
      <c r="Y158" s="78"/>
      <c r="Z158" s="78"/>
      <c r="AA158" s="78"/>
    </row>
    <row r="159" spans="1:27" hidden="1">
      <c r="A159" s="115">
        <v>44353</v>
      </c>
      <c r="B159" s="200"/>
      <c r="C159" s="200"/>
      <c r="D159" s="200"/>
      <c r="E159" s="175"/>
      <c r="F159" s="60"/>
      <c r="G159" s="201">
        <f>出入金!M159</f>
        <v>0</v>
      </c>
      <c r="H159" s="201">
        <f>出入金!N159</f>
        <v>0</v>
      </c>
      <c r="I159" s="34">
        <f>出入金!C159</f>
        <v>4.3382170542635802E-2</v>
      </c>
      <c r="J159" s="175"/>
      <c r="K159" s="175"/>
      <c r="L159" s="175"/>
      <c r="M159" s="175"/>
      <c r="N159" s="175"/>
      <c r="O159" s="175"/>
      <c r="P159" s="78"/>
      <c r="Q159" s="78"/>
      <c r="R159" s="60"/>
      <c r="S159" s="60"/>
      <c r="T159" s="60"/>
      <c r="U159" s="78"/>
      <c r="V159" s="219"/>
      <c r="W159" s="78"/>
      <c r="X159" s="78"/>
      <c r="Y159" s="78"/>
      <c r="Z159" s="78"/>
      <c r="AA159" s="78"/>
    </row>
    <row r="160" spans="1:27" hidden="1">
      <c r="A160" s="115">
        <v>44354</v>
      </c>
      <c r="B160" s="200"/>
      <c r="C160" s="200"/>
      <c r="D160" s="200"/>
      <c r="E160" s="175"/>
      <c r="F160" s="60"/>
      <c r="G160" s="201">
        <f>出入金!M160</f>
        <v>0</v>
      </c>
      <c r="H160" s="201">
        <f>出入金!N160</f>
        <v>0</v>
      </c>
      <c r="I160" s="34">
        <f>出入金!C160</f>
        <v>4.3374615384615518E-2</v>
      </c>
      <c r="J160" s="175"/>
      <c r="K160" s="175"/>
      <c r="L160" s="175"/>
      <c r="M160" s="175"/>
      <c r="N160" s="175"/>
      <c r="O160" s="175"/>
      <c r="P160" s="78"/>
      <c r="Q160" s="78"/>
      <c r="R160" s="60"/>
      <c r="S160" s="60"/>
      <c r="T160" s="60"/>
      <c r="U160" s="78"/>
      <c r="V160" s="219"/>
      <c r="W160" s="78"/>
      <c r="X160" s="78"/>
      <c r="Y160" s="78"/>
      <c r="Z160" s="78"/>
      <c r="AA160" s="78"/>
    </row>
    <row r="161" spans="1:27" hidden="1">
      <c r="A161" s="115">
        <v>44355</v>
      </c>
      <c r="B161" s="200"/>
      <c r="C161" s="200"/>
      <c r="D161" s="200"/>
      <c r="E161" s="175"/>
      <c r="F161" s="60"/>
      <c r="G161" s="201">
        <f>出入金!M161</f>
        <v>0</v>
      </c>
      <c r="H161" s="201">
        <f>出入金!N161</f>
        <v>0</v>
      </c>
      <c r="I161" s="34">
        <f>出入金!C161</f>
        <v>4.336717557251922E-2</v>
      </c>
      <c r="J161" s="175"/>
      <c r="K161" s="175"/>
      <c r="L161" s="175"/>
      <c r="M161" s="175"/>
      <c r="N161" s="175"/>
      <c r="O161" s="175"/>
      <c r="P161" s="78"/>
      <c r="Q161" s="78"/>
      <c r="R161" s="60"/>
      <c r="S161" s="60"/>
      <c r="T161" s="60"/>
      <c r="U161" s="78"/>
      <c r="V161" s="219"/>
      <c r="W161" s="78"/>
      <c r="X161" s="78"/>
      <c r="Y161" s="78"/>
      <c r="Z161" s="78"/>
      <c r="AA161" s="78"/>
    </row>
    <row r="162" spans="1:27" hidden="1">
      <c r="A162" s="115">
        <v>44356</v>
      </c>
      <c r="B162" s="200"/>
      <c r="C162" s="200"/>
      <c r="D162" s="200"/>
      <c r="E162" s="175"/>
      <c r="F162" s="60"/>
      <c r="G162" s="201">
        <f>出入金!M162</f>
        <v>0</v>
      </c>
      <c r="H162" s="201">
        <f>出入金!N162</f>
        <v>0</v>
      </c>
      <c r="I162" s="34">
        <f>出入金!C162</f>
        <v>4.3359848484848619E-2</v>
      </c>
      <c r="J162" s="175"/>
      <c r="K162" s="175"/>
      <c r="L162" s="175"/>
      <c r="M162" s="175"/>
      <c r="N162" s="175"/>
      <c r="O162" s="175"/>
      <c r="P162" s="78"/>
      <c r="Q162" s="78"/>
      <c r="R162" s="60"/>
      <c r="S162" s="60"/>
      <c r="T162" s="60"/>
      <c r="U162" s="78"/>
      <c r="V162" s="219"/>
      <c r="W162" s="78"/>
      <c r="X162" s="78"/>
      <c r="Y162" s="78"/>
      <c r="Z162" s="78"/>
      <c r="AA162" s="78"/>
    </row>
    <row r="163" spans="1:27" hidden="1">
      <c r="A163" s="115">
        <v>44357</v>
      </c>
      <c r="B163" s="200"/>
      <c r="C163" s="200"/>
      <c r="D163" s="200"/>
      <c r="E163" s="175"/>
      <c r="F163" s="60"/>
      <c r="G163" s="201">
        <f>出入金!M163</f>
        <v>0</v>
      </c>
      <c r="H163" s="201">
        <f>出入金!N163</f>
        <v>0</v>
      </c>
      <c r="I163" s="34">
        <f>出入金!C163</f>
        <v>4.3352631578947497E-2</v>
      </c>
      <c r="J163" s="175"/>
      <c r="K163" s="175"/>
      <c r="L163" s="175"/>
      <c r="M163" s="175"/>
      <c r="N163" s="175"/>
      <c r="O163" s="175"/>
      <c r="P163" s="78"/>
      <c r="Q163" s="78"/>
      <c r="R163" s="60"/>
      <c r="S163" s="60"/>
      <c r="T163" s="60"/>
      <c r="U163" s="78"/>
      <c r="V163" s="219"/>
      <c r="W163" s="78"/>
      <c r="X163" s="78"/>
      <c r="Y163" s="78"/>
      <c r="Z163" s="78"/>
      <c r="AA163" s="78"/>
    </row>
    <row r="164" spans="1:27" hidden="1">
      <c r="A164" s="115">
        <v>44358</v>
      </c>
      <c r="B164" s="200"/>
      <c r="C164" s="200"/>
      <c r="D164" s="200"/>
      <c r="E164" s="175"/>
      <c r="F164" s="60"/>
      <c r="G164" s="201">
        <f>出入金!M164</f>
        <v>0</v>
      </c>
      <c r="H164" s="201">
        <f>出入金!N164</f>
        <v>0</v>
      </c>
      <c r="I164" s="34">
        <f>出入金!C164</f>
        <v>4.3345522388059825E-2</v>
      </c>
      <c r="J164" s="175"/>
      <c r="K164" s="175"/>
      <c r="L164" s="175"/>
      <c r="M164" s="175"/>
      <c r="N164" s="175"/>
      <c r="O164" s="175"/>
      <c r="P164" s="78"/>
      <c r="Q164" s="78"/>
      <c r="R164" s="60"/>
      <c r="S164" s="60"/>
      <c r="T164" s="60"/>
      <c r="U164" s="78"/>
      <c r="V164" s="219"/>
      <c r="W164" s="78"/>
      <c r="X164" s="78"/>
      <c r="Y164" s="78"/>
      <c r="Z164" s="78"/>
      <c r="AA164" s="78"/>
    </row>
    <row r="165" spans="1:27" hidden="1">
      <c r="A165" s="115">
        <v>44359</v>
      </c>
      <c r="B165" s="200"/>
      <c r="C165" s="200"/>
      <c r="D165" s="200"/>
      <c r="E165" s="175"/>
      <c r="F165" s="60"/>
      <c r="G165" s="201">
        <f>出入金!M165</f>
        <v>0</v>
      </c>
      <c r="H165" s="201">
        <f>出入金!N165</f>
        <v>0</v>
      </c>
      <c r="I165" s="34">
        <f>出入金!C165</f>
        <v>4.3338518518518644E-2</v>
      </c>
      <c r="J165" s="175"/>
      <c r="K165" s="175"/>
      <c r="L165" s="175"/>
      <c r="M165" s="175"/>
      <c r="N165" s="175"/>
      <c r="O165" s="175"/>
      <c r="P165" s="78"/>
      <c r="Q165" s="78"/>
      <c r="R165" s="60"/>
      <c r="S165" s="60"/>
      <c r="T165" s="60"/>
      <c r="U165" s="78"/>
      <c r="V165" s="219"/>
      <c r="W165" s="78"/>
      <c r="X165" s="78"/>
      <c r="Y165" s="78"/>
      <c r="Z165" s="78"/>
      <c r="AA165" s="78"/>
    </row>
    <row r="166" spans="1:27" hidden="1">
      <c r="A166" s="115">
        <v>44360</v>
      </c>
      <c r="B166" s="200"/>
      <c r="C166" s="200"/>
      <c r="D166" s="200"/>
      <c r="E166" s="175"/>
      <c r="F166" s="60"/>
      <c r="G166" s="201">
        <f>出入金!M166</f>
        <v>0</v>
      </c>
      <c r="H166" s="201">
        <f>出入金!N166</f>
        <v>0</v>
      </c>
      <c r="I166" s="34">
        <f>出入金!C166</f>
        <v>4.3331617647058944E-2</v>
      </c>
      <c r="J166" s="175"/>
      <c r="K166" s="175"/>
      <c r="L166" s="175"/>
      <c r="M166" s="175"/>
      <c r="N166" s="175"/>
      <c r="O166" s="175"/>
      <c r="P166" s="78"/>
      <c r="Q166" s="78"/>
      <c r="R166" s="60"/>
      <c r="S166" s="60"/>
      <c r="T166" s="60"/>
      <c r="U166" s="78"/>
      <c r="V166" s="219"/>
      <c r="W166" s="78"/>
      <c r="X166" s="78"/>
      <c r="Y166" s="78"/>
      <c r="Z166" s="78"/>
      <c r="AA166" s="78"/>
    </row>
    <row r="167" spans="1:27" hidden="1">
      <c r="A167" s="115">
        <v>44361</v>
      </c>
      <c r="B167" s="200"/>
      <c r="C167" s="200"/>
      <c r="D167" s="200"/>
      <c r="E167" s="175"/>
      <c r="F167" s="60"/>
      <c r="G167" s="201">
        <f>出入金!M167</f>
        <v>0</v>
      </c>
      <c r="H167" s="201">
        <f>出入金!N167</f>
        <v>0</v>
      </c>
      <c r="I167" s="34">
        <f>出入金!C167</f>
        <v>4.3324817518248293E-2</v>
      </c>
      <c r="J167" s="175"/>
      <c r="K167" s="175"/>
      <c r="L167" s="175"/>
      <c r="M167" s="175"/>
      <c r="N167" s="175"/>
      <c r="O167" s="175"/>
      <c r="P167" s="78"/>
      <c r="Q167" s="78"/>
      <c r="R167" s="60"/>
      <c r="S167" s="60"/>
      <c r="T167" s="60"/>
      <c r="U167" s="78"/>
      <c r="V167" s="219"/>
      <c r="W167" s="78"/>
      <c r="X167" s="78"/>
      <c r="Y167" s="78"/>
      <c r="Z167" s="78"/>
      <c r="AA167" s="78"/>
    </row>
    <row r="168" spans="1:27" hidden="1">
      <c r="A168" s="115">
        <v>44362</v>
      </c>
      <c r="B168" s="200"/>
      <c r="C168" s="200"/>
      <c r="D168" s="200"/>
      <c r="E168" s="175"/>
      <c r="F168" s="60"/>
      <c r="G168" s="201">
        <f>出入金!M168</f>
        <v>0</v>
      </c>
      <c r="H168" s="201">
        <f>出入金!N168</f>
        <v>0</v>
      </c>
      <c r="I168" s="34">
        <f>出入金!C168</f>
        <v>4.3318115942029098E-2</v>
      </c>
      <c r="J168" s="175"/>
      <c r="K168" s="175"/>
      <c r="L168" s="175"/>
      <c r="M168" s="175"/>
      <c r="N168" s="175"/>
      <c r="O168" s="175"/>
      <c r="P168" s="78"/>
      <c r="Q168" s="78"/>
      <c r="R168" s="60"/>
      <c r="S168" s="60"/>
      <c r="T168" s="60"/>
      <c r="U168" s="78"/>
      <c r="V168" s="219"/>
      <c r="W168" s="78"/>
      <c r="X168" s="78"/>
      <c r="Y168" s="78"/>
      <c r="Z168" s="78"/>
      <c r="AA168" s="78"/>
    </row>
    <row r="169" spans="1:27" hidden="1">
      <c r="A169" s="115">
        <v>44363</v>
      </c>
      <c r="B169" s="200"/>
      <c r="C169" s="200"/>
      <c r="D169" s="200"/>
      <c r="E169" s="175"/>
      <c r="F169" s="60"/>
      <c r="G169" s="201">
        <f>出入金!M169</f>
        <v>0</v>
      </c>
      <c r="H169" s="201">
        <f>出入金!N169</f>
        <v>0</v>
      </c>
      <c r="I169" s="34">
        <f>出入金!C169</f>
        <v>4.3311510791367018E-2</v>
      </c>
      <c r="J169" s="175"/>
      <c r="K169" s="175"/>
      <c r="L169" s="175"/>
      <c r="M169" s="175"/>
      <c r="N169" s="175"/>
      <c r="O169" s="175"/>
      <c r="P169" s="78"/>
      <c r="Q169" s="78"/>
      <c r="R169" s="60"/>
      <c r="S169" s="60"/>
      <c r="T169" s="60"/>
      <c r="U169" s="78"/>
      <c r="V169" s="219"/>
      <c r="W169" s="78"/>
      <c r="X169" s="78"/>
      <c r="Y169" s="78"/>
      <c r="Z169" s="78"/>
      <c r="AA169" s="78"/>
    </row>
    <row r="170" spans="1:27" hidden="1">
      <c r="A170" s="115">
        <v>44364</v>
      </c>
      <c r="B170" s="200"/>
      <c r="C170" s="200"/>
      <c r="D170" s="200"/>
      <c r="E170" s="175"/>
      <c r="F170" s="60"/>
      <c r="G170" s="201">
        <f>出入金!M170</f>
        <v>0</v>
      </c>
      <c r="H170" s="201">
        <f>出入金!N170</f>
        <v>0</v>
      </c>
      <c r="I170" s="34">
        <f>出入金!C170</f>
        <v>4.3305000000000114E-2</v>
      </c>
      <c r="J170" s="175"/>
      <c r="K170" s="175"/>
      <c r="L170" s="175"/>
      <c r="M170" s="175"/>
      <c r="N170" s="175"/>
      <c r="O170" s="175"/>
      <c r="P170" s="78"/>
      <c r="Q170" s="78"/>
      <c r="R170" s="60"/>
      <c r="S170" s="60"/>
      <c r="T170" s="60"/>
      <c r="U170" s="78"/>
      <c r="V170" s="219"/>
      <c r="W170" s="78"/>
      <c r="X170" s="78"/>
      <c r="Y170" s="78"/>
      <c r="Z170" s="78"/>
      <c r="AA170" s="78"/>
    </row>
    <row r="171" spans="1:27" hidden="1">
      <c r="A171" s="115">
        <v>44365</v>
      </c>
      <c r="B171" s="200"/>
      <c r="C171" s="200"/>
      <c r="D171" s="200"/>
      <c r="E171" s="175"/>
      <c r="F171" s="60"/>
      <c r="G171" s="201">
        <f>出入金!M171</f>
        <v>0</v>
      </c>
      <c r="H171" s="201">
        <f>出入金!N171</f>
        <v>0</v>
      </c>
      <c r="I171" s="34">
        <f>出入金!C171</f>
        <v>4.3298581560283794E-2</v>
      </c>
      <c r="J171" s="175"/>
      <c r="K171" s="175"/>
      <c r="L171" s="175"/>
      <c r="M171" s="175"/>
      <c r="N171" s="175"/>
      <c r="O171" s="175"/>
      <c r="P171" s="78"/>
      <c r="Q171" s="78"/>
      <c r="R171" s="60"/>
      <c r="S171" s="60"/>
      <c r="T171" s="60"/>
      <c r="U171" s="78"/>
      <c r="V171" s="219"/>
      <c r="W171" s="78"/>
      <c r="X171" s="78"/>
      <c r="Y171" s="78"/>
      <c r="Z171" s="78"/>
      <c r="AA171" s="78"/>
    </row>
    <row r="172" spans="1:27" hidden="1">
      <c r="A172" s="115">
        <v>44366</v>
      </c>
      <c r="B172" s="200"/>
      <c r="C172" s="200"/>
      <c r="D172" s="200"/>
      <c r="E172" s="175"/>
      <c r="F172" s="60"/>
      <c r="G172" s="201">
        <f>出入金!M172</f>
        <v>0</v>
      </c>
      <c r="H172" s="201">
        <f>出入金!N172</f>
        <v>0</v>
      </c>
      <c r="I172" s="34">
        <f>出入金!C172</f>
        <v>4.3292253521126867E-2</v>
      </c>
      <c r="J172" s="175"/>
      <c r="K172" s="175"/>
      <c r="L172" s="175"/>
      <c r="M172" s="175"/>
      <c r="N172" s="175"/>
      <c r="O172" s="175"/>
      <c r="P172" s="78"/>
      <c r="Q172" s="78"/>
      <c r="R172" s="60"/>
      <c r="S172" s="60"/>
      <c r="T172" s="60"/>
      <c r="U172" s="78"/>
      <c r="V172" s="219"/>
      <c r="W172" s="78"/>
      <c r="X172" s="78"/>
      <c r="Y172" s="78"/>
      <c r="Z172" s="78"/>
      <c r="AA172" s="78"/>
    </row>
    <row r="173" spans="1:27" hidden="1">
      <c r="A173" s="115">
        <v>44367</v>
      </c>
      <c r="B173" s="200"/>
      <c r="C173" s="200"/>
      <c r="D173" s="200"/>
      <c r="E173" s="175"/>
      <c r="F173" s="60"/>
      <c r="G173" s="201">
        <f>出入金!M173</f>
        <v>0</v>
      </c>
      <c r="H173" s="201">
        <f>出入金!N173</f>
        <v>0</v>
      </c>
      <c r="I173" s="34">
        <f>出入金!C173</f>
        <v>4.3286013986014088E-2</v>
      </c>
      <c r="J173" s="175"/>
      <c r="K173" s="175"/>
      <c r="L173" s="175"/>
      <c r="M173" s="175"/>
      <c r="N173" s="175"/>
      <c r="O173" s="175"/>
      <c r="P173" s="78"/>
      <c r="Q173" s="78"/>
      <c r="R173" s="60"/>
      <c r="S173" s="60"/>
      <c r="T173" s="60"/>
      <c r="U173" s="78"/>
      <c r="V173" s="219"/>
      <c r="W173" s="78"/>
      <c r="X173" s="78"/>
      <c r="Y173" s="78"/>
      <c r="Z173" s="78"/>
      <c r="AA173" s="78"/>
    </row>
    <row r="174" spans="1:27" hidden="1">
      <c r="A174" s="115">
        <v>44368</v>
      </c>
      <c r="B174" s="200"/>
      <c r="C174" s="200"/>
      <c r="D174" s="200"/>
      <c r="E174" s="175"/>
      <c r="F174" s="60"/>
      <c r="G174" s="201">
        <f>出入金!M174</f>
        <v>0</v>
      </c>
      <c r="H174" s="201">
        <f>出入金!N174</f>
        <v>0</v>
      </c>
      <c r="I174" s="34">
        <f>出入金!C174</f>
        <v>4.3279861111111213E-2</v>
      </c>
      <c r="J174" s="175"/>
      <c r="K174" s="175"/>
      <c r="L174" s="175"/>
      <c r="M174" s="175"/>
      <c r="N174" s="175"/>
      <c r="O174" s="175"/>
      <c r="P174" s="78"/>
      <c r="Q174" s="78"/>
      <c r="R174" s="60"/>
      <c r="S174" s="60"/>
      <c r="T174" s="60"/>
      <c r="U174" s="78"/>
      <c r="V174" s="219"/>
      <c r="W174" s="78"/>
      <c r="X174" s="78"/>
      <c r="Y174" s="78"/>
      <c r="Z174" s="78"/>
      <c r="AA174" s="78"/>
    </row>
    <row r="175" spans="1:27" hidden="1">
      <c r="A175" s="115">
        <v>44369</v>
      </c>
      <c r="B175" s="200"/>
      <c r="C175" s="200"/>
      <c r="D175" s="200"/>
      <c r="E175" s="175"/>
      <c r="F175" s="60"/>
      <c r="G175" s="201">
        <f>出入金!M175</f>
        <v>0</v>
      </c>
      <c r="H175" s="201">
        <f>出入金!N175</f>
        <v>0</v>
      </c>
      <c r="I175" s="34">
        <f>出入金!C175</f>
        <v>4.3273793103448373E-2</v>
      </c>
      <c r="J175" s="175"/>
      <c r="K175" s="175"/>
      <c r="L175" s="175"/>
      <c r="M175" s="175"/>
      <c r="N175" s="175"/>
      <c r="O175" s="175"/>
      <c r="P175" s="78"/>
      <c r="Q175" s="78"/>
      <c r="R175" s="60"/>
      <c r="S175" s="60"/>
      <c r="T175" s="60"/>
      <c r="U175" s="78"/>
      <c r="V175" s="219"/>
      <c r="W175" s="78"/>
      <c r="X175" s="78"/>
      <c r="Y175" s="78"/>
      <c r="Z175" s="78"/>
      <c r="AA175" s="78"/>
    </row>
    <row r="176" spans="1:27" hidden="1">
      <c r="A176" s="115">
        <v>44370</v>
      </c>
      <c r="B176" s="200"/>
      <c r="C176" s="200"/>
      <c r="D176" s="200"/>
      <c r="E176" s="175"/>
      <c r="F176" s="60"/>
      <c r="G176" s="201">
        <f>出入金!M176</f>
        <v>0</v>
      </c>
      <c r="H176" s="201">
        <f>出入金!N176</f>
        <v>0</v>
      </c>
      <c r="I176" s="34">
        <f>出入金!C176</f>
        <v>4.326780821917818E-2</v>
      </c>
      <c r="J176" s="175"/>
      <c r="K176" s="175"/>
      <c r="L176" s="175"/>
      <c r="M176" s="175"/>
      <c r="N176" s="175"/>
      <c r="O176" s="175"/>
      <c r="P176" s="78"/>
      <c r="Q176" s="78"/>
      <c r="R176" s="60"/>
      <c r="S176" s="60"/>
      <c r="T176" s="60"/>
      <c r="U176" s="78"/>
      <c r="V176" s="219"/>
      <c r="W176" s="78"/>
      <c r="X176" s="78"/>
      <c r="Y176" s="78"/>
      <c r="Z176" s="78"/>
      <c r="AA176" s="78"/>
    </row>
    <row r="177" spans="1:27" hidden="1">
      <c r="A177" s="115">
        <v>44371</v>
      </c>
      <c r="B177" s="200"/>
      <c r="C177" s="200"/>
      <c r="D177" s="200"/>
      <c r="E177" s="175"/>
      <c r="F177" s="60"/>
      <c r="G177" s="201">
        <f>出入金!M177</f>
        <v>0</v>
      </c>
      <c r="H177" s="201">
        <f>出入金!N177</f>
        <v>0</v>
      </c>
      <c r="I177" s="34">
        <f>出入金!C177</f>
        <v>4.3261904761904856E-2</v>
      </c>
      <c r="J177" s="175"/>
      <c r="K177" s="175"/>
      <c r="L177" s="175"/>
      <c r="M177" s="175"/>
      <c r="N177" s="175"/>
      <c r="O177" s="175"/>
      <c r="P177" s="78"/>
      <c r="Q177" s="78"/>
      <c r="R177" s="60"/>
      <c r="S177" s="60"/>
      <c r="T177" s="60"/>
      <c r="U177" s="78"/>
      <c r="V177" s="219"/>
      <c r="W177" s="78"/>
      <c r="X177" s="78"/>
      <c r="Y177" s="78"/>
      <c r="Z177" s="78"/>
      <c r="AA177" s="78"/>
    </row>
    <row r="178" spans="1:27" hidden="1">
      <c r="A178" s="115">
        <v>44372</v>
      </c>
      <c r="B178" s="200"/>
      <c r="C178" s="200"/>
      <c r="D178" s="200"/>
      <c r="E178" s="175"/>
      <c r="F178" s="60"/>
      <c r="G178" s="201">
        <f>出入金!M178</f>
        <v>0</v>
      </c>
      <c r="H178" s="201">
        <f>出入金!N178</f>
        <v>0</v>
      </c>
      <c r="I178" s="34">
        <f>出入金!C178</f>
        <v>4.3256081081081171E-2</v>
      </c>
      <c r="J178" s="175"/>
      <c r="K178" s="175"/>
      <c r="L178" s="175"/>
      <c r="M178" s="175"/>
      <c r="N178" s="175"/>
      <c r="O178" s="175"/>
      <c r="P178" s="78"/>
      <c r="Q178" s="78"/>
      <c r="R178" s="60"/>
      <c r="S178" s="60"/>
      <c r="T178" s="60"/>
      <c r="U178" s="78"/>
      <c r="V178" s="219"/>
      <c r="W178" s="78"/>
      <c r="X178" s="78"/>
      <c r="Y178" s="78"/>
      <c r="Z178" s="78"/>
      <c r="AA178" s="78"/>
    </row>
    <row r="179" spans="1:27" hidden="1">
      <c r="A179" s="115">
        <v>44373</v>
      </c>
      <c r="B179" s="200"/>
      <c r="C179" s="200"/>
      <c r="D179" s="200"/>
      <c r="E179" s="175"/>
      <c r="F179" s="60"/>
      <c r="G179" s="201">
        <f>出入金!M179</f>
        <v>0</v>
      </c>
      <c r="H179" s="201">
        <f>出入金!N179</f>
        <v>0</v>
      </c>
      <c r="I179" s="34">
        <f>出入金!C179</f>
        <v>4.3250335570469887E-2</v>
      </c>
      <c r="J179" s="175"/>
      <c r="K179" s="175"/>
      <c r="L179" s="175"/>
      <c r="M179" s="175"/>
      <c r="N179" s="175"/>
      <c r="O179" s="175"/>
      <c r="P179" s="78"/>
      <c r="Q179" s="78"/>
      <c r="R179" s="60"/>
      <c r="S179" s="60"/>
      <c r="T179" s="60"/>
      <c r="U179" s="78"/>
      <c r="V179" s="219"/>
      <c r="W179" s="78"/>
      <c r="X179" s="78"/>
      <c r="Y179" s="78"/>
      <c r="Z179" s="78"/>
      <c r="AA179" s="78"/>
    </row>
    <row r="180" spans="1:27" hidden="1">
      <c r="A180" s="115">
        <v>44374</v>
      </c>
      <c r="B180" s="200"/>
      <c r="C180" s="200"/>
      <c r="D180" s="200"/>
      <c r="E180" s="175"/>
      <c r="F180" s="60"/>
      <c r="G180" s="201">
        <f>出入金!M180</f>
        <v>0</v>
      </c>
      <c r="H180" s="201">
        <f>出入金!N180</f>
        <v>0</v>
      </c>
      <c r="I180" s="34">
        <f>出入金!C180</f>
        <v>4.3244666666666758E-2</v>
      </c>
      <c r="J180" s="175"/>
      <c r="K180" s="175"/>
      <c r="L180" s="175"/>
      <c r="M180" s="175"/>
      <c r="N180" s="175"/>
      <c r="O180" s="175"/>
      <c r="P180" s="78"/>
      <c r="Q180" s="78"/>
      <c r="R180" s="60"/>
      <c r="S180" s="60"/>
      <c r="T180" s="60"/>
      <c r="U180" s="78"/>
      <c r="V180" s="219"/>
      <c r="W180" s="78"/>
      <c r="X180" s="78"/>
      <c r="Y180" s="78"/>
      <c r="Z180" s="78"/>
      <c r="AA180" s="78"/>
    </row>
    <row r="181" spans="1:27" hidden="1">
      <c r="A181" s="115">
        <v>44375</v>
      </c>
      <c r="B181" s="200"/>
      <c r="C181" s="200"/>
      <c r="D181" s="200"/>
      <c r="E181" s="175"/>
      <c r="F181" s="60"/>
      <c r="G181" s="201">
        <f>出入金!M181</f>
        <v>0</v>
      </c>
      <c r="H181" s="201">
        <f>出入金!N181</f>
        <v>0</v>
      </c>
      <c r="I181" s="34">
        <f>出入金!C181</f>
        <v>4.3239072847682206E-2</v>
      </c>
      <c r="J181" s="175"/>
      <c r="K181" s="175"/>
      <c r="L181" s="175"/>
      <c r="M181" s="175"/>
      <c r="N181" s="175"/>
      <c r="O181" s="175"/>
      <c r="P181" s="78"/>
      <c r="Q181" s="78"/>
      <c r="R181" s="60"/>
      <c r="S181" s="60"/>
      <c r="T181" s="60"/>
      <c r="U181" s="78"/>
      <c r="V181" s="219"/>
      <c r="W181" s="78"/>
      <c r="X181" s="78"/>
      <c r="Y181" s="78"/>
      <c r="Z181" s="78"/>
      <c r="AA181" s="78"/>
    </row>
    <row r="182" spans="1:27" hidden="1">
      <c r="A182" s="115">
        <v>44376</v>
      </c>
      <c r="B182" s="200"/>
      <c r="C182" s="200"/>
      <c r="D182" s="200"/>
      <c r="E182" s="175"/>
      <c r="F182" s="60"/>
      <c r="G182" s="201">
        <f>出入金!M182</f>
        <v>0</v>
      </c>
      <c r="H182" s="201">
        <f>出入金!N182</f>
        <v>0</v>
      </c>
      <c r="I182" s="34">
        <f>出入金!C182</f>
        <v>4.3233552631579034E-2</v>
      </c>
      <c r="J182" s="175"/>
      <c r="K182" s="175"/>
      <c r="L182" s="175"/>
      <c r="M182" s="175"/>
      <c r="N182" s="175"/>
      <c r="O182" s="175"/>
      <c r="P182" s="78"/>
      <c r="Q182" s="78"/>
      <c r="R182" s="60"/>
      <c r="S182" s="60"/>
      <c r="T182" s="60"/>
      <c r="U182" s="78"/>
      <c r="V182" s="219"/>
      <c r="W182" s="78"/>
      <c r="X182" s="78"/>
      <c r="Y182" s="78"/>
      <c r="Z182" s="78"/>
      <c r="AA182" s="78"/>
    </row>
    <row r="183" spans="1:27" hidden="1">
      <c r="A183" s="115">
        <v>44377</v>
      </c>
      <c r="B183" s="200"/>
      <c r="C183" s="200"/>
      <c r="D183" s="200"/>
      <c r="E183" s="175"/>
      <c r="F183" s="60"/>
      <c r="G183" s="201">
        <f>出入金!M183</f>
        <v>0</v>
      </c>
      <c r="H183" s="201">
        <f>出入金!N183</f>
        <v>0</v>
      </c>
      <c r="I183" s="34">
        <f>出入金!C183</f>
        <v>4.3228104575163483E-2</v>
      </c>
      <c r="J183" s="175"/>
      <c r="K183" s="175"/>
      <c r="L183" s="175"/>
      <c r="M183" s="175"/>
      <c r="N183" s="175"/>
      <c r="O183" s="175"/>
      <c r="P183" s="78"/>
      <c r="Q183" s="78"/>
      <c r="R183" s="60"/>
      <c r="S183" s="60"/>
      <c r="T183" s="60"/>
      <c r="U183" s="78"/>
      <c r="V183" s="219"/>
      <c r="W183" s="78"/>
      <c r="X183" s="78"/>
      <c r="Y183" s="78"/>
      <c r="Z183" s="78"/>
      <c r="AA183" s="78"/>
    </row>
    <row r="184" spans="1:27" hidden="1">
      <c r="A184" s="115">
        <v>44378</v>
      </c>
      <c r="B184" s="200"/>
      <c r="C184" s="200"/>
      <c r="D184" s="200"/>
      <c r="E184" s="175"/>
      <c r="F184" s="60"/>
      <c r="G184" s="201">
        <f>出入金!M184</f>
        <v>0</v>
      </c>
      <c r="H184" s="201">
        <f>出入金!N184</f>
        <v>0</v>
      </c>
      <c r="I184" s="34">
        <f>出入金!C184</f>
        <v>4.3224675324675409E-2</v>
      </c>
      <c r="J184" s="175"/>
      <c r="K184" s="175"/>
      <c r="L184" s="175"/>
      <c r="M184" s="175"/>
      <c r="N184" s="175"/>
      <c r="O184" s="175"/>
      <c r="P184" s="78"/>
      <c r="Q184" s="78"/>
      <c r="R184" s="60"/>
      <c r="S184" s="60"/>
      <c r="T184" s="60"/>
      <c r="U184" s="78"/>
      <c r="V184" s="219"/>
      <c r="W184" s="78"/>
      <c r="X184" s="78"/>
      <c r="Y184" s="78"/>
      <c r="Z184" s="78"/>
      <c r="AA184" s="78"/>
    </row>
    <row r="185" spans="1:27" hidden="1">
      <c r="A185" s="115">
        <v>44379</v>
      </c>
      <c r="B185" s="200"/>
      <c r="C185" s="200"/>
      <c r="D185" s="200"/>
      <c r="E185" s="175"/>
      <c r="F185" s="60"/>
      <c r="G185" s="201">
        <f>出入金!M185</f>
        <v>0</v>
      </c>
      <c r="H185" s="201">
        <f>出入金!N185</f>
        <v>0</v>
      </c>
      <c r="I185" s="34">
        <f>出入金!C185</f>
        <v>4.3221290322580729E-2</v>
      </c>
      <c r="J185" s="175"/>
      <c r="K185" s="175"/>
      <c r="L185" s="175"/>
      <c r="M185" s="175"/>
      <c r="N185" s="175"/>
      <c r="O185" s="175"/>
      <c r="P185" s="78"/>
      <c r="Q185" s="78"/>
      <c r="R185" s="60"/>
      <c r="S185" s="60"/>
      <c r="T185" s="60"/>
      <c r="U185" s="78"/>
      <c r="V185" s="219"/>
      <c r="W185" s="78"/>
      <c r="X185" s="78"/>
      <c r="Y185" s="78"/>
      <c r="Z185" s="78"/>
      <c r="AA185" s="78"/>
    </row>
    <row r="186" spans="1:27" hidden="1">
      <c r="A186" s="115">
        <v>44380</v>
      </c>
      <c r="B186" s="200"/>
      <c r="C186" s="200"/>
      <c r="D186" s="200"/>
      <c r="E186" s="175"/>
      <c r="F186" s="60"/>
      <c r="G186" s="201">
        <f>出入金!M186</f>
        <v>0</v>
      </c>
      <c r="H186" s="201">
        <f>出入金!N186</f>
        <v>0</v>
      </c>
      <c r="I186" s="34">
        <f>出入金!C186</f>
        <v>4.3217948717948797E-2</v>
      </c>
      <c r="J186" s="175"/>
      <c r="K186" s="175"/>
      <c r="L186" s="175"/>
      <c r="M186" s="175"/>
      <c r="N186" s="175"/>
      <c r="O186" s="175"/>
      <c r="P186" s="78"/>
      <c r="Q186" s="78"/>
      <c r="R186" s="60"/>
      <c r="S186" s="60"/>
      <c r="T186" s="60"/>
      <c r="U186" s="78"/>
      <c r="V186" s="219"/>
      <c r="W186" s="78"/>
      <c r="X186" s="78"/>
      <c r="Y186" s="78"/>
      <c r="Z186" s="78"/>
      <c r="AA186" s="78"/>
    </row>
    <row r="187" spans="1:27" hidden="1">
      <c r="A187" s="115">
        <v>44381</v>
      </c>
      <c r="B187" s="200"/>
      <c r="C187" s="200"/>
      <c r="D187" s="200"/>
      <c r="E187" s="175"/>
      <c r="F187" s="60"/>
      <c r="G187" s="201">
        <f>出入金!M187</f>
        <v>0</v>
      </c>
      <c r="H187" s="201">
        <f>出入金!N187</f>
        <v>0</v>
      </c>
      <c r="I187" s="34">
        <f>出入金!C187</f>
        <v>4.3214649681528744E-2</v>
      </c>
      <c r="J187" s="175"/>
      <c r="K187" s="175"/>
      <c r="L187" s="175"/>
      <c r="M187" s="175"/>
      <c r="N187" s="175"/>
      <c r="O187" s="175"/>
      <c r="P187" s="78"/>
      <c r="Q187" s="78"/>
      <c r="R187" s="60"/>
      <c r="S187" s="60"/>
      <c r="T187" s="60"/>
      <c r="U187" s="78"/>
      <c r="V187" s="219"/>
      <c r="W187" s="78"/>
      <c r="X187" s="78"/>
      <c r="Y187" s="78"/>
      <c r="Z187" s="78"/>
      <c r="AA187" s="78"/>
    </row>
    <row r="188" spans="1:27" hidden="1">
      <c r="A188" s="115">
        <v>44382</v>
      </c>
      <c r="B188" s="200"/>
      <c r="C188" s="200"/>
      <c r="D188" s="200"/>
      <c r="E188" s="175"/>
      <c r="F188" s="60"/>
      <c r="G188" s="201">
        <f>出入金!M188</f>
        <v>0</v>
      </c>
      <c r="H188" s="201">
        <f>出入金!N188</f>
        <v>0</v>
      </c>
      <c r="I188" s="34">
        <f>出入金!C188</f>
        <v>4.3211392405063366E-2</v>
      </c>
      <c r="J188" s="175"/>
      <c r="K188" s="175"/>
      <c r="L188" s="175"/>
      <c r="M188" s="175"/>
      <c r="N188" s="175"/>
      <c r="O188" s="175"/>
      <c r="P188" s="78"/>
      <c r="Q188" s="78"/>
      <c r="R188" s="60"/>
      <c r="S188" s="60"/>
      <c r="T188" s="60"/>
      <c r="U188" s="78"/>
      <c r="V188" s="219"/>
      <c r="W188" s="78"/>
      <c r="X188" s="78"/>
      <c r="Y188" s="78"/>
      <c r="Z188" s="78"/>
      <c r="AA188" s="78"/>
    </row>
    <row r="189" spans="1:27" hidden="1">
      <c r="A189" s="115">
        <v>44383</v>
      </c>
      <c r="B189" s="200"/>
      <c r="C189" s="200"/>
      <c r="D189" s="200"/>
      <c r="E189" s="175"/>
      <c r="F189" s="60"/>
      <c r="G189" s="201">
        <f>出入金!M189</f>
        <v>0</v>
      </c>
      <c r="H189" s="201">
        <f>出入金!N189</f>
        <v>0</v>
      </c>
      <c r="I189" s="34">
        <f>出入金!C189</f>
        <v>4.3208176100629006E-2</v>
      </c>
      <c r="J189" s="175"/>
      <c r="K189" s="175"/>
      <c r="L189" s="175"/>
      <c r="M189" s="175"/>
      <c r="N189" s="175"/>
      <c r="O189" s="175"/>
      <c r="P189" s="78"/>
      <c r="Q189" s="78"/>
      <c r="R189" s="60"/>
      <c r="S189" s="60"/>
      <c r="T189" s="60"/>
      <c r="U189" s="78"/>
      <c r="V189" s="219"/>
      <c r="W189" s="78"/>
      <c r="X189" s="78"/>
      <c r="Y189" s="78"/>
      <c r="Z189" s="78"/>
      <c r="AA189" s="78"/>
    </row>
    <row r="190" spans="1:27" hidden="1">
      <c r="A190" s="115">
        <v>44384</v>
      </c>
      <c r="B190" s="200"/>
      <c r="C190" s="200"/>
      <c r="D190" s="200"/>
      <c r="E190" s="175"/>
      <c r="F190" s="60"/>
      <c r="G190" s="201">
        <f>出入金!M190</f>
        <v>0</v>
      </c>
      <c r="H190" s="201">
        <f>出入金!N190</f>
        <v>0</v>
      </c>
      <c r="I190" s="34">
        <f>出入金!C190</f>
        <v>4.3205000000000077E-2</v>
      </c>
      <c r="J190" s="175"/>
      <c r="K190" s="175"/>
      <c r="L190" s="175"/>
      <c r="M190" s="175"/>
      <c r="N190" s="175"/>
      <c r="O190" s="175"/>
      <c r="P190" s="78"/>
      <c r="Q190" s="78"/>
      <c r="R190" s="60"/>
      <c r="S190" s="60"/>
      <c r="T190" s="60"/>
      <c r="U190" s="78"/>
      <c r="V190" s="219"/>
      <c r="W190" s="78"/>
      <c r="X190" s="78"/>
      <c r="Y190" s="78"/>
      <c r="Z190" s="78"/>
      <c r="AA190" s="78"/>
    </row>
    <row r="191" spans="1:27" hidden="1">
      <c r="A191" s="115">
        <v>44385</v>
      </c>
      <c r="B191" s="200"/>
      <c r="C191" s="200"/>
      <c r="D191" s="200"/>
      <c r="E191" s="175"/>
      <c r="F191" s="60"/>
      <c r="G191" s="201">
        <f>出入金!M191</f>
        <v>0</v>
      </c>
      <c r="H191" s="201">
        <f>出入金!N191</f>
        <v>0</v>
      </c>
      <c r="I191" s="34">
        <f>出入金!C191</f>
        <v>4.3201863354037341E-2</v>
      </c>
      <c r="J191" s="175"/>
      <c r="K191" s="175"/>
      <c r="L191" s="175"/>
      <c r="M191" s="175"/>
      <c r="N191" s="175"/>
      <c r="O191" s="175"/>
      <c r="P191" s="78"/>
      <c r="Q191" s="78"/>
      <c r="R191" s="60"/>
      <c r="S191" s="60"/>
      <c r="T191" s="60"/>
      <c r="U191" s="78"/>
      <c r="V191" s="219"/>
      <c r="W191" s="78"/>
      <c r="X191" s="78"/>
      <c r="Y191" s="78"/>
      <c r="Z191" s="78"/>
      <c r="AA191" s="78"/>
    </row>
    <row r="192" spans="1:27" hidden="1">
      <c r="A192" s="115">
        <v>44386</v>
      </c>
      <c r="B192" s="200"/>
      <c r="C192" s="200"/>
      <c r="D192" s="200"/>
      <c r="E192" s="175"/>
      <c r="F192" s="60"/>
      <c r="G192" s="201">
        <f>出入金!M192</f>
        <v>0</v>
      </c>
      <c r="H192" s="201">
        <f>出入金!N192</f>
        <v>0</v>
      </c>
      <c r="I192" s="34">
        <f>出入金!C192</f>
        <v>4.3198765432098843E-2</v>
      </c>
      <c r="J192" s="175"/>
      <c r="K192" s="175"/>
      <c r="L192" s="175"/>
      <c r="M192" s="175"/>
      <c r="N192" s="175"/>
      <c r="O192" s="175"/>
      <c r="P192" s="78"/>
      <c r="Q192" s="78"/>
      <c r="R192" s="60"/>
      <c r="S192" s="60"/>
      <c r="T192" s="60"/>
      <c r="U192" s="78"/>
      <c r="V192" s="219"/>
      <c r="W192" s="78"/>
      <c r="X192" s="78"/>
      <c r="Y192" s="78"/>
      <c r="Z192" s="78"/>
      <c r="AA192" s="78"/>
    </row>
    <row r="193" spans="1:27" hidden="1">
      <c r="A193" s="115">
        <v>44387</v>
      </c>
      <c r="B193" s="200"/>
      <c r="C193" s="200"/>
      <c r="D193" s="200"/>
      <c r="E193" s="175"/>
      <c r="F193" s="60"/>
      <c r="G193" s="201">
        <f>出入金!M193</f>
        <v>0</v>
      </c>
      <c r="H193" s="201">
        <f>出入金!N193</f>
        <v>0</v>
      </c>
      <c r="I193" s="34">
        <f>出入金!C193</f>
        <v>4.319570552147247E-2</v>
      </c>
      <c r="J193" s="175"/>
      <c r="K193" s="175"/>
      <c r="L193" s="175"/>
      <c r="M193" s="175"/>
      <c r="N193" s="175"/>
      <c r="O193" s="175"/>
      <c r="P193" s="78"/>
      <c r="Q193" s="78"/>
      <c r="R193" s="60"/>
      <c r="S193" s="60"/>
      <c r="T193" s="60"/>
      <c r="U193" s="78"/>
      <c r="V193" s="219"/>
      <c r="W193" s="78"/>
      <c r="X193" s="78"/>
      <c r="Y193" s="78"/>
      <c r="Z193" s="78"/>
      <c r="AA193" s="78"/>
    </row>
    <row r="194" spans="1:27" hidden="1">
      <c r="A194" s="115">
        <v>44388</v>
      </c>
      <c r="B194" s="200"/>
      <c r="C194" s="200"/>
      <c r="D194" s="200"/>
      <c r="E194" s="175"/>
      <c r="F194" s="60"/>
      <c r="G194" s="201">
        <f>出入金!M194</f>
        <v>0</v>
      </c>
      <c r="H194" s="201">
        <f>出入金!N194</f>
        <v>0</v>
      </c>
      <c r="I194" s="34">
        <f>出入金!C194</f>
        <v>4.3192682926829346E-2</v>
      </c>
      <c r="J194" s="175"/>
      <c r="K194" s="175"/>
      <c r="L194" s="175"/>
      <c r="M194" s="175"/>
      <c r="N194" s="175"/>
      <c r="O194" s="175"/>
      <c r="P194" s="78"/>
      <c r="Q194" s="78"/>
      <c r="R194" s="60"/>
      <c r="S194" s="60"/>
      <c r="T194" s="60"/>
      <c r="U194" s="78"/>
      <c r="V194" s="219"/>
      <c r="W194" s="78"/>
      <c r="X194" s="78"/>
      <c r="Y194" s="78"/>
      <c r="Z194" s="78"/>
      <c r="AA194" s="78"/>
    </row>
    <row r="195" spans="1:27" hidden="1">
      <c r="A195" s="115">
        <v>44389</v>
      </c>
      <c r="B195" s="200"/>
      <c r="C195" s="200"/>
      <c r="D195" s="200"/>
      <c r="E195" s="175"/>
      <c r="F195" s="60"/>
      <c r="G195" s="201">
        <f>出入金!M195</f>
        <v>0</v>
      </c>
      <c r="H195" s="201">
        <f>出入金!N195</f>
        <v>0</v>
      </c>
      <c r="I195" s="34">
        <f>出入金!C195</f>
        <v>4.3189696969697045E-2</v>
      </c>
      <c r="J195" s="175"/>
      <c r="K195" s="175"/>
      <c r="L195" s="175"/>
      <c r="M195" s="175"/>
      <c r="N195" s="175"/>
      <c r="O195" s="175"/>
      <c r="P195" s="78"/>
      <c r="Q195" s="78"/>
      <c r="R195" s="60"/>
      <c r="S195" s="60"/>
      <c r="T195" s="60"/>
      <c r="U195" s="78"/>
      <c r="V195" s="219"/>
      <c r="W195" s="78"/>
      <c r="X195" s="78"/>
      <c r="Y195" s="78"/>
      <c r="Z195" s="78"/>
      <c r="AA195" s="78"/>
    </row>
    <row r="196" spans="1:27" hidden="1">
      <c r="A196" s="115">
        <v>44390</v>
      </c>
      <c r="B196" s="200"/>
      <c r="C196" s="200"/>
      <c r="D196" s="200"/>
      <c r="E196" s="175"/>
      <c r="F196" s="60"/>
      <c r="G196" s="201">
        <f>出入金!M196</f>
        <v>0</v>
      </c>
      <c r="H196" s="201">
        <f>出入金!N196</f>
        <v>0</v>
      </c>
      <c r="I196" s="34">
        <f>出入金!C196</f>
        <v>4.3186746987951878E-2</v>
      </c>
      <c r="J196" s="175"/>
      <c r="K196" s="175"/>
      <c r="L196" s="175"/>
      <c r="M196" s="175"/>
      <c r="N196" s="175"/>
      <c r="O196" s="175"/>
      <c r="P196" s="78"/>
      <c r="Q196" s="78"/>
      <c r="R196" s="60"/>
      <c r="S196" s="60"/>
      <c r="T196" s="60"/>
      <c r="U196" s="78"/>
      <c r="V196" s="219"/>
      <c r="W196" s="78"/>
      <c r="X196" s="78"/>
      <c r="Y196" s="78"/>
      <c r="Z196" s="78"/>
      <c r="AA196" s="78"/>
    </row>
    <row r="197" spans="1:27" hidden="1">
      <c r="A197" s="115">
        <v>44391</v>
      </c>
      <c r="B197" s="200"/>
      <c r="C197" s="200"/>
      <c r="D197" s="200"/>
      <c r="E197" s="175"/>
      <c r="F197" s="60"/>
      <c r="G197" s="201">
        <f>出入金!M197</f>
        <v>0</v>
      </c>
      <c r="H197" s="201">
        <f>出入金!N197</f>
        <v>0</v>
      </c>
      <c r="I197" s="34">
        <f>出入金!C197</f>
        <v>4.3183832335329415E-2</v>
      </c>
      <c r="J197" s="175"/>
      <c r="K197" s="175"/>
      <c r="L197" s="175"/>
      <c r="M197" s="175"/>
      <c r="N197" s="175"/>
      <c r="O197" s="175"/>
      <c r="P197" s="78"/>
      <c r="Q197" s="78"/>
      <c r="R197" s="60"/>
      <c r="S197" s="60"/>
      <c r="T197" s="60"/>
      <c r="U197" s="78"/>
      <c r="V197" s="219"/>
      <c r="W197" s="78"/>
      <c r="X197" s="78"/>
      <c r="Y197" s="78"/>
      <c r="Z197" s="78"/>
      <c r="AA197" s="78"/>
    </row>
    <row r="198" spans="1:27" hidden="1">
      <c r="A198" s="115">
        <v>44392</v>
      </c>
      <c r="B198" s="200"/>
      <c r="C198" s="200"/>
      <c r="D198" s="200"/>
      <c r="E198" s="175"/>
      <c r="F198" s="60"/>
      <c r="G198" s="201">
        <f>出入金!M198</f>
        <v>0</v>
      </c>
      <c r="H198" s="201">
        <f>出入金!N198</f>
        <v>0</v>
      </c>
      <c r="I198" s="34">
        <f>出入金!C198</f>
        <v>4.3180952380952452E-2</v>
      </c>
      <c r="J198" s="175"/>
      <c r="K198" s="175"/>
      <c r="L198" s="175"/>
      <c r="M198" s="175"/>
      <c r="N198" s="175"/>
      <c r="O198" s="175"/>
      <c r="P198" s="78"/>
      <c r="Q198" s="78"/>
      <c r="R198" s="60"/>
      <c r="S198" s="60"/>
      <c r="T198" s="60"/>
      <c r="U198" s="78"/>
      <c r="V198" s="219"/>
      <c r="W198" s="78"/>
      <c r="X198" s="78"/>
      <c r="Y198" s="78"/>
      <c r="Z198" s="78"/>
      <c r="AA198" s="78"/>
    </row>
    <row r="199" spans="1:27" hidden="1">
      <c r="A199" s="115">
        <v>44393</v>
      </c>
      <c r="B199" s="200"/>
      <c r="C199" s="200"/>
      <c r="D199" s="200"/>
      <c r="E199" s="175"/>
      <c r="F199" s="60"/>
      <c r="G199" s="201">
        <f>出入金!M199</f>
        <v>0</v>
      </c>
      <c r="H199" s="201">
        <f>出入金!N199</f>
        <v>0</v>
      </c>
      <c r="I199" s="34">
        <f>出入金!C199</f>
        <v>4.317810650887581E-2</v>
      </c>
      <c r="J199" s="175"/>
      <c r="K199" s="175"/>
      <c r="L199" s="175"/>
      <c r="M199" s="175"/>
      <c r="N199" s="175"/>
      <c r="O199" s="175"/>
      <c r="P199" s="78"/>
      <c r="Q199" s="78"/>
      <c r="R199" s="60"/>
      <c r="S199" s="60"/>
      <c r="T199" s="60"/>
      <c r="U199" s="78"/>
      <c r="V199" s="219"/>
      <c r="W199" s="78"/>
      <c r="X199" s="78"/>
      <c r="Y199" s="78"/>
      <c r="Z199" s="78"/>
      <c r="AA199" s="78"/>
    </row>
    <row r="200" spans="1:27" hidden="1">
      <c r="A200" s="115">
        <v>44394</v>
      </c>
      <c r="B200" s="200"/>
      <c r="C200" s="200"/>
      <c r="D200" s="200"/>
      <c r="E200" s="175"/>
      <c r="F200" s="60"/>
      <c r="G200" s="201">
        <f>出入金!M200</f>
        <v>0</v>
      </c>
      <c r="H200" s="201">
        <f>出入金!N200</f>
        <v>0</v>
      </c>
      <c r="I200" s="34">
        <f>出入金!C200</f>
        <v>4.3175294117647131E-2</v>
      </c>
      <c r="J200" s="175"/>
      <c r="K200" s="175"/>
      <c r="L200" s="175"/>
      <c r="M200" s="175"/>
      <c r="N200" s="175"/>
      <c r="O200" s="175"/>
      <c r="P200" s="78"/>
      <c r="Q200" s="78"/>
      <c r="R200" s="60"/>
      <c r="S200" s="60"/>
      <c r="T200" s="60"/>
      <c r="U200" s="78"/>
      <c r="V200" s="219"/>
      <c r="W200" s="78"/>
      <c r="X200" s="78"/>
      <c r="Y200" s="78"/>
      <c r="Z200" s="78"/>
      <c r="AA200" s="78"/>
    </row>
    <row r="201" spans="1:27" hidden="1">
      <c r="A201" s="115">
        <v>44395</v>
      </c>
      <c r="B201" s="200"/>
      <c r="C201" s="200"/>
      <c r="D201" s="200"/>
      <c r="E201" s="175"/>
      <c r="F201" s="60"/>
      <c r="G201" s="201">
        <f>出入金!M201</f>
        <v>0</v>
      </c>
      <c r="H201" s="201">
        <f>出入金!N201</f>
        <v>0</v>
      </c>
      <c r="I201" s="34">
        <f>出入金!C201</f>
        <v>4.3172514619883112E-2</v>
      </c>
      <c r="J201" s="175"/>
      <c r="K201" s="175"/>
      <c r="L201" s="175"/>
      <c r="M201" s="175"/>
      <c r="N201" s="175"/>
      <c r="O201" s="175"/>
      <c r="P201" s="78"/>
      <c r="Q201" s="78"/>
      <c r="R201" s="60"/>
      <c r="S201" s="60"/>
      <c r="T201" s="60"/>
      <c r="U201" s="78"/>
      <c r="V201" s="219"/>
      <c r="W201" s="78"/>
      <c r="X201" s="78"/>
      <c r="Y201" s="78"/>
      <c r="Z201" s="78"/>
      <c r="AA201" s="78"/>
    </row>
    <row r="202" spans="1:27" hidden="1">
      <c r="A202" s="115">
        <v>44396</v>
      </c>
      <c r="B202" s="200"/>
      <c r="C202" s="200"/>
      <c r="D202" s="200"/>
      <c r="E202" s="175"/>
      <c r="F202" s="60"/>
      <c r="G202" s="201">
        <f>出入金!M202</f>
        <v>0</v>
      </c>
      <c r="H202" s="201">
        <f>出入金!N202</f>
        <v>0</v>
      </c>
      <c r="I202" s="34">
        <f>出入金!C202</f>
        <v>4.3169767441860532E-2</v>
      </c>
      <c r="J202" s="175"/>
      <c r="K202" s="175"/>
      <c r="L202" s="175"/>
      <c r="M202" s="175"/>
      <c r="N202" s="175"/>
      <c r="O202" s="175"/>
      <c r="P202" s="78"/>
      <c r="Q202" s="78"/>
      <c r="R202" s="60"/>
      <c r="S202" s="60"/>
      <c r="T202" s="60"/>
      <c r="U202" s="78"/>
      <c r="V202" s="219"/>
      <c r="W202" s="78"/>
      <c r="X202" s="78"/>
      <c r="Y202" s="78"/>
      <c r="Z202" s="78"/>
      <c r="AA202" s="78"/>
    </row>
    <row r="203" spans="1:27" hidden="1">
      <c r="A203" s="115">
        <v>44397</v>
      </c>
      <c r="B203" s="200"/>
      <c r="C203" s="200"/>
      <c r="D203" s="200"/>
      <c r="E203" s="175"/>
      <c r="F203" s="60"/>
      <c r="G203" s="201">
        <f>出入金!M203</f>
        <v>0</v>
      </c>
      <c r="H203" s="201">
        <f>出入金!N203</f>
        <v>0</v>
      </c>
      <c r="I203" s="34">
        <f>出入金!C203</f>
        <v>4.3167052023121454E-2</v>
      </c>
      <c r="J203" s="175"/>
      <c r="K203" s="175"/>
      <c r="L203" s="175"/>
      <c r="M203" s="175"/>
      <c r="N203" s="175"/>
      <c r="O203" s="175"/>
      <c r="P203" s="78"/>
      <c r="Q203" s="78"/>
      <c r="R203" s="60"/>
      <c r="S203" s="60"/>
      <c r="T203" s="60"/>
      <c r="U203" s="78"/>
      <c r="V203" s="219"/>
      <c r="W203" s="78"/>
      <c r="X203" s="78"/>
      <c r="Y203" s="78"/>
      <c r="Z203" s="78"/>
      <c r="AA203" s="78"/>
    </row>
    <row r="204" spans="1:27" hidden="1">
      <c r="A204" s="115">
        <v>44398</v>
      </c>
      <c r="B204" s="200"/>
      <c r="C204" s="200"/>
      <c r="D204" s="200"/>
      <c r="E204" s="175"/>
      <c r="F204" s="60"/>
      <c r="G204" s="201">
        <f>出入金!M204</f>
        <v>0</v>
      </c>
      <c r="H204" s="201">
        <f>出入金!N204</f>
        <v>0</v>
      </c>
      <c r="I204" s="34">
        <f>出入金!C204</f>
        <v>4.3164367816092022E-2</v>
      </c>
      <c r="J204" s="175"/>
      <c r="K204" s="175"/>
      <c r="L204" s="175"/>
      <c r="M204" s="175"/>
      <c r="N204" s="175"/>
      <c r="O204" s="175"/>
      <c r="P204" s="78"/>
      <c r="Q204" s="78"/>
      <c r="R204" s="60"/>
      <c r="S204" s="60"/>
      <c r="T204" s="60"/>
      <c r="U204" s="78"/>
      <c r="V204" s="219"/>
      <c r="W204" s="78"/>
      <c r="X204" s="78"/>
      <c r="Y204" s="78"/>
      <c r="Z204" s="78"/>
      <c r="AA204" s="78"/>
    </row>
    <row r="205" spans="1:27" hidden="1">
      <c r="A205" s="115">
        <v>44399</v>
      </c>
      <c r="B205" s="200"/>
      <c r="C205" s="200"/>
      <c r="D205" s="200"/>
      <c r="E205" s="175"/>
      <c r="F205" s="60"/>
      <c r="G205" s="201">
        <f>出入金!M205</f>
        <v>0</v>
      </c>
      <c r="H205" s="201">
        <f>出入金!N205</f>
        <v>0</v>
      </c>
      <c r="I205" s="34">
        <f>出入金!C205</f>
        <v>4.3161714285714352E-2</v>
      </c>
      <c r="J205" s="175"/>
      <c r="K205" s="175"/>
      <c r="L205" s="175"/>
      <c r="M205" s="175"/>
      <c r="N205" s="175"/>
      <c r="O205" s="175"/>
      <c r="P205" s="78"/>
      <c r="Q205" s="78"/>
      <c r="R205" s="60"/>
      <c r="S205" s="60"/>
      <c r="T205" s="60"/>
      <c r="U205" s="78"/>
      <c r="V205" s="219"/>
      <c r="W205" s="78"/>
      <c r="X205" s="78"/>
      <c r="Y205" s="78"/>
      <c r="Z205" s="78"/>
      <c r="AA205" s="78"/>
    </row>
    <row r="206" spans="1:27" hidden="1">
      <c r="A206" s="115">
        <v>44400</v>
      </c>
      <c r="B206" s="208"/>
      <c r="C206" s="208"/>
      <c r="D206" s="208"/>
      <c r="E206" s="220"/>
      <c r="G206" s="201">
        <f>出入金!M206</f>
        <v>0</v>
      </c>
      <c r="H206" s="201">
        <f>出入金!N206</f>
        <v>0</v>
      </c>
      <c r="I206" s="34">
        <f>出入金!C206</f>
        <v>4.3159090909090973E-2</v>
      </c>
      <c r="R206" s="123"/>
      <c r="S206" s="123"/>
      <c r="T206" s="123"/>
    </row>
    <row r="207" spans="1:27" hidden="1">
      <c r="A207" s="115">
        <v>44401</v>
      </c>
      <c r="B207" s="208"/>
      <c r="C207" s="208"/>
      <c r="D207" s="208"/>
      <c r="E207" s="220"/>
      <c r="G207" s="201">
        <f>出入金!M207</f>
        <v>0</v>
      </c>
      <c r="H207" s="201">
        <f>出入金!N207</f>
        <v>0</v>
      </c>
      <c r="I207" s="34">
        <f>出入金!C207</f>
        <v>4.3156497175141306E-2</v>
      </c>
      <c r="R207" s="123"/>
      <c r="S207" s="123"/>
      <c r="T207" s="123"/>
    </row>
    <row r="208" spans="1:27" hidden="1">
      <c r="A208" s="115">
        <v>44402</v>
      </c>
      <c r="B208" s="208"/>
      <c r="C208" s="208"/>
      <c r="D208" s="208"/>
      <c r="E208" s="220"/>
      <c r="G208" s="201">
        <f>出入金!M208</f>
        <v>0</v>
      </c>
      <c r="H208" s="201">
        <f>出入金!N208</f>
        <v>0</v>
      </c>
      <c r="I208" s="34">
        <f>出入金!C208</f>
        <v>4.3153932584269729E-2</v>
      </c>
      <c r="R208" s="123"/>
      <c r="S208" s="123"/>
      <c r="T208" s="123"/>
    </row>
    <row r="209" spans="1:20" hidden="1">
      <c r="A209" s="115">
        <v>44403</v>
      </c>
      <c r="B209" s="208"/>
      <c r="C209" s="208"/>
      <c r="D209" s="208"/>
      <c r="E209" s="220"/>
      <c r="G209" s="201">
        <f>出入金!M209</f>
        <v>0</v>
      </c>
      <c r="H209" s="201">
        <f>出入金!N209</f>
        <v>0</v>
      </c>
      <c r="I209" s="34">
        <f>出入金!C209</f>
        <v>4.3151396648044758E-2</v>
      </c>
      <c r="R209" s="123"/>
      <c r="S209" s="123"/>
      <c r="T209" s="123"/>
    </row>
    <row r="210" spans="1:20" hidden="1">
      <c r="A210" s="115">
        <v>44404</v>
      </c>
      <c r="B210" s="208"/>
      <c r="C210" s="208"/>
      <c r="D210" s="208"/>
      <c r="E210" s="220"/>
      <c r="G210" s="201">
        <f>出入金!M210</f>
        <v>0</v>
      </c>
      <c r="H210" s="201">
        <f>出入金!N210</f>
        <v>0</v>
      </c>
      <c r="I210" s="34">
        <f>出入金!C210</f>
        <v>4.3148888888888952E-2</v>
      </c>
      <c r="R210" s="123"/>
      <c r="S210" s="123"/>
      <c r="T210" s="123"/>
    </row>
    <row r="211" spans="1:20" hidden="1">
      <c r="A211" s="115">
        <v>44405</v>
      </c>
      <c r="B211" s="208"/>
      <c r="C211" s="208"/>
      <c r="D211" s="208"/>
      <c r="E211" s="220"/>
      <c r="G211" s="201">
        <f>出入金!M211</f>
        <v>0</v>
      </c>
      <c r="H211" s="201">
        <f>出入金!N211</f>
        <v>0</v>
      </c>
      <c r="I211" s="34">
        <f>出入金!C211</f>
        <v>4.314640883977907E-2</v>
      </c>
      <c r="R211" s="123"/>
      <c r="S211" s="123"/>
      <c r="T211" s="123"/>
    </row>
    <row r="212" spans="1:20" hidden="1">
      <c r="A212" s="115">
        <v>44406</v>
      </c>
      <c r="B212" s="208"/>
      <c r="C212" s="208"/>
      <c r="D212" s="208"/>
      <c r="E212" s="220"/>
      <c r="G212" s="201">
        <f>出入金!M212</f>
        <v>0</v>
      </c>
      <c r="H212" s="201">
        <f>出入金!N212</f>
        <v>0</v>
      </c>
      <c r="I212" s="34">
        <f>出入金!C212</f>
        <v>4.3143956043956107E-2</v>
      </c>
      <c r="R212" s="123"/>
      <c r="S212" s="123"/>
      <c r="T212" s="123"/>
    </row>
    <row r="213" spans="1:20" hidden="1">
      <c r="A213" s="115">
        <v>44407</v>
      </c>
      <c r="B213" s="208"/>
      <c r="C213" s="208"/>
      <c r="D213" s="208"/>
      <c r="E213" s="220"/>
      <c r="G213" s="201">
        <f>出入金!M213</f>
        <v>0</v>
      </c>
      <c r="H213" s="201">
        <f>出入金!N213</f>
        <v>0</v>
      </c>
      <c r="I213" s="34">
        <f>出入金!C213</f>
        <v>4.3141530054644869E-2</v>
      </c>
      <c r="R213" s="123"/>
      <c r="S213" s="123"/>
      <c r="T213" s="123"/>
    </row>
    <row r="214" spans="1:20" hidden="1">
      <c r="A214" s="115">
        <v>44408</v>
      </c>
      <c r="B214" s="208"/>
      <c r="C214" s="208"/>
      <c r="D214" s="208"/>
      <c r="E214" s="220"/>
      <c r="G214" s="201">
        <f>出入金!M214</f>
        <v>0</v>
      </c>
      <c r="H214" s="201">
        <f>出入金!N214</f>
        <v>0</v>
      </c>
      <c r="I214" s="34">
        <f>出入金!C214</f>
        <v>4.3139130434782673E-2</v>
      </c>
      <c r="R214" s="123"/>
      <c r="S214" s="123"/>
      <c r="T214" s="123"/>
    </row>
    <row r="215" spans="1:20">
      <c r="A215" s="115">
        <v>44409</v>
      </c>
      <c r="B215" s="208"/>
      <c r="C215" s="208"/>
      <c r="D215" s="208"/>
      <c r="E215" s="220"/>
      <c r="G215" s="201">
        <f>出入金!M215</f>
        <v>0</v>
      </c>
      <c r="H215" s="201">
        <f>出入金!N215</f>
        <v>0</v>
      </c>
      <c r="I215" s="34">
        <f>出入金!C215</f>
        <v>4.3136216216216279E-2</v>
      </c>
      <c r="R215" s="123"/>
      <c r="S215" s="123"/>
      <c r="T215" s="123"/>
    </row>
    <row r="216" spans="1:20">
      <c r="A216" s="115">
        <v>44410</v>
      </c>
      <c r="B216" s="208"/>
      <c r="C216" s="208"/>
      <c r="D216" s="208"/>
      <c r="E216" s="220"/>
      <c r="G216" s="201">
        <f>出入金!M216</f>
        <v>0</v>
      </c>
      <c r="H216" s="201">
        <f>出入金!N216</f>
        <v>0</v>
      </c>
      <c r="I216" s="34">
        <f>出入金!C216</f>
        <v>4.3133333333333392E-2</v>
      </c>
      <c r="R216" s="123"/>
      <c r="S216" s="123"/>
      <c r="T216" s="123"/>
    </row>
    <row r="217" spans="1:20">
      <c r="A217" s="115">
        <v>44411</v>
      </c>
      <c r="B217" s="208"/>
      <c r="C217" s="208"/>
      <c r="D217" s="208"/>
      <c r="E217" s="220"/>
      <c r="G217" s="201">
        <f>出入金!M217</f>
        <v>0</v>
      </c>
      <c r="H217" s="201">
        <f>出入金!N217</f>
        <v>0</v>
      </c>
      <c r="I217" s="34">
        <f>出入金!C217</f>
        <v>4.313048128342252E-2</v>
      </c>
      <c r="R217" s="123"/>
      <c r="S217" s="123"/>
      <c r="T217" s="123"/>
    </row>
    <row r="218" spans="1:20">
      <c r="A218" s="115">
        <v>44412</v>
      </c>
      <c r="B218" s="208"/>
      <c r="C218" s="208"/>
      <c r="D218" s="208"/>
      <c r="E218" s="220"/>
      <c r="G218" s="201">
        <f>出入金!M218</f>
        <v>0</v>
      </c>
      <c r="H218" s="201">
        <f>出入金!N218</f>
        <v>0</v>
      </c>
      <c r="I218" s="34">
        <f>出入金!C218</f>
        <v>4.3127659574468145E-2</v>
      </c>
      <c r="R218" s="123"/>
      <c r="S218" s="123"/>
      <c r="T218" s="123"/>
    </row>
    <row r="219" spans="1:20">
      <c r="A219" s="115">
        <v>44413</v>
      </c>
      <c r="B219" s="208"/>
      <c r="C219" s="208"/>
      <c r="D219" s="208"/>
      <c r="E219" s="220"/>
      <c r="G219" s="201">
        <f>出入金!M219</f>
        <v>0</v>
      </c>
      <c r="H219" s="201">
        <f>出入金!N219</f>
        <v>0</v>
      </c>
      <c r="I219" s="34">
        <f>出入金!C219</f>
        <v>4.3124867724867788E-2</v>
      </c>
      <c r="R219" s="123"/>
      <c r="S219" s="123"/>
      <c r="T219" s="123"/>
    </row>
    <row r="220" spans="1:20">
      <c r="A220" s="115">
        <v>44414</v>
      </c>
      <c r="B220" s="208"/>
      <c r="C220" s="208"/>
      <c r="D220" s="208"/>
      <c r="E220" s="220"/>
      <c r="G220" s="201">
        <f>出入金!M220</f>
        <v>0</v>
      </c>
      <c r="H220" s="201">
        <f>出入金!N220</f>
        <v>0</v>
      </c>
      <c r="I220" s="34">
        <f>出入金!C220</f>
        <v>4.3122105263157955E-2</v>
      </c>
      <c r="R220" s="123"/>
      <c r="S220" s="123"/>
      <c r="T220" s="123"/>
    </row>
    <row r="221" spans="1:20">
      <c r="A221" s="115">
        <v>44415</v>
      </c>
      <c r="B221" s="208"/>
      <c r="C221" s="208"/>
      <c r="D221" s="208"/>
      <c r="E221" s="220"/>
      <c r="G221" s="201">
        <f>出入金!M221</f>
        <v>0</v>
      </c>
      <c r="H221" s="201">
        <f>出入金!N221</f>
        <v>0</v>
      </c>
      <c r="I221" s="34">
        <f>出入金!C221</f>
        <v>4.3119371727748754E-2</v>
      </c>
      <c r="R221" s="123"/>
      <c r="S221" s="123"/>
      <c r="T221" s="123"/>
    </row>
    <row r="222" spans="1:20">
      <c r="A222" s="115">
        <v>44416</v>
      </c>
      <c r="B222" s="208"/>
      <c r="C222" s="208"/>
      <c r="D222" s="208"/>
      <c r="E222" s="220"/>
      <c r="G222" s="201">
        <f>出入金!M222</f>
        <v>0</v>
      </c>
      <c r="H222" s="201">
        <f>出入金!N222</f>
        <v>0</v>
      </c>
      <c r="I222" s="34">
        <f>出入金!C222</f>
        <v>4.3116666666666727E-2</v>
      </c>
      <c r="R222" s="123"/>
      <c r="S222" s="123"/>
      <c r="T222" s="123"/>
    </row>
    <row r="223" spans="1:20">
      <c r="A223" s="115">
        <v>44417</v>
      </c>
      <c r="B223" s="208"/>
      <c r="C223" s="208"/>
      <c r="D223" s="208"/>
      <c r="E223" s="220"/>
      <c r="G223" s="201">
        <f>出入金!M223</f>
        <v>0</v>
      </c>
      <c r="H223" s="201">
        <f>出入金!N223</f>
        <v>0</v>
      </c>
      <c r="I223" s="34">
        <f>出入金!C223</f>
        <v>4.3113989637305762E-2</v>
      </c>
      <c r="R223" s="123"/>
      <c r="S223" s="123"/>
      <c r="T223" s="123"/>
    </row>
    <row r="224" spans="1:20">
      <c r="A224" s="115">
        <v>44418</v>
      </c>
      <c r="B224" s="208"/>
      <c r="C224" s="208"/>
      <c r="D224" s="208"/>
      <c r="E224" s="220"/>
      <c r="G224" s="201">
        <f>出入金!M224</f>
        <v>0</v>
      </c>
      <c r="H224" s="201">
        <f>出入金!N224</f>
        <v>0</v>
      </c>
      <c r="I224" s="34">
        <f>出入金!C224</f>
        <v>4.3111340206185629E-2</v>
      </c>
      <c r="R224" s="123"/>
      <c r="S224" s="123"/>
      <c r="T224" s="123"/>
    </row>
    <row r="225" spans="1:31">
      <c r="A225" s="115">
        <v>44419</v>
      </c>
      <c r="B225" s="208"/>
      <c r="C225" s="208"/>
      <c r="D225" s="208"/>
      <c r="E225" s="220"/>
      <c r="G225" s="201">
        <f>出入金!M225</f>
        <v>0</v>
      </c>
      <c r="H225" s="201">
        <f>出入金!N225</f>
        <v>0</v>
      </c>
      <c r="I225" s="34">
        <f>出入金!C225</f>
        <v>4.3108717948718012E-2</v>
      </c>
      <c r="R225" s="123"/>
      <c r="S225" s="123"/>
      <c r="T225" s="123"/>
    </row>
    <row r="226" spans="1:31">
      <c r="A226" s="115">
        <v>44420</v>
      </c>
      <c r="B226" s="202">
        <v>1.0477000000000001</v>
      </c>
      <c r="C226" s="202">
        <v>1.0477000000000001</v>
      </c>
      <c r="D226" s="202">
        <v>1.0477000000000001</v>
      </c>
      <c r="E226" s="203">
        <v>49786162.329999998</v>
      </c>
      <c r="F226" s="191">
        <f t="shared" ref="F226:F257" si="0">D226/$D$226</f>
        <v>1</v>
      </c>
      <c r="G226" s="201">
        <f>出入金!M226</f>
        <v>50000000</v>
      </c>
      <c r="H226" s="201">
        <f>出入金!N226</f>
        <v>223214.28571428571</v>
      </c>
      <c r="I226" s="34">
        <f>出入金!C226</f>
        <v>4.3106122448979656E-2</v>
      </c>
      <c r="J226" s="167">
        <f>E226-G226</f>
        <v>-213837.67000000179</v>
      </c>
      <c r="K226" s="167">
        <f t="shared" ref="K226:K257" si="1">E226-G226</f>
        <v>-213837.67000000179</v>
      </c>
      <c r="L226" s="222">
        <v>0</v>
      </c>
      <c r="M226" s="167">
        <f t="shared" ref="M226:M257" si="2">IF(R226&gt;0,R226*G226*0.2,0)</f>
        <v>0</v>
      </c>
      <c r="N226" s="167">
        <f t="shared" ref="N226:N257" si="3">O226-O225</f>
        <v>-213837.67000000179</v>
      </c>
      <c r="O226" s="167">
        <f t="shared" ref="O226:O257" si="4">K226-L226</f>
        <v>-213837.67000000179</v>
      </c>
      <c r="P226" s="123">
        <f t="shared" ref="P226:P257" si="5">K226/H226</f>
        <v>-0.95799276160000801</v>
      </c>
      <c r="Q226" s="123">
        <f>J226/AVERAGE($G$226:G226)</f>
        <v>-4.276753400000036E-3</v>
      </c>
      <c r="R226" s="123">
        <f>K226/AVERAGE($G$226:G226)</f>
        <v>-4.276753400000036E-3</v>
      </c>
      <c r="S226" s="123">
        <f>N226/AVERAGE($G$226:G226)</f>
        <v>-4.276753400000036E-3</v>
      </c>
      <c r="T226" s="123">
        <f>O226/AVERAGE($G$226:G226)</f>
        <v>-4.276753400000036E-3</v>
      </c>
      <c r="U226" s="123">
        <f>T226/COUNT($T$226:T226)*365</f>
        <v>-1.5610149910000131</v>
      </c>
      <c r="V226" s="211" t="e">
        <f>(U226-I226)/(STDEV($S$226:S226)*SQRT(365))</f>
        <v>#DIV/0!</v>
      </c>
      <c r="W226" s="123">
        <f>IF(R226&lt;0,R226,0)</f>
        <v>-4.276753400000036E-3</v>
      </c>
      <c r="X226" s="123">
        <f>MIN($W$226:W226)</f>
        <v>-4.276753400000036E-3</v>
      </c>
      <c r="Y226" s="123">
        <f>IF(WEEKDAY(A:A)=6,R:R,Y225)</f>
        <v>0</v>
      </c>
      <c r="Z226" s="123">
        <f>IF(Y226&lt;0,Y226,0)</f>
        <v>0</v>
      </c>
      <c r="AA226" s="123">
        <f>MIN($Z$226:Z226)</f>
        <v>0</v>
      </c>
      <c r="AB226" s="123">
        <v>0.34</v>
      </c>
      <c r="AC226" s="94">
        <v>-2.1600000000000001E-2</v>
      </c>
      <c r="AD226" s="123">
        <f>34%-(34%-1%)*0.2-1%</f>
        <v>0.26400000000000001</v>
      </c>
      <c r="AE226">
        <v>0.9</v>
      </c>
    </row>
    <row r="227" spans="1:31">
      <c r="A227" s="115">
        <v>44421</v>
      </c>
      <c r="B227" s="202">
        <v>1.0478000000000001</v>
      </c>
      <c r="C227" s="202">
        <v>1.0478000000000001</v>
      </c>
      <c r="D227" s="202">
        <v>1.0478000000000001</v>
      </c>
      <c r="E227" s="203">
        <v>49790914.280000001</v>
      </c>
      <c r="F227" s="191">
        <f t="shared" si="0"/>
        <v>1.0000954471699914</v>
      </c>
      <c r="G227" s="201">
        <f>出入金!M227</f>
        <v>50000000</v>
      </c>
      <c r="H227" s="201">
        <f>出入金!N227</f>
        <v>444444.44444444444</v>
      </c>
      <c r="I227" s="34">
        <f>出入金!C227</f>
        <v>4.3103553299492454E-2</v>
      </c>
      <c r="J227" s="167">
        <f t="shared" ref="J227:J258" si="6">E227-E226</f>
        <v>4751.9500000029802</v>
      </c>
      <c r="K227" s="167">
        <f t="shared" si="1"/>
        <v>-209085.71999999881</v>
      </c>
      <c r="L227" s="222">
        <v>0</v>
      </c>
      <c r="M227" s="167">
        <f t="shared" si="2"/>
        <v>0</v>
      </c>
      <c r="N227" s="167">
        <f t="shared" si="3"/>
        <v>4751.9500000029802</v>
      </c>
      <c r="O227" s="167">
        <f t="shared" si="4"/>
        <v>-209085.71999999881</v>
      </c>
      <c r="P227" s="123">
        <f t="shared" si="5"/>
        <v>-0.47044286999999735</v>
      </c>
      <c r="Q227" s="123">
        <f>J227/AVERAGE($G$226:G227)</f>
        <v>9.50390000000596E-5</v>
      </c>
      <c r="R227" s="123">
        <f>K227/AVERAGE($G$226:G227)</f>
        <v>-4.1817143999999763E-3</v>
      </c>
      <c r="S227" s="123">
        <f>N227/AVERAGE($G$226:G227)</f>
        <v>9.50390000000596E-5</v>
      </c>
      <c r="T227" s="123">
        <f>O227/AVERAGE($G$226:G227)</f>
        <v>-4.1817143999999763E-3</v>
      </c>
      <c r="U227" s="123">
        <f>T227/COUNT($T$226:T227)*365</f>
        <v>-0.76316287799999571</v>
      </c>
      <c r="V227" s="211">
        <f>(U227-I227)/(STDEV($S$226:S227)*SQRT(365))</f>
        <v>-13.651727577809369</v>
      </c>
      <c r="W227" s="123">
        <f>(R227+1)/(MAX($R$226:R227)+1)-1</f>
        <v>0</v>
      </c>
      <c r="X227" s="123">
        <f>MIN($W$226:W227)</f>
        <v>-4.276753400000036E-3</v>
      </c>
      <c r="Y227" s="123">
        <f>IF(WEEKDAY(A:A)=6,R:R,Y226)</f>
        <v>-4.1817143999999763E-3</v>
      </c>
      <c r="Z227" s="120">
        <f>(Y227+1)/(MAX($Y$226:Y227)+1)-1</f>
        <v>-4.1817143999999251E-3</v>
      </c>
      <c r="AA227" s="123">
        <f>MIN($Z$226:Z227)</f>
        <v>-4.1817143999999251E-3</v>
      </c>
      <c r="AB227" s="123">
        <f t="shared" ref="AB227:AB258" si="7">$AB$226</f>
        <v>0.34</v>
      </c>
      <c r="AC227" s="94">
        <f t="shared" ref="AC227:AC258" si="8">$AC$226</f>
        <v>-2.1600000000000001E-2</v>
      </c>
      <c r="AD227" s="123">
        <f t="shared" ref="AD227:AD258" si="9">$AD$226</f>
        <v>0.26400000000000001</v>
      </c>
      <c r="AE227">
        <f t="shared" ref="AE227:AE258" si="10">$AE$226</f>
        <v>0.9</v>
      </c>
    </row>
    <row r="228" spans="1:31">
      <c r="A228" s="115">
        <v>44422</v>
      </c>
      <c r="B228" s="202">
        <v>1.0478000000000001</v>
      </c>
      <c r="C228" s="202">
        <v>1.0478000000000001</v>
      </c>
      <c r="D228" s="202">
        <v>1.0478000000000001</v>
      </c>
      <c r="E228" s="203">
        <v>49790914.280000001</v>
      </c>
      <c r="F228" s="191">
        <f t="shared" si="0"/>
        <v>1.0000954471699914</v>
      </c>
      <c r="G228" s="201">
        <f>出入金!M228</f>
        <v>50000000</v>
      </c>
      <c r="H228" s="201">
        <f>出入金!N228</f>
        <v>663716.81415929203</v>
      </c>
      <c r="I228" s="34">
        <f>出入金!C228</f>
        <v>4.3101010101010168E-2</v>
      </c>
      <c r="J228" s="167">
        <f t="shared" si="6"/>
        <v>0</v>
      </c>
      <c r="K228" s="167">
        <f t="shared" si="1"/>
        <v>-209085.71999999881</v>
      </c>
      <c r="L228" s="222">
        <v>0</v>
      </c>
      <c r="M228" s="167">
        <f t="shared" si="2"/>
        <v>0</v>
      </c>
      <c r="N228" s="167">
        <f t="shared" si="3"/>
        <v>0</v>
      </c>
      <c r="O228" s="167">
        <f t="shared" si="4"/>
        <v>-209085.71999999881</v>
      </c>
      <c r="P228" s="123">
        <f t="shared" si="5"/>
        <v>-0.31502248479999823</v>
      </c>
      <c r="Q228" s="123">
        <f>J228/AVERAGE($G$226:G228)</f>
        <v>0</v>
      </c>
      <c r="R228" s="123">
        <f>K228/AVERAGE($G$226:G228)</f>
        <v>-4.1817143999999763E-3</v>
      </c>
      <c r="S228" s="123">
        <f>N228/AVERAGE($G$226:G228)</f>
        <v>0</v>
      </c>
      <c r="T228" s="123">
        <f>O228/AVERAGE($G$226:G228)</f>
        <v>-4.1817143999999763E-3</v>
      </c>
      <c r="U228" s="123">
        <f>T228/COUNT($T$226:T228)*365</f>
        <v>-0.50877525199999707</v>
      </c>
      <c r="V228" s="211">
        <f>(U228-I228)/(STDEV($S$226:S228)*SQRT(365))</f>
        <v>-11.568156688417639</v>
      </c>
      <c r="W228" s="123">
        <f>(R228+1)/(MAX($R$226:R228)+1)-1</f>
        <v>0</v>
      </c>
      <c r="X228" s="123">
        <f>MIN($W$226:W228)</f>
        <v>-4.276753400000036E-3</v>
      </c>
      <c r="Y228" s="123">
        <f>IF(WEEKDAY(A:A)=6,R:R,Y227)</f>
        <v>-4.1817143999999763E-3</v>
      </c>
      <c r="Z228" s="120">
        <f>(Y228+1)/(MAX($Y$226:Y228)+1)-1</f>
        <v>-4.1817143999999251E-3</v>
      </c>
      <c r="AA228" s="123">
        <f>MIN($Z$226:Z228)</f>
        <v>-4.1817143999999251E-3</v>
      </c>
      <c r="AB228" s="123">
        <f t="shared" si="7"/>
        <v>0.34</v>
      </c>
      <c r="AC228" s="94">
        <f t="shared" si="8"/>
        <v>-2.1600000000000001E-2</v>
      </c>
      <c r="AD228" s="123">
        <f t="shared" si="9"/>
        <v>0.26400000000000001</v>
      </c>
      <c r="AE228">
        <f t="shared" si="10"/>
        <v>0.9</v>
      </c>
    </row>
    <row r="229" spans="1:31">
      <c r="A229" s="115">
        <v>44423</v>
      </c>
      <c r="B229" s="202">
        <v>1.0478000000000001</v>
      </c>
      <c r="C229" s="202">
        <v>1.0478000000000001</v>
      </c>
      <c r="D229" s="202">
        <v>1.0478000000000001</v>
      </c>
      <c r="E229" s="203">
        <v>49790914.280000001</v>
      </c>
      <c r="F229" s="191">
        <f t="shared" si="0"/>
        <v>1.0000954471699914</v>
      </c>
      <c r="G229" s="201">
        <f>出入金!M229</f>
        <v>50000000</v>
      </c>
      <c r="H229" s="201">
        <f>出入金!N229</f>
        <v>881057.26872246701</v>
      </c>
      <c r="I229" s="34">
        <f>出入金!C229</f>
        <v>4.3098492462311622E-2</v>
      </c>
      <c r="J229" s="167">
        <f t="shared" si="6"/>
        <v>0</v>
      </c>
      <c r="K229" s="167">
        <f t="shared" si="1"/>
        <v>-209085.71999999881</v>
      </c>
      <c r="L229" s="222">
        <v>0</v>
      </c>
      <c r="M229" s="167">
        <f t="shared" si="2"/>
        <v>0</v>
      </c>
      <c r="N229" s="167">
        <f t="shared" si="3"/>
        <v>0</v>
      </c>
      <c r="O229" s="167">
        <f t="shared" si="4"/>
        <v>-209085.71999999881</v>
      </c>
      <c r="P229" s="123">
        <f t="shared" si="5"/>
        <v>-0.23731229219999864</v>
      </c>
      <c r="Q229" s="123">
        <f>J229/AVERAGE($G$226:G229)</f>
        <v>0</v>
      </c>
      <c r="R229" s="123">
        <f>K229/AVERAGE($G$226:G229)</f>
        <v>-4.1817143999999763E-3</v>
      </c>
      <c r="S229" s="123">
        <f>N229/AVERAGE($G$226:G229)</f>
        <v>0</v>
      </c>
      <c r="T229" s="123">
        <f>O229/AVERAGE($G$226:G229)</f>
        <v>-4.1817143999999763E-3</v>
      </c>
      <c r="U229" s="123">
        <f>T229/COUNT($T$226:T229)*365</f>
        <v>-0.38158143899999786</v>
      </c>
      <c r="V229" s="211">
        <f>(U229-I229)/(STDEV($S$226:S229)*SQRT(365))</f>
        <v>-10.316492102819943</v>
      </c>
      <c r="W229" s="123">
        <f>(R229+1)/(MAX($R$226:R229)+1)-1</f>
        <v>0</v>
      </c>
      <c r="X229" s="123">
        <f>MIN($W$226:W229)</f>
        <v>-4.276753400000036E-3</v>
      </c>
      <c r="Y229" s="123">
        <f>IF(WEEKDAY(A:A)=6,R:R,Y228)</f>
        <v>-4.1817143999999763E-3</v>
      </c>
      <c r="Z229" s="120">
        <f>(Y229+1)/(MAX($Y$226:Y229)+1)-1</f>
        <v>-4.1817143999999251E-3</v>
      </c>
      <c r="AA229" s="123">
        <f>MIN($Z$226:Z229)</f>
        <v>-4.1817143999999251E-3</v>
      </c>
      <c r="AB229" s="123">
        <f t="shared" si="7"/>
        <v>0.34</v>
      </c>
      <c r="AC229" s="94">
        <f t="shared" si="8"/>
        <v>-2.1600000000000001E-2</v>
      </c>
      <c r="AD229" s="123">
        <f t="shared" si="9"/>
        <v>0.26400000000000001</v>
      </c>
      <c r="AE229">
        <f t="shared" si="10"/>
        <v>0.9</v>
      </c>
    </row>
    <row r="230" spans="1:31">
      <c r="A230" s="115">
        <v>44424</v>
      </c>
      <c r="B230" s="202">
        <v>1.0447</v>
      </c>
      <c r="C230" s="202">
        <v>1.0447</v>
      </c>
      <c r="D230" s="202">
        <v>1.0447</v>
      </c>
      <c r="E230" s="203">
        <v>49643603.880000003</v>
      </c>
      <c r="F230" s="191">
        <f t="shared" si="0"/>
        <v>0.99713658490025758</v>
      </c>
      <c r="G230" s="201">
        <f>出入金!M230</f>
        <v>50000000</v>
      </c>
      <c r="H230" s="201">
        <f>出入金!N230</f>
        <v>1096491.2280701755</v>
      </c>
      <c r="I230" s="34">
        <f>出入金!C230</f>
        <v>4.3096000000000065E-2</v>
      </c>
      <c r="J230" s="167">
        <f t="shared" si="6"/>
        <v>-147310.39999999851</v>
      </c>
      <c r="K230" s="167">
        <f t="shared" si="1"/>
        <v>-356396.11999999732</v>
      </c>
      <c r="L230" s="222">
        <v>0</v>
      </c>
      <c r="M230" s="167">
        <f t="shared" si="2"/>
        <v>0</v>
      </c>
      <c r="N230" s="167">
        <f t="shared" si="3"/>
        <v>-147310.39999999851</v>
      </c>
      <c r="O230" s="167">
        <f t="shared" si="4"/>
        <v>-356396.11999999732</v>
      </c>
      <c r="P230" s="123">
        <f t="shared" si="5"/>
        <v>-0.32503326143999756</v>
      </c>
      <c r="Q230" s="123">
        <f>J230/AVERAGE($G$226:G230)</f>
        <v>-2.9462079999999701E-3</v>
      </c>
      <c r="R230" s="123">
        <f>K230/AVERAGE($G$226:G230)</f>
        <v>-7.1279223999999464E-3</v>
      </c>
      <c r="S230" s="123">
        <f>N230/AVERAGE($G$226:G230)</f>
        <v>-2.9462079999999701E-3</v>
      </c>
      <c r="T230" s="123">
        <f>O230/AVERAGE($G$226:G230)</f>
        <v>-7.1279223999999464E-3</v>
      </c>
      <c r="U230" s="123">
        <f>T230/COUNT($T$226:T230)*365</f>
        <v>-0.52033833519999606</v>
      </c>
      <c r="V230" s="211">
        <f>(U230-I230)/(STDEV($S$226:S230)*SQRT(365))</f>
        <v>-14.382531476052936</v>
      </c>
      <c r="W230" s="123">
        <f>(R230+1)/(MAX($R$226:R230)+1)-1</f>
        <v>-2.9585799363233134E-3</v>
      </c>
      <c r="X230" s="123">
        <f>MIN($W$226:W230)</f>
        <v>-4.276753400000036E-3</v>
      </c>
      <c r="Y230" s="123">
        <f>IF(WEEKDAY(A:A)=6,R:R,Y229)</f>
        <v>-4.1817143999999763E-3</v>
      </c>
      <c r="Z230" s="120">
        <f>(Y230+1)/(MAX($Y$226:Y230)+1)-1</f>
        <v>-4.1817143999999251E-3</v>
      </c>
      <c r="AA230" s="123">
        <f>MIN($Z$226:Z230)</f>
        <v>-4.1817143999999251E-3</v>
      </c>
      <c r="AB230" s="123">
        <f t="shared" si="7"/>
        <v>0.34</v>
      </c>
      <c r="AC230" s="94">
        <f t="shared" si="8"/>
        <v>-2.1600000000000001E-2</v>
      </c>
      <c r="AD230" s="123">
        <f t="shared" si="9"/>
        <v>0.26400000000000001</v>
      </c>
      <c r="AE230">
        <f t="shared" si="10"/>
        <v>0.9</v>
      </c>
    </row>
    <row r="231" spans="1:31">
      <c r="A231" s="115">
        <v>44425</v>
      </c>
      <c r="B231" s="202">
        <v>1.0410999999999999</v>
      </c>
      <c r="C231" s="202">
        <v>1.0410999999999999</v>
      </c>
      <c r="D231" s="202">
        <v>1.0410999999999999</v>
      </c>
      <c r="E231" s="203">
        <v>49472533.740000002</v>
      </c>
      <c r="F231" s="191">
        <f t="shared" si="0"/>
        <v>0.99370048678056677</v>
      </c>
      <c r="G231" s="201">
        <f>出入金!M231</f>
        <v>50000000</v>
      </c>
      <c r="H231" s="201">
        <f>出入金!N231</f>
        <v>1310043.6681222708</v>
      </c>
      <c r="I231" s="34">
        <f>出入金!C231</f>
        <v>4.3093532338308524E-2</v>
      </c>
      <c r="J231" s="167">
        <f t="shared" si="6"/>
        <v>-171070.1400000006</v>
      </c>
      <c r="K231" s="167">
        <f t="shared" si="1"/>
        <v>-527466.25999999791</v>
      </c>
      <c r="L231" s="222">
        <v>0</v>
      </c>
      <c r="M231" s="167">
        <f t="shared" si="2"/>
        <v>0</v>
      </c>
      <c r="N231" s="167">
        <f t="shared" si="3"/>
        <v>-171070.1400000006</v>
      </c>
      <c r="O231" s="167">
        <f t="shared" si="4"/>
        <v>-527466.25999999791</v>
      </c>
      <c r="P231" s="123">
        <f t="shared" si="5"/>
        <v>-0.40263257846666506</v>
      </c>
      <c r="Q231" s="123">
        <f>J231/AVERAGE($G$226:G231)</f>
        <v>-3.421402800000012E-3</v>
      </c>
      <c r="R231" s="123">
        <f>K231/AVERAGE($G$226:G231)</f>
        <v>-1.0549325199999958E-2</v>
      </c>
      <c r="S231" s="123">
        <f>N231/AVERAGE($G$226:G231)</f>
        <v>-3.421402800000012E-3</v>
      </c>
      <c r="T231" s="123">
        <f>O231/AVERAGE($G$226:G231)</f>
        <v>-1.0549325199999958E-2</v>
      </c>
      <c r="U231" s="123">
        <f>T231/COUNT($T$226:T231)*365</f>
        <v>-0.64175061633333075</v>
      </c>
      <c r="V231" s="211">
        <f>(U231-I231)/(STDEV($S$226:S231)*SQRT(365))</f>
        <v>-17.86178586864331</v>
      </c>
      <c r="W231" s="123">
        <f>(R231+1)/(MAX($R$226:R231)+1)-1</f>
        <v>-6.394350146084582E-3</v>
      </c>
      <c r="X231" s="123">
        <f>MIN($W$226:W231)</f>
        <v>-6.394350146084582E-3</v>
      </c>
      <c r="Y231" s="123">
        <f>IF(WEEKDAY(A:A)=6,R:R,Y230)</f>
        <v>-4.1817143999999763E-3</v>
      </c>
      <c r="Z231" s="120">
        <f>(Y231+1)/(MAX($Y$226:Y231)+1)-1</f>
        <v>-4.1817143999999251E-3</v>
      </c>
      <c r="AA231" s="123">
        <f>MIN($Z$226:Z231)</f>
        <v>-4.1817143999999251E-3</v>
      </c>
      <c r="AB231" s="123">
        <f t="shared" si="7"/>
        <v>0.34</v>
      </c>
      <c r="AC231" s="94">
        <f t="shared" si="8"/>
        <v>-2.1600000000000001E-2</v>
      </c>
      <c r="AD231" s="123">
        <f t="shared" si="9"/>
        <v>0.26400000000000001</v>
      </c>
      <c r="AE231">
        <f t="shared" si="10"/>
        <v>0.9</v>
      </c>
    </row>
    <row r="232" spans="1:31">
      <c r="A232" s="115">
        <v>44426</v>
      </c>
      <c r="B232" s="202">
        <v>1.0495000000000001</v>
      </c>
      <c r="C232" s="202">
        <v>1.0495000000000001</v>
      </c>
      <c r="D232" s="202">
        <v>1.0495000000000001</v>
      </c>
      <c r="E232" s="203">
        <v>49871697.399999999</v>
      </c>
      <c r="F232" s="191">
        <f t="shared" si="0"/>
        <v>1.0017180490598454</v>
      </c>
      <c r="G232" s="201">
        <f>出入金!M232</f>
        <v>50000000</v>
      </c>
      <c r="H232" s="201">
        <f>出入金!N232</f>
        <v>1521739.1304347827</v>
      </c>
      <c r="I232" s="34">
        <f>出入金!C232</f>
        <v>4.3091089108910963E-2</v>
      </c>
      <c r="J232" s="167">
        <f t="shared" si="6"/>
        <v>399163.65999999642</v>
      </c>
      <c r="K232" s="167">
        <f t="shared" si="1"/>
        <v>-128302.60000000149</v>
      </c>
      <c r="L232" s="222">
        <v>0</v>
      </c>
      <c r="M232" s="167">
        <f t="shared" si="2"/>
        <v>0</v>
      </c>
      <c r="N232" s="167">
        <f t="shared" si="3"/>
        <v>399163.65999999642</v>
      </c>
      <c r="O232" s="167">
        <f t="shared" si="4"/>
        <v>-128302.60000000149</v>
      </c>
      <c r="P232" s="123">
        <f t="shared" si="5"/>
        <v>-8.4313137142858111E-2</v>
      </c>
      <c r="Q232" s="123">
        <f>J232/AVERAGE($G$226:G232)</f>
        <v>7.9832731999999289E-3</v>
      </c>
      <c r="R232" s="123">
        <f>K232/AVERAGE($G$226:G232)</f>
        <v>-2.56605200000003E-3</v>
      </c>
      <c r="S232" s="123">
        <f>N232/AVERAGE($G$226:G232)</f>
        <v>7.9832731999999289E-3</v>
      </c>
      <c r="T232" s="123">
        <f>O232/AVERAGE($G$226:G232)</f>
        <v>-2.56605200000003E-3</v>
      </c>
      <c r="U232" s="123">
        <f>T232/COUNT($T$226:T232)*365</f>
        <v>-0.1338012828571444</v>
      </c>
      <c r="V232" s="211">
        <f>(U232-I232)/(STDEV($S$226:S232)*SQRT(365))</f>
        <v>-2.2514008033705939</v>
      </c>
      <c r="W232" s="123">
        <f>(R232+1)/(MAX($R$226:R232)+1)-1</f>
        <v>0</v>
      </c>
      <c r="X232" s="123">
        <f>MIN($W$226:W232)</f>
        <v>-6.394350146084582E-3</v>
      </c>
      <c r="Y232" s="123">
        <f>IF(WEEKDAY(A:A)=6,R:R,Y231)</f>
        <v>-4.1817143999999763E-3</v>
      </c>
      <c r="Z232" s="120">
        <f>(Y232+1)/(MAX($Y$226:Y232)+1)-1</f>
        <v>-4.1817143999999251E-3</v>
      </c>
      <c r="AA232" s="123">
        <f>MIN($Z$226:Z232)</f>
        <v>-4.1817143999999251E-3</v>
      </c>
      <c r="AB232" s="123">
        <f t="shared" si="7"/>
        <v>0.34</v>
      </c>
      <c r="AC232" s="94">
        <f t="shared" si="8"/>
        <v>-2.1600000000000001E-2</v>
      </c>
      <c r="AD232" s="123">
        <f t="shared" si="9"/>
        <v>0.26400000000000001</v>
      </c>
      <c r="AE232">
        <f t="shared" si="10"/>
        <v>0.9</v>
      </c>
    </row>
    <row r="233" spans="1:31">
      <c r="A233" s="115">
        <v>44427</v>
      </c>
      <c r="B233" s="202">
        <v>1.0468</v>
      </c>
      <c r="C233" s="202">
        <v>1.0468</v>
      </c>
      <c r="D233" s="202">
        <v>1.0468</v>
      </c>
      <c r="E233" s="203">
        <v>49743394.789999999</v>
      </c>
      <c r="F233" s="191">
        <f t="shared" si="0"/>
        <v>0.99914097547007719</v>
      </c>
      <c r="G233" s="201">
        <f>出入金!M233</f>
        <v>50000000</v>
      </c>
      <c r="H233" s="201">
        <f>出入金!N233</f>
        <v>1731601.7316017316</v>
      </c>
      <c r="I233" s="34">
        <f>出入金!C233</f>
        <v>4.3088669950738984E-2</v>
      </c>
      <c r="J233" s="167">
        <f t="shared" si="6"/>
        <v>-128302.6099999994</v>
      </c>
      <c r="K233" s="167">
        <f t="shared" si="1"/>
        <v>-256605.21000000089</v>
      </c>
      <c r="L233" s="222">
        <v>0</v>
      </c>
      <c r="M233" s="167">
        <f t="shared" si="2"/>
        <v>0</v>
      </c>
      <c r="N233" s="167">
        <f t="shared" si="3"/>
        <v>-128302.6099999994</v>
      </c>
      <c r="O233" s="167">
        <f t="shared" si="4"/>
        <v>-256605.21000000089</v>
      </c>
      <c r="P233" s="123">
        <f t="shared" si="5"/>
        <v>-0.14818950877500051</v>
      </c>
      <c r="Q233" s="123">
        <f>J233/AVERAGE($G$226:G233)</f>
        <v>-2.566052199999988E-3</v>
      </c>
      <c r="R233" s="123">
        <f>K233/AVERAGE($G$226:G233)</f>
        <v>-5.1321042000000176E-3</v>
      </c>
      <c r="S233" s="123">
        <f>N233/AVERAGE($G$226:G233)</f>
        <v>-2.566052199999988E-3</v>
      </c>
      <c r="T233" s="123">
        <f>O233/AVERAGE($G$226:G233)</f>
        <v>-5.1321042000000176E-3</v>
      </c>
      <c r="U233" s="123">
        <f>T233/COUNT($T$226:T233)*365</f>
        <v>-0.23415225412500079</v>
      </c>
      <c r="V233" s="211">
        <f>(U233-I233)/(STDEV($S$226:S233)*SQRT(365))</f>
        <v>-3.734223780893057</v>
      </c>
      <c r="W233" s="123">
        <f>(R233+1)/(MAX($R$226:R233)+1)-1</f>
        <v>-2.5726537633347091E-3</v>
      </c>
      <c r="X233" s="123">
        <f>MIN($W$226:W233)</f>
        <v>-6.394350146084582E-3</v>
      </c>
      <c r="Y233" s="123">
        <f>IF(WEEKDAY(A:A)=6,R:R,Y232)</f>
        <v>-4.1817143999999763E-3</v>
      </c>
      <c r="Z233" s="120">
        <f>(Y233+1)/(MAX($Y$226:Y233)+1)-1</f>
        <v>-4.1817143999999251E-3</v>
      </c>
      <c r="AA233" s="123">
        <f>MIN($Z$226:Z233)</f>
        <v>-4.1817143999999251E-3</v>
      </c>
      <c r="AB233" s="123">
        <f t="shared" si="7"/>
        <v>0.34</v>
      </c>
      <c r="AC233" s="94">
        <f t="shared" si="8"/>
        <v>-2.1600000000000001E-2</v>
      </c>
      <c r="AD233" s="123">
        <f t="shared" si="9"/>
        <v>0.26400000000000001</v>
      </c>
      <c r="AE233">
        <f t="shared" si="10"/>
        <v>0.9</v>
      </c>
    </row>
    <row r="234" spans="1:31">
      <c r="A234" s="115">
        <v>44428</v>
      </c>
      <c r="B234" s="202">
        <v>1.0445</v>
      </c>
      <c r="C234" s="202">
        <v>1.0445</v>
      </c>
      <c r="D234" s="202">
        <v>1.0445</v>
      </c>
      <c r="E234" s="203">
        <v>49634099.979999997</v>
      </c>
      <c r="F234" s="191">
        <f t="shared" si="0"/>
        <v>0.99694569056027482</v>
      </c>
      <c r="G234" s="201">
        <f>出入金!M234</f>
        <v>50000000</v>
      </c>
      <c r="H234" s="201">
        <f>出入金!N234</f>
        <v>1939655.1724137932</v>
      </c>
      <c r="I234" s="34">
        <f>出入金!C234</f>
        <v>4.3086274509803991E-2</v>
      </c>
      <c r="J234" s="167">
        <f t="shared" si="6"/>
        <v>-109294.81000000238</v>
      </c>
      <c r="K234" s="167">
        <f t="shared" si="1"/>
        <v>-365900.02000000328</v>
      </c>
      <c r="L234" s="222">
        <v>0</v>
      </c>
      <c r="M234" s="167">
        <f t="shared" si="2"/>
        <v>0</v>
      </c>
      <c r="N234" s="167">
        <f t="shared" si="3"/>
        <v>-109294.81000000238</v>
      </c>
      <c r="O234" s="167">
        <f t="shared" si="4"/>
        <v>-365900.02000000328</v>
      </c>
      <c r="P234" s="123">
        <f t="shared" si="5"/>
        <v>-0.18864178808889057</v>
      </c>
      <c r="Q234" s="123">
        <f>J234/AVERAGE($G$226:G234)</f>
        <v>-2.1858962000000479E-3</v>
      </c>
      <c r="R234" s="123">
        <f>K234/AVERAGE($G$226:G234)</f>
        <v>-7.3180004000000659E-3</v>
      </c>
      <c r="S234" s="123">
        <f>N234/AVERAGE($G$226:G234)</f>
        <v>-2.1858962000000479E-3</v>
      </c>
      <c r="T234" s="123">
        <f>O234/AVERAGE($G$226:G234)</f>
        <v>-7.3180004000000659E-3</v>
      </c>
      <c r="U234" s="123">
        <f>T234/COUNT($T$226:T234)*365</f>
        <v>-0.29678557177778042</v>
      </c>
      <c r="V234" s="211">
        <f>(U234-I234)/(STDEV($S$226:S234)*SQRT(365))</f>
        <v>-4.8455403836186459</v>
      </c>
      <c r="W234" s="123">
        <f>(R234+1)/(MAX($R$226:R234)+1)-1</f>
        <v>-4.7641735169816624E-3</v>
      </c>
      <c r="X234" s="123">
        <f>MIN($W$226:W234)</f>
        <v>-6.394350146084582E-3</v>
      </c>
      <c r="Y234" s="123">
        <f>IF(WEEKDAY(A:A)=6,R:R,Y233)</f>
        <v>-7.3180004000000659E-3</v>
      </c>
      <c r="Z234" s="120">
        <f>(Y234+1)/(MAX($Y$226:Y234)+1)-1</f>
        <v>-7.3180004000000798E-3</v>
      </c>
      <c r="AA234" s="123">
        <f>MIN($Z$226:Z234)</f>
        <v>-7.3180004000000798E-3</v>
      </c>
      <c r="AB234" s="123">
        <f t="shared" si="7"/>
        <v>0.34</v>
      </c>
      <c r="AC234" s="94">
        <f t="shared" si="8"/>
        <v>-2.1600000000000001E-2</v>
      </c>
      <c r="AD234" s="123">
        <f t="shared" si="9"/>
        <v>0.26400000000000001</v>
      </c>
      <c r="AE234">
        <f t="shared" si="10"/>
        <v>0.9</v>
      </c>
    </row>
    <row r="235" spans="1:31">
      <c r="A235" s="115">
        <v>44429</v>
      </c>
      <c r="B235" s="202">
        <v>1.0445</v>
      </c>
      <c r="C235" s="202">
        <v>1.0445</v>
      </c>
      <c r="D235" s="202">
        <v>1.0445</v>
      </c>
      <c r="E235" s="203">
        <v>49634099.979999997</v>
      </c>
      <c r="F235" s="191">
        <f t="shared" si="0"/>
        <v>0.99694569056027482</v>
      </c>
      <c r="G235" s="201">
        <f>出入金!M235</f>
        <v>50000000</v>
      </c>
      <c r="H235" s="201">
        <f>出入金!N235</f>
        <v>2145922.7467811159</v>
      </c>
      <c r="I235" s="34">
        <f>出入金!C235</f>
        <v>4.3083902439024463E-2</v>
      </c>
      <c r="J235" s="167">
        <f t="shared" si="6"/>
        <v>0</v>
      </c>
      <c r="K235" s="167">
        <f t="shared" si="1"/>
        <v>-365900.02000000328</v>
      </c>
      <c r="L235" s="222">
        <v>0</v>
      </c>
      <c r="M235" s="167">
        <f t="shared" si="2"/>
        <v>0</v>
      </c>
      <c r="N235" s="167">
        <f t="shared" si="3"/>
        <v>0</v>
      </c>
      <c r="O235" s="167">
        <f t="shared" si="4"/>
        <v>-365900.02000000328</v>
      </c>
      <c r="P235" s="123">
        <f t="shared" si="5"/>
        <v>-0.17050940932000153</v>
      </c>
      <c r="Q235" s="123">
        <f>J235/AVERAGE($G$226:G235)</f>
        <v>0</v>
      </c>
      <c r="R235" s="123">
        <f>K235/AVERAGE($G$226:G235)</f>
        <v>-7.3180004000000659E-3</v>
      </c>
      <c r="S235" s="123">
        <f>N235/AVERAGE($G$226:G235)</f>
        <v>0</v>
      </c>
      <c r="T235" s="123">
        <f>O235/AVERAGE($G$226:G235)</f>
        <v>-7.3180004000000659E-3</v>
      </c>
      <c r="U235" s="123">
        <f>T235/COUNT($T$226:T235)*365</f>
        <v>-0.26710701460000241</v>
      </c>
      <c r="V235" s="211">
        <f>(U235-I235)/(STDEV($S$226:S235)*SQRT(365))</f>
        <v>-4.6777541384353594</v>
      </c>
      <c r="W235" s="123">
        <f>(R235+1)/(MAX($R$226:R235)+1)-1</f>
        <v>-4.7641735169816624E-3</v>
      </c>
      <c r="X235" s="123">
        <f>MIN($W$226:W235)</f>
        <v>-6.394350146084582E-3</v>
      </c>
      <c r="Y235" s="123">
        <f>IF(WEEKDAY(A:A)=6,R:R,Y234)</f>
        <v>-7.3180004000000659E-3</v>
      </c>
      <c r="Z235" s="120">
        <f>(Y235+1)/(MAX($Y$226:Y235)+1)-1</f>
        <v>-7.3180004000000798E-3</v>
      </c>
      <c r="AA235" s="123">
        <f>MIN($Z$226:Z235)</f>
        <v>-7.3180004000000798E-3</v>
      </c>
      <c r="AB235" s="123">
        <f t="shared" si="7"/>
        <v>0.34</v>
      </c>
      <c r="AC235" s="94">
        <f t="shared" si="8"/>
        <v>-2.1600000000000001E-2</v>
      </c>
      <c r="AD235" s="123">
        <f t="shared" si="9"/>
        <v>0.26400000000000001</v>
      </c>
      <c r="AE235">
        <f t="shared" si="10"/>
        <v>0.9</v>
      </c>
    </row>
    <row r="236" spans="1:31">
      <c r="A236" s="115">
        <v>44430</v>
      </c>
      <c r="B236" s="202">
        <v>1.0445</v>
      </c>
      <c r="C236" s="202">
        <v>1.0445</v>
      </c>
      <c r="D236" s="202">
        <v>1.0445</v>
      </c>
      <c r="E236" s="203">
        <v>49634099.979999997</v>
      </c>
      <c r="F236" s="191">
        <f t="shared" si="0"/>
        <v>0.99694569056027482</v>
      </c>
      <c r="G236" s="201">
        <f>出入金!M236</f>
        <v>50000000</v>
      </c>
      <c r="H236" s="201">
        <f>出入金!N236</f>
        <v>2350427.3504273505</v>
      </c>
      <c r="I236" s="34">
        <f>出入金!C236</f>
        <v>4.3081553398058324E-2</v>
      </c>
      <c r="J236" s="167">
        <f t="shared" si="6"/>
        <v>0</v>
      </c>
      <c r="K236" s="167">
        <f t="shared" si="1"/>
        <v>-365900.02000000328</v>
      </c>
      <c r="L236" s="222">
        <v>0</v>
      </c>
      <c r="M236" s="167">
        <f t="shared" si="2"/>
        <v>0</v>
      </c>
      <c r="N236" s="167">
        <f t="shared" si="3"/>
        <v>0</v>
      </c>
      <c r="O236" s="167">
        <f t="shared" si="4"/>
        <v>-365900.02000000328</v>
      </c>
      <c r="P236" s="123">
        <f t="shared" si="5"/>
        <v>-0.15567382669091048</v>
      </c>
      <c r="Q236" s="123">
        <f>J236/AVERAGE($G$226:G236)</f>
        <v>0</v>
      </c>
      <c r="R236" s="123">
        <f>K236/AVERAGE($G$226:G236)</f>
        <v>-7.3180004000000659E-3</v>
      </c>
      <c r="S236" s="123">
        <f>N236/AVERAGE($G$226:G236)</f>
        <v>0</v>
      </c>
      <c r="T236" s="123">
        <f>O236/AVERAGE($G$226:G236)</f>
        <v>-7.3180004000000659E-3</v>
      </c>
      <c r="U236" s="123">
        <f>T236/COUNT($T$226:T236)*365</f>
        <v>-0.2428245587272749</v>
      </c>
      <c r="V236" s="211">
        <f>(U236-I236)/(STDEV($S$226:S236)*SQRT(365))</f>
        <v>-4.5345862064947857</v>
      </c>
      <c r="W236" s="123">
        <f>(R236+1)/(MAX($R$226:R236)+1)-1</f>
        <v>-4.7641735169816624E-3</v>
      </c>
      <c r="X236" s="123">
        <f>MIN($W$226:W236)</f>
        <v>-6.394350146084582E-3</v>
      </c>
      <c r="Y236" s="123">
        <f>IF(WEEKDAY(A:A)=6,R:R,Y235)</f>
        <v>-7.3180004000000659E-3</v>
      </c>
      <c r="Z236" s="120">
        <f>(Y236+1)/(MAX($Y$226:Y236)+1)-1</f>
        <v>-7.3180004000000798E-3</v>
      </c>
      <c r="AA236" s="123">
        <f>MIN($Z$226:Z236)</f>
        <v>-7.3180004000000798E-3</v>
      </c>
      <c r="AB236" s="123">
        <f t="shared" si="7"/>
        <v>0.34</v>
      </c>
      <c r="AC236" s="94">
        <f t="shared" si="8"/>
        <v>-2.1600000000000001E-2</v>
      </c>
      <c r="AD236" s="123">
        <f t="shared" si="9"/>
        <v>0.26400000000000001</v>
      </c>
      <c r="AE236">
        <f t="shared" si="10"/>
        <v>0.9</v>
      </c>
    </row>
    <row r="237" spans="1:31">
      <c r="A237" s="115">
        <v>44431</v>
      </c>
      <c r="B237" s="202">
        <v>1.0503</v>
      </c>
      <c r="C237" s="202">
        <v>1.0503</v>
      </c>
      <c r="D237" s="202">
        <v>1.0503</v>
      </c>
      <c r="E237" s="203">
        <v>49909712.979999997</v>
      </c>
      <c r="F237" s="191">
        <f t="shared" si="0"/>
        <v>1.0024816264197767</v>
      </c>
      <c r="G237" s="201">
        <f>出入金!M237</f>
        <v>50000000</v>
      </c>
      <c r="H237" s="201">
        <f>出入金!N237</f>
        <v>2553191.489361702</v>
      </c>
      <c r="I237" s="34">
        <f>出入金!C237</f>
        <v>4.3079227053140171E-2</v>
      </c>
      <c r="J237" s="167">
        <f t="shared" si="6"/>
        <v>275613</v>
      </c>
      <c r="K237" s="167">
        <f t="shared" si="1"/>
        <v>-90287.020000003278</v>
      </c>
      <c r="L237" s="222">
        <v>0</v>
      </c>
      <c r="M237" s="167">
        <f t="shared" si="2"/>
        <v>0</v>
      </c>
      <c r="N237" s="167">
        <f t="shared" si="3"/>
        <v>275613</v>
      </c>
      <c r="O237" s="167">
        <f t="shared" si="4"/>
        <v>-90287.020000003278</v>
      </c>
      <c r="P237" s="123">
        <f t="shared" si="5"/>
        <v>-3.5362416166667951E-2</v>
      </c>
      <c r="Q237" s="123">
        <f>J237/AVERAGE($G$226:G237)</f>
        <v>5.5122599999999997E-3</v>
      </c>
      <c r="R237" s="123">
        <f>K237/AVERAGE($G$226:G237)</f>
        <v>-1.8057404000000655E-3</v>
      </c>
      <c r="S237" s="123">
        <f>N237/AVERAGE($G$226:G237)</f>
        <v>5.5122599999999997E-3</v>
      </c>
      <c r="T237" s="123">
        <f>O237/AVERAGE($G$226:G237)</f>
        <v>-1.8057404000000655E-3</v>
      </c>
      <c r="U237" s="123">
        <f>T237/COUNT($T$226:T237)*365</f>
        <v>-5.4924603833335327E-2</v>
      </c>
      <c r="V237" s="211">
        <f>(U237-I237)/(STDEV($S$226:S237)*SQRT(365))</f>
        <v>-1.4183090546857624</v>
      </c>
      <c r="W237" s="123">
        <f>(R237+1)/(MAX($R$226:R237)+1)-1</f>
        <v>0</v>
      </c>
      <c r="X237" s="123">
        <f>MIN($W$226:W237)</f>
        <v>-6.394350146084582E-3</v>
      </c>
      <c r="Y237" s="123">
        <f>IF(WEEKDAY(A:A)=6,R:R,Y236)</f>
        <v>-7.3180004000000659E-3</v>
      </c>
      <c r="Z237" s="120">
        <f>(Y237+1)/(MAX($Y$226:Y237)+1)-1</f>
        <v>-7.3180004000000798E-3</v>
      </c>
      <c r="AA237" s="123">
        <f>MIN($Z$226:Z237)</f>
        <v>-7.3180004000000798E-3</v>
      </c>
      <c r="AB237" s="123">
        <f t="shared" si="7"/>
        <v>0.34</v>
      </c>
      <c r="AC237" s="94">
        <f t="shared" si="8"/>
        <v>-2.1600000000000001E-2</v>
      </c>
      <c r="AD237" s="123">
        <f t="shared" si="9"/>
        <v>0.26400000000000001</v>
      </c>
      <c r="AE237">
        <f t="shared" si="10"/>
        <v>0.9</v>
      </c>
    </row>
    <row r="238" spans="1:31">
      <c r="A238" s="115">
        <v>44432</v>
      </c>
      <c r="B238" s="202">
        <v>1.0536000000000001</v>
      </c>
      <c r="C238" s="202">
        <v>1.0536000000000001</v>
      </c>
      <c r="D238" s="202">
        <v>1.0532999999999999</v>
      </c>
      <c r="E238" s="203">
        <v>50066527.280000001</v>
      </c>
      <c r="F238" s="191">
        <f t="shared" si="0"/>
        <v>1.0053450415195189</v>
      </c>
      <c r="G238" s="201">
        <f>出入金!M238</f>
        <v>50000000</v>
      </c>
      <c r="H238" s="201">
        <f>出入金!N238</f>
        <v>2754237.2881355933</v>
      </c>
      <c r="I238" s="34">
        <f>出入金!C238</f>
        <v>4.3076923076923151E-2</v>
      </c>
      <c r="J238" s="167">
        <f t="shared" si="6"/>
        <v>156814.30000000447</v>
      </c>
      <c r="K238" s="167">
        <f t="shared" si="1"/>
        <v>66527.280000001192</v>
      </c>
      <c r="L238" s="222">
        <v>13305.46</v>
      </c>
      <c r="M238" s="167">
        <f t="shared" si="2"/>
        <v>13305.456000000238</v>
      </c>
      <c r="N238" s="167">
        <f t="shared" si="3"/>
        <v>143508.84000000448</v>
      </c>
      <c r="O238" s="167">
        <f t="shared" si="4"/>
        <v>53221.820000001193</v>
      </c>
      <c r="P238" s="123">
        <f t="shared" si="5"/>
        <v>2.4154520123077356E-2</v>
      </c>
      <c r="Q238" s="123">
        <f>J238/AVERAGE($G$226:G238)</f>
        <v>3.1362860000000896E-3</v>
      </c>
      <c r="R238" s="123">
        <f>K238/AVERAGE($G$226:G238)</f>
        <v>1.3305456000000239E-3</v>
      </c>
      <c r="S238" s="123">
        <f>N238/AVERAGE($G$226:G238)</f>
        <v>2.8701768000000895E-3</v>
      </c>
      <c r="T238" s="123">
        <f>O238/AVERAGE($G$226:G238)</f>
        <v>1.0644364000000238E-3</v>
      </c>
      <c r="U238" s="123">
        <f>T238/COUNT($T$226:T238)*365</f>
        <v>2.988609892307759E-2</v>
      </c>
      <c r="V238" s="211">
        <f>(U238-I238)/(STDEV($S$226:S238)*SQRT(365))</f>
        <v>-0.19379473115377541</v>
      </c>
      <c r="W238" s="123">
        <f>(R238+1)/(MAX($R$226:R238)+1)-1</f>
        <v>0</v>
      </c>
      <c r="X238" s="123">
        <f>MIN($W$226:W238)</f>
        <v>-6.394350146084582E-3</v>
      </c>
      <c r="Y238" s="123">
        <f>IF(WEEKDAY(A:A)=6,R:R,Y237)</f>
        <v>-7.3180004000000659E-3</v>
      </c>
      <c r="Z238" s="120">
        <f>(Y238+1)/(MAX($Y$226:Y238)+1)-1</f>
        <v>-7.3180004000000798E-3</v>
      </c>
      <c r="AA238" s="123">
        <f>MIN($Z$226:Z238)</f>
        <v>-7.3180004000000798E-3</v>
      </c>
      <c r="AB238" s="123">
        <f t="shared" si="7"/>
        <v>0.34</v>
      </c>
      <c r="AC238" s="94">
        <f t="shared" si="8"/>
        <v>-2.1600000000000001E-2</v>
      </c>
      <c r="AD238" s="123">
        <f t="shared" si="9"/>
        <v>0.26400000000000001</v>
      </c>
      <c r="AE238">
        <f t="shared" si="10"/>
        <v>0.9</v>
      </c>
    </row>
    <row r="239" spans="1:31">
      <c r="A239" s="115">
        <v>44433</v>
      </c>
      <c r="B239" s="202">
        <v>1.0572999999999999</v>
      </c>
      <c r="C239" s="202">
        <v>1.0572999999999999</v>
      </c>
      <c r="D239" s="202">
        <v>1.0563</v>
      </c>
      <c r="E239" s="203">
        <v>50242349.369999997</v>
      </c>
      <c r="F239" s="191">
        <f t="shared" si="0"/>
        <v>1.0082084566192613</v>
      </c>
      <c r="G239" s="201">
        <f>出入金!M239</f>
        <v>50000000</v>
      </c>
      <c r="H239" s="201">
        <f>出入金!N239</f>
        <v>2953586.4978902955</v>
      </c>
      <c r="I239" s="34">
        <f>出入金!C239</f>
        <v>4.3074641148325432E-2</v>
      </c>
      <c r="J239" s="167">
        <f t="shared" si="6"/>
        <v>175822.08999999613</v>
      </c>
      <c r="K239" s="167">
        <f t="shared" si="1"/>
        <v>242349.36999999732</v>
      </c>
      <c r="L239" s="222">
        <v>48469.87</v>
      </c>
      <c r="M239" s="167">
        <f t="shared" si="2"/>
        <v>48469.873999999458</v>
      </c>
      <c r="N239" s="167">
        <f t="shared" si="3"/>
        <v>140657.67999999612</v>
      </c>
      <c r="O239" s="167">
        <f t="shared" si="4"/>
        <v>193879.49999999732</v>
      </c>
      <c r="P239" s="123">
        <f t="shared" si="5"/>
        <v>8.2052572414284805E-2</v>
      </c>
      <c r="Q239" s="123">
        <f>J239/AVERAGE($G$226:G239)</f>
        <v>3.5164417999999226E-3</v>
      </c>
      <c r="R239" s="123">
        <f>K239/AVERAGE($G$226:G239)</f>
        <v>4.846987399999946E-3</v>
      </c>
      <c r="S239" s="123">
        <f>N239/AVERAGE($G$226:G239)</f>
        <v>2.8131535999999222E-3</v>
      </c>
      <c r="T239" s="123">
        <f>O239/AVERAGE($G$226:G239)</f>
        <v>3.8775899999999464E-3</v>
      </c>
      <c r="U239" s="123">
        <f>T239/COUNT($T$226:T239)*365</f>
        <v>0.10109431071428432</v>
      </c>
      <c r="V239" s="211">
        <f>(U239-I239)/(STDEV($S$226:S239)*SQRT(365))</f>
        <v>0.86769875303877531</v>
      </c>
      <c r="W239" s="123">
        <f>(R239+1)/(MAX($R$226:R239)+1)-1</f>
        <v>0</v>
      </c>
      <c r="X239" s="123">
        <f>MIN($W$226:W239)</f>
        <v>-6.394350146084582E-3</v>
      </c>
      <c r="Y239" s="123">
        <f>IF(WEEKDAY(A:A)=6,R:R,Y238)</f>
        <v>-7.3180004000000659E-3</v>
      </c>
      <c r="Z239" s="120">
        <f>(Y239+1)/(MAX($Y$226:Y239)+1)-1</f>
        <v>-7.3180004000000798E-3</v>
      </c>
      <c r="AA239" s="123">
        <f>MIN($Z$226:Z239)</f>
        <v>-7.3180004000000798E-3</v>
      </c>
      <c r="AB239" s="123">
        <f t="shared" si="7"/>
        <v>0.34</v>
      </c>
      <c r="AC239" s="94">
        <f t="shared" si="8"/>
        <v>-2.1600000000000001E-2</v>
      </c>
      <c r="AD239" s="123">
        <f t="shared" si="9"/>
        <v>0.26400000000000001</v>
      </c>
      <c r="AE239">
        <f t="shared" si="10"/>
        <v>0.9</v>
      </c>
    </row>
    <row r="240" spans="1:31">
      <c r="A240" s="115">
        <v>44434</v>
      </c>
      <c r="B240" s="202">
        <v>1.0541</v>
      </c>
      <c r="C240" s="202">
        <v>1.0541</v>
      </c>
      <c r="D240" s="202">
        <v>1.0537000000000001</v>
      </c>
      <c r="E240" s="203">
        <v>50090287.020000003</v>
      </c>
      <c r="F240" s="191">
        <f t="shared" si="0"/>
        <v>1.0057268301994846</v>
      </c>
      <c r="G240" s="201">
        <f>出入金!M240</f>
        <v>50000000</v>
      </c>
      <c r="H240" s="201">
        <f>出入金!N240</f>
        <v>3151260.5042016809</v>
      </c>
      <c r="I240" s="34">
        <f>出入金!C240</f>
        <v>4.3072380952381029E-2</v>
      </c>
      <c r="J240" s="167">
        <f t="shared" si="6"/>
        <v>-152062.34999999404</v>
      </c>
      <c r="K240" s="167">
        <f t="shared" si="1"/>
        <v>90287.020000003278</v>
      </c>
      <c r="L240" s="222">
        <v>18057.400000000001</v>
      </c>
      <c r="M240" s="167">
        <f t="shared" si="2"/>
        <v>18057.404000000657</v>
      </c>
      <c r="N240" s="167">
        <f t="shared" si="3"/>
        <v>-121649.87999999404</v>
      </c>
      <c r="O240" s="167">
        <f t="shared" si="4"/>
        <v>72229.620000003284</v>
      </c>
      <c r="P240" s="123">
        <f t="shared" si="5"/>
        <v>2.865108101333437E-2</v>
      </c>
      <c r="Q240" s="123">
        <f>J240/AVERAGE($G$226:G240)</f>
        <v>-3.0412469999998807E-3</v>
      </c>
      <c r="R240" s="123">
        <f>K240/AVERAGE($G$226:G240)</f>
        <v>1.8057404000000655E-3</v>
      </c>
      <c r="S240" s="123">
        <f>N240/AVERAGE($G$226:G240)</f>
        <v>-2.4329975999998806E-3</v>
      </c>
      <c r="T240" s="123">
        <f>O240/AVERAGE($G$226:G240)</f>
        <v>1.4445924000000656E-3</v>
      </c>
      <c r="U240" s="123">
        <f>T240/COUNT($T$226:T240)*365</f>
        <v>3.5151748400001598E-2</v>
      </c>
      <c r="V240" s="211">
        <f>(U240-I240)/(STDEV($S$226:S240)*SQRT(365))</f>
        <v>-0.12036350655229287</v>
      </c>
      <c r="W240" s="123">
        <f>(R240+1)/(MAX($R$226:R240)+1)-1</f>
        <v>-3.026577218357307E-3</v>
      </c>
      <c r="X240" s="123">
        <f>MIN($W$226:W240)</f>
        <v>-6.394350146084582E-3</v>
      </c>
      <c r="Y240" s="123">
        <f>IF(WEEKDAY(A:A)=6,R:R,Y239)</f>
        <v>-7.3180004000000659E-3</v>
      </c>
      <c r="Z240" s="120">
        <f>(Y240+1)/(MAX($Y$226:Y240)+1)-1</f>
        <v>-7.3180004000000798E-3</v>
      </c>
      <c r="AA240" s="123">
        <f>MIN($Z$226:Z240)</f>
        <v>-7.3180004000000798E-3</v>
      </c>
      <c r="AB240" s="123">
        <f t="shared" si="7"/>
        <v>0.34</v>
      </c>
      <c r="AC240" s="94">
        <f t="shared" si="8"/>
        <v>-2.1600000000000001E-2</v>
      </c>
      <c r="AD240" s="123">
        <f t="shared" si="9"/>
        <v>0.26400000000000001</v>
      </c>
      <c r="AE240">
        <f t="shared" si="10"/>
        <v>0.9</v>
      </c>
    </row>
    <row r="241" spans="1:31">
      <c r="A241" s="115">
        <v>44435</v>
      </c>
      <c r="B241" s="202">
        <v>1.0517000000000001</v>
      </c>
      <c r="C241" s="202">
        <v>1.0517000000000001</v>
      </c>
      <c r="D241" s="202">
        <v>1.0517000000000001</v>
      </c>
      <c r="E241" s="203">
        <v>49976240.259999998</v>
      </c>
      <c r="F241" s="191">
        <f t="shared" si="0"/>
        <v>1.0038178867996563</v>
      </c>
      <c r="G241" s="201">
        <f>出入金!M241</f>
        <v>50000000</v>
      </c>
      <c r="H241" s="201">
        <f>出入金!N241</f>
        <v>3347280.3347280333</v>
      </c>
      <c r="I241" s="34">
        <f>出入金!C241</f>
        <v>4.3070142180094861E-2</v>
      </c>
      <c r="J241" s="167">
        <f t="shared" si="6"/>
        <v>-114046.76000000536</v>
      </c>
      <c r="K241" s="167">
        <f t="shared" si="1"/>
        <v>-23759.740000002086</v>
      </c>
      <c r="L241" s="222">
        <v>0</v>
      </c>
      <c r="M241" s="167">
        <f t="shared" si="2"/>
        <v>0</v>
      </c>
      <c r="N241" s="167">
        <f t="shared" si="3"/>
        <v>-95989.36000000537</v>
      </c>
      <c r="O241" s="167">
        <f t="shared" si="4"/>
        <v>-23759.740000002086</v>
      </c>
      <c r="P241" s="123">
        <f t="shared" si="5"/>
        <v>-7.098222325000624E-3</v>
      </c>
      <c r="Q241" s="123">
        <f>J241/AVERAGE($G$226:G241)</f>
        <v>-2.2809352000001072E-3</v>
      </c>
      <c r="R241" s="123">
        <f>K241/AVERAGE($G$226:G241)</f>
        <v>-4.7519480000004171E-4</v>
      </c>
      <c r="S241" s="123">
        <f>N241/AVERAGE($G$226:G241)</f>
        <v>-1.9197872000001075E-3</v>
      </c>
      <c r="T241" s="123">
        <f>O241/AVERAGE($G$226:G241)</f>
        <v>-4.7519480000004171E-4</v>
      </c>
      <c r="U241" s="123">
        <f>T241/COUNT($T$226:T241)*365</f>
        <v>-1.0840381375000952E-2</v>
      </c>
      <c r="V241" s="211">
        <f>(U241-I241)/(STDEV($S$226:S241)*SQRT(365))</f>
        <v>-0.83842586141880648</v>
      </c>
      <c r="W241" s="123">
        <f>(R241+1)/(MAX($R$226:R241)+1)-1</f>
        <v>-5.2965100823667566E-3</v>
      </c>
      <c r="X241" s="123">
        <f>MIN($W$226:W241)</f>
        <v>-6.394350146084582E-3</v>
      </c>
      <c r="Y241" s="123">
        <f>IF(WEEKDAY(A:A)=6,R:R,Y240)</f>
        <v>-4.7519480000004171E-4</v>
      </c>
      <c r="Z241" s="120">
        <f>(Y241+1)/(MAX($Y$226:Y241)+1)-1</f>
        <v>-4.7519480000002279E-4</v>
      </c>
      <c r="AA241" s="123">
        <f>MIN($Z$226:Z241)</f>
        <v>-7.3180004000000798E-3</v>
      </c>
      <c r="AB241" s="123">
        <f t="shared" si="7"/>
        <v>0.34</v>
      </c>
      <c r="AC241" s="94">
        <f t="shared" si="8"/>
        <v>-2.1600000000000001E-2</v>
      </c>
      <c r="AD241" s="123">
        <f t="shared" si="9"/>
        <v>0.26400000000000001</v>
      </c>
      <c r="AE241">
        <f t="shared" si="10"/>
        <v>0.9</v>
      </c>
    </row>
    <row r="242" spans="1:31">
      <c r="A242" s="115">
        <v>44436</v>
      </c>
      <c r="B242" s="202">
        <v>1.0517000000000001</v>
      </c>
      <c r="C242" s="202">
        <v>1.0517000000000001</v>
      </c>
      <c r="D242" s="202">
        <v>1.0517000000000001</v>
      </c>
      <c r="E242" s="203">
        <v>49976240.259999998</v>
      </c>
      <c r="F242" s="191">
        <f t="shared" si="0"/>
        <v>1.0038178867996563</v>
      </c>
      <c r="G242" s="201">
        <f>出入金!M242</f>
        <v>50000000</v>
      </c>
      <c r="H242" s="201">
        <f>出入金!N242</f>
        <v>3541666.6666666665</v>
      </c>
      <c r="I242" s="34">
        <f>出入金!C242</f>
        <v>4.3067924528301958E-2</v>
      </c>
      <c r="J242" s="167">
        <f t="shared" si="6"/>
        <v>0</v>
      </c>
      <c r="K242" s="167">
        <f t="shared" si="1"/>
        <v>-23759.740000002086</v>
      </c>
      <c r="L242" s="222">
        <v>0</v>
      </c>
      <c r="M242" s="167">
        <f t="shared" si="2"/>
        <v>0</v>
      </c>
      <c r="N242" s="167">
        <f t="shared" si="3"/>
        <v>0</v>
      </c>
      <c r="O242" s="167">
        <f t="shared" si="4"/>
        <v>-23759.740000002086</v>
      </c>
      <c r="P242" s="123">
        <f t="shared" si="5"/>
        <v>-6.7086324705888248E-3</v>
      </c>
      <c r="Q242" s="123">
        <f>J242/AVERAGE($G$226:G242)</f>
        <v>0</v>
      </c>
      <c r="R242" s="123">
        <f>K242/AVERAGE($G$226:G242)</f>
        <v>-4.7519480000004171E-4</v>
      </c>
      <c r="S242" s="123">
        <f>N242/AVERAGE($G$226:G242)</f>
        <v>0</v>
      </c>
      <c r="T242" s="123">
        <f>O242/AVERAGE($G$226:G242)</f>
        <v>-4.7519480000004171E-4</v>
      </c>
      <c r="U242" s="123">
        <f>T242/COUNT($T$226:T242)*365</f>
        <v>-1.0202711882353837E-2</v>
      </c>
      <c r="V242" s="211">
        <f>(U242-I242)/(STDEV($S$226:S242)*SQRT(365))</f>
        <v>-0.85564240994765983</v>
      </c>
      <c r="W242" s="123">
        <f>(R242+1)/(MAX($R$226:R242)+1)-1</f>
        <v>-5.2965100823667566E-3</v>
      </c>
      <c r="X242" s="123">
        <f>MIN($W$226:W242)</f>
        <v>-6.394350146084582E-3</v>
      </c>
      <c r="Y242" s="123">
        <f>IF(WEEKDAY(A:A)=6,R:R,Y241)</f>
        <v>-4.7519480000004171E-4</v>
      </c>
      <c r="Z242" s="120">
        <f>(Y242+1)/(MAX($Y$226:Y242)+1)-1</f>
        <v>-4.7519480000002279E-4</v>
      </c>
      <c r="AA242" s="123">
        <f>MIN($Z$226:Z242)</f>
        <v>-7.3180004000000798E-3</v>
      </c>
      <c r="AB242" s="123">
        <f t="shared" si="7"/>
        <v>0.34</v>
      </c>
      <c r="AC242" s="94">
        <f t="shared" si="8"/>
        <v>-2.1600000000000001E-2</v>
      </c>
      <c r="AD242" s="123">
        <f t="shared" si="9"/>
        <v>0.26400000000000001</v>
      </c>
      <c r="AE242">
        <f t="shared" si="10"/>
        <v>0.9</v>
      </c>
    </row>
    <row r="243" spans="1:31">
      <c r="A243" s="115">
        <v>44437</v>
      </c>
      <c r="B243" s="202">
        <v>1.0517000000000001</v>
      </c>
      <c r="C243" s="202">
        <v>1.0517000000000001</v>
      </c>
      <c r="D243" s="202">
        <v>1.0517000000000001</v>
      </c>
      <c r="E243" s="203">
        <v>49976240.259999998</v>
      </c>
      <c r="F243" s="191">
        <f t="shared" si="0"/>
        <v>1.0038178867996563</v>
      </c>
      <c r="G243" s="201">
        <f>出入金!M243</f>
        <v>50000000</v>
      </c>
      <c r="H243" s="201">
        <f>出入金!N243</f>
        <v>3734439.8340248964</v>
      </c>
      <c r="I243" s="34">
        <f>出入金!C243</f>
        <v>4.3065727699530591E-2</v>
      </c>
      <c r="J243" s="167">
        <f t="shared" si="6"/>
        <v>0</v>
      </c>
      <c r="K243" s="167">
        <f t="shared" si="1"/>
        <v>-23759.740000002086</v>
      </c>
      <c r="L243" s="222">
        <v>0</v>
      </c>
      <c r="M243" s="167">
        <f t="shared" si="2"/>
        <v>0</v>
      </c>
      <c r="N243" s="167">
        <f t="shared" si="3"/>
        <v>0</v>
      </c>
      <c r="O243" s="167">
        <f t="shared" si="4"/>
        <v>-23759.740000002086</v>
      </c>
      <c r="P243" s="123">
        <f t="shared" si="5"/>
        <v>-6.3623303777783366E-3</v>
      </c>
      <c r="Q243" s="123">
        <f>J243/AVERAGE($G$226:G243)</f>
        <v>0</v>
      </c>
      <c r="R243" s="123">
        <f>K243/AVERAGE($G$226:G243)</f>
        <v>-4.7519480000004171E-4</v>
      </c>
      <c r="S243" s="123">
        <f>N243/AVERAGE($G$226:G243)</f>
        <v>0</v>
      </c>
      <c r="T243" s="123">
        <f>O243/AVERAGE($G$226:G243)</f>
        <v>-4.7519480000004171E-4</v>
      </c>
      <c r="U243" s="123">
        <f>T243/COUNT($T$226:T243)*365</f>
        <v>-9.6358945555564002E-3</v>
      </c>
      <c r="V243" s="211">
        <f>(U243-I243)/(STDEV($S$226:S243)*SQRT(365))</f>
        <v>-0.87255322316270478</v>
      </c>
      <c r="W243" s="123">
        <f>(R243+1)/(MAX($R$226:R243)+1)-1</f>
        <v>-5.2965100823667566E-3</v>
      </c>
      <c r="X243" s="123">
        <f>MIN($W$226:W243)</f>
        <v>-6.394350146084582E-3</v>
      </c>
      <c r="Y243" s="123">
        <f>IF(WEEKDAY(A:A)=6,R:R,Y242)</f>
        <v>-4.7519480000004171E-4</v>
      </c>
      <c r="Z243" s="120">
        <f>(Y243+1)/(MAX($Y$226:Y243)+1)-1</f>
        <v>-4.7519480000002279E-4</v>
      </c>
      <c r="AA243" s="123">
        <f>MIN($Z$226:Z243)</f>
        <v>-7.3180004000000798E-3</v>
      </c>
      <c r="AB243" s="123">
        <f t="shared" si="7"/>
        <v>0.34</v>
      </c>
      <c r="AC243" s="94">
        <f t="shared" si="8"/>
        <v>-2.1600000000000001E-2</v>
      </c>
      <c r="AD243" s="123">
        <f t="shared" si="9"/>
        <v>0.26400000000000001</v>
      </c>
      <c r="AE243">
        <f t="shared" si="10"/>
        <v>0.9</v>
      </c>
    </row>
    <row r="244" spans="1:31">
      <c r="A244" s="115">
        <v>44438</v>
      </c>
      <c r="B244" s="202">
        <v>1.0545</v>
      </c>
      <c r="C244" s="202">
        <v>1.0545</v>
      </c>
      <c r="D244" s="202">
        <v>1.0545</v>
      </c>
      <c r="E244" s="203">
        <v>50109294.810000002</v>
      </c>
      <c r="F244" s="191">
        <f t="shared" si="0"/>
        <v>1.0064904075594159</v>
      </c>
      <c r="G244" s="201">
        <f>出入金!M244</f>
        <v>50000000</v>
      </c>
      <c r="H244" s="201">
        <f>出入金!N244</f>
        <v>3925619.8347107437</v>
      </c>
      <c r="I244" s="34">
        <f>出入金!C244</f>
        <v>4.3063551401869238E-2</v>
      </c>
      <c r="J244" s="167">
        <f t="shared" si="6"/>
        <v>133054.55000000447</v>
      </c>
      <c r="K244" s="167">
        <f t="shared" si="1"/>
        <v>109294.81000000238</v>
      </c>
      <c r="L244" s="222">
        <v>21858.959999999999</v>
      </c>
      <c r="M244" s="167">
        <f t="shared" si="2"/>
        <v>21858.96200000048</v>
      </c>
      <c r="N244" s="167">
        <f t="shared" si="3"/>
        <v>111195.59000000448</v>
      </c>
      <c r="O244" s="167">
        <f t="shared" si="4"/>
        <v>87435.850000002392</v>
      </c>
      <c r="P244" s="123">
        <f t="shared" si="5"/>
        <v>2.7841414757895346E-2</v>
      </c>
      <c r="Q244" s="123">
        <f>J244/AVERAGE($G$226:G244)</f>
        <v>2.6610910000000893E-3</v>
      </c>
      <c r="R244" s="123">
        <f>K244/AVERAGE($G$226:G244)</f>
        <v>2.1858962000000479E-3</v>
      </c>
      <c r="S244" s="123">
        <f>N244/AVERAGE($G$226:G244)</f>
        <v>2.2239118000000895E-3</v>
      </c>
      <c r="T244" s="123">
        <f>O244/AVERAGE($G$226:G244)</f>
        <v>1.7487170000000478E-3</v>
      </c>
      <c r="U244" s="123">
        <f>T244/COUNT($T$226:T244)*365</f>
        <v>3.3593773947369343E-2</v>
      </c>
      <c r="V244" s="211">
        <f>(U244-I244)/(STDEV($S$226:S244)*SQRT(365))</f>
        <v>-0.15910116824189399</v>
      </c>
      <c r="W244" s="123">
        <f>(R244+1)/(MAX($R$226:R244)+1)-1</f>
        <v>-2.6482551407008836E-3</v>
      </c>
      <c r="X244" s="123">
        <f>MIN($W$226:W244)</f>
        <v>-6.394350146084582E-3</v>
      </c>
      <c r="Y244" s="123">
        <f>IF(WEEKDAY(A:A)=6,R:R,Y243)</f>
        <v>-4.7519480000004171E-4</v>
      </c>
      <c r="Z244" s="120">
        <f>(Y244+1)/(MAX($Y$226:Y244)+1)-1</f>
        <v>-4.7519480000002279E-4</v>
      </c>
      <c r="AA244" s="123">
        <f>MIN($Z$226:Z244)</f>
        <v>-7.3180004000000798E-3</v>
      </c>
      <c r="AB244" s="123">
        <f t="shared" si="7"/>
        <v>0.34</v>
      </c>
      <c r="AC244" s="94">
        <f t="shared" si="8"/>
        <v>-2.1600000000000001E-2</v>
      </c>
      <c r="AD244" s="123">
        <f t="shared" si="9"/>
        <v>0.26400000000000001</v>
      </c>
      <c r="AE244">
        <f t="shared" si="10"/>
        <v>0.9</v>
      </c>
    </row>
    <row r="245" spans="1:31">
      <c r="A245" s="115">
        <v>44439</v>
      </c>
      <c r="B245" s="202">
        <v>1.0548999999999999</v>
      </c>
      <c r="C245" s="202">
        <v>1.0548999999999999</v>
      </c>
      <c r="D245" s="202">
        <v>1.0544</v>
      </c>
      <c r="E245" s="203">
        <v>50128302.609999999</v>
      </c>
      <c r="F245" s="191">
        <f t="shared" si="0"/>
        <v>1.0063949603894244</v>
      </c>
      <c r="G245" s="201">
        <f>出入金!M245</f>
        <v>50000000</v>
      </c>
      <c r="H245" s="201">
        <f>出入金!N245</f>
        <v>4115226.3374485597</v>
      </c>
      <c r="I245" s="34">
        <f>出入金!C245</f>
        <v>4.3061395348837288E-2</v>
      </c>
      <c r="J245" s="167">
        <f t="shared" si="6"/>
        <v>19007.79999999702</v>
      </c>
      <c r="K245" s="167">
        <f t="shared" si="1"/>
        <v>128302.6099999994</v>
      </c>
      <c r="L245" s="222">
        <v>25660.52</v>
      </c>
      <c r="M245" s="167">
        <f t="shared" si="2"/>
        <v>25660.521999999881</v>
      </c>
      <c r="N245" s="167">
        <f t="shared" si="3"/>
        <v>15206.239999997008</v>
      </c>
      <c r="O245" s="167">
        <f t="shared" si="4"/>
        <v>102642.0899999994</v>
      </c>
      <c r="P245" s="123">
        <f t="shared" si="5"/>
        <v>3.1177534229999856E-2</v>
      </c>
      <c r="Q245" s="123">
        <f>J245/AVERAGE($G$226:G245)</f>
        <v>3.8015599999994041E-4</v>
      </c>
      <c r="R245" s="123">
        <f>K245/AVERAGE($G$226:G245)</f>
        <v>2.566052199999988E-3</v>
      </c>
      <c r="S245" s="123">
        <f>N245/AVERAGE($G$226:G245)</f>
        <v>3.0412479999994017E-4</v>
      </c>
      <c r="T245" s="123">
        <f>O245/AVERAGE($G$226:G245)</f>
        <v>2.0528417999999878E-3</v>
      </c>
      <c r="U245" s="123">
        <f>T245/COUNT($T$226:T245)*365</f>
        <v>3.746436284999978E-2</v>
      </c>
      <c r="V245" s="211">
        <f>(U245-I245)/(STDEV($S$226:S245)*SQRT(365))</f>
        <v>-9.6600387054798995E-2</v>
      </c>
      <c r="W245" s="123">
        <f>(R245+1)/(MAX($R$226:R245)+1)-1</f>
        <v>-2.2699328640092276E-3</v>
      </c>
      <c r="X245" s="123">
        <f>MIN($W$226:W245)</f>
        <v>-6.394350146084582E-3</v>
      </c>
      <c r="Y245" s="123">
        <f>IF(WEEKDAY(A:A)=6,R:R,Y244)</f>
        <v>-4.7519480000004171E-4</v>
      </c>
      <c r="Z245" s="120">
        <f>(Y245+1)/(MAX($Y$226:Y245)+1)-1</f>
        <v>-4.7519480000002279E-4</v>
      </c>
      <c r="AA245" s="123">
        <f>MIN($Z$226:Z245)</f>
        <v>-7.3180004000000798E-3</v>
      </c>
      <c r="AB245" s="123">
        <f t="shared" si="7"/>
        <v>0.34</v>
      </c>
      <c r="AC245" s="94">
        <f t="shared" si="8"/>
        <v>-2.1600000000000001E-2</v>
      </c>
      <c r="AD245" s="123">
        <f t="shared" si="9"/>
        <v>0.26400000000000001</v>
      </c>
      <c r="AE245">
        <f t="shared" si="10"/>
        <v>0.9</v>
      </c>
    </row>
    <row r="246" spans="1:31">
      <c r="A246" s="115">
        <v>44440</v>
      </c>
      <c r="B246" s="202">
        <v>1.0577000000000001</v>
      </c>
      <c r="C246" s="202">
        <v>1.0577000000000001</v>
      </c>
      <c r="D246" s="202">
        <v>1.0566</v>
      </c>
      <c r="E246" s="203">
        <v>50261357.159999996</v>
      </c>
      <c r="F246" s="191">
        <f t="shared" si="0"/>
        <v>1.0084947981292354</v>
      </c>
      <c r="G246" s="201">
        <f>出入金!M246</f>
        <v>50000000</v>
      </c>
      <c r="H246" s="201">
        <f>出入金!N246</f>
        <v>4303278.6885245899</v>
      </c>
      <c r="I246" s="34">
        <f>出入金!C246</f>
        <v>4.3059259259259339E-2</v>
      </c>
      <c r="J246" s="167">
        <f t="shared" si="6"/>
        <v>133054.54999999702</v>
      </c>
      <c r="K246" s="167">
        <f t="shared" si="1"/>
        <v>261357.15999999642</v>
      </c>
      <c r="L246" s="222">
        <v>52271.43</v>
      </c>
      <c r="M246" s="167">
        <f t="shared" si="2"/>
        <v>52271.43199999928</v>
      </c>
      <c r="N246" s="167">
        <f t="shared" si="3"/>
        <v>106443.63999999703</v>
      </c>
      <c r="O246" s="167">
        <f t="shared" si="4"/>
        <v>209085.72999999643</v>
      </c>
      <c r="P246" s="123">
        <f t="shared" si="5"/>
        <v>6.0734425752380125E-2</v>
      </c>
      <c r="Q246" s="123">
        <f>J246/AVERAGE($G$226:G246)</f>
        <v>2.6610909999999406E-3</v>
      </c>
      <c r="R246" s="123">
        <f>K246/AVERAGE($G$226:G246)</f>
        <v>5.2271431999999281E-3</v>
      </c>
      <c r="S246" s="123">
        <f>N246/AVERAGE($G$226:G246)</f>
        <v>2.1288727999999408E-3</v>
      </c>
      <c r="T246" s="123">
        <f>O246/AVERAGE($G$226:G246)</f>
        <v>4.1817145999999287E-3</v>
      </c>
      <c r="U246" s="123">
        <f>T246/COUNT($T$226:T246)*365</f>
        <v>7.2682182333332096E-2</v>
      </c>
      <c r="V246" s="211">
        <f>(U246-I246)/(STDEV($S$226:S246)*SQRT(365))</f>
        <v>0.51877849059504966</v>
      </c>
      <c r="W246" s="123">
        <f>(R246+1)/(MAX($R$226:R246)+1)-1</f>
        <v>0</v>
      </c>
      <c r="X246" s="123">
        <f>MIN($W$226:W246)</f>
        <v>-6.394350146084582E-3</v>
      </c>
      <c r="Y246" s="123">
        <f>IF(WEEKDAY(A:A)=6,R:R,Y245)</f>
        <v>-4.7519480000004171E-4</v>
      </c>
      <c r="Z246" s="120">
        <f>(Y246+1)/(MAX($Y$226:Y246)+1)-1</f>
        <v>-4.7519480000002279E-4</v>
      </c>
      <c r="AA246" s="123">
        <f>MIN($Z$226:Z246)</f>
        <v>-7.3180004000000798E-3</v>
      </c>
      <c r="AB246" s="123">
        <f t="shared" si="7"/>
        <v>0.34</v>
      </c>
      <c r="AC246" s="94">
        <f t="shared" si="8"/>
        <v>-2.1600000000000001E-2</v>
      </c>
      <c r="AD246" s="123">
        <f t="shared" si="9"/>
        <v>0.26400000000000001</v>
      </c>
      <c r="AE246">
        <f t="shared" si="10"/>
        <v>0.9</v>
      </c>
    </row>
    <row r="247" spans="1:31">
      <c r="A247" s="115">
        <v>44441</v>
      </c>
      <c r="B247" s="202">
        <v>1.0583</v>
      </c>
      <c r="C247" s="202">
        <v>1.0583</v>
      </c>
      <c r="D247" s="202">
        <v>1.0570999999999999</v>
      </c>
      <c r="E247" s="203">
        <v>50289868.850000001</v>
      </c>
      <c r="F247" s="191">
        <f t="shared" si="0"/>
        <v>1.0089720339791923</v>
      </c>
      <c r="G247" s="201">
        <f>出入金!M247</f>
        <v>50000000</v>
      </c>
      <c r="H247" s="201">
        <f>出入金!N247</f>
        <v>4489795.9183673467</v>
      </c>
      <c r="I247" s="34">
        <f>出入金!C247</f>
        <v>4.3057142857142933E-2</v>
      </c>
      <c r="J247" s="167">
        <f t="shared" si="6"/>
        <v>28511.690000005066</v>
      </c>
      <c r="K247" s="167">
        <f t="shared" si="1"/>
        <v>289868.85000000149</v>
      </c>
      <c r="L247" s="222">
        <v>57973.77</v>
      </c>
      <c r="M247" s="167">
        <f t="shared" si="2"/>
        <v>57973.770000000302</v>
      </c>
      <c r="N247" s="167">
        <f t="shared" si="3"/>
        <v>22809.35000000507</v>
      </c>
      <c r="O247" s="167">
        <f t="shared" si="4"/>
        <v>231895.0800000015</v>
      </c>
      <c r="P247" s="123">
        <f t="shared" si="5"/>
        <v>6.4561698409091248E-2</v>
      </c>
      <c r="Q247" s="123">
        <f>J247/AVERAGE($G$226:G247)</f>
        <v>5.7023380000010128E-4</v>
      </c>
      <c r="R247" s="123">
        <f>K247/AVERAGE($G$226:G247)</f>
        <v>5.7973770000000297E-3</v>
      </c>
      <c r="S247" s="123">
        <f>N247/AVERAGE($G$226:G247)</f>
        <v>4.5618700000010142E-4</v>
      </c>
      <c r="T247" s="123">
        <f>O247/AVERAGE($G$226:G247)</f>
        <v>4.6379016000000304E-3</v>
      </c>
      <c r="U247" s="123">
        <f>T247/COUNT($T$226:T247)*365</f>
        <v>7.6947003818182313E-2</v>
      </c>
      <c r="V247" s="211">
        <f>(U247-I247)/(STDEV($S$226:S247)*SQRT(365))</f>
        <v>0.60805356354817519</v>
      </c>
      <c r="W247" s="123">
        <f>(R247+1)/(MAX($R$226:R247)+1)-1</f>
        <v>0</v>
      </c>
      <c r="X247" s="123">
        <f>MIN($W$226:W247)</f>
        <v>-6.394350146084582E-3</v>
      </c>
      <c r="Y247" s="123">
        <f>IF(WEEKDAY(A:A)=6,R:R,Y246)</f>
        <v>-4.7519480000004171E-4</v>
      </c>
      <c r="Z247" s="120">
        <f>(Y247+1)/(MAX($Y$226:Y247)+1)-1</f>
        <v>-4.7519480000002279E-4</v>
      </c>
      <c r="AA247" s="123">
        <f>MIN($Z$226:Z247)</f>
        <v>-7.3180004000000798E-3</v>
      </c>
      <c r="AB247" s="123">
        <f t="shared" si="7"/>
        <v>0.34</v>
      </c>
      <c r="AC247" s="94">
        <f t="shared" si="8"/>
        <v>-2.1600000000000001E-2</v>
      </c>
      <c r="AD247" s="123">
        <f t="shared" si="9"/>
        <v>0.26400000000000001</v>
      </c>
      <c r="AE247">
        <f t="shared" si="10"/>
        <v>0.9</v>
      </c>
    </row>
    <row r="248" spans="1:31">
      <c r="A248" s="115">
        <v>44442</v>
      </c>
      <c r="B248" s="202">
        <v>1.0530999999999999</v>
      </c>
      <c r="C248" s="202">
        <v>1.0530999999999999</v>
      </c>
      <c r="D248" s="202">
        <v>1.0528999999999999</v>
      </c>
      <c r="E248" s="203">
        <v>50042767.539999999</v>
      </c>
      <c r="F248" s="191">
        <f t="shared" si="0"/>
        <v>1.0049632528395531</v>
      </c>
      <c r="G248" s="201">
        <f>出入金!M248</f>
        <v>50000000</v>
      </c>
      <c r="H248" s="201">
        <f>出入金!N248</f>
        <v>4674796.7479674798</v>
      </c>
      <c r="I248" s="34">
        <f>出入金!C248</f>
        <v>4.3055045871559713E-2</v>
      </c>
      <c r="J248" s="167">
        <f t="shared" si="6"/>
        <v>-247101.31000000238</v>
      </c>
      <c r="K248" s="167">
        <f t="shared" si="1"/>
        <v>42767.539999999106</v>
      </c>
      <c r="L248" s="222">
        <v>8553.51</v>
      </c>
      <c r="M248" s="167">
        <f t="shared" si="2"/>
        <v>8553.5079999998215</v>
      </c>
      <c r="N248" s="167">
        <f t="shared" si="3"/>
        <v>-197681.0500000024</v>
      </c>
      <c r="O248" s="167">
        <f t="shared" si="4"/>
        <v>34214.029999999104</v>
      </c>
      <c r="P248" s="123">
        <f t="shared" si="5"/>
        <v>9.1485346434780693E-3</v>
      </c>
      <c r="Q248" s="123">
        <f>J248/AVERAGE($G$226:G248)</f>
        <v>-4.9420262000000473E-3</v>
      </c>
      <c r="R248" s="123">
        <f>K248/AVERAGE($G$226:G248)</f>
        <v>8.5535079999998211E-4</v>
      </c>
      <c r="S248" s="123">
        <f>N248/AVERAGE($G$226:G248)</f>
        <v>-3.9536210000000477E-3</v>
      </c>
      <c r="T248" s="123">
        <f>O248/AVERAGE($G$226:G248)</f>
        <v>6.842805999999821E-4</v>
      </c>
      <c r="U248" s="123">
        <f>T248/COUNT($T$226:T248)*365</f>
        <v>1.0859235608695368E-2</v>
      </c>
      <c r="V248" s="211">
        <f>(U248-I248)/(STDEV($S$226:S248)*SQRT(365))</f>
        <v>-0.565587112634788</v>
      </c>
      <c r="W248" s="123">
        <f>(R248+1)/(MAX($R$226:R248)+1)-1</f>
        <v>-4.9135405530094101E-3</v>
      </c>
      <c r="X248" s="123">
        <f>MIN($W$226:W248)</f>
        <v>-6.394350146084582E-3</v>
      </c>
      <c r="Y248" s="123">
        <f>IF(WEEKDAY(A:A)=6,R:R,Y247)</f>
        <v>8.5535079999998211E-4</v>
      </c>
      <c r="Z248" s="120">
        <f>(Y248+1)/(MAX($Y$226:Y248)+1)-1</f>
        <v>0</v>
      </c>
      <c r="AA248" s="123">
        <f>MIN($Z$226:Z248)</f>
        <v>-7.3180004000000798E-3</v>
      </c>
      <c r="AB248" s="123">
        <f t="shared" si="7"/>
        <v>0.34</v>
      </c>
      <c r="AC248" s="94">
        <f t="shared" si="8"/>
        <v>-2.1600000000000001E-2</v>
      </c>
      <c r="AD248" s="123">
        <f t="shared" si="9"/>
        <v>0.26400000000000001</v>
      </c>
      <c r="AE248">
        <f t="shared" si="10"/>
        <v>0.9</v>
      </c>
    </row>
    <row r="249" spans="1:31">
      <c r="A249" s="115">
        <v>44443</v>
      </c>
      <c r="B249" s="202">
        <v>1.0530999999999999</v>
      </c>
      <c r="C249" s="202">
        <v>1.0530999999999999</v>
      </c>
      <c r="D249" s="202">
        <v>1.0528999999999999</v>
      </c>
      <c r="E249" s="203">
        <v>50042767.539999999</v>
      </c>
      <c r="F249" s="191">
        <f t="shared" si="0"/>
        <v>1.0049632528395531</v>
      </c>
      <c r="G249" s="201">
        <f>出入金!M249</f>
        <v>50000000</v>
      </c>
      <c r="H249" s="201">
        <f>出入金!N249</f>
        <v>4858299.5951417005</v>
      </c>
      <c r="I249" s="34">
        <f>出入金!C249</f>
        <v>4.3052968036529755E-2</v>
      </c>
      <c r="J249" s="167">
        <f t="shared" si="6"/>
        <v>0</v>
      </c>
      <c r="K249" s="167">
        <f t="shared" si="1"/>
        <v>42767.539999999106</v>
      </c>
      <c r="L249" s="222">
        <v>8553.51</v>
      </c>
      <c r="M249" s="167">
        <f t="shared" si="2"/>
        <v>8553.5079999998215</v>
      </c>
      <c r="N249" s="167">
        <f t="shared" si="3"/>
        <v>0</v>
      </c>
      <c r="O249" s="167">
        <f t="shared" si="4"/>
        <v>34214.029999999104</v>
      </c>
      <c r="P249" s="123">
        <f t="shared" si="5"/>
        <v>8.8029853166664822E-3</v>
      </c>
      <c r="Q249" s="123">
        <f>J249/AVERAGE($G$226:G249)</f>
        <v>0</v>
      </c>
      <c r="R249" s="123">
        <f>K249/AVERAGE($G$226:G249)</f>
        <v>8.5535079999998211E-4</v>
      </c>
      <c r="S249" s="123">
        <f>N249/AVERAGE($G$226:G249)</f>
        <v>0</v>
      </c>
      <c r="T249" s="123">
        <f>O249/AVERAGE($G$226:G249)</f>
        <v>6.842805999999821E-4</v>
      </c>
      <c r="U249" s="123">
        <f>T249/COUNT($T$226:T249)*365</f>
        <v>1.0406767458333062E-2</v>
      </c>
      <c r="V249" s="211">
        <f>(U249-I249)/(STDEV($S$226:S249)*SQRT(365))</f>
        <v>-0.58638712333431475</v>
      </c>
      <c r="W249" s="123">
        <f>(R249+1)/(MAX($R$226:R249)+1)-1</f>
        <v>-4.9135405530094101E-3</v>
      </c>
      <c r="X249" s="123">
        <f>MIN($W$226:W249)</f>
        <v>-6.394350146084582E-3</v>
      </c>
      <c r="Y249" s="123">
        <f>IF(WEEKDAY(A:A)=6,R:R,Y248)</f>
        <v>8.5535079999998211E-4</v>
      </c>
      <c r="Z249" s="120">
        <f>(Y249+1)/(MAX($Y$226:Y249)+1)-1</f>
        <v>0</v>
      </c>
      <c r="AA249" s="123">
        <f>MIN($Z$226:Z249)</f>
        <v>-7.3180004000000798E-3</v>
      </c>
      <c r="AB249" s="123">
        <f t="shared" si="7"/>
        <v>0.34</v>
      </c>
      <c r="AC249" s="94">
        <f t="shared" si="8"/>
        <v>-2.1600000000000001E-2</v>
      </c>
      <c r="AD249" s="123">
        <f t="shared" si="9"/>
        <v>0.26400000000000001</v>
      </c>
      <c r="AE249">
        <f t="shared" si="10"/>
        <v>0.9</v>
      </c>
    </row>
    <row r="250" spans="1:31">
      <c r="A250" s="115">
        <v>44444</v>
      </c>
      <c r="B250" s="202">
        <v>1.0530999999999999</v>
      </c>
      <c r="C250" s="202">
        <v>1.0530999999999999</v>
      </c>
      <c r="D250" s="202">
        <v>1.0528999999999999</v>
      </c>
      <c r="E250" s="203">
        <v>50042767.539999999</v>
      </c>
      <c r="F250" s="191">
        <f t="shared" si="0"/>
        <v>1.0049632528395531</v>
      </c>
      <c r="G250" s="201">
        <f>出入金!M250</f>
        <v>50000000</v>
      </c>
      <c r="H250" s="201">
        <f>出入金!N250</f>
        <v>5040322.5806451617</v>
      </c>
      <c r="I250" s="34">
        <f>出入金!C250</f>
        <v>4.3050909090909167E-2</v>
      </c>
      <c r="J250" s="167">
        <f t="shared" si="6"/>
        <v>0</v>
      </c>
      <c r="K250" s="167">
        <f t="shared" si="1"/>
        <v>42767.539999999106</v>
      </c>
      <c r="L250" s="222">
        <v>8553.51</v>
      </c>
      <c r="M250" s="167">
        <f t="shared" si="2"/>
        <v>8553.5079999998215</v>
      </c>
      <c r="N250" s="167">
        <f t="shared" si="3"/>
        <v>0</v>
      </c>
      <c r="O250" s="167">
        <f t="shared" si="4"/>
        <v>34214.029999999104</v>
      </c>
      <c r="P250" s="123">
        <f t="shared" si="5"/>
        <v>8.4850799359998223E-3</v>
      </c>
      <c r="Q250" s="123">
        <f>J250/AVERAGE($G$226:G250)</f>
        <v>0</v>
      </c>
      <c r="R250" s="123">
        <f>K250/AVERAGE($G$226:G250)</f>
        <v>8.5535079999998211E-4</v>
      </c>
      <c r="S250" s="123">
        <f>N250/AVERAGE($G$226:G250)</f>
        <v>0</v>
      </c>
      <c r="T250" s="123">
        <f>O250/AVERAGE($G$226:G250)</f>
        <v>6.842805999999821E-4</v>
      </c>
      <c r="U250" s="123">
        <f>T250/COUNT($T$226:T250)*365</f>
        <v>9.9904967599997382E-3</v>
      </c>
      <c r="V250" s="211">
        <f>(U250-I250)/(STDEV($S$226:S250)*SQRT(365))</f>
        <v>-0.60659787047080083</v>
      </c>
      <c r="W250" s="123">
        <f>(R250+1)/(MAX($R$226:R250)+1)-1</f>
        <v>-4.9135405530094101E-3</v>
      </c>
      <c r="X250" s="123">
        <f>MIN($W$226:W250)</f>
        <v>-6.394350146084582E-3</v>
      </c>
      <c r="Y250" s="123">
        <f>IF(WEEKDAY(A:A)=6,R:R,Y249)</f>
        <v>8.5535079999998211E-4</v>
      </c>
      <c r="Z250" s="120">
        <f>(Y250+1)/(MAX($Y$226:Y250)+1)-1</f>
        <v>0</v>
      </c>
      <c r="AA250" s="123">
        <f>MIN($Z$226:Z250)</f>
        <v>-7.3180004000000798E-3</v>
      </c>
      <c r="AB250" s="123">
        <f t="shared" si="7"/>
        <v>0.34</v>
      </c>
      <c r="AC250" s="94">
        <f t="shared" si="8"/>
        <v>-2.1600000000000001E-2</v>
      </c>
      <c r="AD250" s="123">
        <f t="shared" si="9"/>
        <v>0.26400000000000001</v>
      </c>
      <c r="AE250">
        <f t="shared" si="10"/>
        <v>0.9</v>
      </c>
    </row>
    <row r="251" spans="1:31">
      <c r="A251" s="115">
        <v>44445</v>
      </c>
      <c r="B251" s="202">
        <v>1.0536000000000001</v>
      </c>
      <c r="C251" s="202">
        <v>1.0536000000000001</v>
      </c>
      <c r="D251" s="202">
        <v>1.0532999999999999</v>
      </c>
      <c r="E251" s="203">
        <v>50066527.280000001</v>
      </c>
      <c r="F251" s="191">
        <f t="shared" si="0"/>
        <v>1.0053450415195189</v>
      </c>
      <c r="G251" s="201">
        <f>出入金!M251</f>
        <v>50000000</v>
      </c>
      <c r="H251" s="201">
        <f>出入金!N251</f>
        <v>5220883.5341365458</v>
      </c>
      <c r="I251" s="34">
        <f>出入金!C251</f>
        <v>4.3048868778280625E-2</v>
      </c>
      <c r="J251" s="167">
        <f t="shared" si="6"/>
        <v>23759.740000002086</v>
      </c>
      <c r="K251" s="167">
        <f t="shared" si="1"/>
        <v>66527.280000001192</v>
      </c>
      <c r="L251" s="222">
        <v>13305.46</v>
      </c>
      <c r="M251" s="167">
        <f t="shared" si="2"/>
        <v>13305.456000000238</v>
      </c>
      <c r="N251" s="167">
        <f t="shared" si="3"/>
        <v>19007.790000002089</v>
      </c>
      <c r="O251" s="167">
        <f t="shared" si="4"/>
        <v>53221.820000001193</v>
      </c>
      <c r="P251" s="123">
        <f t="shared" si="5"/>
        <v>1.274253286153869E-2</v>
      </c>
      <c r="Q251" s="123">
        <f>J251/AVERAGE($G$226:G251)</f>
        <v>4.7519480000004171E-4</v>
      </c>
      <c r="R251" s="123">
        <f>K251/AVERAGE($G$226:G251)</f>
        <v>1.3305456000000239E-3</v>
      </c>
      <c r="S251" s="123">
        <f>N251/AVERAGE($G$226:G251)</f>
        <v>3.8015580000004177E-4</v>
      </c>
      <c r="T251" s="123">
        <f>O251/AVERAGE($G$226:G251)</f>
        <v>1.0644364000000238E-3</v>
      </c>
      <c r="U251" s="123">
        <f>T251/COUNT($T$226:T251)*365</f>
        <v>1.4943049461538795E-2</v>
      </c>
      <c r="V251" s="211">
        <f>(U251-I251)/(STDEV($S$226:S251)*SQRT(365))</f>
        <v>-0.52616292379655205</v>
      </c>
      <c r="W251" s="123">
        <f>(R251+1)/(MAX($R$226:R251)+1)-1</f>
        <v>-4.4410847573723711E-3</v>
      </c>
      <c r="X251" s="123">
        <f>MIN($W$226:W251)</f>
        <v>-6.394350146084582E-3</v>
      </c>
      <c r="Y251" s="123">
        <f>IF(WEEKDAY(A:A)=6,R:R,Y250)</f>
        <v>8.5535079999998211E-4</v>
      </c>
      <c r="Z251" s="120">
        <f>(Y251+1)/(MAX($Y$226:Y251)+1)-1</f>
        <v>0</v>
      </c>
      <c r="AA251" s="123">
        <f>MIN($Z$226:Z251)</f>
        <v>-7.3180004000000798E-3</v>
      </c>
      <c r="AB251" s="123">
        <f t="shared" si="7"/>
        <v>0.34</v>
      </c>
      <c r="AC251" s="94">
        <f t="shared" si="8"/>
        <v>-2.1600000000000001E-2</v>
      </c>
      <c r="AD251" s="123">
        <f t="shared" si="9"/>
        <v>0.26400000000000001</v>
      </c>
      <c r="AE251">
        <f t="shared" si="10"/>
        <v>0.9</v>
      </c>
    </row>
    <row r="252" spans="1:31">
      <c r="A252" s="115">
        <v>44446</v>
      </c>
      <c r="B252" s="202">
        <v>1.0502</v>
      </c>
      <c r="C252" s="202">
        <v>1.0502</v>
      </c>
      <c r="D252" s="202">
        <v>1.0502</v>
      </c>
      <c r="E252" s="203">
        <v>49904961.039999999</v>
      </c>
      <c r="F252" s="191">
        <f t="shared" si="0"/>
        <v>1.0023861792497852</v>
      </c>
      <c r="G252" s="201">
        <f>出入金!M252</f>
        <v>50000000</v>
      </c>
      <c r="H252" s="201">
        <f>出入金!N252</f>
        <v>5400000</v>
      </c>
      <c r="I252" s="34">
        <f>出入金!C252</f>
        <v>4.3046846846846926E-2</v>
      </c>
      <c r="J252" s="167">
        <f t="shared" si="6"/>
        <v>-161566.24000000209</v>
      </c>
      <c r="K252" s="167">
        <f t="shared" si="1"/>
        <v>-95038.960000000894</v>
      </c>
      <c r="L252" s="222">
        <v>0</v>
      </c>
      <c r="M252" s="167">
        <f t="shared" si="2"/>
        <v>0</v>
      </c>
      <c r="N252" s="167">
        <f t="shared" si="3"/>
        <v>-148260.78000000209</v>
      </c>
      <c r="O252" s="167">
        <f t="shared" si="4"/>
        <v>-95038.960000000894</v>
      </c>
      <c r="P252" s="123">
        <f t="shared" si="5"/>
        <v>-1.7599807407407572E-2</v>
      </c>
      <c r="Q252" s="123">
        <f>J252/AVERAGE($G$226:G252)</f>
        <v>-3.2313248000000417E-3</v>
      </c>
      <c r="R252" s="123">
        <f>K252/AVERAGE($G$226:G252)</f>
        <v>-1.9007792000000179E-3</v>
      </c>
      <c r="S252" s="123">
        <f>N252/AVERAGE($G$226:G252)</f>
        <v>-2.965215600000042E-3</v>
      </c>
      <c r="T252" s="123">
        <f>O252/AVERAGE($G$226:G252)</f>
        <v>-1.9007792000000179E-3</v>
      </c>
      <c r="U252" s="123">
        <f>T252/COUNT($T$226:T252)*365</f>
        <v>-2.5695718814815059E-2</v>
      </c>
      <c r="V252" s="211">
        <f>(U252-I252)/(STDEV($S$226:S252)*SQRT(365))</f>
        <v>-1.2841221981640631</v>
      </c>
      <c r="W252" s="123">
        <f>(R252+1)/(MAX($R$226:R252)+1)-1</f>
        <v>-7.6537843267808769E-3</v>
      </c>
      <c r="X252" s="123">
        <f>MIN($W$226:W252)</f>
        <v>-7.6537843267808769E-3</v>
      </c>
      <c r="Y252" s="123">
        <f>IF(WEEKDAY(A:A)=6,R:R,Y251)</f>
        <v>8.5535079999998211E-4</v>
      </c>
      <c r="Z252" s="120">
        <f>(Y252+1)/(MAX($Y$226:Y252)+1)-1</f>
        <v>0</v>
      </c>
      <c r="AA252" s="123">
        <f>MIN($Z$226:Z252)</f>
        <v>-7.3180004000000798E-3</v>
      </c>
      <c r="AB252" s="123">
        <f t="shared" si="7"/>
        <v>0.34</v>
      </c>
      <c r="AC252" s="94">
        <f t="shared" si="8"/>
        <v>-2.1600000000000001E-2</v>
      </c>
      <c r="AD252" s="123">
        <f t="shared" si="9"/>
        <v>0.26400000000000001</v>
      </c>
      <c r="AE252">
        <f t="shared" si="10"/>
        <v>0.9</v>
      </c>
    </row>
    <row r="253" spans="1:31">
      <c r="A253" s="115">
        <v>44447</v>
      </c>
      <c r="B253" s="202">
        <v>1.0525</v>
      </c>
      <c r="C253" s="202">
        <v>1.0525</v>
      </c>
      <c r="D253" s="202">
        <v>1.0524</v>
      </c>
      <c r="E253" s="203">
        <v>50014255.850000001</v>
      </c>
      <c r="F253" s="191">
        <f t="shared" si="0"/>
        <v>1.0044860169895962</v>
      </c>
      <c r="G253" s="201">
        <f>出入金!M253</f>
        <v>50000000</v>
      </c>
      <c r="H253" s="201">
        <f>出入金!N253</f>
        <v>5577689.2430278882</v>
      </c>
      <c r="I253" s="34">
        <f>出入金!C253</f>
        <v>4.3044843049327437E-2</v>
      </c>
      <c r="J253" s="167">
        <f t="shared" si="6"/>
        <v>109294.81000000238</v>
      </c>
      <c r="K253" s="167">
        <f t="shared" si="1"/>
        <v>14255.85000000149</v>
      </c>
      <c r="L253" s="222">
        <v>2851.17</v>
      </c>
      <c r="M253" s="167">
        <f t="shared" si="2"/>
        <v>2851.1700000002984</v>
      </c>
      <c r="N253" s="167">
        <f t="shared" si="3"/>
        <v>106443.64000000239</v>
      </c>
      <c r="O253" s="167">
        <f t="shared" si="4"/>
        <v>11404.68000000149</v>
      </c>
      <c r="P253" s="123">
        <f t="shared" si="5"/>
        <v>2.5558702500002675E-3</v>
      </c>
      <c r="Q253" s="123">
        <f>J253/AVERAGE($G$226:G253)</f>
        <v>2.1858962000000479E-3</v>
      </c>
      <c r="R253" s="123">
        <f>K253/AVERAGE($G$226:G253)</f>
        <v>2.851170000000298E-4</v>
      </c>
      <c r="S253" s="123">
        <f>N253/AVERAGE($G$226:G253)</f>
        <v>2.1288728000000475E-3</v>
      </c>
      <c r="T253" s="123">
        <f>O253/AVERAGE($G$226:G253)</f>
        <v>2.2809360000002979E-4</v>
      </c>
      <c r="U253" s="123">
        <f>T253/COUNT($T$226:T253)*365</f>
        <v>2.9733630000003883E-3</v>
      </c>
      <c r="V253" s="211">
        <f>(U253-I253)/(STDEV($S$226:S253)*SQRT(365))</f>
        <v>-0.75423329542963569</v>
      </c>
      <c r="W253" s="123">
        <f>(R253+1)/(MAX($R$226:R253)+1)-1</f>
        <v>-5.4804875475430448E-3</v>
      </c>
      <c r="X253" s="123">
        <f>MIN($W$226:W253)</f>
        <v>-7.6537843267808769E-3</v>
      </c>
      <c r="Y253" s="123">
        <f>IF(WEEKDAY(A:A)=6,R:R,Y252)</f>
        <v>8.5535079999998211E-4</v>
      </c>
      <c r="Z253" s="120">
        <f>(Y253+1)/(MAX($Y$226:Y253)+1)-1</f>
        <v>0</v>
      </c>
      <c r="AA253" s="123">
        <f>MIN($Z$226:Z253)</f>
        <v>-7.3180004000000798E-3</v>
      </c>
      <c r="AB253" s="123">
        <f t="shared" si="7"/>
        <v>0.34</v>
      </c>
      <c r="AC253" s="94">
        <f t="shared" si="8"/>
        <v>-2.1600000000000001E-2</v>
      </c>
      <c r="AD253" s="123">
        <f t="shared" si="9"/>
        <v>0.26400000000000001</v>
      </c>
      <c r="AE253">
        <f t="shared" si="10"/>
        <v>0.9</v>
      </c>
    </row>
    <row r="254" spans="1:31">
      <c r="A254" s="115">
        <v>44448</v>
      </c>
      <c r="B254" s="202">
        <v>1.0516000000000001</v>
      </c>
      <c r="C254" s="202">
        <v>1.0516000000000001</v>
      </c>
      <c r="D254" s="202">
        <v>1.0516000000000001</v>
      </c>
      <c r="E254" s="203">
        <v>49971488.310000002</v>
      </c>
      <c r="F254" s="191">
        <f t="shared" si="0"/>
        <v>1.0037224396296649</v>
      </c>
      <c r="G254" s="201">
        <f>出入金!M254</f>
        <v>50000000</v>
      </c>
      <c r="H254" s="201">
        <f>出入金!N254</f>
        <v>5753968.2539682537</v>
      </c>
      <c r="I254" s="34">
        <f>出入金!C254</f>
        <v>4.3042857142857223E-2</v>
      </c>
      <c r="J254" s="167">
        <f t="shared" si="6"/>
        <v>-42767.539999999106</v>
      </c>
      <c r="K254" s="167">
        <f t="shared" si="1"/>
        <v>-28511.689999997616</v>
      </c>
      <c r="L254" s="222">
        <v>0</v>
      </c>
      <c r="M254" s="167">
        <f t="shared" si="2"/>
        <v>0</v>
      </c>
      <c r="N254" s="167">
        <f t="shared" si="3"/>
        <v>-39916.369999999108</v>
      </c>
      <c r="O254" s="167">
        <f t="shared" si="4"/>
        <v>-28511.689999997616</v>
      </c>
      <c r="P254" s="123">
        <f t="shared" si="5"/>
        <v>-4.9551350896547578E-3</v>
      </c>
      <c r="Q254" s="123">
        <f>J254/AVERAGE($G$226:G254)</f>
        <v>-8.5535079999998211E-4</v>
      </c>
      <c r="R254" s="123">
        <f>K254/AVERAGE($G$226:G254)</f>
        <v>-5.7023379999995231E-4</v>
      </c>
      <c r="S254" s="123">
        <f>N254/AVERAGE($G$226:G254)</f>
        <v>-7.9832739999998218E-4</v>
      </c>
      <c r="T254" s="123">
        <f>O254/AVERAGE($G$226:G254)</f>
        <v>-5.7023379999995231E-4</v>
      </c>
      <c r="U254" s="123">
        <f>T254/COUNT($T$226:T254)*365</f>
        <v>-7.1770805862062968E-3</v>
      </c>
      <c r="V254" s="211">
        <f>(U254-I254)/(STDEV($S$226:S254)*SQRT(365))</f>
        <v>-0.96115078144712163</v>
      </c>
      <c r="W254" s="123">
        <f>(R254+1)/(MAX($R$226:R254)+1)-1</f>
        <v>-6.3309081387671329E-3</v>
      </c>
      <c r="X254" s="123">
        <f>MIN($W$226:W254)</f>
        <v>-7.6537843267808769E-3</v>
      </c>
      <c r="Y254" s="123">
        <f>IF(WEEKDAY(A:A)=6,R:R,Y253)</f>
        <v>8.5535079999998211E-4</v>
      </c>
      <c r="Z254" s="120">
        <f>(Y254+1)/(MAX($Y$226:Y254)+1)-1</f>
        <v>0</v>
      </c>
      <c r="AA254" s="123">
        <f>MIN($Z$226:Z254)</f>
        <v>-7.3180004000000798E-3</v>
      </c>
      <c r="AB254" s="123">
        <f t="shared" si="7"/>
        <v>0.34</v>
      </c>
      <c r="AC254" s="94">
        <f t="shared" si="8"/>
        <v>-2.1600000000000001E-2</v>
      </c>
      <c r="AD254" s="123">
        <f t="shared" si="9"/>
        <v>0.26400000000000001</v>
      </c>
      <c r="AE254">
        <f t="shared" si="10"/>
        <v>0.9</v>
      </c>
    </row>
    <row r="255" spans="1:31">
      <c r="A255" s="115">
        <v>44449</v>
      </c>
      <c r="B255" s="202">
        <v>1.0445</v>
      </c>
      <c r="C255" s="202">
        <v>1.0445</v>
      </c>
      <c r="D255" s="202">
        <v>1.0445</v>
      </c>
      <c r="E255" s="203">
        <v>49634099.979999997</v>
      </c>
      <c r="F255" s="191">
        <f t="shared" si="0"/>
        <v>0.99694569056027482</v>
      </c>
      <c r="G255" s="201">
        <f>出入金!M255</f>
        <v>50000000</v>
      </c>
      <c r="H255" s="201">
        <f>出入金!N255</f>
        <v>5928853.7549407119</v>
      </c>
      <c r="I255" s="34">
        <f>出入金!C255</f>
        <v>4.3040888888888969E-2</v>
      </c>
      <c r="J255" s="167">
        <f t="shared" si="6"/>
        <v>-337388.33000000566</v>
      </c>
      <c r="K255" s="167">
        <f t="shared" si="1"/>
        <v>-365900.02000000328</v>
      </c>
      <c r="L255" s="222">
        <v>0</v>
      </c>
      <c r="M255" s="167">
        <f t="shared" si="2"/>
        <v>0</v>
      </c>
      <c r="N255" s="167">
        <f t="shared" si="3"/>
        <v>-337388.33000000566</v>
      </c>
      <c r="O255" s="167">
        <f t="shared" si="4"/>
        <v>-365900.02000000328</v>
      </c>
      <c r="P255" s="123">
        <f t="shared" si="5"/>
        <v>-6.1715136706667215E-2</v>
      </c>
      <c r="Q255" s="123">
        <f>J255/AVERAGE($G$226:G255)</f>
        <v>-6.7477666000001135E-3</v>
      </c>
      <c r="R255" s="123">
        <f>K255/AVERAGE($G$226:G255)</f>
        <v>-7.3180004000000659E-3</v>
      </c>
      <c r="S255" s="123">
        <f>N255/AVERAGE($G$226:G255)</f>
        <v>-6.7477666000001135E-3</v>
      </c>
      <c r="T255" s="123">
        <f>O255/AVERAGE($G$226:G255)</f>
        <v>-7.3180004000000659E-3</v>
      </c>
      <c r="U255" s="123">
        <f>T255/COUNT($T$226:T255)*365</f>
        <v>-8.9035671533334138E-2</v>
      </c>
      <c r="V255" s="211">
        <f>(U255-I255)/(STDEV($S$226:S255)*SQRT(365))</f>
        <v>-2.3396893315824387</v>
      </c>
      <c r="W255" s="123">
        <f>(R255+1)/(MAX($R$226:R255)+1)-1</f>
        <v>-1.3039780874274487E-2</v>
      </c>
      <c r="X255" s="123">
        <f>MIN($W$226:W255)</f>
        <v>-1.3039780874274487E-2</v>
      </c>
      <c r="Y255" s="123">
        <f>IF(WEEKDAY(A:A)=6,R:R,Y254)</f>
        <v>-7.3180004000000659E-3</v>
      </c>
      <c r="Z255" s="120">
        <f>(Y255+1)/(MAX($Y$226:Y255)+1)-1</f>
        <v>-8.1663660922299819E-3</v>
      </c>
      <c r="AA255" s="123">
        <f>MIN($Z$226:Z255)</f>
        <v>-8.1663660922299819E-3</v>
      </c>
      <c r="AB255" s="123">
        <f t="shared" si="7"/>
        <v>0.34</v>
      </c>
      <c r="AC255" s="94">
        <f t="shared" si="8"/>
        <v>-2.1600000000000001E-2</v>
      </c>
      <c r="AD255" s="123">
        <f t="shared" si="9"/>
        <v>0.26400000000000001</v>
      </c>
      <c r="AE255">
        <f t="shared" si="10"/>
        <v>0.9</v>
      </c>
    </row>
    <row r="256" spans="1:31">
      <c r="A256" s="115">
        <v>44450</v>
      </c>
      <c r="B256" s="202">
        <v>1.0445</v>
      </c>
      <c r="C256" s="202">
        <v>1.0445</v>
      </c>
      <c r="D256" s="202">
        <v>1.0445</v>
      </c>
      <c r="E256" s="203">
        <v>49634099.979999997</v>
      </c>
      <c r="F256" s="191">
        <f t="shared" si="0"/>
        <v>0.99694569056027482</v>
      </c>
      <c r="G256" s="201">
        <f>出入金!M256</f>
        <v>50000000</v>
      </c>
      <c r="H256" s="201">
        <f>出入金!N256</f>
        <v>6102362.2047244096</v>
      </c>
      <c r="I256" s="34">
        <f>出入金!C256</f>
        <v>4.3038938053097428E-2</v>
      </c>
      <c r="J256" s="167">
        <f t="shared" si="6"/>
        <v>0</v>
      </c>
      <c r="K256" s="167">
        <f t="shared" si="1"/>
        <v>-365900.02000000328</v>
      </c>
      <c r="L256" s="222">
        <v>0</v>
      </c>
      <c r="M256" s="167">
        <f t="shared" si="2"/>
        <v>0</v>
      </c>
      <c r="N256" s="167">
        <f t="shared" si="3"/>
        <v>0</v>
      </c>
      <c r="O256" s="167">
        <f t="shared" si="4"/>
        <v>-365900.02000000328</v>
      </c>
      <c r="P256" s="123">
        <f t="shared" si="5"/>
        <v>-5.9960390374194081E-2</v>
      </c>
      <c r="Q256" s="123">
        <f>J256/AVERAGE($G$226:G256)</f>
        <v>0</v>
      </c>
      <c r="R256" s="123">
        <f>K256/AVERAGE($G$226:G256)</f>
        <v>-7.3180004000000659E-3</v>
      </c>
      <c r="S256" s="123">
        <f>N256/AVERAGE($G$226:G256)</f>
        <v>0</v>
      </c>
      <c r="T256" s="123">
        <f>O256/AVERAGE($G$226:G256)</f>
        <v>-7.3180004000000659E-3</v>
      </c>
      <c r="U256" s="123">
        <f>T256/COUNT($T$226:T256)*365</f>
        <v>-8.6163553096774967E-2</v>
      </c>
      <c r="V256" s="211">
        <f>(U256-I256)/(STDEV($S$226:S256)*SQRT(365))</f>
        <v>-2.3276387489485413</v>
      </c>
      <c r="W256" s="123">
        <f>(R256+1)/(MAX($R$226:R256)+1)-1</f>
        <v>-1.3039780874274487E-2</v>
      </c>
      <c r="X256" s="123">
        <f>MIN($W$226:W256)</f>
        <v>-1.3039780874274487E-2</v>
      </c>
      <c r="Y256" s="123">
        <f>IF(WEEKDAY(A:A)=6,R:R,Y255)</f>
        <v>-7.3180004000000659E-3</v>
      </c>
      <c r="Z256" s="120">
        <f>(Y256+1)/(MAX($Y$226:Y256)+1)-1</f>
        <v>-8.1663660922299819E-3</v>
      </c>
      <c r="AA256" s="123">
        <f>MIN($Z$226:Z256)</f>
        <v>-8.1663660922299819E-3</v>
      </c>
      <c r="AB256" s="123">
        <f t="shared" si="7"/>
        <v>0.34</v>
      </c>
      <c r="AC256" s="94">
        <f t="shared" si="8"/>
        <v>-2.1600000000000001E-2</v>
      </c>
      <c r="AD256" s="123">
        <f t="shared" si="9"/>
        <v>0.26400000000000001</v>
      </c>
      <c r="AE256">
        <f t="shared" si="10"/>
        <v>0.9</v>
      </c>
    </row>
    <row r="257" spans="1:31">
      <c r="A257" s="115">
        <v>44451</v>
      </c>
      <c r="B257" s="202">
        <v>1.0445</v>
      </c>
      <c r="C257" s="202">
        <v>1.0445</v>
      </c>
      <c r="D257" s="202">
        <v>1.0445</v>
      </c>
      <c r="E257" s="203">
        <v>49634099.979999997</v>
      </c>
      <c r="F257" s="191">
        <f t="shared" si="0"/>
        <v>0.99694569056027482</v>
      </c>
      <c r="G257" s="201">
        <f>出入金!M257</f>
        <v>50000000</v>
      </c>
      <c r="H257" s="201">
        <f>出入金!N257</f>
        <v>6274509.8039215682</v>
      </c>
      <c r="I257" s="34">
        <f>出入金!C257</f>
        <v>4.3037004405286426E-2</v>
      </c>
      <c r="J257" s="167">
        <f t="shared" si="6"/>
        <v>0</v>
      </c>
      <c r="K257" s="167">
        <f t="shared" si="1"/>
        <v>-365900.02000000328</v>
      </c>
      <c r="L257" s="222">
        <v>0</v>
      </c>
      <c r="M257" s="167">
        <f t="shared" si="2"/>
        <v>0</v>
      </c>
      <c r="N257" s="167">
        <f t="shared" si="3"/>
        <v>0</v>
      </c>
      <c r="O257" s="167">
        <f t="shared" si="4"/>
        <v>-365900.02000000328</v>
      </c>
      <c r="P257" s="123">
        <f t="shared" si="5"/>
        <v>-5.8315315687500528E-2</v>
      </c>
      <c r="Q257" s="123">
        <f>J257/AVERAGE($G$226:G257)</f>
        <v>0</v>
      </c>
      <c r="R257" s="123">
        <f>K257/AVERAGE($G$226:G257)</f>
        <v>-7.3180004000000659E-3</v>
      </c>
      <c r="S257" s="123">
        <f>N257/AVERAGE($G$226:G257)</f>
        <v>0</v>
      </c>
      <c r="T257" s="123">
        <f>O257/AVERAGE($G$226:G257)</f>
        <v>-7.3180004000000659E-3</v>
      </c>
      <c r="U257" s="123">
        <f>T257/COUNT($T$226:T257)*365</f>
        <v>-8.3470942062500747E-2</v>
      </c>
      <c r="V257" s="211">
        <f>(U257-I257)/(STDEV($S$226:S257)*SQRT(365))</f>
        <v>-2.3165220133014923</v>
      </c>
      <c r="W257" s="123">
        <f>(R257+1)/(MAX($R$226:R257)+1)-1</f>
        <v>-1.3039780874274487E-2</v>
      </c>
      <c r="X257" s="123">
        <f>MIN($W$226:W257)</f>
        <v>-1.3039780874274487E-2</v>
      </c>
      <c r="Y257" s="123">
        <f>IF(WEEKDAY(A:A)=6,R:R,Y256)</f>
        <v>-7.3180004000000659E-3</v>
      </c>
      <c r="Z257" s="120">
        <f>(Y257+1)/(MAX($Y$226:Y257)+1)-1</f>
        <v>-8.1663660922299819E-3</v>
      </c>
      <c r="AA257" s="123">
        <f>MIN($Z$226:Z257)</f>
        <v>-8.1663660922299819E-3</v>
      </c>
      <c r="AB257" s="123">
        <f t="shared" si="7"/>
        <v>0.34</v>
      </c>
      <c r="AC257" s="94">
        <f t="shared" si="8"/>
        <v>-2.1600000000000001E-2</v>
      </c>
      <c r="AD257" s="123">
        <f t="shared" si="9"/>
        <v>0.26400000000000001</v>
      </c>
      <c r="AE257">
        <f t="shared" si="10"/>
        <v>0.9</v>
      </c>
    </row>
    <row r="258" spans="1:31">
      <c r="A258" s="115">
        <v>44452</v>
      </c>
      <c r="B258" s="202">
        <v>1.0475000000000001</v>
      </c>
      <c r="C258" s="202">
        <v>1.0475000000000001</v>
      </c>
      <c r="D258" s="202">
        <v>1.0475000000000001</v>
      </c>
      <c r="E258" s="203">
        <v>49776658.43</v>
      </c>
      <c r="F258" s="191">
        <f t="shared" ref="F258:F289" si="11">D258/$D$226</f>
        <v>0.99980910566001724</v>
      </c>
      <c r="G258" s="201">
        <f>出入金!M258</f>
        <v>50000000</v>
      </c>
      <c r="H258" s="201">
        <f>出入金!N258</f>
        <v>6445312.5</v>
      </c>
      <c r="I258" s="34">
        <f>出入金!C258</f>
        <v>4.3035087719298329E-2</v>
      </c>
      <c r="J258" s="167">
        <f t="shared" si="6"/>
        <v>142558.45000000298</v>
      </c>
      <c r="K258" s="167">
        <f t="shared" ref="K258:K289" si="12">E258-G258</f>
        <v>-223341.5700000003</v>
      </c>
      <c r="L258" s="222">
        <v>0</v>
      </c>
      <c r="M258" s="167">
        <f t="shared" ref="M258:M289" si="13">IF(R258&gt;0,R258*G258*0.2,0)</f>
        <v>0</v>
      </c>
      <c r="N258" s="167">
        <f t="shared" ref="N258:N289" si="14">O258-O257</f>
        <v>142558.45000000298</v>
      </c>
      <c r="O258" s="167">
        <f t="shared" ref="O258:O289" si="15">K258-L258</f>
        <v>-223341.5700000003</v>
      </c>
      <c r="P258" s="123">
        <f t="shared" ref="P258:P289" si="16">K258/H258</f>
        <v>-3.465178298181823E-2</v>
      </c>
      <c r="Q258" s="123">
        <f>J258/AVERAGE($G$226:G258)</f>
        <v>2.8511690000000596E-3</v>
      </c>
      <c r="R258" s="123">
        <f>K258/AVERAGE($G$226:G258)</f>
        <v>-4.4668314000000063E-3</v>
      </c>
      <c r="S258" s="123">
        <f>N258/AVERAGE($G$226:G258)</f>
        <v>2.8511690000000596E-3</v>
      </c>
      <c r="T258" s="123">
        <f>O258/AVERAGE($G$226:G258)</f>
        <v>-4.4668314000000063E-3</v>
      </c>
      <c r="U258" s="123">
        <f>T258/COUNT($T$226:T258)*365</f>
        <v>-4.9405862454545521E-2</v>
      </c>
      <c r="V258" s="211">
        <f>(U258-I258)/(STDEV($S$226:S258)*SQRT(365))</f>
        <v>-1.6893966848019759</v>
      </c>
      <c r="W258" s="123">
        <f>(R258+1)/(MAX($R$226:R258)+1)-1</f>
        <v>-1.0205045901606091E-2</v>
      </c>
      <c r="X258" s="123">
        <f>MIN($W$226:W258)</f>
        <v>-1.3039780874274487E-2</v>
      </c>
      <c r="Y258" s="123">
        <f>IF(WEEKDAY(A:A)=6,R:R,Y257)</f>
        <v>-7.3180004000000659E-3</v>
      </c>
      <c r="Z258" s="120">
        <f>(Y258+1)/(MAX($Y$226:Y258)+1)-1</f>
        <v>-8.1663660922299819E-3</v>
      </c>
      <c r="AA258" s="123">
        <f>MIN($Z$226:Z258)</f>
        <v>-8.1663660922299819E-3</v>
      </c>
      <c r="AB258" s="123">
        <f t="shared" si="7"/>
        <v>0.34</v>
      </c>
      <c r="AC258" s="94">
        <f t="shared" si="8"/>
        <v>-2.1600000000000001E-2</v>
      </c>
      <c r="AD258" s="123">
        <f t="shared" si="9"/>
        <v>0.26400000000000001</v>
      </c>
      <c r="AE258">
        <f t="shared" si="10"/>
        <v>0.9</v>
      </c>
    </row>
    <row r="259" spans="1:31">
      <c r="A259" s="115">
        <v>44453</v>
      </c>
      <c r="B259" s="202">
        <v>1.0412999999999999</v>
      </c>
      <c r="C259" s="202">
        <v>1.0412999999999999</v>
      </c>
      <c r="D259" s="202">
        <v>1.0412999999999999</v>
      </c>
      <c r="E259" s="203">
        <v>49482037.640000001</v>
      </c>
      <c r="F259" s="191">
        <f t="shared" si="11"/>
        <v>0.99389138112054964</v>
      </c>
      <c r="G259" s="201">
        <f>出入金!M259</f>
        <v>50000000</v>
      </c>
      <c r="H259" s="201">
        <f>出入金!N259</f>
        <v>6614785.9922178984</v>
      </c>
      <c r="I259" s="34">
        <f>出入金!C259</f>
        <v>4.3033187772925849E-2</v>
      </c>
      <c r="J259" s="167">
        <f t="shared" ref="J259:J290" si="17">E259-E258</f>
        <v>-294620.78999999911</v>
      </c>
      <c r="K259" s="167">
        <f t="shared" si="12"/>
        <v>-517962.3599999994</v>
      </c>
      <c r="L259" s="222">
        <v>0</v>
      </c>
      <c r="M259" s="167">
        <f t="shared" si="13"/>
        <v>0</v>
      </c>
      <c r="N259" s="167">
        <f t="shared" si="14"/>
        <v>-294620.78999999911</v>
      </c>
      <c r="O259" s="167">
        <f t="shared" si="15"/>
        <v>-517962.3599999994</v>
      </c>
      <c r="P259" s="123">
        <f t="shared" si="16"/>
        <v>-7.8303721482352859E-2</v>
      </c>
      <c r="Q259" s="123">
        <f>J259/AVERAGE($G$226:G259)</f>
        <v>-5.8924157999999819E-3</v>
      </c>
      <c r="R259" s="123">
        <f>K259/AVERAGE($G$226:G259)</f>
        <v>-1.0359247199999987E-2</v>
      </c>
      <c r="S259" s="123">
        <f>N259/AVERAGE($G$226:G259)</f>
        <v>-5.8924157999999819E-3</v>
      </c>
      <c r="T259" s="123">
        <f>O259/AVERAGE($G$226:G259)</f>
        <v>-1.0359247199999987E-2</v>
      </c>
      <c r="U259" s="123">
        <f>T259/COUNT($T$226:T259)*365</f>
        <v>-0.11120956552941164</v>
      </c>
      <c r="V259" s="211">
        <f>(U259-I259)/(STDEV($S$226:S259)*SQRT(365))</f>
        <v>-2.7017871408872933</v>
      </c>
      <c r="W259" s="123">
        <f>(R259+1)/(MAX($R$226:R259)+1)-1</f>
        <v>-1.6063498045889135E-2</v>
      </c>
      <c r="X259" s="123">
        <f>MIN($W$226:W259)</f>
        <v>-1.6063498045889135E-2</v>
      </c>
      <c r="Y259" s="123">
        <f>IF(WEEKDAY(A:A)=6,R:R,Y258)</f>
        <v>-7.3180004000000659E-3</v>
      </c>
      <c r="Z259" s="120">
        <f>(Y259+1)/(MAX($Y$226:Y259)+1)-1</f>
        <v>-8.1663660922299819E-3</v>
      </c>
      <c r="AA259" s="123">
        <f>MIN($Z$226:Z259)</f>
        <v>-8.1663660922299819E-3</v>
      </c>
      <c r="AB259" s="123">
        <f t="shared" ref="AB259:AB290" si="18">$AB$226</f>
        <v>0.34</v>
      </c>
      <c r="AC259" s="94">
        <f t="shared" ref="AC259:AC290" si="19">$AC$226</f>
        <v>-2.1600000000000001E-2</v>
      </c>
      <c r="AD259" s="123">
        <f t="shared" ref="AD259:AD290" si="20">$AD$226</f>
        <v>0.26400000000000001</v>
      </c>
      <c r="AE259">
        <f t="shared" ref="AE259:AE290" si="21">$AE$226</f>
        <v>0.9</v>
      </c>
    </row>
    <row r="260" spans="1:31">
      <c r="A260" s="115">
        <v>44454</v>
      </c>
      <c r="B260" s="202">
        <v>1.0427999999999999</v>
      </c>
      <c r="C260" s="202">
        <v>1.0427999999999999</v>
      </c>
      <c r="D260" s="202">
        <v>1.0427999999999999</v>
      </c>
      <c r="E260" s="203">
        <v>49553316.859999999</v>
      </c>
      <c r="F260" s="191">
        <f t="shared" si="11"/>
        <v>0.99532308867042085</v>
      </c>
      <c r="G260" s="201">
        <f>出入金!M260</f>
        <v>50000000</v>
      </c>
      <c r="H260" s="201">
        <f>出入金!N260</f>
        <v>6782945.7364341086</v>
      </c>
      <c r="I260" s="34">
        <f>出入金!C260</f>
        <v>4.303130434782617E-2</v>
      </c>
      <c r="J260" s="167">
        <f t="shared" si="17"/>
        <v>71279.219999998808</v>
      </c>
      <c r="K260" s="167">
        <f t="shared" si="12"/>
        <v>-446683.1400000006</v>
      </c>
      <c r="L260" s="222">
        <v>0</v>
      </c>
      <c r="M260" s="167">
        <f t="shared" si="13"/>
        <v>0</v>
      </c>
      <c r="N260" s="167">
        <f t="shared" si="14"/>
        <v>71279.219999998808</v>
      </c>
      <c r="O260" s="167">
        <f t="shared" si="15"/>
        <v>-446683.1400000006</v>
      </c>
      <c r="P260" s="123">
        <f t="shared" si="16"/>
        <v>-6.5853857211428654E-2</v>
      </c>
      <c r="Q260" s="123">
        <f>J260/AVERAGE($G$226:G260)</f>
        <v>1.4255843999999762E-3</v>
      </c>
      <c r="R260" s="123">
        <f>K260/AVERAGE($G$226:G260)</f>
        <v>-8.9336628000000126E-3</v>
      </c>
      <c r="S260" s="123">
        <f>N260/AVERAGE($G$226:G260)</f>
        <v>1.4255843999999762E-3</v>
      </c>
      <c r="T260" s="123">
        <f>O260/AVERAGE($G$226:G260)</f>
        <v>-8.9336628000000126E-3</v>
      </c>
      <c r="U260" s="123">
        <f>T260/COUNT($T$226:T260)*365</f>
        <v>-9.3165340628571569E-2</v>
      </c>
      <c r="V260" s="211">
        <f>(U260-I260)/(STDEV($S$226:S260)*SQRT(365))</f>
        <v>-2.4096976942439037</v>
      </c>
      <c r="W260" s="123">
        <f>(R260+1)/(MAX($R$226:R260)+1)-1</f>
        <v>-1.4646130658978573E-2</v>
      </c>
      <c r="X260" s="123">
        <f>MIN($W$226:W260)</f>
        <v>-1.6063498045889135E-2</v>
      </c>
      <c r="Y260" s="123">
        <f>IF(WEEKDAY(A:A)=6,R:R,Y259)</f>
        <v>-7.3180004000000659E-3</v>
      </c>
      <c r="Z260" s="120">
        <f>(Y260+1)/(MAX($Y$226:Y260)+1)-1</f>
        <v>-8.1663660922299819E-3</v>
      </c>
      <c r="AA260" s="123">
        <f>MIN($Z$226:Z260)</f>
        <v>-8.1663660922299819E-3</v>
      </c>
      <c r="AB260" s="123">
        <f t="shared" si="18"/>
        <v>0.34</v>
      </c>
      <c r="AC260" s="94">
        <f t="shared" si="19"/>
        <v>-2.1600000000000001E-2</v>
      </c>
      <c r="AD260" s="123">
        <f t="shared" si="20"/>
        <v>0.26400000000000001</v>
      </c>
      <c r="AE260">
        <f t="shared" si="21"/>
        <v>0.9</v>
      </c>
    </row>
    <row r="261" spans="1:31">
      <c r="A261" s="115">
        <v>44455</v>
      </c>
      <c r="B261" s="202">
        <v>1.0386</v>
      </c>
      <c r="C261" s="202">
        <v>1.0386</v>
      </c>
      <c r="D261" s="202">
        <v>1.0386</v>
      </c>
      <c r="E261" s="203">
        <v>49353735.030000001</v>
      </c>
      <c r="F261" s="191">
        <f t="shared" si="11"/>
        <v>0.99131430753078165</v>
      </c>
      <c r="G261" s="201">
        <f>出入金!M261</f>
        <v>50000000</v>
      </c>
      <c r="H261" s="201">
        <f>出入金!N261</f>
        <v>6949806.9498069501</v>
      </c>
      <c r="I261" s="34">
        <f>出入金!C261</f>
        <v>4.3029437229437313E-2</v>
      </c>
      <c r="J261" s="167">
        <f t="shared" si="17"/>
        <v>-199581.82999999821</v>
      </c>
      <c r="K261" s="167">
        <f t="shared" si="12"/>
        <v>-646264.96999999881</v>
      </c>
      <c r="L261" s="222">
        <v>0</v>
      </c>
      <c r="M261" s="167">
        <f t="shared" si="13"/>
        <v>0</v>
      </c>
      <c r="N261" s="167">
        <f t="shared" si="14"/>
        <v>-199581.82999999821</v>
      </c>
      <c r="O261" s="167">
        <f t="shared" si="15"/>
        <v>-646264.96999999881</v>
      </c>
      <c r="P261" s="123">
        <f t="shared" si="16"/>
        <v>-9.2990348461110942E-2</v>
      </c>
      <c r="Q261" s="123">
        <f>J261/AVERAGE($G$226:G261)</f>
        <v>-3.9916365999999644E-3</v>
      </c>
      <c r="R261" s="123">
        <f>K261/AVERAGE($G$226:G261)</f>
        <v>-1.2925299399999975E-2</v>
      </c>
      <c r="S261" s="123">
        <f>N261/AVERAGE($G$226:G261)</f>
        <v>-3.9916365999999644E-3</v>
      </c>
      <c r="T261" s="123">
        <f>O261/AVERAGE($G$226:G261)</f>
        <v>-1.2925299399999975E-2</v>
      </c>
      <c r="U261" s="123">
        <f>T261/COUNT($T$226:T261)*365</f>
        <v>-0.13104817447222197</v>
      </c>
      <c r="V261" s="211">
        <f>(U261-I261)/(STDEV($S$226:S261)*SQRT(365))</f>
        <v>-3.0559653437151733</v>
      </c>
      <c r="W261" s="123">
        <f>(R261+1)/(MAX($R$226:R261)+1)-1</f>
        <v>-1.8614759620714239E-2</v>
      </c>
      <c r="X261" s="123">
        <f>MIN($W$226:W261)</f>
        <v>-1.8614759620714239E-2</v>
      </c>
      <c r="Y261" s="123">
        <f>IF(WEEKDAY(A:A)=6,R:R,Y260)</f>
        <v>-7.3180004000000659E-3</v>
      </c>
      <c r="Z261" s="120">
        <f>(Y261+1)/(MAX($Y$226:Y261)+1)-1</f>
        <v>-8.1663660922299819E-3</v>
      </c>
      <c r="AA261" s="123">
        <f>MIN($Z$226:Z261)</f>
        <v>-8.1663660922299819E-3</v>
      </c>
      <c r="AB261" s="123">
        <f t="shared" si="18"/>
        <v>0.34</v>
      </c>
      <c r="AC261" s="94">
        <f t="shared" si="19"/>
        <v>-2.1600000000000001E-2</v>
      </c>
      <c r="AD261" s="123">
        <f t="shared" si="20"/>
        <v>0.26400000000000001</v>
      </c>
      <c r="AE261">
        <f t="shared" si="21"/>
        <v>0.9</v>
      </c>
    </row>
    <row r="262" spans="1:31">
      <c r="A262" s="115">
        <v>44456</v>
      </c>
      <c r="B262" s="202">
        <v>1.0469999999999999</v>
      </c>
      <c r="C262" s="202">
        <v>1.0469999999999999</v>
      </c>
      <c r="D262" s="202">
        <v>1.0469999999999999</v>
      </c>
      <c r="E262" s="203">
        <v>49752898.689999998</v>
      </c>
      <c r="F262" s="191">
        <f t="shared" si="11"/>
        <v>0.99933186981005995</v>
      </c>
      <c r="G262" s="201">
        <f>出入金!M262</f>
        <v>50000000</v>
      </c>
      <c r="H262" s="201">
        <f>出入金!N262</f>
        <v>7115384.615384615</v>
      </c>
      <c r="I262" s="34">
        <f>出入金!C262</f>
        <v>4.3027586206896638E-2</v>
      </c>
      <c r="J262" s="167">
        <f t="shared" si="17"/>
        <v>399163.65999999642</v>
      </c>
      <c r="K262" s="167">
        <f t="shared" si="12"/>
        <v>-247101.31000000238</v>
      </c>
      <c r="L262" s="222">
        <v>0</v>
      </c>
      <c r="M262" s="167">
        <f t="shared" si="13"/>
        <v>0</v>
      </c>
      <c r="N262" s="167">
        <f t="shared" si="14"/>
        <v>399163.65999999642</v>
      </c>
      <c r="O262" s="167">
        <f t="shared" si="15"/>
        <v>-247101.31000000238</v>
      </c>
      <c r="P262" s="123">
        <f t="shared" si="16"/>
        <v>-3.4727751675676009E-2</v>
      </c>
      <c r="Q262" s="123">
        <f>J262/AVERAGE($G$226:G262)</f>
        <v>7.9832731999999289E-3</v>
      </c>
      <c r="R262" s="123">
        <f>K262/AVERAGE($G$226:G262)</f>
        <v>-4.9420262000000473E-3</v>
      </c>
      <c r="S262" s="123">
        <f>N262/AVERAGE($G$226:G262)</f>
        <v>7.9832731999999289E-3</v>
      </c>
      <c r="T262" s="123">
        <f>O262/AVERAGE($G$226:G262)</f>
        <v>-4.9420262000000473E-3</v>
      </c>
      <c r="U262" s="123">
        <f>T262/COUNT($T$226:T262)*365</f>
        <v>-4.8752420621622085E-2</v>
      </c>
      <c r="V262" s="211">
        <f>(U262-I262)/(STDEV($S$226:S262)*SQRT(365))</f>
        <v>-1.4808600098270892</v>
      </c>
      <c r="W262" s="123">
        <f>(R262+1)/(MAX($R$226:R262)+1)-1</f>
        <v>-1.0677501697242908E-2</v>
      </c>
      <c r="X262" s="123">
        <f>MIN($W$226:W262)</f>
        <v>-1.8614759620714239E-2</v>
      </c>
      <c r="Y262" s="123">
        <f>IF(WEEKDAY(A:A)=6,R:R,Y261)</f>
        <v>-4.9420262000000473E-3</v>
      </c>
      <c r="Z262" s="120">
        <f>(Y262+1)/(MAX($Y$226:Y262)+1)-1</f>
        <v>-5.7924224468262064E-3</v>
      </c>
      <c r="AA262" s="123">
        <f>MIN($Z$226:Z262)</f>
        <v>-8.1663660922299819E-3</v>
      </c>
      <c r="AB262" s="123">
        <f t="shared" si="18"/>
        <v>0.34</v>
      </c>
      <c r="AC262" s="94">
        <f t="shared" si="19"/>
        <v>-2.1600000000000001E-2</v>
      </c>
      <c r="AD262" s="123">
        <f t="shared" si="20"/>
        <v>0.26400000000000001</v>
      </c>
      <c r="AE262">
        <f t="shared" si="21"/>
        <v>0.9</v>
      </c>
    </row>
    <row r="263" spans="1:31">
      <c r="A263" s="115">
        <v>44457</v>
      </c>
      <c r="B263" s="202">
        <v>1.0469999999999999</v>
      </c>
      <c r="C263" s="202">
        <v>1.0469999999999999</v>
      </c>
      <c r="D263" s="202">
        <v>1.0469999999999999</v>
      </c>
      <c r="E263" s="203">
        <v>49752898.689999998</v>
      </c>
      <c r="F263" s="191">
        <f t="shared" si="11"/>
        <v>0.99933186981005995</v>
      </c>
      <c r="G263" s="201">
        <f>出入金!M263</f>
        <v>50000000</v>
      </c>
      <c r="H263" s="201">
        <f>出入金!N263</f>
        <v>7279693.4865900381</v>
      </c>
      <c r="I263" s="34">
        <f>出入金!C263</f>
        <v>4.3025751072961457E-2</v>
      </c>
      <c r="J263" s="167">
        <f t="shared" si="17"/>
        <v>0</v>
      </c>
      <c r="K263" s="167">
        <f t="shared" si="12"/>
        <v>-247101.31000000238</v>
      </c>
      <c r="L263" s="222">
        <v>0</v>
      </c>
      <c r="M263" s="167">
        <f t="shared" si="13"/>
        <v>0</v>
      </c>
      <c r="N263" s="167">
        <f t="shared" si="14"/>
        <v>0</v>
      </c>
      <c r="O263" s="167">
        <f t="shared" si="15"/>
        <v>-247101.31000000238</v>
      </c>
      <c r="P263" s="123">
        <f t="shared" si="16"/>
        <v>-3.3943916794737169E-2</v>
      </c>
      <c r="Q263" s="123">
        <f>J263/AVERAGE($G$226:G263)</f>
        <v>0</v>
      </c>
      <c r="R263" s="123">
        <f>K263/AVERAGE($G$226:G263)</f>
        <v>-4.9420262000000473E-3</v>
      </c>
      <c r="S263" s="123">
        <f>N263/AVERAGE($G$226:G263)</f>
        <v>0</v>
      </c>
      <c r="T263" s="123">
        <f>O263/AVERAGE($G$226:G263)</f>
        <v>-4.9420262000000473E-3</v>
      </c>
      <c r="U263" s="123">
        <f>T263/COUNT($T$226:T263)*365</f>
        <v>-4.7469462184210977E-2</v>
      </c>
      <c r="V263" s="211">
        <f>(U263-I263)/(STDEV($S$226:S263)*SQRT(365))</f>
        <v>-1.4802367522237425</v>
      </c>
      <c r="W263" s="123">
        <f>(R263+1)/(MAX($R$226:R263)+1)-1</f>
        <v>-1.0677501697242908E-2</v>
      </c>
      <c r="X263" s="123">
        <f>MIN($W$226:W263)</f>
        <v>-1.8614759620714239E-2</v>
      </c>
      <c r="Y263" s="123">
        <f>IF(WEEKDAY(A:A)=6,R:R,Y262)</f>
        <v>-4.9420262000000473E-3</v>
      </c>
      <c r="Z263" s="120">
        <f>(Y263+1)/(MAX($Y$226:Y263)+1)-1</f>
        <v>-5.7924224468262064E-3</v>
      </c>
      <c r="AA263" s="123">
        <f>MIN($Z$226:Z263)</f>
        <v>-8.1663660922299819E-3</v>
      </c>
      <c r="AB263" s="123">
        <f t="shared" si="18"/>
        <v>0.34</v>
      </c>
      <c r="AC263" s="94">
        <f t="shared" si="19"/>
        <v>-2.1600000000000001E-2</v>
      </c>
      <c r="AD263" s="123">
        <f t="shared" si="20"/>
        <v>0.26400000000000001</v>
      </c>
      <c r="AE263">
        <f t="shared" si="21"/>
        <v>0.9</v>
      </c>
    </row>
    <row r="264" spans="1:31">
      <c r="A264" s="115">
        <v>44458</v>
      </c>
      <c r="B264" s="202">
        <v>1.0469999999999999</v>
      </c>
      <c r="C264" s="202">
        <v>1.0469999999999999</v>
      </c>
      <c r="D264" s="202">
        <v>1.0469999999999999</v>
      </c>
      <c r="E264" s="203">
        <v>49752898.689999998</v>
      </c>
      <c r="F264" s="191">
        <f t="shared" si="11"/>
        <v>0.99933186981005995</v>
      </c>
      <c r="G264" s="201">
        <f>出入金!M264</f>
        <v>50000000</v>
      </c>
      <c r="H264" s="201">
        <f>出入金!N264</f>
        <v>7442748.0916030537</v>
      </c>
      <c r="I264" s="34">
        <f>出入金!C264</f>
        <v>4.3023931623931713E-2</v>
      </c>
      <c r="J264" s="167">
        <f t="shared" si="17"/>
        <v>0</v>
      </c>
      <c r="K264" s="167">
        <f t="shared" si="12"/>
        <v>-247101.31000000238</v>
      </c>
      <c r="L264" s="222">
        <v>0</v>
      </c>
      <c r="M264" s="167">
        <f t="shared" si="13"/>
        <v>0</v>
      </c>
      <c r="N264" s="167">
        <f t="shared" si="14"/>
        <v>0</v>
      </c>
      <c r="O264" s="167">
        <f t="shared" si="15"/>
        <v>-247101.31000000238</v>
      </c>
      <c r="P264" s="123">
        <f t="shared" si="16"/>
        <v>-3.3200278574359296E-2</v>
      </c>
      <c r="Q264" s="123">
        <f>J264/AVERAGE($G$226:G264)</f>
        <v>0</v>
      </c>
      <c r="R264" s="123">
        <f>K264/AVERAGE($G$226:G264)</f>
        <v>-4.9420262000000473E-3</v>
      </c>
      <c r="S264" s="123">
        <f>N264/AVERAGE($G$226:G264)</f>
        <v>0</v>
      </c>
      <c r="T264" s="123">
        <f>O264/AVERAGE($G$226:G264)</f>
        <v>-4.9420262000000473E-3</v>
      </c>
      <c r="U264" s="123">
        <f>T264/COUNT($T$226:T264)*365</f>
        <v>-4.6252296487179934E-2</v>
      </c>
      <c r="V264" s="211">
        <f>(U264-I264)/(STDEV($S$226:S264)*SQRT(365))</f>
        <v>-1.4798677278853081</v>
      </c>
      <c r="W264" s="123">
        <f>(R264+1)/(MAX($R$226:R264)+1)-1</f>
        <v>-1.0677501697242908E-2</v>
      </c>
      <c r="X264" s="123">
        <f>MIN($W$226:W264)</f>
        <v>-1.8614759620714239E-2</v>
      </c>
      <c r="Y264" s="123">
        <f>IF(WEEKDAY(A:A)=6,R:R,Y263)</f>
        <v>-4.9420262000000473E-3</v>
      </c>
      <c r="Z264" s="120">
        <f>(Y264+1)/(MAX($Y$226:Y264)+1)-1</f>
        <v>-5.7924224468262064E-3</v>
      </c>
      <c r="AA264" s="123">
        <f>MIN($Z$226:Z264)</f>
        <v>-8.1663660922299819E-3</v>
      </c>
      <c r="AB264" s="123">
        <f t="shared" si="18"/>
        <v>0.34</v>
      </c>
      <c r="AC264" s="94">
        <f t="shared" si="19"/>
        <v>-2.1600000000000001E-2</v>
      </c>
      <c r="AD264" s="123">
        <f t="shared" si="20"/>
        <v>0.26400000000000001</v>
      </c>
      <c r="AE264">
        <f t="shared" si="21"/>
        <v>0.9</v>
      </c>
    </row>
    <row r="265" spans="1:31">
      <c r="A265" s="115">
        <v>44459</v>
      </c>
      <c r="B265" s="202">
        <v>1.0469999999999999</v>
      </c>
      <c r="C265" s="202">
        <v>1.0469999999999999</v>
      </c>
      <c r="D265" s="202">
        <v>1.0469999999999999</v>
      </c>
      <c r="E265" s="203">
        <v>49752898.689999998</v>
      </c>
      <c r="F265" s="191">
        <f t="shared" si="11"/>
        <v>0.99933186981005995</v>
      </c>
      <c r="G265" s="201">
        <f>出入金!M265</f>
        <v>50000000</v>
      </c>
      <c r="H265" s="201">
        <f>出入金!N265</f>
        <v>7604562.7376425853</v>
      </c>
      <c r="I265" s="34">
        <f>出入金!C265</f>
        <v>4.3022127659574555E-2</v>
      </c>
      <c r="J265" s="167">
        <f t="shared" si="17"/>
        <v>0</v>
      </c>
      <c r="K265" s="167">
        <f t="shared" si="12"/>
        <v>-247101.31000000238</v>
      </c>
      <c r="L265" s="222">
        <v>0</v>
      </c>
      <c r="M265" s="167">
        <f t="shared" si="13"/>
        <v>0</v>
      </c>
      <c r="N265" s="167">
        <f t="shared" si="14"/>
        <v>0</v>
      </c>
      <c r="O265" s="167">
        <f t="shared" si="15"/>
        <v>-247101.31000000238</v>
      </c>
      <c r="P265" s="123">
        <f t="shared" si="16"/>
        <v>-3.2493822265000312E-2</v>
      </c>
      <c r="Q265" s="123">
        <f>J265/AVERAGE($G$226:G265)</f>
        <v>0</v>
      </c>
      <c r="R265" s="123">
        <f>K265/AVERAGE($G$226:G265)</f>
        <v>-4.9420262000000473E-3</v>
      </c>
      <c r="S265" s="123">
        <f>N265/AVERAGE($G$226:G265)</f>
        <v>0</v>
      </c>
      <c r="T265" s="123">
        <f>O265/AVERAGE($G$226:G265)</f>
        <v>-4.9420262000000473E-3</v>
      </c>
      <c r="U265" s="123">
        <f>T265/COUNT($T$226:T265)*365</f>
        <v>-4.5095989075000426E-2</v>
      </c>
      <c r="V265" s="211">
        <f>(U265-I265)/(STDEV($S$226:S265)*SQRT(365))</f>
        <v>-1.4797345212857238</v>
      </c>
      <c r="W265" s="123">
        <f>(R265+1)/(MAX($R$226:R265)+1)-1</f>
        <v>-1.0677501697242908E-2</v>
      </c>
      <c r="X265" s="123">
        <f>MIN($W$226:W265)</f>
        <v>-1.8614759620714239E-2</v>
      </c>
      <c r="Y265" s="123">
        <f>IF(WEEKDAY(A:A)=6,R:R,Y264)</f>
        <v>-4.9420262000000473E-3</v>
      </c>
      <c r="Z265" s="120">
        <f>(Y265+1)/(MAX($Y$226:Y265)+1)-1</f>
        <v>-5.7924224468262064E-3</v>
      </c>
      <c r="AA265" s="123">
        <f>MIN($Z$226:Z265)</f>
        <v>-8.1663660922299819E-3</v>
      </c>
      <c r="AB265" s="123">
        <f t="shared" si="18"/>
        <v>0.34</v>
      </c>
      <c r="AC265" s="94">
        <f t="shared" si="19"/>
        <v>-2.1600000000000001E-2</v>
      </c>
      <c r="AD265" s="123">
        <f t="shared" si="20"/>
        <v>0.26400000000000001</v>
      </c>
      <c r="AE265">
        <f t="shared" si="21"/>
        <v>0.9</v>
      </c>
    </row>
    <row r="266" spans="1:31">
      <c r="A266" s="115">
        <v>44460</v>
      </c>
      <c r="B266" s="202">
        <v>1.0469999999999999</v>
      </c>
      <c r="C266" s="202">
        <v>1.0469999999999999</v>
      </c>
      <c r="D266" s="202">
        <v>1.0469999999999999</v>
      </c>
      <c r="E266" s="203">
        <v>49752898.689999998</v>
      </c>
      <c r="F266" s="191">
        <f t="shared" si="11"/>
        <v>0.99933186981005995</v>
      </c>
      <c r="G266" s="201">
        <f>出入金!M266</f>
        <v>50000000</v>
      </c>
      <c r="H266" s="201">
        <f>出入金!N266</f>
        <v>7765151.5151515156</v>
      </c>
      <c r="I266" s="34">
        <f>出入金!C266</f>
        <v>4.3020338983050938E-2</v>
      </c>
      <c r="J266" s="167">
        <f t="shared" si="17"/>
        <v>0</v>
      </c>
      <c r="K266" s="167">
        <f t="shared" si="12"/>
        <v>-247101.31000000238</v>
      </c>
      <c r="L266" s="222">
        <v>0</v>
      </c>
      <c r="M266" s="167">
        <f t="shared" si="13"/>
        <v>0</v>
      </c>
      <c r="N266" s="167">
        <f t="shared" si="14"/>
        <v>0</v>
      </c>
      <c r="O266" s="167">
        <f t="shared" si="15"/>
        <v>-247101.31000000238</v>
      </c>
      <c r="P266" s="123">
        <f t="shared" si="16"/>
        <v>-3.1821827239024693E-2</v>
      </c>
      <c r="Q266" s="123">
        <f>J266/AVERAGE($G$226:G266)</f>
        <v>0</v>
      </c>
      <c r="R266" s="123">
        <f>K266/AVERAGE($G$226:G266)</f>
        <v>-4.9420262000000473E-3</v>
      </c>
      <c r="S266" s="123">
        <f>N266/AVERAGE($G$226:G266)</f>
        <v>0</v>
      </c>
      <c r="T266" s="123">
        <f>O266/AVERAGE($G$226:G266)</f>
        <v>-4.9420262000000473E-3</v>
      </c>
      <c r="U266" s="123">
        <f>T266/COUNT($T$226:T266)*365</f>
        <v>-4.3996086902439446E-2</v>
      </c>
      <c r="V266" s="211">
        <f>(U266-I266)/(STDEV($S$226:S266)*SQRT(365))</f>
        <v>-1.4798203581685185</v>
      </c>
      <c r="W266" s="123">
        <f>(R266+1)/(MAX($R$226:R266)+1)-1</f>
        <v>-1.0677501697242908E-2</v>
      </c>
      <c r="X266" s="123">
        <f>MIN($W$226:W266)</f>
        <v>-1.8614759620714239E-2</v>
      </c>
      <c r="Y266" s="123">
        <f>IF(WEEKDAY(A:A)=6,R:R,Y265)</f>
        <v>-4.9420262000000473E-3</v>
      </c>
      <c r="Z266" s="120">
        <f>(Y266+1)/(MAX($Y$226:Y266)+1)-1</f>
        <v>-5.7924224468262064E-3</v>
      </c>
      <c r="AA266" s="123">
        <f>MIN($Z$226:Z266)</f>
        <v>-8.1663660922299819E-3</v>
      </c>
      <c r="AB266" s="123">
        <f t="shared" si="18"/>
        <v>0.34</v>
      </c>
      <c r="AC266" s="94">
        <f t="shared" si="19"/>
        <v>-2.1600000000000001E-2</v>
      </c>
      <c r="AD266" s="123">
        <f t="shared" si="20"/>
        <v>0.26400000000000001</v>
      </c>
      <c r="AE266">
        <f t="shared" si="21"/>
        <v>0.9</v>
      </c>
    </row>
    <row r="267" spans="1:31">
      <c r="A267" s="115">
        <v>44461</v>
      </c>
      <c r="B267" s="202">
        <v>1.0478000000000001</v>
      </c>
      <c r="C267" s="202">
        <v>1.0478000000000001</v>
      </c>
      <c r="D267" s="202">
        <v>1.0478000000000001</v>
      </c>
      <c r="E267" s="203">
        <v>49790914.280000001</v>
      </c>
      <c r="F267" s="191">
        <f t="shared" si="11"/>
        <v>1.0000954471699914</v>
      </c>
      <c r="G267" s="201">
        <f>出入金!M267</f>
        <v>50000000</v>
      </c>
      <c r="H267" s="201">
        <f>出入金!N267</f>
        <v>7924528.3018867923</v>
      </c>
      <c r="I267" s="34">
        <f>出入金!C267</f>
        <v>4.3018565400843971E-2</v>
      </c>
      <c r="J267" s="167">
        <f t="shared" si="17"/>
        <v>38015.590000003576</v>
      </c>
      <c r="K267" s="167">
        <f t="shared" si="12"/>
        <v>-209085.71999999881</v>
      </c>
      <c r="L267" s="222">
        <v>0</v>
      </c>
      <c r="M267" s="167">
        <f t="shared" si="13"/>
        <v>0</v>
      </c>
      <c r="N267" s="167">
        <f t="shared" si="14"/>
        <v>38015.590000003576</v>
      </c>
      <c r="O267" s="167">
        <f t="shared" si="15"/>
        <v>-209085.71999999881</v>
      </c>
      <c r="P267" s="123">
        <f t="shared" si="16"/>
        <v>-2.6384626571428423E-2</v>
      </c>
      <c r="Q267" s="123">
        <f>J267/AVERAGE($G$226:G267)</f>
        <v>7.6031180000007156E-4</v>
      </c>
      <c r="R267" s="123">
        <f>K267/AVERAGE($G$226:G267)</f>
        <v>-4.1817143999999763E-3</v>
      </c>
      <c r="S267" s="123">
        <f>N267/AVERAGE($G$226:G267)</f>
        <v>7.6031180000007156E-4</v>
      </c>
      <c r="T267" s="123">
        <f>O267/AVERAGE($G$226:G267)</f>
        <v>-4.1817143999999763E-3</v>
      </c>
      <c r="U267" s="123">
        <f>T267/COUNT($T$226:T267)*365</f>
        <v>-3.634108942857122E-2</v>
      </c>
      <c r="V267" s="211">
        <f>(U267-I267)/(STDEV($S$226:S267)*SQRT(365))</f>
        <v>-1.3650100290986495</v>
      </c>
      <c r="W267" s="123">
        <f>(R267+1)/(MAX($R$226:R267)+1)-1</f>
        <v>-9.9215723049155269E-3</v>
      </c>
      <c r="X267" s="123">
        <f>MIN($W$226:W267)</f>
        <v>-1.8614759620714239E-2</v>
      </c>
      <c r="Y267" s="123">
        <f>IF(WEEKDAY(A:A)=6,R:R,Y266)</f>
        <v>-4.9420262000000473E-3</v>
      </c>
      <c r="Z267" s="120">
        <f>(Y267+1)/(MAX($Y$226:Y267)+1)-1</f>
        <v>-5.7924224468262064E-3</v>
      </c>
      <c r="AA267" s="123">
        <f>MIN($Z$226:Z267)</f>
        <v>-8.1663660922299819E-3</v>
      </c>
      <c r="AB267" s="123">
        <f t="shared" si="18"/>
        <v>0.34</v>
      </c>
      <c r="AC267" s="94">
        <f t="shared" si="19"/>
        <v>-2.1600000000000001E-2</v>
      </c>
      <c r="AD267" s="123">
        <f t="shared" si="20"/>
        <v>0.26400000000000001</v>
      </c>
      <c r="AE267">
        <f t="shared" si="21"/>
        <v>0.9</v>
      </c>
    </row>
    <row r="268" spans="1:31">
      <c r="A268" s="115">
        <v>44462</v>
      </c>
      <c r="B268" s="202">
        <v>1.0511999999999999</v>
      </c>
      <c r="C268" s="202">
        <v>1.0511999999999999</v>
      </c>
      <c r="D268" s="202">
        <v>1.0511999999999999</v>
      </c>
      <c r="E268" s="203">
        <v>49952480.520000003</v>
      </c>
      <c r="F268" s="191">
        <f t="shared" si="11"/>
        <v>1.0033406509496992</v>
      </c>
      <c r="G268" s="201">
        <f>出入金!M268</f>
        <v>50000000</v>
      </c>
      <c r="H268" s="201">
        <f>出入金!N268</f>
        <v>8082706.766917293</v>
      </c>
      <c r="I268" s="34">
        <f>出入金!C268</f>
        <v>4.3016806722689163E-2</v>
      </c>
      <c r="J268" s="167">
        <f t="shared" si="17"/>
        <v>161566.24000000209</v>
      </c>
      <c r="K268" s="167">
        <f t="shared" si="12"/>
        <v>-47519.479999996722</v>
      </c>
      <c r="L268" s="222">
        <v>0</v>
      </c>
      <c r="M268" s="167">
        <f t="shared" si="13"/>
        <v>0</v>
      </c>
      <c r="N268" s="167">
        <f t="shared" si="14"/>
        <v>161566.24000000209</v>
      </c>
      <c r="O268" s="167">
        <f t="shared" si="15"/>
        <v>-47519.479999996722</v>
      </c>
      <c r="P268" s="123">
        <f t="shared" si="16"/>
        <v>-5.8791542697670361E-3</v>
      </c>
      <c r="Q268" s="123">
        <f>J268/AVERAGE($G$226:G268)</f>
        <v>3.2313248000000417E-3</v>
      </c>
      <c r="R268" s="123">
        <f>K268/AVERAGE($G$226:G268)</f>
        <v>-9.5038959999993444E-4</v>
      </c>
      <c r="S268" s="123">
        <f>N268/AVERAGE($G$226:G268)</f>
        <v>3.2313248000000417E-3</v>
      </c>
      <c r="T268" s="123">
        <f>O268/AVERAGE($G$226:G268)</f>
        <v>-9.5038959999993444E-4</v>
      </c>
      <c r="U268" s="123">
        <f>T268/COUNT($T$226:T268)*365</f>
        <v>-8.0672605581389792E-3</v>
      </c>
      <c r="V268" s="211">
        <f>(U268-I268)/(STDEV($S$226:S268)*SQRT(365))</f>
        <v>-0.87688626846722006</v>
      </c>
      <c r="W268" s="123">
        <f>(R268+1)/(MAX($R$226:R268)+1)-1</f>
        <v>-6.708872735507132E-3</v>
      </c>
      <c r="X268" s="123">
        <f>MIN($W$226:W268)</f>
        <v>-1.8614759620714239E-2</v>
      </c>
      <c r="Y268" s="123">
        <f>IF(WEEKDAY(A:A)=6,R:R,Y267)</f>
        <v>-4.9420262000000473E-3</v>
      </c>
      <c r="Z268" s="120">
        <f>(Y268+1)/(MAX($Y$226:Y268)+1)-1</f>
        <v>-5.7924224468262064E-3</v>
      </c>
      <c r="AA268" s="123">
        <f>MIN($Z$226:Z268)</f>
        <v>-8.1663660922299819E-3</v>
      </c>
      <c r="AB268" s="123">
        <f t="shared" si="18"/>
        <v>0.34</v>
      </c>
      <c r="AC268" s="94">
        <f t="shared" si="19"/>
        <v>-2.1600000000000001E-2</v>
      </c>
      <c r="AD268" s="123">
        <f t="shared" si="20"/>
        <v>0.26400000000000001</v>
      </c>
      <c r="AE268">
        <f t="shared" si="21"/>
        <v>0.9</v>
      </c>
    </row>
    <row r="269" spans="1:31">
      <c r="A269" s="115">
        <v>44463</v>
      </c>
      <c r="B269" s="202">
        <v>1.0443</v>
      </c>
      <c r="C269" s="202">
        <v>1.0443</v>
      </c>
      <c r="D269" s="202">
        <v>1.0443</v>
      </c>
      <c r="E269" s="203">
        <v>49624596.090000004</v>
      </c>
      <c r="F269" s="191">
        <f t="shared" si="11"/>
        <v>0.99675479622029195</v>
      </c>
      <c r="G269" s="201">
        <f>出入金!M269</f>
        <v>50000000</v>
      </c>
      <c r="H269" s="201">
        <f>出入金!N269</f>
        <v>8239700.3745318353</v>
      </c>
      <c r="I269" s="34">
        <f>出入金!C269</f>
        <v>4.3015062761506365E-2</v>
      </c>
      <c r="J269" s="167">
        <f t="shared" si="17"/>
        <v>-327884.4299999997</v>
      </c>
      <c r="K269" s="167">
        <f t="shared" si="12"/>
        <v>-375403.90999999642</v>
      </c>
      <c r="L269" s="222">
        <v>0</v>
      </c>
      <c r="M269" s="167">
        <f t="shared" si="13"/>
        <v>0</v>
      </c>
      <c r="N269" s="167">
        <f t="shared" si="14"/>
        <v>-327884.4299999997</v>
      </c>
      <c r="O269" s="167">
        <f t="shared" si="15"/>
        <v>-375403.90999999642</v>
      </c>
      <c r="P269" s="123">
        <f t="shared" si="16"/>
        <v>-4.5560383622726838E-2</v>
      </c>
      <c r="Q269" s="123">
        <f>J269/AVERAGE($G$226:G269)</f>
        <v>-6.557688599999994E-3</v>
      </c>
      <c r="R269" s="123">
        <f>K269/AVERAGE($G$226:G269)</f>
        <v>-7.5080781999999286E-3</v>
      </c>
      <c r="S269" s="123">
        <f>N269/AVERAGE($G$226:G269)</f>
        <v>-6.557688599999994E-3</v>
      </c>
      <c r="T269" s="123">
        <f>O269/AVERAGE($G$226:G269)</f>
        <v>-7.5080781999999286E-3</v>
      </c>
      <c r="U269" s="123">
        <f>T269/COUNT($T$226:T269)*365</f>
        <v>-6.2282921431817587E-2</v>
      </c>
      <c r="V269" s="211">
        <f>(U269-I269)/(STDEV($S$226:S269)*SQRT(365))</f>
        <v>-1.7383405870545998</v>
      </c>
      <c r="W269" s="123">
        <f>(R269+1)/(MAX($R$226:R269)+1)-1</f>
        <v>-1.3228763073220628E-2</v>
      </c>
      <c r="X269" s="123">
        <f>MIN($W$226:W269)</f>
        <v>-1.8614759620714239E-2</v>
      </c>
      <c r="Y269" s="123">
        <f>IF(WEEKDAY(A:A)=6,R:R,Y268)</f>
        <v>-7.5080781999999286E-3</v>
      </c>
      <c r="Z269" s="120">
        <f>(Y269+1)/(MAX($Y$226:Y269)+1)-1</f>
        <v>-8.3562814479782865E-3</v>
      </c>
      <c r="AA269" s="123">
        <f>MIN($Z$226:Z269)</f>
        <v>-8.3562814479782865E-3</v>
      </c>
      <c r="AB269" s="123">
        <f t="shared" si="18"/>
        <v>0.34</v>
      </c>
      <c r="AC269" s="94">
        <f t="shared" si="19"/>
        <v>-2.1600000000000001E-2</v>
      </c>
      <c r="AD269" s="123">
        <f t="shared" si="20"/>
        <v>0.26400000000000001</v>
      </c>
      <c r="AE269">
        <f t="shared" si="21"/>
        <v>0.9</v>
      </c>
    </row>
    <row r="270" spans="1:31">
      <c r="A270" s="115">
        <v>44464</v>
      </c>
      <c r="B270" s="202">
        <v>1.0443</v>
      </c>
      <c r="C270" s="202">
        <v>1.0443</v>
      </c>
      <c r="D270" s="202">
        <v>1.0443</v>
      </c>
      <c r="E270" s="203">
        <v>49624596.090000004</v>
      </c>
      <c r="F270" s="191">
        <f t="shared" si="11"/>
        <v>0.99675479622029195</v>
      </c>
      <c r="G270" s="201">
        <f>出入金!M270</f>
        <v>50000000</v>
      </c>
      <c r="H270" s="201">
        <f>出入金!N270</f>
        <v>8395522.3880597018</v>
      </c>
      <c r="I270" s="34">
        <f>出入金!C270</f>
        <v>4.3013333333333424E-2</v>
      </c>
      <c r="J270" s="167">
        <f t="shared" si="17"/>
        <v>0</v>
      </c>
      <c r="K270" s="167">
        <f t="shared" si="12"/>
        <v>-375403.90999999642</v>
      </c>
      <c r="L270" s="222">
        <v>0</v>
      </c>
      <c r="M270" s="167">
        <f t="shared" si="13"/>
        <v>0</v>
      </c>
      <c r="N270" s="167">
        <f t="shared" si="14"/>
        <v>0</v>
      </c>
      <c r="O270" s="167">
        <f t="shared" si="15"/>
        <v>-375403.90999999642</v>
      </c>
      <c r="P270" s="123">
        <f t="shared" si="16"/>
        <v>-4.471477683555513E-2</v>
      </c>
      <c r="Q270" s="123">
        <f>J270/AVERAGE($G$226:G270)</f>
        <v>0</v>
      </c>
      <c r="R270" s="123">
        <f>K270/AVERAGE($G$226:G270)</f>
        <v>-7.5080781999999286E-3</v>
      </c>
      <c r="S270" s="123">
        <f>N270/AVERAGE($G$226:G270)</f>
        <v>0</v>
      </c>
      <c r="T270" s="123">
        <f>O270/AVERAGE($G$226:G270)</f>
        <v>-7.5080781999999286E-3</v>
      </c>
      <c r="U270" s="123">
        <f>T270/COUNT($T$226:T270)*365</f>
        <v>-6.089885651111053E-2</v>
      </c>
      <c r="V270" s="211">
        <f>(U270-I270)/(STDEV($S$226:S270)*SQRT(365))</f>
        <v>-1.7352382771211721</v>
      </c>
      <c r="W270" s="123">
        <f>(R270+1)/(MAX($R$226:R270)+1)-1</f>
        <v>-1.3228763073220628E-2</v>
      </c>
      <c r="X270" s="123">
        <f>MIN($W$226:W270)</f>
        <v>-1.8614759620714239E-2</v>
      </c>
      <c r="Y270" s="123">
        <f>IF(WEEKDAY(A:A)=6,R:R,Y269)</f>
        <v>-7.5080781999999286E-3</v>
      </c>
      <c r="Z270" s="120">
        <f>(Y270+1)/(MAX($Y$226:Y270)+1)-1</f>
        <v>-8.3562814479782865E-3</v>
      </c>
      <c r="AA270" s="123">
        <f>MIN($Z$226:Z270)</f>
        <v>-8.3562814479782865E-3</v>
      </c>
      <c r="AB270" s="123">
        <f t="shared" si="18"/>
        <v>0.34</v>
      </c>
      <c r="AC270" s="94">
        <f t="shared" si="19"/>
        <v>-2.1600000000000001E-2</v>
      </c>
      <c r="AD270" s="123">
        <f t="shared" si="20"/>
        <v>0.26400000000000001</v>
      </c>
      <c r="AE270">
        <f t="shared" si="21"/>
        <v>0.9</v>
      </c>
    </row>
    <row r="271" spans="1:31">
      <c r="A271" s="115">
        <v>44465</v>
      </c>
      <c r="B271" s="202">
        <v>1.0443</v>
      </c>
      <c r="C271" s="202">
        <v>1.0443</v>
      </c>
      <c r="D271" s="202">
        <v>1.0443</v>
      </c>
      <c r="E271" s="203">
        <v>49624596.090000004</v>
      </c>
      <c r="F271" s="191">
        <f t="shared" si="11"/>
        <v>0.99675479622029195</v>
      </c>
      <c r="G271" s="201">
        <f>出入金!M271</f>
        <v>50000000</v>
      </c>
      <c r="H271" s="201">
        <f>出入金!N271</f>
        <v>8550185.8736059479</v>
      </c>
      <c r="I271" s="34">
        <f>出入金!C271</f>
        <v>4.3011618257261498E-2</v>
      </c>
      <c r="J271" s="167">
        <f t="shared" si="17"/>
        <v>0</v>
      </c>
      <c r="K271" s="167">
        <f t="shared" si="12"/>
        <v>-375403.90999999642</v>
      </c>
      <c r="L271" s="222">
        <v>0</v>
      </c>
      <c r="M271" s="167">
        <f t="shared" si="13"/>
        <v>0</v>
      </c>
      <c r="N271" s="167">
        <f t="shared" si="14"/>
        <v>0</v>
      </c>
      <c r="O271" s="167">
        <f t="shared" si="15"/>
        <v>-375403.90999999642</v>
      </c>
      <c r="P271" s="123">
        <f t="shared" si="16"/>
        <v>-4.390593556086915E-2</v>
      </c>
      <c r="Q271" s="123">
        <f>J271/AVERAGE($G$226:G271)</f>
        <v>0</v>
      </c>
      <c r="R271" s="123">
        <f>K271/AVERAGE($G$226:G271)</f>
        <v>-7.5080781999999286E-3</v>
      </c>
      <c r="S271" s="123">
        <f>N271/AVERAGE($G$226:G271)</f>
        <v>0</v>
      </c>
      <c r="T271" s="123">
        <f>O271/AVERAGE($G$226:G271)</f>
        <v>-7.5080781999999286E-3</v>
      </c>
      <c r="U271" s="123">
        <f>T271/COUNT($T$226:T271)*365</f>
        <v>-5.9574968326086393E-2</v>
      </c>
      <c r="V271" s="211">
        <f>(U271-I271)/(STDEV($S$226:S271)*SQRT(365))</f>
        <v>-1.7324050501727597</v>
      </c>
      <c r="W271" s="123">
        <f>(R271+1)/(MAX($R$226:R271)+1)-1</f>
        <v>-1.3228763073220628E-2</v>
      </c>
      <c r="X271" s="123">
        <f>MIN($W$226:W271)</f>
        <v>-1.8614759620714239E-2</v>
      </c>
      <c r="Y271" s="123">
        <f>IF(WEEKDAY(A:A)=6,R:R,Y270)</f>
        <v>-7.5080781999999286E-3</v>
      </c>
      <c r="Z271" s="120">
        <f>(Y271+1)/(MAX($Y$226:Y271)+1)-1</f>
        <v>-8.3562814479782865E-3</v>
      </c>
      <c r="AA271" s="123">
        <f>MIN($Z$226:Z271)</f>
        <v>-8.3562814479782865E-3</v>
      </c>
      <c r="AB271" s="123">
        <f t="shared" si="18"/>
        <v>0.34</v>
      </c>
      <c r="AC271" s="94">
        <f t="shared" si="19"/>
        <v>-2.1600000000000001E-2</v>
      </c>
      <c r="AD271" s="123">
        <f t="shared" si="20"/>
        <v>0.26400000000000001</v>
      </c>
      <c r="AE271">
        <f t="shared" si="21"/>
        <v>0.9</v>
      </c>
    </row>
    <row r="272" spans="1:31">
      <c r="A272" s="115">
        <v>44466</v>
      </c>
      <c r="B272" s="202">
        <v>1.0363</v>
      </c>
      <c r="C272" s="202">
        <v>1.0363</v>
      </c>
      <c r="D272" s="202">
        <v>1.0363</v>
      </c>
      <c r="E272" s="204">
        <v>49244440.219999999</v>
      </c>
      <c r="F272" s="191">
        <f t="shared" si="11"/>
        <v>0.98911902262097917</v>
      </c>
      <c r="G272" s="201">
        <f>出入金!M272</f>
        <v>50000000</v>
      </c>
      <c r="H272" s="201">
        <f>出入金!N272</f>
        <v>8703703.7037037034</v>
      </c>
      <c r="I272" s="34">
        <f>出入金!C272</f>
        <v>4.300991735537199E-2</v>
      </c>
      <c r="J272" s="167">
        <f t="shared" si="17"/>
        <v>-380155.87000000477</v>
      </c>
      <c r="K272" s="167">
        <f t="shared" si="12"/>
        <v>-755559.78000000119</v>
      </c>
      <c r="L272" s="222">
        <v>0</v>
      </c>
      <c r="M272" s="167">
        <f t="shared" si="13"/>
        <v>0</v>
      </c>
      <c r="N272" s="167">
        <f t="shared" si="14"/>
        <v>-380155.87000000477</v>
      </c>
      <c r="O272" s="167">
        <f t="shared" si="15"/>
        <v>-755559.78000000119</v>
      </c>
      <c r="P272" s="123">
        <f t="shared" si="16"/>
        <v>-8.6808996000000138E-2</v>
      </c>
      <c r="Q272" s="123">
        <f>J272/AVERAGE($G$226:G272)</f>
        <v>-7.6031174000000951E-3</v>
      </c>
      <c r="R272" s="123">
        <f>K272/AVERAGE($G$226:G272)</f>
        <v>-1.5111195600000024E-2</v>
      </c>
      <c r="S272" s="123">
        <f>N272/AVERAGE($G$226:G272)</f>
        <v>-7.6031174000000951E-3</v>
      </c>
      <c r="T272" s="123">
        <f>O272/AVERAGE($G$226:G272)</f>
        <v>-1.5111195600000024E-2</v>
      </c>
      <c r="U272" s="123">
        <f>T272/COUNT($T$226:T272)*365</f>
        <v>-0.11735290200000019</v>
      </c>
      <c r="V272" s="211">
        <f>(U272-I272)/(STDEV($S$226:S272)*SQRT(365))</f>
        <v>-2.5810639362404251</v>
      </c>
      <c r="W272" s="123">
        <f>(R272+1)/(MAX($R$226:R272)+1)-1</f>
        <v>-2.0788056399952182E-2</v>
      </c>
      <c r="X272" s="123">
        <f>MIN($W$226:W272)</f>
        <v>-2.0788056399952182E-2</v>
      </c>
      <c r="Y272" s="123">
        <f>IF(WEEKDAY(A:A)=6,R:R,Y271)</f>
        <v>-7.5080781999999286E-3</v>
      </c>
      <c r="Z272" s="120">
        <f>(Y272+1)/(MAX($Y$226:Y272)+1)-1</f>
        <v>-8.3562814479782865E-3</v>
      </c>
      <c r="AA272" s="123">
        <f>MIN($Z$226:Z272)</f>
        <v>-8.3562814479782865E-3</v>
      </c>
      <c r="AB272" s="123">
        <f t="shared" si="18"/>
        <v>0.34</v>
      </c>
      <c r="AC272" s="94">
        <f t="shared" si="19"/>
        <v>-2.1600000000000001E-2</v>
      </c>
      <c r="AD272" s="123">
        <f t="shared" si="20"/>
        <v>0.26400000000000001</v>
      </c>
      <c r="AE272">
        <f t="shared" si="21"/>
        <v>0.9</v>
      </c>
    </row>
    <row r="273" spans="1:31">
      <c r="A273" s="115">
        <v>44467</v>
      </c>
      <c r="B273" s="202">
        <v>1.0399</v>
      </c>
      <c r="C273" s="202">
        <v>1.0399</v>
      </c>
      <c r="D273" s="202">
        <v>1.0399</v>
      </c>
      <c r="E273" s="204">
        <v>49415510.359999999</v>
      </c>
      <c r="F273" s="191">
        <f t="shared" si="11"/>
        <v>0.99255512074066998</v>
      </c>
      <c r="G273" s="201">
        <f>出入金!M273</f>
        <v>50000000</v>
      </c>
      <c r="H273" s="201">
        <f>出入金!N273</f>
        <v>8856088.5608856082</v>
      </c>
      <c r="I273" s="34">
        <f>出入金!C273</f>
        <v>4.3008230452674989E-2</v>
      </c>
      <c r="J273" s="167">
        <f t="shared" si="17"/>
        <v>171070.1400000006</v>
      </c>
      <c r="K273" s="167">
        <f t="shared" si="12"/>
        <v>-584489.6400000006</v>
      </c>
      <c r="L273" s="222">
        <v>0</v>
      </c>
      <c r="M273" s="167">
        <f t="shared" si="13"/>
        <v>0</v>
      </c>
      <c r="N273" s="167">
        <f t="shared" si="14"/>
        <v>171070.1400000006</v>
      </c>
      <c r="O273" s="167">
        <f t="shared" si="15"/>
        <v>-584489.6400000006</v>
      </c>
      <c r="P273" s="123">
        <f t="shared" si="16"/>
        <v>-6.5998621850000078E-2</v>
      </c>
      <c r="Q273" s="123">
        <f>J273/AVERAGE($G$226:G273)</f>
        <v>3.421402800000012E-3</v>
      </c>
      <c r="R273" s="123">
        <f>K273/AVERAGE($G$226:G273)</f>
        <v>-1.1689792800000012E-2</v>
      </c>
      <c r="S273" s="123">
        <f>N273/AVERAGE($G$226:G273)</f>
        <v>3.421402800000012E-3</v>
      </c>
      <c r="T273" s="123">
        <f>O273/AVERAGE($G$226:G273)</f>
        <v>-1.1689792800000012E-2</v>
      </c>
      <c r="U273" s="123">
        <f>T273/COUNT($T$226:T273)*365</f>
        <v>-8.8891132750000088E-2</v>
      </c>
      <c r="V273" s="211">
        <f>(U273-I273)/(STDEV($S$226:S273)*SQRT(365))</f>
        <v>-2.1162629715008912</v>
      </c>
      <c r="W273" s="123">
        <f>(R273+1)/(MAX($R$226:R273)+1)-1</f>
        <v>-1.7386374432750151E-2</v>
      </c>
      <c r="X273" s="123">
        <f>MIN($W$226:W273)</f>
        <v>-2.0788056399952182E-2</v>
      </c>
      <c r="Y273" s="123">
        <f>IF(WEEKDAY(A:A)=6,R:R,Y272)</f>
        <v>-7.5080781999999286E-3</v>
      </c>
      <c r="Z273" s="120">
        <f>(Y273+1)/(MAX($Y$226:Y273)+1)-1</f>
        <v>-8.3562814479782865E-3</v>
      </c>
      <c r="AA273" s="123">
        <f>MIN($Z$226:Z273)</f>
        <v>-8.3562814479782865E-3</v>
      </c>
      <c r="AB273" s="123">
        <f t="shared" si="18"/>
        <v>0.34</v>
      </c>
      <c r="AC273" s="94">
        <f t="shared" si="19"/>
        <v>-2.1600000000000001E-2</v>
      </c>
      <c r="AD273" s="123">
        <f t="shared" si="20"/>
        <v>0.26400000000000001</v>
      </c>
      <c r="AE273">
        <f t="shared" si="21"/>
        <v>0.9</v>
      </c>
    </row>
    <row r="274" spans="1:31">
      <c r="A274" s="115">
        <v>44468</v>
      </c>
      <c r="B274" s="202">
        <v>1.0326</v>
      </c>
      <c r="C274" s="202">
        <v>1.0326</v>
      </c>
      <c r="D274" s="202">
        <v>1.0326</v>
      </c>
      <c r="E274" s="204">
        <v>49068618.140000001</v>
      </c>
      <c r="F274" s="191">
        <f t="shared" si="11"/>
        <v>0.98558747733129703</v>
      </c>
      <c r="G274" s="201">
        <f>出入金!M274</f>
        <v>50000000</v>
      </c>
      <c r="H274" s="201">
        <f>出入金!N274</f>
        <v>9007352.9411764704</v>
      </c>
      <c r="I274" s="34">
        <f>出入金!C274</f>
        <v>4.3006557377049268E-2</v>
      </c>
      <c r="J274" s="167">
        <f t="shared" si="17"/>
        <v>-346892.21999999881</v>
      </c>
      <c r="K274" s="167">
        <f t="shared" si="12"/>
        <v>-931381.8599999994</v>
      </c>
      <c r="L274" s="222">
        <v>0</v>
      </c>
      <c r="M274" s="167">
        <f t="shared" si="13"/>
        <v>0</v>
      </c>
      <c r="N274" s="167">
        <f t="shared" si="14"/>
        <v>-346892.21999999881</v>
      </c>
      <c r="O274" s="167">
        <f t="shared" si="15"/>
        <v>-931381.8599999994</v>
      </c>
      <c r="P274" s="123">
        <f t="shared" si="16"/>
        <v>-0.10340239425306116</v>
      </c>
      <c r="Q274" s="123">
        <f>J274/AVERAGE($G$226:G274)</f>
        <v>-6.9378443999999762E-3</v>
      </c>
      <c r="R274" s="123">
        <f>K274/AVERAGE($G$226:G274)</f>
        <v>-1.8627637199999988E-2</v>
      </c>
      <c r="S274" s="123">
        <f>N274/AVERAGE($G$226:G274)</f>
        <v>-6.9378443999999762E-3</v>
      </c>
      <c r="T274" s="123">
        <f>O274/AVERAGE($G$226:G274)</f>
        <v>-1.8627637199999988E-2</v>
      </c>
      <c r="U274" s="123">
        <f>T274/COUNT($T$226:T274)*365</f>
        <v>-0.13875688934693867</v>
      </c>
      <c r="V274" s="211">
        <f>(U274-I274)/(STDEV($S$226:S274)*SQRT(365))</f>
        <v>-2.8257795724967503</v>
      </c>
      <c r="W274" s="123">
        <f>(R274+1)/(MAX($R$226:R274)+1)-1</f>
        <v>-2.4284229367203758E-2</v>
      </c>
      <c r="X274" s="123">
        <f>MIN($W$226:W274)</f>
        <v>-2.4284229367203758E-2</v>
      </c>
      <c r="Y274" s="123">
        <f>IF(WEEKDAY(A:A)=6,R:R,Y273)</f>
        <v>-7.5080781999999286E-3</v>
      </c>
      <c r="Z274" s="120">
        <f>(Y274+1)/(MAX($Y$226:Y274)+1)-1</f>
        <v>-8.3562814479782865E-3</v>
      </c>
      <c r="AA274" s="123">
        <f>MIN($Z$226:Z274)</f>
        <v>-8.3562814479782865E-3</v>
      </c>
      <c r="AB274" s="123">
        <f t="shared" si="18"/>
        <v>0.34</v>
      </c>
      <c r="AC274" s="94">
        <f t="shared" si="19"/>
        <v>-2.1600000000000001E-2</v>
      </c>
      <c r="AD274" s="123">
        <f t="shared" si="20"/>
        <v>0.26400000000000001</v>
      </c>
      <c r="AE274">
        <f t="shared" si="21"/>
        <v>0.9</v>
      </c>
    </row>
    <row r="275" spans="1:31">
      <c r="A275" s="115">
        <v>44469</v>
      </c>
      <c r="B275" s="202">
        <v>1.0437000000000001</v>
      </c>
      <c r="C275" s="202">
        <v>1.0437000000000001</v>
      </c>
      <c r="D275" s="202">
        <v>1.0437000000000001</v>
      </c>
      <c r="E275" s="204">
        <v>49596084.399999999</v>
      </c>
      <c r="F275" s="191">
        <f t="shared" si="11"/>
        <v>0.99618211320034356</v>
      </c>
      <c r="G275" s="201">
        <f>出入金!M275</f>
        <v>50000000</v>
      </c>
      <c r="H275" s="201">
        <f>出入金!N275</f>
        <v>9157509.1575091574</v>
      </c>
      <c r="I275" s="34">
        <f>出入金!C275</f>
        <v>4.3004897959183767E-2</v>
      </c>
      <c r="J275" s="167">
        <f t="shared" si="17"/>
        <v>527466.25999999791</v>
      </c>
      <c r="K275" s="167">
        <f t="shared" si="12"/>
        <v>-403915.60000000149</v>
      </c>
      <c r="L275" s="222">
        <v>0</v>
      </c>
      <c r="M275" s="167">
        <f t="shared" si="13"/>
        <v>0</v>
      </c>
      <c r="N275" s="167">
        <f t="shared" si="14"/>
        <v>527466.25999999791</v>
      </c>
      <c r="O275" s="167">
        <f t="shared" si="15"/>
        <v>-403915.60000000149</v>
      </c>
      <c r="P275" s="123">
        <f t="shared" si="16"/>
        <v>-4.410758352000016E-2</v>
      </c>
      <c r="Q275" s="123">
        <f>J275/AVERAGE($G$226:G275)</f>
        <v>1.0549325199999958E-2</v>
      </c>
      <c r="R275" s="123">
        <f>K275/AVERAGE($G$226:G275)</f>
        <v>-8.0783120000000302E-3</v>
      </c>
      <c r="S275" s="123">
        <f>N275/AVERAGE($G$226:G275)</f>
        <v>1.0549325199999958E-2</v>
      </c>
      <c r="T275" s="123">
        <f>O275/AVERAGE($G$226:G275)</f>
        <v>-8.0783120000000302E-3</v>
      </c>
      <c r="U275" s="123">
        <f>T275/COUNT($T$226:T275)*365</f>
        <v>-5.8971677600000216E-2</v>
      </c>
      <c r="V275" s="211">
        <f>(U275-I275)/(STDEV($S$226:S275)*SQRT(365))</f>
        <v>-1.4530974107148249</v>
      </c>
      <c r="W275" s="123">
        <f>(R275+1)/(MAX($R$226:R275)+1)-1</f>
        <v>-1.3795710067754485E-2</v>
      </c>
      <c r="X275" s="123">
        <f>MIN($W$226:W275)</f>
        <v>-2.4284229367203758E-2</v>
      </c>
      <c r="Y275" s="123">
        <f>IF(WEEKDAY(A:A)=6,R:R,Y274)</f>
        <v>-7.5080781999999286E-3</v>
      </c>
      <c r="Z275" s="120">
        <f>(Y275+1)/(MAX($Y$226:Y275)+1)-1</f>
        <v>-8.3562814479782865E-3</v>
      </c>
      <c r="AA275" s="123">
        <f>MIN($Z$226:Z275)</f>
        <v>-8.3562814479782865E-3</v>
      </c>
      <c r="AB275" s="123">
        <f t="shared" si="18"/>
        <v>0.34</v>
      </c>
      <c r="AC275" s="94">
        <f t="shared" si="19"/>
        <v>-2.1600000000000001E-2</v>
      </c>
      <c r="AD275" s="123">
        <f t="shared" si="20"/>
        <v>0.26400000000000001</v>
      </c>
      <c r="AE275">
        <f t="shared" si="21"/>
        <v>0.9</v>
      </c>
    </row>
    <row r="276" spans="1:31">
      <c r="A276" s="115">
        <v>44470</v>
      </c>
      <c r="B276" s="202">
        <v>1.0437000000000001</v>
      </c>
      <c r="C276" s="202">
        <v>1.0437000000000001</v>
      </c>
      <c r="D276" s="202">
        <v>1.0437000000000001</v>
      </c>
      <c r="E276" s="204">
        <v>49596084.399999999</v>
      </c>
      <c r="F276" s="191">
        <f t="shared" si="11"/>
        <v>0.99618211320034356</v>
      </c>
      <c r="G276" s="201">
        <f>出入金!M276</f>
        <v>50000000</v>
      </c>
      <c r="H276" s="201">
        <f>出入金!N276</f>
        <v>9306569.343065694</v>
      </c>
      <c r="I276" s="34">
        <f>出入金!C276</f>
        <v>4.3003252032520416E-2</v>
      </c>
      <c r="J276" s="167">
        <f t="shared" si="17"/>
        <v>0</v>
      </c>
      <c r="K276" s="167">
        <f t="shared" si="12"/>
        <v>-403915.60000000149</v>
      </c>
      <c r="L276" s="222">
        <v>0</v>
      </c>
      <c r="M276" s="167">
        <f t="shared" si="13"/>
        <v>0</v>
      </c>
      <c r="N276" s="167">
        <f t="shared" si="14"/>
        <v>0</v>
      </c>
      <c r="O276" s="167">
        <f t="shared" si="15"/>
        <v>-403915.60000000149</v>
      </c>
      <c r="P276" s="123">
        <f t="shared" si="16"/>
        <v>-4.3401127215686432E-2</v>
      </c>
      <c r="Q276" s="123">
        <f>J276/AVERAGE($G$226:G276)</f>
        <v>0</v>
      </c>
      <c r="R276" s="123">
        <f>K276/AVERAGE($G$226:G276)</f>
        <v>-8.0783120000000302E-3</v>
      </c>
      <c r="S276" s="123">
        <f>N276/AVERAGE($G$226:G276)</f>
        <v>0</v>
      </c>
      <c r="T276" s="123">
        <f>O276/AVERAGE($G$226:G276)</f>
        <v>-8.0783120000000302E-3</v>
      </c>
      <c r="U276" s="123">
        <f>T276/COUNT($T$226:T276)*365</f>
        <v>-5.7815370196078644E-2</v>
      </c>
      <c r="V276" s="211">
        <f>(U276-I276)/(STDEV($S$226:S276)*SQRT(365))</f>
        <v>-1.4511543911041842</v>
      </c>
      <c r="W276" s="123">
        <f>(R276+1)/(MAX($R$226:R276)+1)-1</f>
        <v>-1.3795710067754485E-2</v>
      </c>
      <c r="X276" s="123">
        <f>MIN($W$226:W276)</f>
        <v>-2.4284229367203758E-2</v>
      </c>
      <c r="Y276" s="123">
        <f>IF(WEEKDAY(A:A)=6,R:R,Y275)</f>
        <v>-8.0783120000000302E-3</v>
      </c>
      <c r="Z276" s="120">
        <f>(Y276+1)/(MAX($Y$226:Y276)+1)-1</f>
        <v>-8.9260279148821731E-3</v>
      </c>
      <c r="AA276" s="123">
        <f>MIN($Z$226:Z276)</f>
        <v>-8.9260279148821731E-3</v>
      </c>
      <c r="AB276" s="123">
        <f t="shared" si="18"/>
        <v>0.34</v>
      </c>
      <c r="AC276" s="94">
        <f t="shared" si="19"/>
        <v>-2.1600000000000001E-2</v>
      </c>
      <c r="AD276" s="123">
        <f t="shared" si="20"/>
        <v>0.26400000000000001</v>
      </c>
      <c r="AE276">
        <f t="shared" si="21"/>
        <v>0.9</v>
      </c>
    </row>
    <row r="277" spans="1:31">
      <c r="A277" s="115">
        <v>44471</v>
      </c>
      <c r="B277" s="202">
        <v>1.0437000000000001</v>
      </c>
      <c r="C277" s="202">
        <v>1.0437000000000001</v>
      </c>
      <c r="D277" s="202">
        <v>1.0437000000000001</v>
      </c>
      <c r="E277" s="204">
        <v>49596084.399999999</v>
      </c>
      <c r="F277" s="191">
        <f t="shared" si="11"/>
        <v>0.99618211320034356</v>
      </c>
      <c r="G277" s="201">
        <f>出入金!M277</f>
        <v>50000000</v>
      </c>
      <c r="H277" s="201">
        <f>出入金!N277</f>
        <v>9454545.4545454551</v>
      </c>
      <c r="I277" s="34">
        <f>出入金!C277</f>
        <v>4.3001619433198475E-2</v>
      </c>
      <c r="J277" s="167">
        <f t="shared" si="17"/>
        <v>0</v>
      </c>
      <c r="K277" s="167">
        <f t="shared" si="12"/>
        <v>-403915.60000000149</v>
      </c>
      <c r="L277" s="222">
        <v>0</v>
      </c>
      <c r="M277" s="167">
        <f t="shared" si="13"/>
        <v>0</v>
      </c>
      <c r="N277" s="167">
        <f t="shared" si="14"/>
        <v>0</v>
      </c>
      <c r="O277" s="167">
        <f t="shared" si="15"/>
        <v>-403915.60000000149</v>
      </c>
      <c r="P277" s="123">
        <f t="shared" si="16"/>
        <v>-4.2721842307692465E-2</v>
      </c>
      <c r="Q277" s="123">
        <f>J277/AVERAGE($G$226:G277)</f>
        <v>0</v>
      </c>
      <c r="R277" s="123">
        <f>K277/AVERAGE($G$226:G277)</f>
        <v>-8.0783120000000302E-3</v>
      </c>
      <c r="S277" s="123">
        <f>N277/AVERAGE($G$226:G277)</f>
        <v>0</v>
      </c>
      <c r="T277" s="123">
        <f>O277/AVERAGE($G$226:G277)</f>
        <v>-8.0783120000000302E-3</v>
      </c>
      <c r="U277" s="123">
        <f>T277/COUNT($T$226:T277)*365</f>
        <v>-5.6703536153846365E-2</v>
      </c>
      <c r="V277" s="211">
        <f>(U277-I277)/(STDEV($S$226:S277)*SQRT(365))</f>
        <v>-1.4493807277900823</v>
      </c>
      <c r="W277" s="123">
        <f>(R277+1)/(MAX($R$226:R277)+1)-1</f>
        <v>-1.3795710067754485E-2</v>
      </c>
      <c r="X277" s="123">
        <f>MIN($W$226:W277)</f>
        <v>-2.4284229367203758E-2</v>
      </c>
      <c r="Y277" s="123">
        <f>IF(WEEKDAY(A:A)=6,R:R,Y276)</f>
        <v>-8.0783120000000302E-3</v>
      </c>
      <c r="Z277" s="120">
        <f>(Y277+1)/(MAX($Y$226:Y277)+1)-1</f>
        <v>-8.9260279148821731E-3</v>
      </c>
      <c r="AA277" s="123">
        <f>MIN($Z$226:Z277)</f>
        <v>-8.9260279148821731E-3</v>
      </c>
      <c r="AB277" s="123">
        <f t="shared" si="18"/>
        <v>0.34</v>
      </c>
      <c r="AC277" s="94">
        <f t="shared" si="19"/>
        <v>-2.1600000000000001E-2</v>
      </c>
      <c r="AD277" s="123">
        <f t="shared" si="20"/>
        <v>0.26400000000000001</v>
      </c>
      <c r="AE277">
        <f t="shared" si="21"/>
        <v>0.9</v>
      </c>
    </row>
    <row r="278" spans="1:31">
      <c r="A278" s="115">
        <v>44472</v>
      </c>
      <c r="B278" s="202">
        <v>1.0437000000000001</v>
      </c>
      <c r="C278" s="202">
        <v>1.0437000000000001</v>
      </c>
      <c r="D278" s="202">
        <v>1.0437000000000001</v>
      </c>
      <c r="E278" s="204">
        <v>49596084.399999999</v>
      </c>
      <c r="F278" s="191">
        <f t="shared" si="11"/>
        <v>0.99618211320034356</v>
      </c>
      <c r="G278" s="201">
        <f>出入金!M278</f>
        <v>50000000</v>
      </c>
      <c r="H278" s="201">
        <f>出入金!N278</f>
        <v>9601449.2753623184</v>
      </c>
      <c r="I278" s="34">
        <f>出入金!C278</f>
        <v>4.3000000000000094E-2</v>
      </c>
      <c r="J278" s="167">
        <f t="shared" si="17"/>
        <v>0</v>
      </c>
      <c r="K278" s="167">
        <f t="shared" si="12"/>
        <v>-403915.60000000149</v>
      </c>
      <c r="L278" s="222">
        <v>0</v>
      </c>
      <c r="M278" s="167">
        <f t="shared" si="13"/>
        <v>0</v>
      </c>
      <c r="N278" s="167">
        <f t="shared" si="14"/>
        <v>0</v>
      </c>
      <c r="O278" s="167">
        <f t="shared" si="15"/>
        <v>-403915.60000000149</v>
      </c>
      <c r="P278" s="123">
        <f t="shared" si="16"/>
        <v>-4.206819079245299E-2</v>
      </c>
      <c r="Q278" s="123">
        <f>J278/AVERAGE($G$226:G278)</f>
        <v>0</v>
      </c>
      <c r="R278" s="123">
        <f>K278/AVERAGE($G$226:G278)</f>
        <v>-8.0783120000000302E-3</v>
      </c>
      <c r="S278" s="123">
        <f>N278/AVERAGE($G$226:G278)</f>
        <v>0</v>
      </c>
      <c r="T278" s="123">
        <f>O278/AVERAGE($G$226:G278)</f>
        <v>-8.0783120000000302E-3</v>
      </c>
      <c r="U278" s="123">
        <f>T278/COUNT($T$226:T278)*365</f>
        <v>-5.5633658113207751E-2</v>
      </c>
      <c r="V278" s="211">
        <f>(U278-I278)/(STDEV($S$226:S278)*SQRT(365))</f>
        <v>-1.4477674723192384</v>
      </c>
      <c r="W278" s="123">
        <f>(R278+1)/(MAX($R$226:R278)+1)-1</f>
        <v>-1.3795710067754485E-2</v>
      </c>
      <c r="X278" s="123">
        <f>MIN($W$226:W278)</f>
        <v>-2.4284229367203758E-2</v>
      </c>
      <c r="Y278" s="123">
        <f>IF(WEEKDAY(A:A)=6,R:R,Y277)</f>
        <v>-8.0783120000000302E-3</v>
      </c>
      <c r="Z278" s="120">
        <f>(Y278+1)/(MAX($Y$226:Y278)+1)-1</f>
        <v>-8.9260279148821731E-3</v>
      </c>
      <c r="AA278" s="123">
        <f>MIN($Z$226:Z278)</f>
        <v>-8.9260279148821731E-3</v>
      </c>
      <c r="AB278" s="123">
        <f t="shared" si="18"/>
        <v>0.34</v>
      </c>
      <c r="AC278" s="94">
        <f t="shared" si="19"/>
        <v>-2.1600000000000001E-2</v>
      </c>
      <c r="AD278" s="123">
        <f t="shared" si="20"/>
        <v>0.26400000000000001</v>
      </c>
      <c r="AE278">
        <f t="shared" si="21"/>
        <v>0.9</v>
      </c>
    </row>
    <row r="279" spans="1:31">
      <c r="A279" s="115">
        <v>44473</v>
      </c>
      <c r="B279" s="202">
        <v>1.0437000000000001</v>
      </c>
      <c r="C279" s="202">
        <v>1.0437000000000001</v>
      </c>
      <c r="D279" s="202">
        <v>1.0437000000000001</v>
      </c>
      <c r="E279" s="204">
        <v>49596084.399999999</v>
      </c>
      <c r="F279" s="191">
        <f t="shared" si="11"/>
        <v>0.99618211320034356</v>
      </c>
      <c r="G279" s="201">
        <f>出入金!M279</f>
        <v>50000000</v>
      </c>
      <c r="H279" s="201">
        <f>出入金!N279</f>
        <v>9747292.4187725633</v>
      </c>
      <c r="I279" s="34">
        <f>出入金!C279</f>
        <v>4.2998393574297279E-2</v>
      </c>
      <c r="J279" s="167">
        <f t="shared" si="17"/>
        <v>0</v>
      </c>
      <c r="K279" s="167">
        <f t="shared" si="12"/>
        <v>-403915.60000000149</v>
      </c>
      <c r="L279" s="222">
        <v>0</v>
      </c>
      <c r="M279" s="167">
        <f t="shared" si="13"/>
        <v>0</v>
      </c>
      <c r="N279" s="167">
        <f t="shared" si="14"/>
        <v>0</v>
      </c>
      <c r="O279" s="167">
        <f t="shared" si="15"/>
        <v>-403915.60000000149</v>
      </c>
      <c r="P279" s="123">
        <f t="shared" si="16"/>
        <v>-4.1438748592592743E-2</v>
      </c>
      <c r="Q279" s="123">
        <f>J279/AVERAGE($G$226:G279)</f>
        <v>0</v>
      </c>
      <c r="R279" s="123">
        <f>K279/AVERAGE($G$226:G279)</f>
        <v>-8.0783120000000302E-3</v>
      </c>
      <c r="S279" s="123">
        <f>N279/AVERAGE($G$226:G279)</f>
        <v>0</v>
      </c>
      <c r="T279" s="123">
        <f>O279/AVERAGE($G$226:G279)</f>
        <v>-8.0783120000000302E-3</v>
      </c>
      <c r="U279" s="123">
        <f>T279/COUNT($T$226:T279)*365</f>
        <v>-5.4603405185185389E-2</v>
      </c>
      <c r="V279" s="211">
        <f>(U279-I279)/(STDEV($S$226:S279)*SQRT(365))</f>
        <v>-1.4463062774340034</v>
      </c>
      <c r="W279" s="123">
        <f>(R279+1)/(MAX($R$226:R279)+1)-1</f>
        <v>-1.3795710067754485E-2</v>
      </c>
      <c r="X279" s="123">
        <f>MIN($W$226:W279)</f>
        <v>-2.4284229367203758E-2</v>
      </c>
      <c r="Y279" s="123">
        <f>IF(WEEKDAY(A:A)=6,R:R,Y278)</f>
        <v>-8.0783120000000302E-3</v>
      </c>
      <c r="Z279" s="120">
        <f>(Y279+1)/(MAX($Y$226:Y279)+1)-1</f>
        <v>-8.9260279148821731E-3</v>
      </c>
      <c r="AA279" s="123">
        <f>MIN($Z$226:Z279)</f>
        <v>-8.9260279148821731E-3</v>
      </c>
      <c r="AB279" s="123">
        <f t="shared" si="18"/>
        <v>0.34</v>
      </c>
      <c r="AC279" s="94">
        <f t="shared" si="19"/>
        <v>-2.1600000000000001E-2</v>
      </c>
      <c r="AD279" s="123">
        <f t="shared" si="20"/>
        <v>0.26400000000000001</v>
      </c>
      <c r="AE279">
        <f t="shared" si="21"/>
        <v>0.9</v>
      </c>
    </row>
    <row r="280" spans="1:31">
      <c r="A280" s="115">
        <v>44474</v>
      </c>
      <c r="B280" s="202">
        <v>1.0437000000000001</v>
      </c>
      <c r="C280" s="202">
        <v>1.0437000000000001</v>
      </c>
      <c r="D280" s="202">
        <v>1.0437000000000001</v>
      </c>
      <c r="E280" s="204">
        <v>49596084.399999999</v>
      </c>
      <c r="F280" s="191">
        <f t="shared" si="11"/>
        <v>0.99618211320034356</v>
      </c>
      <c r="G280" s="201">
        <f>出入金!M280</f>
        <v>50000000</v>
      </c>
      <c r="H280" s="201">
        <f>出入金!N280</f>
        <v>9892086.330935251</v>
      </c>
      <c r="I280" s="34">
        <f>出入金!C280</f>
        <v>4.2996800000000092E-2</v>
      </c>
      <c r="J280" s="167">
        <f t="shared" si="17"/>
        <v>0</v>
      </c>
      <c r="K280" s="167">
        <f t="shared" si="12"/>
        <v>-403915.60000000149</v>
      </c>
      <c r="L280" s="222">
        <v>0</v>
      </c>
      <c r="M280" s="167">
        <f t="shared" si="13"/>
        <v>0</v>
      </c>
      <c r="N280" s="167">
        <f t="shared" si="14"/>
        <v>0</v>
      </c>
      <c r="O280" s="167">
        <f t="shared" si="15"/>
        <v>-403915.60000000149</v>
      </c>
      <c r="P280" s="123">
        <f t="shared" si="16"/>
        <v>-4.0832195200000157E-2</v>
      </c>
      <c r="Q280" s="123">
        <f>J280/AVERAGE($G$226:G280)</f>
        <v>0</v>
      </c>
      <c r="R280" s="123">
        <f>K280/AVERAGE($G$226:G280)</f>
        <v>-8.0783120000000302E-3</v>
      </c>
      <c r="S280" s="123">
        <f>N280/AVERAGE($G$226:G280)</f>
        <v>0</v>
      </c>
      <c r="T280" s="123">
        <f>O280/AVERAGE($G$226:G280)</f>
        <v>-8.0783120000000302E-3</v>
      </c>
      <c r="U280" s="123">
        <f>T280/COUNT($T$226:T280)*365</f>
        <v>-5.3610616000000201E-2</v>
      </c>
      <c r="V280" s="211">
        <f>(U280-I280)/(STDEV($S$226:S280)*SQRT(365))</f>
        <v>-1.444989347278214</v>
      </c>
      <c r="W280" s="123">
        <f>(R280+1)/(MAX($R$226:R280)+1)-1</f>
        <v>-1.3795710067754485E-2</v>
      </c>
      <c r="X280" s="123">
        <f>MIN($W$226:W280)</f>
        <v>-2.4284229367203758E-2</v>
      </c>
      <c r="Y280" s="123">
        <f>IF(WEEKDAY(A:A)=6,R:R,Y279)</f>
        <v>-8.0783120000000302E-3</v>
      </c>
      <c r="Z280" s="120">
        <f>(Y280+1)/(MAX($Y$226:Y280)+1)-1</f>
        <v>-8.9260279148821731E-3</v>
      </c>
      <c r="AA280" s="123">
        <f>MIN($Z$226:Z280)</f>
        <v>-8.9260279148821731E-3</v>
      </c>
      <c r="AB280" s="123">
        <f t="shared" si="18"/>
        <v>0.34</v>
      </c>
      <c r="AC280" s="94">
        <f t="shared" si="19"/>
        <v>-2.1600000000000001E-2</v>
      </c>
      <c r="AD280" s="123">
        <f t="shared" si="20"/>
        <v>0.26400000000000001</v>
      </c>
      <c r="AE280">
        <f t="shared" si="21"/>
        <v>0.9</v>
      </c>
    </row>
    <row r="281" spans="1:31">
      <c r="A281" s="115">
        <v>44475</v>
      </c>
      <c r="B281" s="202">
        <v>1.0437000000000001</v>
      </c>
      <c r="C281" s="202">
        <v>1.0437000000000001</v>
      </c>
      <c r="D281" s="202">
        <v>1.0437000000000001</v>
      </c>
      <c r="E281" s="204">
        <v>49596084.399999999</v>
      </c>
      <c r="F281" s="191">
        <f t="shared" si="11"/>
        <v>0.99618211320034356</v>
      </c>
      <c r="G281" s="201">
        <f>出入金!M281</f>
        <v>50000000</v>
      </c>
      <c r="H281" s="201">
        <f>出入金!N281</f>
        <v>10035842.29390681</v>
      </c>
      <c r="I281" s="34">
        <f>出入金!C281</f>
        <v>4.2995219123506068E-2</v>
      </c>
      <c r="J281" s="167">
        <f t="shared" si="17"/>
        <v>0</v>
      </c>
      <c r="K281" s="167">
        <f t="shared" si="12"/>
        <v>-403915.60000000149</v>
      </c>
      <c r="L281" s="222">
        <v>0</v>
      </c>
      <c r="M281" s="167">
        <f t="shared" si="13"/>
        <v>0</v>
      </c>
      <c r="N281" s="167">
        <f t="shared" si="14"/>
        <v>0</v>
      </c>
      <c r="O281" s="167">
        <f t="shared" si="15"/>
        <v>-403915.60000000149</v>
      </c>
      <c r="P281" s="123">
        <f t="shared" si="16"/>
        <v>-4.0247304428571579E-2</v>
      </c>
      <c r="Q281" s="123">
        <f>J281/AVERAGE($G$226:G281)</f>
        <v>0</v>
      </c>
      <c r="R281" s="123">
        <f>K281/AVERAGE($G$226:G281)</f>
        <v>-8.0783120000000302E-3</v>
      </c>
      <c r="S281" s="123">
        <f>N281/AVERAGE($G$226:G281)</f>
        <v>0</v>
      </c>
      <c r="T281" s="123">
        <f>O281/AVERAGE($G$226:G281)</f>
        <v>-8.0783120000000302E-3</v>
      </c>
      <c r="U281" s="123">
        <f>T281/COUNT($T$226:T281)*365</f>
        <v>-5.2653283571428768E-2</v>
      </c>
      <c r="V281" s="211">
        <f>(U281-I281)/(STDEV($S$226:S281)*SQRT(365))</f>
        <v>-1.4438093925023769</v>
      </c>
      <c r="W281" s="123">
        <f>(R281+1)/(MAX($R$226:R281)+1)-1</f>
        <v>-1.3795710067754485E-2</v>
      </c>
      <c r="X281" s="123">
        <f>MIN($W$226:W281)</f>
        <v>-2.4284229367203758E-2</v>
      </c>
      <c r="Y281" s="123">
        <f>IF(WEEKDAY(A:A)=6,R:R,Y280)</f>
        <v>-8.0783120000000302E-3</v>
      </c>
      <c r="Z281" s="120">
        <f>(Y281+1)/(MAX($Y$226:Y281)+1)-1</f>
        <v>-8.9260279148821731E-3</v>
      </c>
      <c r="AA281" s="123">
        <f>MIN($Z$226:Z281)</f>
        <v>-8.9260279148821731E-3</v>
      </c>
      <c r="AB281" s="123">
        <f t="shared" si="18"/>
        <v>0.34</v>
      </c>
      <c r="AC281" s="94">
        <f t="shared" si="19"/>
        <v>-2.1600000000000001E-2</v>
      </c>
      <c r="AD281" s="123">
        <f t="shared" si="20"/>
        <v>0.26400000000000001</v>
      </c>
      <c r="AE281">
        <f t="shared" si="21"/>
        <v>0.9</v>
      </c>
    </row>
    <row r="282" spans="1:31">
      <c r="A282" s="115">
        <v>44476</v>
      </c>
      <c r="B282" s="202">
        <v>1.0437000000000001</v>
      </c>
      <c r="C282" s="202">
        <v>1.0437000000000001</v>
      </c>
      <c r="D282" s="202">
        <v>1.0437000000000001</v>
      </c>
      <c r="E282" s="204">
        <v>49596084.399999999</v>
      </c>
      <c r="F282" s="191">
        <f t="shared" si="11"/>
        <v>0.99618211320034356</v>
      </c>
      <c r="G282" s="201">
        <f>出入金!M282</f>
        <v>50000000</v>
      </c>
      <c r="H282" s="201">
        <f>出入金!N282</f>
        <v>10178571.428571429</v>
      </c>
      <c r="I282" s="34">
        <f>出入金!C282</f>
        <v>4.2993650793650889E-2</v>
      </c>
      <c r="J282" s="167">
        <f t="shared" si="17"/>
        <v>0</v>
      </c>
      <c r="K282" s="167">
        <f t="shared" si="12"/>
        <v>-403915.60000000149</v>
      </c>
      <c r="L282" s="222">
        <v>0</v>
      </c>
      <c r="M282" s="167">
        <f t="shared" si="13"/>
        <v>0</v>
      </c>
      <c r="N282" s="167">
        <f t="shared" si="14"/>
        <v>0</v>
      </c>
      <c r="O282" s="167">
        <f t="shared" si="15"/>
        <v>-403915.60000000149</v>
      </c>
      <c r="P282" s="123">
        <f t="shared" si="16"/>
        <v>-3.9682936140351024E-2</v>
      </c>
      <c r="Q282" s="123">
        <f>J282/AVERAGE($G$226:G282)</f>
        <v>0</v>
      </c>
      <c r="R282" s="123">
        <f>K282/AVERAGE($G$226:G282)</f>
        <v>-8.0783120000000302E-3</v>
      </c>
      <c r="S282" s="123">
        <f>N282/AVERAGE($G$226:G282)</f>
        <v>0</v>
      </c>
      <c r="T282" s="123">
        <f>O282/AVERAGE($G$226:G282)</f>
        <v>-8.0783120000000302E-3</v>
      </c>
      <c r="U282" s="123">
        <f>T282/COUNT($T$226:T282)*365</f>
        <v>-5.1729541754386162E-2</v>
      </c>
      <c r="V282" s="211">
        <f>(U282-I282)/(STDEV($S$226:S282)*SQRT(365))</f>
        <v>-1.4427595897115921</v>
      </c>
      <c r="W282" s="123">
        <f>(R282+1)/(MAX($R$226:R282)+1)-1</f>
        <v>-1.3795710067754485E-2</v>
      </c>
      <c r="X282" s="123">
        <f>MIN($W$226:W282)</f>
        <v>-2.4284229367203758E-2</v>
      </c>
      <c r="Y282" s="123">
        <f>IF(WEEKDAY(A:A)=6,R:R,Y281)</f>
        <v>-8.0783120000000302E-3</v>
      </c>
      <c r="Z282" s="120">
        <f>(Y282+1)/(MAX($Y$226:Y282)+1)-1</f>
        <v>-8.9260279148821731E-3</v>
      </c>
      <c r="AA282" s="123">
        <f>MIN($Z$226:Z282)</f>
        <v>-8.9260279148821731E-3</v>
      </c>
      <c r="AB282" s="123">
        <f t="shared" si="18"/>
        <v>0.34</v>
      </c>
      <c r="AC282" s="94">
        <f t="shared" si="19"/>
        <v>-2.1600000000000001E-2</v>
      </c>
      <c r="AD282" s="123">
        <f t="shared" si="20"/>
        <v>0.26400000000000001</v>
      </c>
      <c r="AE282">
        <f t="shared" si="21"/>
        <v>0.9</v>
      </c>
    </row>
    <row r="283" spans="1:31">
      <c r="A283" s="115">
        <v>44477</v>
      </c>
      <c r="B283" s="202">
        <v>1.0408999999999999</v>
      </c>
      <c r="C283" s="202">
        <v>1.0408999999999999</v>
      </c>
      <c r="D283" s="202">
        <v>1.0408999999999999</v>
      </c>
      <c r="E283" s="204">
        <v>49463029.840000004</v>
      </c>
      <c r="F283" s="191">
        <f t="shared" si="11"/>
        <v>0.99350959244058401</v>
      </c>
      <c r="G283" s="201">
        <f>出入金!M283</f>
        <v>50000000</v>
      </c>
      <c r="H283" s="201">
        <f>出入金!N283</f>
        <v>10320284.697508898</v>
      </c>
      <c r="I283" s="34">
        <f>出入金!C283</f>
        <v>4.2992094861660175E-2</v>
      </c>
      <c r="J283" s="167">
        <f t="shared" si="17"/>
        <v>-133054.55999999493</v>
      </c>
      <c r="K283" s="167">
        <f t="shared" si="12"/>
        <v>-536970.15999999642</v>
      </c>
      <c r="L283" s="222">
        <v>0</v>
      </c>
      <c r="M283" s="167">
        <f t="shared" si="13"/>
        <v>0</v>
      </c>
      <c r="N283" s="167">
        <f t="shared" si="14"/>
        <v>-133054.55999999493</v>
      </c>
      <c r="O283" s="167">
        <f t="shared" si="15"/>
        <v>-536970.15999999642</v>
      </c>
      <c r="P283" s="123">
        <f t="shared" si="16"/>
        <v>-5.2030556882758268E-2</v>
      </c>
      <c r="Q283" s="123">
        <f>J283/AVERAGE($G$226:G283)</f>
        <v>-2.6610911999998986E-3</v>
      </c>
      <c r="R283" s="123">
        <f>K283/AVERAGE($G$226:G283)</f>
        <v>-1.0739403199999928E-2</v>
      </c>
      <c r="S283" s="123">
        <f>N283/AVERAGE($G$226:G283)</f>
        <v>-2.6610911999998986E-3</v>
      </c>
      <c r="T283" s="123">
        <f>O283/AVERAGE($G$226:G283)</f>
        <v>-1.0739403199999928E-2</v>
      </c>
      <c r="U283" s="123">
        <f>T283/COUNT($T$226:T283)*365</f>
        <v>-6.7584175310344372E-2</v>
      </c>
      <c r="V283" s="211">
        <f>(U283-I283)/(STDEV($S$226:S283)*SQRT(365))</f>
        <v>-1.691236847377156</v>
      </c>
      <c r="W283" s="123">
        <f>(R283+1)/(MAX($R$226:R283)+1)-1</f>
        <v>-1.6441462841476295E-2</v>
      </c>
      <c r="X283" s="123">
        <f>MIN($W$226:W283)</f>
        <v>-2.4284229367203758E-2</v>
      </c>
      <c r="Y283" s="123">
        <f>IF(WEEKDAY(A:A)=6,R:R,Y282)</f>
        <v>-1.0739403199999928E-2</v>
      </c>
      <c r="Z283" s="120">
        <f>(Y283+1)/(MAX($Y$226:Y283)+1)-1</f>
        <v>-1.1584844893652191E-2</v>
      </c>
      <c r="AA283" s="123">
        <f>MIN($Z$226:Z283)</f>
        <v>-1.1584844893652191E-2</v>
      </c>
      <c r="AB283" s="123">
        <f t="shared" si="18"/>
        <v>0.34</v>
      </c>
      <c r="AC283" s="94">
        <f t="shared" si="19"/>
        <v>-2.1600000000000001E-2</v>
      </c>
      <c r="AD283" s="123">
        <f t="shared" si="20"/>
        <v>0.26400000000000001</v>
      </c>
      <c r="AE283">
        <f t="shared" si="21"/>
        <v>0.9</v>
      </c>
    </row>
    <row r="284" spans="1:31">
      <c r="A284" s="115">
        <v>44478</v>
      </c>
      <c r="B284" s="202">
        <v>1.0408999999999999</v>
      </c>
      <c r="C284" s="202">
        <v>1.0408999999999999</v>
      </c>
      <c r="D284" s="202">
        <v>1.0408999999999999</v>
      </c>
      <c r="E284" s="204">
        <v>49463029.840000004</v>
      </c>
      <c r="F284" s="191">
        <f t="shared" si="11"/>
        <v>0.99350959244058401</v>
      </c>
      <c r="G284" s="201">
        <f>出入金!M284</f>
        <v>50000000</v>
      </c>
      <c r="H284" s="201">
        <f>出入金!N284</f>
        <v>10460992.907801418</v>
      </c>
      <c r="I284" s="34">
        <f>出入金!C284</f>
        <v>4.2990551181102454E-2</v>
      </c>
      <c r="J284" s="167">
        <f t="shared" si="17"/>
        <v>0</v>
      </c>
      <c r="K284" s="167">
        <f t="shared" si="12"/>
        <v>-536970.15999999642</v>
      </c>
      <c r="L284" s="222">
        <v>0</v>
      </c>
      <c r="M284" s="167">
        <f t="shared" si="13"/>
        <v>0</v>
      </c>
      <c r="N284" s="167">
        <f t="shared" si="14"/>
        <v>0</v>
      </c>
      <c r="O284" s="167">
        <f t="shared" si="15"/>
        <v>-536970.15999999642</v>
      </c>
      <c r="P284" s="123">
        <f t="shared" si="16"/>
        <v>-5.1330706820338648E-2</v>
      </c>
      <c r="Q284" s="123">
        <f>J284/AVERAGE($G$226:G284)</f>
        <v>0</v>
      </c>
      <c r="R284" s="123">
        <f>K284/AVERAGE($G$226:G284)</f>
        <v>-1.0739403199999928E-2</v>
      </c>
      <c r="S284" s="123">
        <f>N284/AVERAGE($G$226:G284)</f>
        <v>0</v>
      </c>
      <c r="T284" s="123">
        <f>O284/AVERAGE($G$226:G284)</f>
        <v>-1.0739403199999928E-2</v>
      </c>
      <c r="U284" s="123">
        <f>T284/COUNT($T$226:T284)*365</f>
        <v>-6.6438680813558873E-2</v>
      </c>
      <c r="V284" s="211">
        <f>(U284-I284)/(STDEV($S$226:S284)*SQRT(365))</f>
        <v>-1.6882682482615285</v>
      </c>
      <c r="W284" s="123">
        <f>(R284+1)/(MAX($R$226:R284)+1)-1</f>
        <v>-1.6441462841476295E-2</v>
      </c>
      <c r="X284" s="123">
        <f>MIN($W$226:W284)</f>
        <v>-2.4284229367203758E-2</v>
      </c>
      <c r="Y284" s="123">
        <f>IF(WEEKDAY(A:A)=6,R:R,Y283)</f>
        <v>-1.0739403199999928E-2</v>
      </c>
      <c r="Z284" s="120">
        <f>(Y284+1)/(MAX($Y$226:Y284)+1)-1</f>
        <v>-1.1584844893652191E-2</v>
      </c>
      <c r="AA284" s="123">
        <f>MIN($Z$226:Z284)</f>
        <v>-1.1584844893652191E-2</v>
      </c>
      <c r="AB284" s="123">
        <f t="shared" si="18"/>
        <v>0.34</v>
      </c>
      <c r="AC284" s="94">
        <f t="shared" si="19"/>
        <v>-2.1600000000000001E-2</v>
      </c>
      <c r="AD284" s="123">
        <f t="shared" si="20"/>
        <v>0.26400000000000001</v>
      </c>
      <c r="AE284">
        <f t="shared" si="21"/>
        <v>0.9</v>
      </c>
    </row>
    <row r="285" spans="1:31">
      <c r="A285" s="115">
        <v>44479</v>
      </c>
      <c r="B285" s="202">
        <v>1.0408999999999999</v>
      </c>
      <c r="C285" s="202">
        <v>1.0408999999999999</v>
      </c>
      <c r="D285" s="202">
        <v>1.0408999999999999</v>
      </c>
      <c r="E285" s="204">
        <v>49463029.840000004</v>
      </c>
      <c r="F285" s="191">
        <f t="shared" si="11"/>
        <v>0.99350959244058401</v>
      </c>
      <c r="G285" s="201">
        <f>出入金!M285</f>
        <v>50000000</v>
      </c>
      <c r="H285" s="201">
        <f>出入金!N285</f>
        <v>10600706.713780919</v>
      </c>
      <c r="I285" s="34">
        <f>出入金!C285</f>
        <v>4.298901960784323E-2</v>
      </c>
      <c r="J285" s="167">
        <f t="shared" si="17"/>
        <v>0</v>
      </c>
      <c r="K285" s="167">
        <f t="shared" si="12"/>
        <v>-536970.15999999642</v>
      </c>
      <c r="L285" s="222">
        <v>0</v>
      </c>
      <c r="M285" s="167">
        <f t="shared" si="13"/>
        <v>0</v>
      </c>
      <c r="N285" s="167">
        <f t="shared" si="14"/>
        <v>0</v>
      </c>
      <c r="O285" s="167">
        <f t="shared" si="15"/>
        <v>-536970.15999999642</v>
      </c>
      <c r="P285" s="123">
        <f t="shared" si="16"/>
        <v>-5.0654185093332992E-2</v>
      </c>
      <c r="Q285" s="123">
        <f>J285/AVERAGE($G$226:G285)</f>
        <v>0</v>
      </c>
      <c r="R285" s="123">
        <f>K285/AVERAGE($G$226:G285)</f>
        <v>-1.0739403199999928E-2</v>
      </c>
      <c r="S285" s="123">
        <f>N285/AVERAGE($G$226:G285)</f>
        <v>0</v>
      </c>
      <c r="T285" s="123">
        <f>O285/AVERAGE($G$226:G285)</f>
        <v>-1.0739403199999928E-2</v>
      </c>
      <c r="U285" s="123">
        <f>T285/COUNT($T$226:T285)*365</f>
        <v>-6.533136946666622E-2</v>
      </c>
      <c r="V285" s="211">
        <f>(U285-I285)/(STDEV($S$226:S285)*SQRT(365))</f>
        <v>-1.6854649467438028</v>
      </c>
      <c r="W285" s="123">
        <f>(R285+1)/(MAX($R$226:R285)+1)-1</f>
        <v>-1.6441462841476295E-2</v>
      </c>
      <c r="X285" s="123">
        <f>MIN($W$226:W285)</f>
        <v>-2.4284229367203758E-2</v>
      </c>
      <c r="Y285" s="123">
        <f>IF(WEEKDAY(A:A)=6,R:R,Y284)</f>
        <v>-1.0739403199999928E-2</v>
      </c>
      <c r="Z285" s="120">
        <f>(Y285+1)/(MAX($Y$226:Y285)+1)-1</f>
        <v>-1.1584844893652191E-2</v>
      </c>
      <c r="AA285" s="123">
        <f>MIN($Z$226:Z285)</f>
        <v>-1.1584844893652191E-2</v>
      </c>
      <c r="AB285" s="123">
        <f t="shared" si="18"/>
        <v>0.34</v>
      </c>
      <c r="AC285" s="94">
        <f t="shared" si="19"/>
        <v>-2.1600000000000001E-2</v>
      </c>
      <c r="AD285" s="123">
        <f t="shared" si="20"/>
        <v>0.26400000000000001</v>
      </c>
      <c r="AE285">
        <f t="shared" si="21"/>
        <v>0.9</v>
      </c>
    </row>
    <row r="286" spans="1:31">
      <c r="A286" s="115">
        <v>44480</v>
      </c>
      <c r="B286" s="202">
        <v>1.0355000000000001</v>
      </c>
      <c r="C286" s="202">
        <v>1.0355000000000001</v>
      </c>
      <c r="D286" s="202">
        <v>1.0355000000000001</v>
      </c>
      <c r="E286" s="204">
        <v>49206424.640000001</v>
      </c>
      <c r="F286" s="191">
        <f t="shared" si="11"/>
        <v>0.98835544526104802</v>
      </c>
      <c r="G286" s="201">
        <f>出入金!M286</f>
        <v>50000000</v>
      </c>
      <c r="H286" s="201">
        <f>出入金!N286</f>
        <v>10739436.619718309</v>
      </c>
      <c r="I286" s="34">
        <f>出入金!C286</f>
        <v>4.2987500000000095E-2</v>
      </c>
      <c r="J286" s="167">
        <f t="shared" si="17"/>
        <v>-256605.20000000298</v>
      </c>
      <c r="K286" s="167">
        <f t="shared" si="12"/>
        <v>-793575.3599999994</v>
      </c>
      <c r="L286" s="222">
        <v>0</v>
      </c>
      <c r="M286" s="167">
        <f t="shared" si="13"/>
        <v>0</v>
      </c>
      <c r="N286" s="167">
        <f t="shared" si="14"/>
        <v>-256605.20000000298</v>
      </c>
      <c r="O286" s="167">
        <f t="shared" si="15"/>
        <v>-793575.3599999994</v>
      </c>
      <c r="P286" s="123">
        <f t="shared" si="16"/>
        <v>-7.3893574504917986E-2</v>
      </c>
      <c r="Q286" s="123">
        <f>J286/AVERAGE($G$226:G286)</f>
        <v>-5.13210400000006E-3</v>
      </c>
      <c r="R286" s="123">
        <f>K286/AVERAGE($G$226:G286)</f>
        <v>-1.5871507199999989E-2</v>
      </c>
      <c r="S286" s="123">
        <f>N286/AVERAGE($G$226:G286)</f>
        <v>-5.13210400000006E-3</v>
      </c>
      <c r="T286" s="123">
        <f>O286/AVERAGE($G$226:G286)</f>
        <v>-1.5871507199999989E-2</v>
      </c>
      <c r="U286" s="123">
        <f>T286/COUNT($T$226:T286)*365</f>
        <v>-9.4968854557376983E-2</v>
      </c>
      <c r="V286" s="211">
        <f>(U286-I286)/(STDEV($S$226:S286)*SQRT(365))</f>
        <v>-2.1266242135633422</v>
      </c>
      <c r="W286" s="123">
        <f>(R286+1)/(MAX($R$226:R286)+1)-1</f>
        <v>-2.154398559343218E-2</v>
      </c>
      <c r="X286" s="123">
        <f>MIN($W$226:W286)</f>
        <v>-2.4284229367203758E-2</v>
      </c>
      <c r="Y286" s="123">
        <f>IF(WEEKDAY(A:A)=6,R:R,Y285)</f>
        <v>-1.0739403199999928E-2</v>
      </c>
      <c r="Z286" s="120">
        <f>(Y286+1)/(MAX($Y$226:Y286)+1)-1</f>
        <v>-1.1584844893652191E-2</v>
      </c>
      <c r="AA286" s="123">
        <f>MIN($Z$226:Z286)</f>
        <v>-1.1584844893652191E-2</v>
      </c>
      <c r="AB286" s="123">
        <f t="shared" si="18"/>
        <v>0.34</v>
      </c>
      <c r="AC286" s="94">
        <f t="shared" si="19"/>
        <v>-2.1600000000000001E-2</v>
      </c>
      <c r="AD286" s="123">
        <f t="shared" si="20"/>
        <v>0.26400000000000001</v>
      </c>
      <c r="AE286">
        <f t="shared" si="21"/>
        <v>0.9</v>
      </c>
    </row>
    <row r="287" spans="1:31">
      <c r="A287" s="115">
        <v>44481</v>
      </c>
      <c r="B287" s="202">
        <v>1.0327</v>
      </c>
      <c r="C287" s="202">
        <v>1.0327</v>
      </c>
      <c r="D287" s="202">
        <v>1.0327</v>
      </c>
      <c r="E287" s="204">
        <v>49073370.079999998</v>
      </c>
      <c r="F287" s="191">
        <f t="shared" si="11"/>
        <v>0.98568292450128847</v>
      </c>
      <c r="G287" s="201">
        <f>出入金!M287</f>
        <v>50000000</v>
      </c>
      <c r="H287" s="201">
        <f>出入金!N287</f>
        <v>10877192.98245614</v>
      </c>
      <c r="I287" s="34">
        <f>出入金!C287</f>
        <v>4.2985992217898929E-2</v>
      </c>
      <c r="J287" s="167">
        <f t="shared" si="17"/>
        <v>-133054.56000000238</v>
      </c>
      <c r="K287" s="167">
        <f t="shared" si="12"/>
        <v>-926629.92000000179</v>
      </c>
      <c r="L287" s="222">
        <v>0</v>
      </c>
      <c r="M287" s="167">
        <f t="shared" si="13"/>
        <v>0</v>
      </c>
      <c r="N287" s="167">
        <f t="shared" si="14"/>
        <v>-133054.56000000238</v>
      </c>
      <c r="O287" s="167">
        <f t="shared" si="15"/>
        <v>-926629.92000000179</v>
      </c>
      <c r="P287" s="123">
        <f t="shared" si="16"/>
        <v>-8.5190170064516291E-2</v>
      </c>
      <c r="Q287" s="123">
        <f>J287/AVERAGE($G$226:G287)</f>
        <v>-2.6610912000000478E-3</v>
      </c>
      <c r="R287" s="123">
        <f>K287/AVERAGE($G$226:G287)</f>
        <v>-1.8532598400000037E-2</v>
      </c>
      <c r="S287" s="123">
        <f>N287/AVERAGE($G$226:G287)</f>
        <v>-2.6610912000000478E-3</v>
      </c>
      <c r="T287" s="123">
        <f>O287/AVERAGE($G$226:G287)</f>
        <v>-1.8532598400000037E-2</v>
      </c>
      <c r="U287" s="123">
        <f>T287/COUNT($T$226:T287)*365</f>
        <v>-0.10910320025806475</v>
      </c>
      <c r="V287" s="211">
        <f>(U287-I287)/(STDEV($S$226:S287)*SQRT(365))</f>
        <v>-2.3543102741844959</v>
      </c>
      <c r="W287" s="123">
        <f>(R287+1)/(MAX($R$226:R287)+1)-1</f>
        <v>-2.4189738367154212E-2</v>
      </c>
      <c r="X287" s="123">
        <f>MIN($W$226:W287)</f>
        <v>-2.4284229367203758E-2</v>
      </c>
      <c r="Y287" s="123">
        <f>IF(WEEKDAY(A:A)=6,R:R,Y286)</f>
        <v>-1.0739403199999928E-2</v>
      </c>
      <c r="Z287" s="120">
        <f>(Y287+1)/(MAX($Y$226:Y287)+1)-1</f>
        <v>-1.1584844893652191E-2</v>
      </c>
      <c r="AA287" s="123">
        <f>MIN($Z$226:Z287)</f>
        <v>-1.1584844893652191E-2</v>
      </c>
      <c r="AB287" s="123">
        <f t="shared" si="18"/>
        <v>0.34</v>
      </c>
      <c r="AC287" s="94">
        <f t="shared" si="19"/>
        <v>-2.1600000000000001E-2</v>
      </c>
      <c r="AD287" s="123">
        <f t="shared" si="20"/>
        <v>0.26400000000000001</v>
      </c>
      <c r="AE287">
        <f t="shared" si="21"/>
        <v>0.9</v>
      </c>
    </row>
    <row r="288" spans="1:31">
      <c r="A288" s="115">
        <v>44482</v>
      </c>
      <c r="B288" s="202">
        <v>1.0321</v>
      </c>
      <c r="C288" s="202">
        <v>1.0321</v>
      </c>
      <c r="D288" s="202">
        <v>1.0321</v>
      </c>
      <c r="E288" s="204">
        <v>49044858.390000001</v>
      </c>
      <c r="F288" s="191">
        <f t="shared" si="11"/>
        <v>0.98511024148134008</v>
      </c>
      <c r="G288" s="201">
        <f>出入金!M288</f>
        <v>50000000</v>
      </c>
      <c r="H288" s="201">
        <f>出入金!N288</f>
        <v>11013986.013986014</v>
      </c>
      <c r="I288" s="34">
        <f>出入金!C288</f>
        <v>4.2984496124031102E-2</v>
      </c>
      <c r="J288" s="167">
        <f t="shared" si="17"/>
        <v>-28511.689999997616</v>
      </c>
      <c r="K288" s="167">
        <f t="shared" si="12"/>
        <v>-955141.6099999994</v>
      </c>
      <c r="L288" s="222">
        <v>0</v>
      </c>
      <c r="M288" s="167">
        <f t="shared" si="13"/>
        <v>0</v>
      </c>
      <c r="N288" s="167">
        <f t="shared" si="14"/>
        <v>-28511.689999997616</v>
      </c>
      <c r="O288" s="167">
        <f t="shared" si="15"/>
        <v>-955141.6099999994</v>
      </c>
      <c r="P288" s="123">
        <f t="shared" si="16"/>
        <v>-8.6720793796825346E-2</v>
      </c>
      <c r="Q288" s="123">
        <f>J288/AVERAGE($G$226:G288)</f>
        <v>-5.7023379999995231E-4</v>
      </c>
      <c r="R288" s="123">
        <f>K288/AVERAGE($G$226:G288)</f>
        <v>-1.9102832199999989E-2</v>
      </c>
      <c r="S288" s="123">
        <f>N288/AVERAGE($G$226:G288)</f>
        <v>-5.7023379999995231E-4</v>
      </c>
      <c r="T288" s="123">
        <f>O288/AVERAGE($G$226:G288)</f>
        <v>-1.9102832199999989E-2</v>
      </c>
      <c r="U288" s="123">
        <f>T288/COUNT($T$226:T288)*365</f>
        <v>-0.11067513893650788</v>
      </c>
      <c r="V288" s="211">
        <f>(U288-I288)/(STDEV($S$226:S288)*SQRT(365))</f>
        <v>-2.3979135043791806</v>
      </c>
      <c r="W288" s="123">
        <f>(R288+1)/(MAX($R$226:R288)+1)-1</f>
        <v>-2.4756685361687847E-2</v>
      </c>
      <c r="X288" s="123">
        <f>MIN($W$226:W288)</f>
        <v>-2.4756685361687847E-2</v>
      </c>
      <c r="Y288" s="123">
        <f>IF(WEEKDAY(A:A)=6,R:R,Y287)</f>
        <v>-1.0739403199999928E-2</v>
      </c>
      <c r="Z288" s="120">
        <f>(Y288+1)/(MAX($Y$226:Y288)+1)-1</f>
        <v>-1.1584844893652191E-2</v>
      </c>
      <c r="AA288" s="123">
        <f>MIN($Z$226:Z288)</f>
        <v>-1.1584844893652191E-2</v>
      </c>
      <c r="AB288" s="123">
        <f t="shared" si="18"/>
        <v>0.34</v>
      </c>
      <c r="AC288" s="94">
        <f t="shared" si="19"/>
        <v>-2.1600000000000001E-2</v>
      </c>
      <c r="AD288" s="123">
        <f t="shared" si="20"/>
        <v>0.26400000000000001</v>
      </c>
      <c r="AE288">
        <f t="shared" si="21"/>
        <v>0.9</v>
      </c>
    </row>
    <row r="289" spans="1:31">
      <c r="A289" s="115">
        <v>44483</v>
      </c>
      <c r="B289" s="202">
        <v>1.0322</v>
      </c>
      <c r="C289" s="202">
        <v>1.0322</v>
      </c>
      <c r="D289" s="202">
        <v>1.0322</v>
      </c>
      <c r="E289" s="204">
        <v>49049610.340000004</v>
      </c>
      <c r="F289" s="191">
        <f t="shared" si="11"/>
        <v>0.9852056886513314</v>
      </c>
      <c r="G289" s="201">
        <f>出入金!M289</f>
        <v>50000000</v>
      </c>
      <c r="H289" s="201">
        <f>出入金!N289</f>
        <v>11149825.783972126</v>
      </c>
      <c r="I289" s="34">
        <f>出入金!C289</f>
        <v>4.2983011583011682E-2</v>
      </c>
      <c r="J289" s="167">
        <f t="shared" si="17"/>
        <v>4751.9500000029802</v>
      </c>
      <c r="K289" s="167">
        <f t="shared" si="12"/>
        <v>-950389.65999999642</v>
      </c>
      <c r="L289" s="222">
        <v>0</v>
      </c>
      <c r="M289" s="167">
        <f t="shared" si="13"/>
        <v>0</v>
      </c>
      <c r="N289" s="167">
        <f t="shared" si="14"/>
        <v>4751.9500000029802</v>
      </c>
      <c r="O289" s="167">
        <f t="shared" si="15"/>
        <v>-950389.65999999642</v>
      </c>
      <c r="P289" s="123">
        <f t="shared" si="16"/>
        <v>-8.5238072631249676E-2</v>
      </c>
      <c r="Q289" s="123">
        <f>J289/AVERAGE($G$226:G289)</f>
        <v>9.50390000000596E-5</v>
      </c>
      <c r="R289" s="123">
        <f>K289/AVERAGE($G$226:G289)</f>
        <v>-1.9007793199999928E-2</v>
      </c>
      <c r="S289" s="123">
        <f>N289/AVERAGE($G$226:G289)</f>
        <v>9.50390000000596E-5</v>
      </c>
      <c r="T289" s="123">
        <f>O289/AVERAGE($G$226:G289)</f>
        <v>-1.9007793199999928E-2</v>
      </c>
      <c r="U289" s="123">
        <f>T289/COUNT($T$226:T289)*365</f>
        <v>-0.10840382059374959</v>
      </c>
      <c r="V289" s="211">
        <f>(U289-I289)/(STDEV($S$226:S289)*SQRT(365))</f>
        <v>-2.3811548898851473</v>
      </c>
      <c r="W289" s="123">
        <f>(R289+1)/(MAX($R$226:R289)+1)-1</f>
        <v>-2.4662194162790918E-2</v>
      </c>
      <c r="X289" s="123">
        <f>MIN($W$226:W289)</f>
        <v>-2.4756685361687847E-2</v>
      </c>
      <c r="Y289" s="123">
        <f>IF(WEEKDAY(A:A)=6,R:R,Y288)</f>
        <v>-1.0739403199999928E-2</v>
      </c>
      <c r="Z289" s="120">
        <f>(Y289+1)/(MAX($Y$226:Y289)+1)-1</f>
        <v>-1.1584844893652191E-2</v>
      </c>
      <c r="AA289" s="123">
        <f>MIN($Z$226:Z289)</f>
        <v>-1.1584844893652191E-2</v>
      </c>
      <c r="AB289" s="123">
        <f t="shared" si="18"/>
        <v>0.34</v>
      </c>
      <c r="AC289" s="94">
        <f t="shared" si="19"/>
        <v>-2.1600000000000001E-2</v>
      </c>
      <c r="AD289" s="123">
        <f t="shared" si="20"/>
        <v>0.26400000000000001</v>
      </c>
      <c r="AE289">
        <f t="shared" si="21"/>
        <v>0.9</v>
      </c>
    </row>
    <row r="290" spans="1:31">
      <c r="A290" s="115">
        <v>44484</v>
      </c>
      <c r="B290" s="202">
        <v>1.0289999999999999</v>
      </c>
      <c r="C290" s="202">
        <v>1.0289999999999999</v>
      </c>
      <c r="D290" s="202">
        <v>1.0289999999999999</v>
      </c>
      <c r="E290" s="204">
        <v>48897548</v>
      </c>
      <c r="F290" s="191">
        <f t="shared" ref="F290:F321" si="22">D290/$D$226</f>
        <v>0.98215137921160622</v>
      </c>
      <c r="G290" s="201">
        <f>出入金!M290</f>
        <v>50000000</v>
      </c>
      <c r="H290" s="201">
        <f>出入金!N290</f>
        <v>11284722.222222222</v>
      </c>
      <c r="I290" s="34">
        <f>出入金!C290</f>
        <v>4.2981538461538557E-2</v>
      </c>
      <c r="J290" s="167">
        <f t="shared" si="17"/>
        <v>-152062.34000000358</v>
      </c>
      <c r="K290" s="167">
        <f t="shared" ref="K290:K321" si="23">E290-G290</f>
        <v>-1102452</v>
      </c>
      <c r="L290" s="222">
        <v>0</v>
      </c>
      <c r="M290" s="167">
        <f t="shared" ref="M290:M321" si="24">IF(R290&gt;0,R290*G290*0.2,0)</f>
        <v>0</v>
      </c>
      <c r="N290" s="167">
        <f t="shared" ref="N290:N321" si="25">O290-O289</f>
        <v>-152062.34000000358</v>
      </c>
      <c r="O290" s="167">
        <f t="shared" ref="O290:O321" si="26">K290-L290</f>
        <v>-1102452</v>
      </c>
      <c r="P290" s="123">
        <f t="shared" ref="P290:P321" si="27">K290/H290</f>
        <v>-9.7694208000000005E-2</v>
      </c>
      <c r="Q290" s="123">
        <f>J290/AVERAGE($G$226:G290)</f>
        <v>-3.0412468000000714E-3</v>
      </c>
      <c r="R290" s="123">
        <f>K290/AVERAGE($G$226:G290)</f>
        <v>-2.2049039999999999E-2</v>
      </c>
      <c r="S290" s="123">
        <f>N290/AVERAGE($G$226:G290)</f>
        <v>-3.0412468000000714E-3</v>
      </c>
      <c r="T290" s="123">
        <f>O290/AVERAGE($G$226:G290)</f>
        <v>-2.2049039999999999E-2</v>
      </c>
      <c r="U290" s="123">
        <f>T290/COUNT($T$226:T290)*365</f>
        <v>-0.12381383999999999</v>
      </c>
      <c r="V290" s="211">
        <f>(U290-I290)/(STDEV($S$226:S290)*SQRT(365))</f>
        <v>-2.630313624484975</v>
      </c>
      <c r="W290" s="123">
        <f>(R290+1)/(MAX($R$226:R290)+1)-1</f>
        <v>-2.7685911334405788E-2</v>
      </c>
      <c r="X290" s="123">
        <f>MIN($W$226:W290)</f>
        <v>-2.7685911334405788E-2</v>
      </c>
      <c r="Y290" s="123">
        <f>IF(WEEKDAY(A:A)=6,R:R,Y289)</f>
        <v>-2.2049039999999999E-2</v>
      </c>
      <c r="Z290" s="120">
        <f>(Y290+1)/(MAX($Y$226:Y290)+1)-1</f>
        <v>-2.2884816254109097E-2</v>
      </c>
      <c r="AA290" s="123">
        <f>MIN($Z$226:Z290)</f>
        <v>-2.2884816254109097E-2</v>
      </c>
      <c r="AB290" s="123">
        <f t="shared" si="18"/>
        <v>0.34</v>
      </c>
      <c r="AC290" s="94">
        <f t="shared" si="19"/>
        <v>-2.1600000000000001E-2</v>
      </c>
      <c r="AD290" s="123">
        <f t="shared" si="20"/>
        <v>0.26400000000000001</v>
      </c>
      <c r="AE290">
        <f t="shared" si="21"/>
        <v>0.9</v>
      </c>
    </row>
    <row r="291" spans="1:31">
      <c r="A291" s="115">
        <v>44485</v>
      </c>
      <c r="B291" s="202">
        <v>1.0289999999999999</v>
      </c>
      <c r="C291" s="202">
        <v>1.0289999999999999</v>
      </c>
      <c r="D291" s="202">
        <v>1.0289999999999999</v>
      </c>
      <c r="E291" s="204">
        <v>48897548</v>
      </c>
      <c r="F291" s="191">
        <f t="shared" si="22"/>
        <v>0.98215137921160622</v>
      </c>
      <c r="G291" s="201">
        <f>出入金!M291</f>
        <v>50000000</v>
      </c>
      <c r="H291" s="201">
        <f>出入金!N291</f>
        <v>11418685.121107267</v>
      </c>
      <c r="I291" s="34">
        <f>出入金!C291</f>
        <v>4.2980076628352584E-2</v>
      </c>
      <c r="J291" s="167">
        <f t="shared" ref="J291:J322" si="28">E291-E290</f>
        <v>0</v>
      </c>
      <c r="K291" s="167">
        <f t="shared" si="23"/>
        <v>-1102452</v>
      </c>
      <c r="L291" s="222">
        <v>0</v>
      </c>
      <c r="M291" s="167">
        <f t="shared" si="24"/>
        <v>0</v>
      </c>
      <c r="N291" s="167">
        <f t="shared" si="25"/>
        <v>0</v>
      </c>
      <c r="O291" s="167">
        <f t="shared" si="26"/>
        <v>-1102452</v>
      </c>
      <c r="P291" s="123">
        <f t="shared" si="27"/>
        <v>-9.6548069090909086E-2</v>
      </c>
      <c r="Q291" s="123">
        <f>J291/AVERAGE($G$226:G291)</f>
        <v>0</v>
      </c>
      <c r="R291" s="123">
        <f>K291/AVERAGE($G$226:G291)</f>
        <v>-2.2049039999999999E-2</v>
      </c>
      <c r="S291" s="123">
        <f>N291/AVERAGE($G$226:G291)</f>
        <v>0</v>
      </c>
      <c r="T291" s="123">
        <f>O291/AVERAGE($G$226:G291)</f>
        <v>-2.2049039999999999E-2</v>
      </c>
      <c r="U291" s="123">
        <f>T291/COUNT($T$226:T291)*365</f>
        <v>-0.12193787272727273</v>
      </c>
      <c r="V291" s="211">
        <f>(U291-I291)/(STDEV($S$226:S291)*SQRT(365))</f>
        <v>-2.6207357960480482</v>
      </c>
      <c r="W291" s="123">
        <f>(R291+1)/(MAX($R$226:R291)+1)-1</f>
        <v>-2.7685911334405788E-2</v>
      </c>
      <c r="X291" s="123">
        <f>MIN($W$226:W291)</f>
        <v>-2.7685911334405788E-2</v>
      </c>
      <c r="Y291" s="123">
        <f>IF(WEEKDAY(A:A)=6,R:R,Y290)</f>
        <v>-2.2049039999999999E-2</v>
      </c>
      <c r="Z291" s="120">
        <f>(Y291+1)/(MAX($Y$226:Y291)+1)-1</f>
        <v>-2.2884816254109097E-2</v>
      </c>
      <c r="AA291" s="123">
        <f>MIN($Z$226:Z291)</f>
        <v>-2.2884816254109097E-2</v>
      </c>
      <c r="AB291" s="123">
        <f t="shared" ref="AB291:AB322" si="29">$AB$226</f>
        <v>0.34</v>
      </c>
      <c r="AC291" s="94">
        <f t="shared" ref="AC291:AC322" si="30">$AC$226</f>
        <v>-2.1600000000000001E-2</v>
      </c>
      <c r="AD291" s="123">
        <f t="shared" ref="AD291:AD322" si="31">$AD$226</f>
        <v>0.26400000000000001</v>
      </c>
      <c r="AE291">
        <f t="shared" ref="AE291:AE322" si="32">$AE$226</f>
        <v>0.9</v>
      </c>
    </row>
    <row r="292" spans="1:31">
      <c r="A292" s="115">
        <v>44486</v>
      </c>
      <c r="B292" s="202">
        <v>1.0289999999999999</v>
      </c>
      <c r="C292" s="202">
        <v>1.0289999999999999</v>
      </c>
      <c r="D292" s="202">
        <v>1.0289999999999999</v>
      </c>
      <c r="E292" s="204">
        <v>48897548</v>
      </c>
      <c r="F292" s="191">
        <f t="shared" si="22"/>
        <v>0.98215137921160622</v>
      </c>
      <c r="G292" s="201">
        <f>出入金!M292</f>
        <v>50000000</v>
      </c>
      <c r="H292" s="201">
        <f>出入金!N292</f>
        <v>11551724.137931034</v>
      </c>
      <c r="I292" s="34">
        <f>出入金!C292</f>
        <v>4.2978625954198574E-2</v>
      </c>
      <c r="J292" s="167">
        <f t="shared" si="28"/>
        <v>0</v>
      </c>
      <c r="K292" s="167">
        <f t="shared" si="23"/>
        <v>-1102452</v>
      </c>
      <c r="L292" s="222">
        <v>0</v>
      </c>
      <c r="M292" s="167">
        <f t="shared" si="24"/>
        <v>0</v>
      </c>
      <c r="N292" s="167">
        <f t="shared" si="25"/>
        <v>0</v>
      </c>
      <c r="O292" s="167">
        <f t="shared" si="26"/>
        <v>-1102452</v>
      </c>
      <c r="P292" s="123">
        <f t="shared" si="27"/>
        <v>-9.5436143283582089E-2</v>
      </c>
      <c r="Q292" s="123">
        <f>J292/AVERAGE($G$226:G292)</f>
        <v>0</v>
      </c>
      <c r="R292" s="123">
        <f>K292/AVERAGE($G$226:G292)</f>
        <v>-2.2049039999999999E-2</v>
      </c>
      <c r="S292" s="123">
        <f>N292/AVERAGE($G$226:G292)</f>
        <v>0</v>
      </c>
      <c r="T292" s="123">
        <f>O292/AVERAGE($G$226:G292)</f>
        <v>-2.2049039999999999E-2</v>
      </c>
      <c r="U292" s="123">
        <f>T292/COUNT($T$226:T292)*365</f>
        <v>-0.12011790447761193</v>
      </c>
      <c r="V292" s="211">
        <f>(U292-I292)/(STDEV($S$226:S292)*SQRT(365))</f>
        <v>-2.6114485594802437</v>
      </c>
      <c r="W292" s="123">
        <f>(R292+1)/(MAX($R$226:R292)+1)-1</f>
        <v>-2.7685911334405788E-2</v>
      </c>
      <c r="X292" s="123">
        <f>MIN($W$226:W292)</f>
        <v>-2.7685911334405788E-2</v>
      </c>
      <c r="Y292" s="123">
        <f>IF(WEEKDAY(A:A)=6,R:R,Y291)</f>
        <v>-2.2049039999999999E-2</v>
      </c>
      <c r="Z292" s="120">
        <f>(Y292+1)/(MAX($Y$226:Y292)+1)-1</f>
        <v>-2.2884816254109097E-2</v>
      </c>
      <c r="AA292" s="123">
        <f>MIN($Z$226:Z292)</f>
        <v>-2.2884816254109097E-2</v>
      </c>
      <c r="AB292" s="123">
        <f t="shared" si="29"/>
        <v>0.34</v>
      </c>
      <c r="AC292" s="94">
        <f t="shared" si="30"/>
        <v>-2.1600000000000001E-2</v>
      </c>
      <c r="AD292" s="123">
        <f t="shared" si="31"/>
        <v>0.26400000000000001</v>
      </c>
      <c r="AE292">
        <f t="shared" si="32"/>
        <v>0.9</v>
      </c>
    </row>
    <row r="293" spans="1:31">
      <c r="A293" s="115">
        <v>44487</v>
      </c>
      <c r="B293" s="202">
        <v>1.0370999999999999</v>
      </c>
      <c r="C293" s="202">
        <v>1.0370999999999999</v>
      </c>
      <c r="D293" s="202">
        <v>1.0370999999999999</v>
      </c>
      <c r="E293" s="204">
        <v>49282455.810000002</v>
      </c>
      <c r="F293" s="191">
        <f t="shared" si="22"/>
        <v>0.98988259998091044</v>
      </c>
      <c r="G293" s="201">
        <f>出入金!M293</f>
        <v>50000000</v>
      </c>
      <c r="H293" s="201">
        <f>出入金!N293</f>
        <v>11683848.797250859</v>
      </c>
      <c r="I293" s="34">
        <f>出入金!C293</f>
        <v>4.2977186311787173E-2</v>
      </c>
      <c r="J293" s="167">
        <f t="shared" si="28"/>
        <v>384907.81000000238</v>
      </c>
      <c r="K293" s="167">
        <f t="shared" si="23"/>
        <v>-717544.18999999762</v>
      </c>
      <c r="L293" s="222">
        <v>0</v>
      </c>
      <c r="M293" s="167">
        <f t="shared" si="24"/>
        <v>0</v>
      </c>
      <c r="N293" s="167">
        <f t="shared" si="25"/>
        <v>384907.81000000238</v>
      </c>
      <c r="O293" s="167">
        <f t="shared" si="26"/>
        <v>-717544.18999999762</v>
      </c>
      <c r="P293" s="123">
        <f t="shared" si="27"/>
        <v>-6.1413340967646855E-2</v>
      </c>
      <c r="Q293" s="123">
        <f>J293/AVERAGE($G$226:G293)</f>
        <v>7.698156200000048E-3</v>
      </c>
      <c r="R293" s="123">
        <f>K293/AVERAGE($G$226:G293)</f>
        <v>-1.4350883799999952E-2</v>
      </c>
      <c r="S293" s="123">
        <f>N293/AVERAGE($G$226:G293)</f>
        <v>7.698156200000048E-3</v>
      </c>
      <c r="T293" s="123">
        <f>O293/AVERAGE($G$226:G293)</f>
        <v>-1.4350883799999952E-2</v>
      </c>
      <c r="U293" s="123">
        <f>T293/COUNT($T$226:T293)*365</f>
        <v>-7.7030479220587977E-2</v>
      </c>
      <c r="V293" s="211">
        <f>(U293-I293)/(STDEV($S$226:S293)*SQRT(365))</f>
        <v>-1.8543626177334043</v>
      </c>
      <c r="W293" s="123">
        <f>(R293+1)/(MAX($R$226:R293)+1)-1</f>
        <v>-2.00321270076248E-2</v>
      </c>
      <c r="X293" s="123">
        <f>MIN($W$226:W293)</f>
        <v>-2.7685911334405788E-2</v>
      </c>
      <c r="Y293" s="123">
        <f>IF(WEEKDAY(A:A)=6,R:R,Y292)</f>
        <v>-2.2049039999999999E-2</v>
      </c>
      <c r="Z293" s="120">
        <f>(Y293+1)/(MAX($Y$226:Y293)+1)-1</f>
        <v>-2.2884816254109097E-2</v>
      </c>
      <c r="AA293" s="123">
        <f>MIN($Z$226:Z293)</f>
        <v>-2.2884816254109097E-2</v>
      </c>
      <c r="AB293" s="123">
        <f t="shared" si="29"/>
        <v>0.34</v>
      </c>
      <c r="AC293" s="94">
        <f t="shared" si="30"/>
        <v>-2.1600000000000001E-2</v>
      </c>
      <c r="AD293" s="123">
        <f t="shared" si="31"/>
        <v>0.26400000000000001</v>
      </c>
      <c r="AE293">
        <f t="shared" si="32"/>
        <v>0.9</v>
      </c>
    </row>
    <row r="294" spans="1:31">
      <c r="A294" s="115">
        <v>44488</v>
      </c>
      <c r="B294" s="202">
        <v>1.0346</v>
      </c>
      <c r="C294" s="202">
        <v>1.0346</v>
      </c>
      <c r="D294" s="202">
        <v>1.0346</v>
      </c>
      <c r="E294" s="204">
        <v>49163657.100000001</v>
      </c>
      <c r="F294" s="191">
        <f t="shared" si="22"/>
        <v>0.9874964207311252</v>
      </c>
      <c r="G294" s="201">
        <f>出入金!M294</f>
        <v>50000000</v>
      </c>
      <c r="H294" s="201">
        <f>出入金!N294</f>
        <v>11815068.493150685</v>
      </c>
      <c r="I294" s="34">
        <f>出入金!C294</f>
        <v>4.2975757575757674E-2</v>
      </c>
      <c r="J294" s="167">
        <f t="shared" si="28"/>
        <v>-118798.71000000089</v>
      </c>
      <c r="K294" s="167">
        <f t="shared" si="23"/>
        <v>-836342.89999999851</v>
      </c>
      <c r="L294" s="222">
        <v>0</v>
      </c>
      <c r="M294" s="167">
        <f t="shared" si="24"/>
        <v>0</v>
      </c>
      <c r="N294" s="167">
        <f t="shared" si="25"/>
        <v>-118798.71000000089</v>
      </c>
      <c r="O294" s="167">
        <f t="shared" si="26"/>
        <v>-836342.89999999851</v>
      </c>
      <c r="P294" s="123">
        <f t="shared" si="27"/>
        <v>-7.0786123710144797E-2</v>
      </c>
      <c r="Q294" s="123">
        <f>J294/AVERAGE($G$226:G294)</f>
        <v>-2.3759742000000177E-3</v>
      </c>
      <c r="R294" s="123">
        <f>K294/AVERAGE($G$226:G294)</f>
        <v>-1.6726857999999969E-2</v>
      </c>
      <c r="S294" s="123">
        <f>N294/AVERAGE($G$226:G294)</f>
        <v>-2.3759742000000177E-3</v>
      </c>
      <c r="T294" s="123">
        <f>O294/AVERAGE($G$226:G294)</f>
        <v>-1.6726857999999969E-2</v>
      </c>
      <c r="U294" s="123">
        <f>T294/COUNT($T$226:T294)*365</f>
        <v>-8.8482654637680999E-2</v>
      </c>
      <c r="V294" s="211">
        <f>(U294-I294)/(STDEV($S$226:S294)*SQRT(365))</f>
        <v>-2.040282822766073</v>
      </c>
      <c r="W294" s="123">
        <f>(R294+1)/(MAX($R$226:R294)+1)-1</f>
        <v>-2.2394406184656268E-2</v>
      </c>
      <c r="X294" s="123">
        <f>MIN($W$226:W294)</f>
        <v>-2.7685911334405788E-2</v>
      </c>
      <c r="Y294" s="123">
        <f>IF(WEEKDAY(A:A)=6,R:R,Y293)</f>
        <v>-2.2049039999999999E-2</v>
      </c>
      <c r="Z294" s="120">
        <f>(Y294+1)/(MAX($Y$226:Y294)+1)-1</f>
        <v>-2.2884816254109097E-2</v>
      </c>
      <c r="AA294" s="123">
        <f>MIN($Z$226:Z294)</f>
        <v>-2.2884816254109097E-2</v>
      </c>
      <c r="AB294" s="123">
        <f t="shared" si="29"/>
        <v>0.34</v>
      </c>
      <c r="AC294" s="94">
        <f t="shared" si="30"/>
        <v>-2.1600000000000001E-2</v>
      </c>
      <c r="AD294" s="123">
        <f t="shared" si="31"/>
        <v>0.26400000000000001</v>
      </c>
      <c r="AE294">
        <f t="shared" si="32"/>
        <v>0.9</v>
      </c>
    </row>
    <row r="295" spans="1:31">
      <c r="A295" s="115">
        <v>44489</v>
      </c>
      <c r="B295" s="202">
        <v>1.0336000000000001</v>
      </c>
      <c r="C295" s="202">
        <v>1.0336000000000001</v>
      </c>
      <c r="D295" s="202">
        <v>1.0336000000000001</v>
      </c>
      <c r="E295" s="204">
        <v>49116137.619999997</v>
      </c>
      <c r="F295" s="191">
        <f t="shared" si="22"/>
        <v>0.98654194903121117</v>
      </c>
      <c r="G295" s="201">
        <f>出入金!M295</f>
        <v>50000000</v>
      </c>
      <c r="H295" s="201">
        <f>出入金!N295</f>
        <v>11945392.491467576</v>
      </c>
      <c r="I295" s="34">
        <f>出入金!C295</f>
        <v>4.2974339622641605E-2</v>
      </c>
      <c r="J295" s="167">
        <f t="shared" si="28"/>
        <v>-47519.480000004172</v>
      </c>
      <c r="K295" s="167">
        <f t="shared" si="23"/>
        <v>-883862.38000000268</v>
      </c>
      <c r="L295" s="222">
        <v>0</v>
      </c>
      <c r="M295" s="167">
        <f t="shared" si="24"/>
        <v>0</v>
      </c>
      <c r="N295" s="167">
        <f t="shared" si="25"/>
        <v>-47519.480000004172</v>
      </c>
      <c r="O295" s="167">
        <f t="shared" si="26"/>
        <v>-883862.38000000268</v>
      </c>
      <c r="P295" s="123">
        <f t="shared" si="27"/>
        <v>-7.3991907811428795E-2</v>
      </c>
      <c r="Q295" s="123">
        <f>J295/AVERAGE($G$226:G295)</f>
        <v>-9.5038960000008341E-4</v>
      </c>
      <c r="R295" s="123">
        <f>K295/AVERAGE($G$226:G295)</f>
        <v>-1.7677247600000053E-2</v>
      </c>
      <c r="S295" s="123">
        <f>N295/AVERAGE($G$226:G295)</f>
        <v>-9.5038960000008341E-4</v>
      </c>
      <c r="T295" s="123">
        <f>O295/AVERAGE($G$226:G295)</f>
        <v>-1.7677247600000053E-2</v>
      </c>
      <c r="U295" s="123">
        <f>T295/COUNT($T$226:T295)*365</f>
        <v>-9.217421962857171E-2</v>
      </c>
      <c r="V295" s="211">
        <f>(U295-I295)/(STDEV($S$226:S295)*SQRT(365))</f>
        <v>-2.1122476176045497</v>
      </c>
      <c r="W295" s="123">
        <f>(R295+1)/(MAX($R$226:R295)+1)-1</f>
        <v>-2.3339317775930124E-2</v>
      </c>
      <c r="X295" s="123">
        <f>MIN($W$226:W295)</f>
        <v>-2.7685911334405788E-2</v>
      </c>
      <c r="Y295" s="123">
        <f>IF(WEEKDAY(A:A)=6,R:R,Y294)</f>
        <v>-2.2049039999999999E-2</v>
      </c>
      <c r="Z295" s="120">
        <f>(Y295+1)/(MAX($Y$226:Y295)+1)-1</f>
        <v>-2.2884816254109097E-2</v>
      </c>
      <c r="AA295" s="123">
        <f>MIN($Z$226:Z295)</f>
        <v>-2.2884816254109097E-2</v>
      </c>
      <c r="AB295" s="123">
        <f t="shared" si="29"/>
        <v>0.34</v>
      </c>
      <c r="AC295" s="94">
        <f t="shared" si="30"/>
        <v>-2.1600000000000001E-2</v>
      </c>
      <c r="AD295" s="123">
        <f t="shared" si="31"/>
        <v>0.26400000000000001</v>
      </c>
      <c r="AE295">
        <f t="shared" si="32"/>
        <v>0.9</v>
      </c>
    </row>
    <row r="296" spans="1:31">
      <c r="A296" s="115">
        <v>44490</v>
      </c>
      <c r="B296" s="202">
        <v>1.0369999999999999</v>
      </c>
      <c r="C296" s="202">
        <v>1.0369999999999999</v>
      </c>
      <c r="D296" s="202">
        <v>1.0369999999999999</v>
      </c>
      <c r="E296" s="204">
        <v>49277703.859999999</v>
      </c>
      <c r="F296" s="191">
        <f t="shared" si="22"/>
        <v>0.989787152810919</v>
      </c>
      <c r="G296" s="201">
        <f>出入金!M296</f>
        <v>50000000</v>
      </c>
      <c r="H296" s="201">
        <f>出入金!N296</f>
        <v>12074829.931972789</v>
      </c>
      <c r="I296" s="34">
        <f>出入金!C296</f>
        <v>4.297293233082717E-2</v>
      </c>
      <c r="J296" s="167">
        <f t="shared" si="28"/>
        <v>161566.24000000209</v>
      </c>
      <c r="K296" s="167">
        <f t="shared" si="23"/>
        <v>-722296.1400000006</v>
      </c>
      <c r="L296" s="222">
        <v>0</v>
      </c>
      <c r="M296" s="167">
        <f t="shared" si="24"/>
        <v>0</v>
      </c>
      <c r="N296" s="167">
        <f t="shared" si="25"/>
        <v>161566.24000000209</v>
      </c>
      <c r="O296" s="167">
        <f t="shared" si="26"/>
        <v>-722296.1400000006</v>
      </c>
      <c r="P296" s="123">
        <f t="shared" si="27"/>
        <v>-5.981832821408456E-2</v>
      </c>
      <c r="Q296" s="123">
        <f>J296/AVERAGE($G$226:G296)</f>
        <v>3.2313248000000417E-3</v>
      </c>
      <c r="R296" s="123">
        <f>K296/AVERAGE($G$226:G296)</f>
        <v>-1.4445922800000012E-2</v>
      </c>
      <c r="S296" s="123">
        <f>N296/AVERAGE($G$226:G296)</f>
        <v>3.2313248000000417E-3</v>
      </c>
      <c r="T296" s="123">
        <f>O296/AVERAGE($G$226:G296)</f>
        <v>-1.4445922800000012E-2</v>
      </c>
      <c r="U296" s="123">
        <f>T296/COUNT($T$226:T296)*365</f>
        <v>-7.426425101408457E-2</v>
      </c>
      <c r="V296" s="211">
        <f>(U296-I296)/(STDEV($S$226:S296)*SQRT(365))</f>
        <v>-1.8314344587904259</v>
      </c>
      <c r="W296" s="123">
        <f>(R296+1)/(MAX($R$226:R296)+1)-1</f>
        <v>-2.0126618206521729E-2</v>
      </c>
      <c r="X296" s="123">
        <f>MIN($W$226:W296)</f>
        <v>-2.7685911334405788E-2</v>
      </c>
      <c r="Y296" s="123">
        <f>IF(WEEKDAY(A:A)=6,R:R,Y295)</f>
        <v>-2.2049039999999999E-2</v>
      </c>
      <c r="Z296" s="120">
        <f>(Y296+1)/(MAX($Y$226:Y296)+1)-1</f>
        <v>-2.2884816254109097E-2</v>
      </c>
      <c r="AA296" s="123">
        <f>MIN($Z$226:Z296)</f>
        <v>-2.2884816254109097E-2</v>
      </c>
      <c r="AB296" s="123">
        <f t="shared" si="29"/>
        <v>0.34</v>
      </c>
      <c r="AC296" s="94">
        <f t="shared" si="30"/>
        <v>-2.1600000000000001E-2</v>
      </c>
      <c r="AD296" s="123">
        <f t="shared" si="31"/>
        <v>0.26400000000000001</v>
      </c>
      <c r="AE296">
        <f t="shared" si="32"/>
        <v>0.9</v>
      </c>
    </row>
    <row r="297" spans="1:31">
      <c r="A297" s="115">
        <v>44491</v>
      </c>
      <c r="B297" s="202">
        <v>1.0326</v>
      </c>
      <c r="C297" s="202">
        <v>1.0326</v>
      </c>
      <c r="D297" s="202">
        <v>1.0326</v>
      </c>
      <c r="E297" s="204">
        <v>49068618.140000001</v>
      </c>
      <c r="F297" s="191">
        <f t="shared" si="22"/>
        <v>0.98558747733129703</v>
      </c>
      <c r="G297" s="201">
        <f>出入金!M297</f>
        <v>50000000</v>
      </c>
      <c r="H297" s="201">
        <f>出入金!N297</f>
        <v>12203389.830508474</v>
      </c>
      <c r="I297" s="34">
        <f>出入金!C297</f>
        <v>4.2971535580524446E-2</v>
      </c>
      <c r="J297" s="167">
        <f t="shared" si="28"/>
        <v>-209085.71999999881</v>
      </c>
      <c r="K297" s="167">
        <f t="shared" si="23"/>
        <v>-931381.8599999994</v>
      </c>
      <c r="L297" s="222">
        <v>0</v>
      </c>
      <c r="M297" s="167">
        <f t="shared" si="24"/>
        <v>0</v>
      </c>
      <c r="N297" s="167">
        <f t="shared" si="25"/>
        <v>-209085.71999999881</v>
      </c>
      <c r="O297" s="167">
        <f t="shared" si="26"/>
        <v>-931381.8599999994</v>
      </c>
      <c r="P297" s="123">
        <f t="shared" si="27"/>
        <v>-7.632156908333329E-2</v>
      </c>
      <c r="Q297" s="123">
        <f>J297/AVERAGE($G$226:G297)</f>
        <v>-4.1817143999999763E-3</v>
      </c>
      <c r="R297" s="123">
        <f>K297/AVERAGE($G$226:G297)</f>
        <v>-1.8627637199999988E-2</v>
      </c>
      <c r="S297" s="123">
        <f>N297/AVERAGE($G$226:G297)</f>
        <v>-4.1817143999999763E-3</v>
      </c>
      <c r="T297" s="123">
        <f>O297/AVERAGE($G$226:G297)</f>
        <v>-1.8627637199999988E-2</v>
      </c>
      <c r="U297" s="123">
        <f>T297/COUNT($T$226:T297)*365</f>
        <v>-9.4431771916666601E-2</v>
      </c>
      <c r="V297" s="211">
        <f>(U297-I297)/(STDEV($S$226:S297)*SQRT(365))</f>
        <v>-2.1405889743143578</v>
      </c>
      <c r="W297" s="123">
        <f>(R297+1)/(MAX($R$226:R297)+1)-1</f>
        <v>-2.4284229367203758E-2</v>
      </c>
      <c r="X297" s="123">
        <f>MIN($W$226:W297)</f>
        <v>-2.7685911334405788E-2</v>
      </c>
      <c r="Y297" s="123">
        <f>IF(WEEKDAY(A:A)=6,R:R,Y296)</f>
        <v>-1.8627637199999988E-2</v>
      </c>
      <c r="Z297" s="120">
        <f>(Y297+1)/(MAX($Y$226:Y297)+1)-1</f>
        <v>-1.9466337452686666E-2</v>
      </c>
      <c r="AA297" s="123">
        <f>MIN($Z$226:Z297)</f>
        <v>-2.2884816254109097E-2</v>
      </c>
      <c r="AB297" s="123">
        <f t="shared" si="29"/>
        <v>0.34</v>
      </c>
      <c r="AC297" s="94">
        <f t="shared" si="30"/>
        <v>-2.1600000000000001E-2</v>
      </c>
      <c r="AD297" s="123">
        <f t="shared" si="31"/>
        <v>0.26400000000000001</v>
      </c>
      <c r="AE297">
        <f t="shared" si="32"/>
        <v>0.9</v>
      </c>
    </row>
    <row r="298" spans="1:31">
      <c r="A298" s="115">
        <v>44492</v>
      </c>
      <c r="B298" s="202">
        <v>1.0326</v>
      </c>
      <c r="C298" s="202">
        <v>1.0326</v>
      </c>
      <c r="D298" s="202">
        <v>1.0326</v>
      </c>
      <c r="E298" s="204">
        <v>49068618.140000001</v>
      </c>
      <c r="F298" s="191">
        <f t="shared" si="22"/>
        <v>0.98558747733129703</v>
      </c>
      <c r="G298" s="201">
        <f>出入金!M298</f>
        <v>50000000</v>
      </c>
      <c r="H298" s="201">
        <f>出入金!N298</f>
        <v>12331081.081081081</v>
      </c>
      <c r="I298" s="34">
        <f>出入金!C298</f>
        <v>4.2970149253731445E-2</v>
      </c>
      <c r="J298" s="167">
        <f t="shared" si="28"/>
        <v>0</v>
      </c>
      <c r="K298" s="167">
        <f t="shared" si="23"/>
        <v>-931381.8599999994</v>
      </c>
      <c r="L298" s="222">
        <v>0</v>
      </c>
      <c r="M298" s="167">
        <f t="shared" si="24"/>
        <v>0</v>
      </c>
      <c r="N298" s="167">
        <f t="shared" si="25"/>
        <v>0</v>
      </c>
      <c r="O298" s="167">
        <f t="shared" si="26"/>
        <v>-931381.8599999994</v>
      </c>
      <c r="P298" s="123">
        <f t="shared" si="27"/>
        <v>-7.5531241249315026E-2</v>
      </c>
      <c r="Q298" s="123">
        <f>J298/AVERAGE($G$226:G298)</f>
        <v>0</v>
      </c>
      <c r="R298" s="123">
        <f>K298/AVERAGE($G$226:G298)</f>
        <v>-1.8627637199999988E-2</v>
      </c>
      <c r="S298" s="123">
        <f>N298/AVERAGE($G$226:G298)</f>
        <v>0</v>
      </c>
      <c r="T298" s="123">
        <f>O298/AVERAGE($G$226:G298)</f>
        <v>-1.8627637199999988E-2</v>
      </c>
      <c r="U298" s="123">
        <f>T298/COUNT($T$226:T298)*365</f>
        <v>-9.3138185999999942E-2</v>
      </c>
      <c r="V298" s="211">
        <f>(U298-I298)/(STDEV($S$226:S298)*SQRT(365))</f>
        <v>-2.1352071133036983</v>
      </c>
      <c r="W298" s="123">
        <f>(R298+1)/(MAX($R$226:R298)+1)-1</f>
        <v>-2.4284229367203758E-2</v>
      </c>
      <c r="X298" s="123">
        <f>MIN($W$226:W298)</f>
        <v>-2.7685911334405788E-2</v>
      </c>
      <c r="Y298" s="123">
        <f>IF(WEEKDAY(A:A)=6,R:R,Y297)</f>
        <v>-1.8627637199999988E-2</v>
      </c>
      <c r="Z298" s="120">
        <f>(Y298+1)/(MAX($Y$226:Y298)+1)-1</f>
        <v>-1.9466337452686666E-2</v>
      </c>
      <c r="AA298" s="123">
        <f>MIN($Z$226:Z298)</f>
        <v>-2.2884816254109097E-2</v>
      </c>
      <c r="AB298" s="123">
        <f t="shared" si="29"/>
        <v>0.34</v>
      </c>
      <c r="AC298" s="94">
        <f t="shared" si="30"/>
        <v>-2.1600000000000001E-2</v>
      </c>
      <c r="AD298" s="123">
        <f t="shared" si="31"/>
        <v>0.26400000000000001</v>
      </c>
      <c r="AE298">
        <f t="shared" si="32"/>
        <v>0.9</v>
      </c>
    </row>
    <row r="299" spans="1:31">
      <c r="A299" s="115">
        <v>44493</v>
      </c>
      <c r="B299" s="202">
        <v>1.0326</v>
      </c>
      <c r="C299" s="202">
        <v>1.0326</v>
      </c>
      <c r="D299" s="202">
        <v>1.0326</v>
      </c>
      <c r="E299" s="204">
        <v>49068618.140000001</v>
      </c>
      <c r="F299" s="191">
        <f t="shared" si="22"/>
        <v>0.98558747733129703</v>
      </c>
      <c r="G299" s="201">
        <f>出入金!M299</f>
        <v>50000000</v>
      </c>
      <c r="H299" s="201">
        <f>出入金!N299</f>
        <v>12457912.457912458</v>
      </c>
      <c r="I299" s="34">
        <f>出入金!C299</f>
        <v>4.2968773234200841E-2</v>
      </c>
      <c r="J299" s="167">
        <f t="shared" si="28"/>
        <v>0</v>
      </c>
      <c r="K299" s="167">
        <f t="shared" si="23"/>
        <v>-931381.8599999994</v>
      </c>
      <c r="L299" s="222">
        <v>0</v>
      </c>
      <c r="M299" s="167">
        <f t="shared" si="24"/>
        <v>0</v>
      </c>
      <c r="N299" s="167">
        <f t="shared" si="25"/>
        <v>0</v>
      </c>
      <c r="O299" s="167">
        <f t="shared" si="26"/>
        <v>-931381.8599999994</v>
      </c>
      <c r="P299" s="123">
        <f t="shared" si="27"/>
        <v>-7.4762273627026976E-2</v>
      </c>
      <c r="Q299" s="123">
        <f>J299/AVERAGE($G$226:G299)</f>
        <v>0</v>
      </c>
      <c r="R299" s="123">
        <f>K299/AVERAGE($G$226:G299)</f>
        <v>-1.8627637199999988E-2</v>
      </c>
      <c r="S299" s="123">
        <f>N299/AVERAGE($G$226:G299)</f>
        <v>0</v>
      </c>
      <c r="T299" s="123">
        <f>O299/AVERAGE($G$226:G299)</f>
        <v>-1.8627637199999988E-2</v>
      </c>
      <c r="U299" s="123">
        <f>T299/COUNT($T$226:T299)*365</f>
        <v>-9.1879561864864803E-2</v>
      </c>
      <c r="V299" s="211">
        <f>(U299-I299)/(STDEV($S$226:S299)*SQRT(365))</f>
        <v>-2.1299953500429964</v>
      </c>
      <c r="W299" s="123">
        <f>(R299+1)/(MAX($R$226:R299)+1)-1</f>
        <v>-2.4284229367203758E-2</v>
      </c>
      <c r="X299" s="123">
        <f>MIN($W$226:W299)</f>
        <v>-2.7685911334405788E-2</v>
      </c>
      <c r="Y299" s="123">
        <f>IF(WEEKDAY(A:A)=6,R:R,Y298)</f>
        <v>-1.8627637199999988E-2</v>
      </c>
      <c r="Z299" s="120">
        <f>(Y299+1)/(MAX($Y$226:Y299)+1)-1</f>
        <v>-1.9466337452686666E-2</v>
      </c>
      <c r="AA299" s="123">
        <f>MIN($Z$226:Z299)</f>
        <v>-2.2884816254109097E-2</v>
      </c>
      <c r="AB299" s="123">
        <f t="shared" si="29"/>
        <v>0.34</v>
      </c>
      <c r="AC299" s="94">
        <f t="shared" si="30"/>
        <v>-2.1600000000000001E-2</v>
      </c>
      <c r="AD299" s="123">
        <f t="shared" si="31"/>
        <v>0.26400000000000001</v>
      </c>
      <c r="AE299">
        <f t="shared" si="32"/>
        <v>0.9</v>
      </c>
    </row>
    <row r="300" spans="1:31">
      <c r="A300" s="115">
        <v>44494</v>
      </c>
      <c r="B300" s="202">
        <v>1.0344</v>
      </c>
      <c r="C300" s="202">
        <v>1.0344</v>
      </c>
      <c r="D300" s="202">
        <v>1.0344</v>
      </c>
      <c r="E300" s="204">
        <v>49154153.200000003</v>
      </c>
      <c r="F300" s="191">
        <f t="shared" si="22"/>
        <v>0.98730552639114244</v>
      </c>
      <c r="G300" s="201">
        <f>出入金!M300</f>
        <v>50000000</v>
      </c>
      <c r="H300" s="201">
        <f>出入金!N300</f>
        <v>12583892.617449664</v>
      </c>
      <c r="I300" s="34">
        <f>出入金!C300</f>
        <v>4.296740740740751E-2</v>
      </c>
      <c r="J300" s="167">
        <f t="shared" si="28"/>
        <v>85535.060000002384</v>
      </c>
      <c r="K300" s="167">
        <f t="shared" si="23"/>
        <v>-845846.79999999702</v>
      </c>
      <c r="L300" s="222">
        <v>0</v>
      </c>
      <c r="M300" s="167">
        <f t="shared" si="24"/>
        <v>0</v>
      </c>
      <c r="N300" s="167">
        <f t="shared" si="25"/>
        <v>85535.060000002384</v>
      </c>
      <c r="O300" s="167">
        <f t="shared" si="26"/>
        <v>-845846.79999999702</v>
      </c>
      <c r="P300" s="123">
        <f t="shared" si="27"/>
        <v>-6.7216625706666436E-2</v>
      </c>
      <c r="Q300" s="123">
        <f>J300/AVERAGE($G$226:G300)</f>
        <v>1.7107012000000478E-3</v>
      </c>
      <c r="R300" s="123">
        <f>K300/AVERAGE($G$226:G300)</f>
        <v>-1.6916935999999941E-2</v>
      </c>
      <c r="S300" s="123">
        <f>N300/AVERAGE($G$226:G300)</f>
        <v>1.7107012000000478E-3</v>
      </c>
      <c r="T300" s="123">
        <f>O300/AVERAGE($G$226:G300)</f>
        <v>-1.6916935999999941E-2</v>
      </c>
      <c r="U300" s="123">
        <f>T300/COUNT($T$226:T300)*365</f>
        <v>-8.2329088533333053E-2</v>
      </c>
      <c r="V300" s="211">
        <f>(U300-I300)/(STDEV($S$226:S300)*SQRT(365))</f>
        <v>-1.9879229187697625</v>
      </c>
      <c r="W300" s="123">
        <f>(R300+1)/(MAX($R$226:R300)+1)-1</f>
        <v>-2.2583388582450015E-2</v>
      </c>
      <c r="X300" s="123">
        <f>MIN($W$226:W300)</f>
        <v>-2.7685911334405788E-2</v>
      </c>
      <c r="Y300" s="123">
        <f>IF(WEEKDAY(A:A)=6,R:R,Y299)</f>
        <v>-1.8627637199999988E-2</v>
      </c>
      <c r="Z300" s="120">
        <f>(Y300+1)/(MAX($Y$226:Y300)+1)-1</f>
        <v>-1.9466337452686666E-2</v>
      </c>
      <c r="AA300" s="123">
        <f>MIN($Z$226:Z300)</f>
        <v>-2.2884816254109097E-2</v>
      </c>
      <c r="AB300" s="123">
        <f t="shared" si="29"/>
        <v>0.34</v>
      </c>
      <c r="AC300" s="94">
        <f t="shared" si="30"/>
        <v>-2.1600000000000001E-2</v>
      </c>
      <c r="AD300" s="123">
        <f t="shared" si="31"/>
        <v>0.26400000000000001</v>
      </c>
      <c r="AE300">
        <f t="shared" si="32"/>
        <v>0.9</v>
      </c>
    </row>
    <row r="301" spans="1:31">
      <c r="A301" s="115">
        <v>44495</v>
      </c>
      <c r="B301" s="202">
        <v>1.0294000000000001</v>
      </c>
      <c r="C301" s="202">
        <v>1.0294000000000001</v>
      </c>
      <c r="D301" s="202">
        <v>1.0294000000000001</v>
      </c>
      <c r="E301" s="204">
        <v>48916555.789999999</v>
      </c>
      <c r="F301" s="191">
        <f t="shared" si="22"/>
        <v>0.98253316789157208</v>
      </c>
      <c r="G301" s="201">
        <f>出入金!M301</f>
        <v>50000000</v>
      </c>
      <c r="H301" s="201">
        <f>出入金!N301</f>
        <v>12709030.100334449</v>
      </c>
      <c r="I301" s="34">
        <f>出入金!C301</f>
        <v>4.2966051660516709E-2</v>
      </c>
      <c r="J301" s="167">
        <f t="shared" si="28"/>
        <v>-237597.41000000387</v>
      </c>
      <c r="K301" s="167">
        <f t="shared" si="23"/>
        <v>-1083444.2100000009</v>
      </c>
      <c r="L301" s="222">
        <v>0</v>
      </c>
      <c r="M301" s="167">
        <f t="shared" si="24"/>
        <v>0</v>
      </c>
      <c r="N301" s="167">
        <f t="shared" si="25"/>
        <v>-237597.41000000387</v>
      </c>
      <c r="O301" s="167">
        <f t="shared" si="26"/>
        <v>-1083444.2100000009</v>
      </c>
      <c r="P301" s="123">
        <f t="shared" si="27"/>
        <v>-8.5249952313157962E-2</v>
      </c>
      <c r="Q301" s="123">
        <f>J301/AVERAGE($G$226:G301)</f>
        <v>-4.7519482000000779E-3</v>
      </c>
      <c r="R301" s="123">
        <f>K301/AVERAGE($G$226:G301)</f>
        <v>-2.1668884200000019E-2</v>
      </c>
      <c r="S301" s="123">
        <f>N301/AVERAGE($G$226:G301)</f>
        <v>-4.7519482000000779E-3</v>
      </c>
      <c r="T301" s="123">
        <f>O301/AVERAGE($G$226:G301)</f>
        <v>-2.1668884200000019E-2</v>
      </c>
      <c r="U301" s="123">
        <f>T301/COUNT($T$226:T301)*365</f>
        <v>-0.10406766753947377</v>
      </c>
      <c r="V301" s="211">
        <f>(U301-I301)/(STDEV($S$226:S301)*SQRT(365))</f>
        <v>-2.319575309669117</v>
      </c>
      <c r="W301" s="123">
        <f>(R301+1)/(MAX($R$226:R301)+1)-1</f>
        <v>-2.7307946737665789E-2</v>
      </c>
      <c r="X301" s="123">
        <f>MIN($W$226:W301)</f>
        <v>-2.7685911334405788E-2</v>
      </c>
      <c r="Y301" s="123">
        <f>IF(WEEKDAY(A:A)=6,R:R,Y300)</f>
        <v>-1.8627637199999988E-2</v>
      </c>
      <c r="Z301" s="120">
        <f>(Y301+1)/(MAX($Y$226:Y301)+1)-1</f>
        <v>-1.9466337452686666E-2</v>
      </c>
      <c r="AA301" s="123">
        <f>MIN($Z$226:Z301)</f>
        <v>-2.2884816254109097E-2</v>
      </c>
      <c r="AB301" s="123">
        <f t="shared" si="29"/>
        <v>0.34</v>
      </c>
      <c r="AC301" s="94">
        <f t="shared" si="30"/>
        <v>-2.1600000000000001E-2</v>
      </c>
      <c r="AD301" s="123">
        <f t="shared" si="31"/>
        <v>0.26400000000000001</v>
      </c>
      <c r="AE301">
        <f t="shared" si="32"/>
        <v>0.9</v>
      </c>
    </row>
    <row r="302" spans="1:31">
      <c r="A302" s="115">
        <v>44496</v>
      </c>
      <c r="B302" s="202">
        <v>1.0273000000000001</v>
      </c>
      <c r="C302" s="202">
        <v>1.0273000000000001</v>
      </c>
      <c r="D302" s="202">
        <v>1.0273000000000001</v>
      </c>
      <c r="E302" s="204">
        <v>48816764.880000003</v>
      </c>
      <c r="F302" s="191">
        <f t="shared" si="22"/>
        <v>0.98052877732175248</v>
      </c>
      <c r="G302" s="201">
        <f>出入金!M302</f>
        <v>50000000</v>
      </c>
      <c r="H302" s="201">
        <f>出入金!N302</f>
        <v>12833333.333333334</v>
      </c>
      <c r="I302" s="34">
        <f>出入金!C302</f>
        <v>4.2964705882353044E-2</v>
      </c>
      <c r="J302" s="167">
        <f t="shared" si="28"/>
        <v>-99790.909999996424</v>
      </c>
      <c r="K302" s="167">
        <f t="shared" si="23"/>
        <v>-1183235.1199999973</v>
      </c>
      <c r="L302" s="222">
        <v>0</v>
      </c>
      <c r="M302" s="167">
        <f t="shared" si="24"/>
        <v>0</v>
      </c>
      <c r="N302" s="167">
        <f t="shared" si="25"/>
        <v>-99790.909999996424</v>
      </c>
      <c r="O302" s="167">
        <f t="shared" si="26"/>
        <v>-1183235.1199999973</v>
      </c>
      <c r="P302" s="123">
        <f t="shared" si="27"/>
        <v>-9.2200139220779007E-2</v>
      </c>
      <c r="Q302" s="123">
        <f>J302/AVERAGE($G$226:G302)</f>
        <v>-1.9958181999999284E-3</v>
      </c>
      <c r="R302" s="123">
        <f>K302/AVERAGE($G$226:G302)</f>
        <v>-2.3664702399999946E-2</v>
      </c>
      <c r="S302" s="123">
        <f>N302/AVERAGE($G$226:G302)</f>
        <v>-1.9958181999999284E-3</v>
      </c>
      <c r="T302" s="123">
        <f>O302/AVERAGE($G$226:G302)</f>
        <v>-2.3664702399999946E-2</v>
      </c>
      <c r="U302" s="123">
        <f>T302/COUNT($T$226:T302)*365</f>
        <v>-0.1121768360519478</v>
      </c>
      <c r="V302" s="211">
        <f>(U302-I302)/(STDEV($S$226:S302)*SQRT(365))</f>
        <v>-2.4594467933646267</v>
      </c>
      <c r="W302" s="123">
        <f>(R302+1)/(MAX($R$226:R302)+1)-1</f>
        <v>-2.9292261119109986E-2</v>
      </c>
      <c r="X302" s="123">
        <f>MIN($W$226:W302)</f>
        <v>-2.9292261119109986E-2</v>
      </c>
      <c r="Y302" s="123">
        <f>IF(WEEKDAY(A:A)=6,R:R,Y301)</f>
        <v>-1.8627637199999988E-2</v>
      </c>
      <c r="Z302" s="120">
        <f>(Y302+1)/(MAX($Y$226:Y302)+1)-1</f>
        <v>-1.9466337452686666E-2</v>
      </c>
      <c r="AA302" s="123">
        <f>MIN($Z$226:Z302)</f>
        <v>-2.2884816254109097E-2</v>
      </c>
      <c r="AB302" s="123">
        <f t="shared" si="29"/>
        <v>0.34</v>
      </c>
      <c r="AC302" s="94">
        <f t="shared" si="30"/>
        <v>-2.1600000000000001E-2</v>
      </c>
      <c r="AD302" s="123">
        <f t="shared" si="31"/>
        <v>0.26400000000000001</v>
      </c>
      <c r="AE302">
        <f t="shared" si="32"/>
        <v>0.9</v>
      </c>
    </row>
    <row r="303" spans="1:31">
      <c r="A303" s="115">
        <v>44497</v>
      </c>
      <c r="B303" s="202">
        <v>1.0190999999999999</v>
      </c>
      <c r="C303" s="202">
        <v>1.0190999999999999</v>
      </c>
      <c r="D303" s="202">
        <v>1.0190999999999999</v>
      </c>
      <c r="E303" s="204">
        <v>48427105.119999997</v>
      </c>
      <c r="F303" s="191">
        <f t="shared" si="22"/>
        <v>0.9727021093824566</v>
      </c>
      <c r="G303" s="201">
        <f>出入金!M303</f>
        <v>50000000</v>
      </c>
      <c r="H303" s="201">
        <f>出入金!N303</f>
        <v>12956810.631229237</v>
      </c>
      <c r="I303" s="34">
        <f>出入金!C303</f>
        <v>4.2963369963370066E-2</v>
      </c>
      <c r="J303" s="167">
        <f t="shared" si="28"/>
        <v>-389659.76000000536</v>
      </c>
      <c r="K303" s="167">
        <f t="shared" si="23"/>
        <v>-1572894.8800000027</v>
      </c>
      <c r="L303" s="222">
        <v>0</v>
      </c>
      <c r="M303" s="167">
        <f t="shared" si="24"/>
        <v>0</v>
      </c>
      <c r="N303" s="167">
        <f t="shared" si="25"/>
        <v>-389659.76000000536</v>
      </c>
      <c r="O303" s="167">
        <f t="shared" si="26"/>
        <v>-1572894.8800000027</v>
      </c>
      <c r="P303" s="123">
        <f t="shared" si="27"/>
        <v>-0.12139522022564123</v>
      </c>
      <c r="Q303" s="123">
        <f>J303/AVERAGE($G$226:G303)</f>
        <v>-7.7931952000001069E-3</v>
      </c>
      <c r="R303" s="123">
        <f>K303/AVERAGE($G$226:G303)</f>
        <v>-3.1457897600000055E-2</v>
      </c>
      <c r="S303" s="123">
        <f>N303/AVERAGE($G$226:G303)</f>
        <v>-7.7931952000001069E-3</v>
      </c>
      <c r="T303" s="123">
        <f>O303/AVERAGE($G$226:G303)</f>
        <v>-3.1457897600000055E-2</v>
      </c>
      <c r="U303" s="123">
        <f>T303/COUNT($T$226:T303)*365</f>
        <v>-0.14720682851282077</v>
      </c>
      <c r="V303" s="211">
        <f>(U303-I303)/(STDEV($S$226:S303)*SQRT(365))</f>
        <v>-2.938022213978726</v>
      </c>
      <c r="W303" s="123">
        <f>(R303+1)/(MAX($R$226:R303)+1)-1</f>
        <v>-3.7040536644787903E-2</v>
      </c>
      <c r="X303" s="123">
        <f>MIN($W$226:W303)</f>
        <v>-3.7040536644787903E-2</v>
      </c>
      <c r="Y303" s="123">
        <f>IF(WEEKDAY(A:A)=6,R:R,Y302)</f>
        <v>-1.8627637199999988E-2</v>
      </c>
      <c r="Z303" s="120">
        <f>(Y303+1)/(MAX($Y$226:Y303)+1)-1</f>
        <v>-1.9466337452686666E-2</v>
      </c>
      <c r="AA303" s="123">
        <f>MIN($Z$226:Z303)</f>
        <v>-2.2884816254109097E-2</v>
      </c>
      <c r="AB303" s="123">
        <f t="shared" si="29"/>
        <v>0.34</v>
      </c>
      <c r="AC303" s="94">
        <f t="shared" si="30"/>
        <v>-2.1600000000000001E-2</v>
      </c>
      <c r="AD303" s="123">
        <f t="shared" si="31"/>
        <v>0.26400000000000001</v>
      </c>
      <c r="AE303">
        <f t="shared" si="32"/>
        <v>0.9</v>
      </c>
    </row>
    <row r="304" spans="1:31">
      <c r="A304" s="115">
        <v>44498</v>
      </c>
      <c r="B304" s="202">
        <v>1.0215000000000001</v>
      </c>
      <c r="C304" s="202">
        <v>1.0215000000000001</v>
      </c>
      <c r="D304" s="202">
        <v>1.0215000000000001</v>
      </c>
      <c r="E304" s="204">
        <v>48541151.869999997</v>
      </c>
      <c r="F304" s="191">
        <f t="shared" si="22"/>
        <v>0.97499284146225063</v>
      </c>
      <c r="G304" s="201">
        <f>出入金!M304</f>
        <v>50000000</v>
      </c>
      <c r="H304" s="201">
        <f>出入金!N304</f>
        <v>13079470.198675497</v>
      </c>
      <c r="I304" s="34">
        <f>出入金!C304</f>
        <v>4.296204379562054E-2</v>
      </c>
      <c r="J304" s="167">
        <f t="shared" si="28"/>
        <v>114046.75</v>
      </c>
      <c r="K304" s="167">
        <f t="shared" si="23"/>
        <v>-1458848.1300000027</v>
      </c>
      <c r="L304" s="222">
        <v>0</v>
      </c>
      <c r="M304" s="167">
        <f t="shared" si="24"/>
        <v>0</v>
      </c>
      <c r="N304" s="167">
        <f t="shared" si="25"/>
        <v>114046.75</v>
      </c>
      <c r="O304" s="167">
        <f t="shared" si="26"/>
        <v>-1458848.1300000027</v>
      </c>
      <c r="P304" s="123">
        <f t="shared" si="27"/>
        <v>-0.1115372494329116</v>
      </c>
      <c r="Q304" s="123">
        <f>J304/AVERAGE($G$226:G304)</f>
        <v>2.280935E-3</v>
      </c>
      <c r="R304" s="123">
        <f>K304/AVERAGE($G$226:G304)</f>
        <v>-2.9176962600000054E-2</v>
      </c>
      <c r="S304" s="123">
        <f>N304/AVERAGE($G$226:G304)</f>
        <v>2.280935E-3</v>
      </c>
      <c r="T304" s="123">
        <f>O304/AVERAGE($G$226:G304)</f>
        <v>-2.9176962600000054E-2</v>
      </c>
      <c r="U304" s="123">
        <f>T304/COUNT($T$226:T304)*365</f>
        <v>-0.13480495378481039</v>
      </c>
      <c r="V304" s="211">
        <f>(U304-I304)/(STDEV($S$226:S304)*SQRT(365))</f>
        <v>-2.753118378441501</v>
      </c>
      <c r="W304" s="123">
        <f>(R304+1)/(MAX($R$226:R304)+1)-1</f>
        <v>-3.4772748865500303E-2</v>
      </c>
      <c r="X304" s="123">
        <f>MIN($W$226:W304)</f>
        <v>-3.7040536644787903E-2</v>
      </c>
      <c r="Y304" s="123">
        <f>IF(WEEKDAY(A:A)=6,R:R,Y303)</f>
        <v>-2.9176962600000054E-2</v>
      </c>
      <c r="Z304" s="120">
        <f>(Y304+1)/(MAX($Y$226:Y304)+1)-1</f>
        <v>-3.0006647190320423E-2</v>
      </c>
      <c r="AA304" s="123">
        <f>MIN($Z$226:Z304)</f>
        <v>-3.0006647190320423E-2</v>
      </c>
      <c r="AB304" s="123">
        <f t="shared" si="29"/>
        <v>0.34</v>
      </c>
      <c r="AC304" s="94">
        <f t="shared" si="30"/>
        <v>-2.1600000000000001E-2</v>
      </c>
      <c r="AD304" s="123">
        <f t="shared" si="31"/>
        <v>0.26400000000000001</v>
      </c>
      <c r="AE304">
        <f t="shared" si="32"/>
        <v>0.9</v>
      </c>
    </row>
    <row r="305" spans="1:31">
      <c r="A305" s="115">
        <v>44499</v>
      </c>
      <c r="B305" s="202">
        <v>1.0215000000000001</v>
      </c>
      <c r="C305" s="202">
        <v>1.0215000000000001</v>
      </c>
      <c r="D305" s="202">
        <v>1.0215000000000001</v>
      </c>
      <c r="E305" s="204">
        <v>48541151.869999997</v>
      </c>
      <c r="F305" s="191">
        <f t="shared" si="22"/>
        <v>0.97499284146225063</v>
      </c>
      <c r="G305" s="201">
        <f>出入金!M305</f>
        <v>50000000</v>
      </c>
      <c r="H305" s="201">
        <f>出入金!N305</f>
        <v>13201320.132013202</v>
      </c>
      <c r="I305" s="34">
        <f>出入金!C305</f>
        <v>4.2960727272727373E-2</v>
      </c>
      <c r="J305" s="167">
        <f t="shared" si="28"/>
        <v>0</v>
      </c>
      <c r="K305" s="167">
        <f t="shared" si="23"/>
        <v>-1458848.1300000027</v>
      </c>
      <c r="L305" s="222">
        <v>0</v>
      </c>
      <c r="M305" s="167">
        <f t="shared" si="24"/>
        <v>0</v>
      </c>
      <c r="N305" s="167">
        <f t="shared" si="25"/>
        <v>0</v>
      </c>
      <c r="O305" s="167">
        <f t="shared" si="26"/>
        <v>-1458848.1300000027</v>
      </c>
      <c r="P305" s="123">
        <f t="shared" si="27"/>
        <v>-0.1105077458475002</v>
      </c>
      <c r="Q305" s="123">
        <f>J305/AVERAGE($G$226:G305)</f>
        <v>0</v>
      </c>
      <c r="R305" s="123">
        <f>K305/AVERAGE($G$226:G305)</f>
        <v>-2.9176962600000054E-2</v>
      </c>
      <c r="S305" s="123">
        <f>N305/AVERAGE($G$226:G305)</f>
        <v>0</v>
      </c>
      <c r="T305" s="123">
        <f>O305/AVERAGE($G$226:G305)</f>
        <v>-2.9176962600000054E-2</v>
      </c>
      <c r="U305" s="123">
        <f>T305/COUNT($T$226:T305)*365</f>
        <v>-0.13311989186250026</v>
      </c>
      <c r="V305" s="211">
        <f>(U305-I305)/(STDEV($S$226:S305)*SQRT(365))</f>
        <v>-2.7442187171323553</v>
      </c>
      <c r="W305" s="123">
        <f>(R305+1)/(MAX($R$226:R305)+1)-1</f>
        <v>-3.4772748865500303E-2</v>
      </c>
      <c r="X305" s="123">
        <f>MIN($W$226:W305)</f>
        <v>-3.7040536644787903E-2</v>
      </c>
      <c r="Y305" s="123">
        <f>IF(WEEKDAY(A:A)=6,R:R,Y304)</f>
        <v>-2.9176962600000054E-2</v>
      </c>
      <c r="Z305" s="120">
        <f>(Y305+1)/(MAX($Y$226:Y305)+1)-1</f>
        <v>-3.0006647190320423E-2</v>
      </c>
      <c r="AA305" s="123">
        <f>MIN($Z$226:Z305)</f>
        <v>-3.0006647190320423E-2</v>
      </c>
      <c r="AB305" s="123">
        <f t="shared" si="29"/>
        <v>0.34</v>
      </c>
      <c r="AC305" s="94">
        <f t="shared" si="30"/>
        <v>-2.1600000000000001E-2</v>
      </c>
      <c r="AD305" s="123">
        <f t="shared" si="31"/>
        <v>0.26400000000000001</v>
      </c>
      <c r="AE305">
        <f t="shared" si="32"/>
        <v>0.9</v>
      </c>
    </row>
    <row r="306" spans="1:31">
      <c r="A306" s="115">
        <v>44500</v>
      </c>
      <c r="B306" s="202">
        <v>1.0215000000000001</v>
      </c>
      <c r="C306" s="202">
        <v>1.0215000000000001</v>
      </c>
      <c r="D306" s="202">
        <v>1.0215000000000001</v>
      </c>
      <c r="E306" s="204">
        <v>48541151.869999997</v>
      </c>
      <c r="F306" s="191">
        <f t="shared" si="22"/>
        <v>0.97499284146225063</v>
      </c>
      <c r="G306" s="201">
        <f>出入金!M306</f>
        <v>50000000</v>
      </c>
      <c r="H306" s="201">
        <f>出入金!N306</f>
        <v>13322368.421052631</v>
      </c>
      <c r="I306" s="34">
        <f>出入金!C306</f>
        <v>4.2959420289855173E-2</v>
      </c>
      <c r="J306" s="167">
        <f t="shared" si="28"/>
        <v>0</v>
      </c>
      <c r="K306" s="167">
        <f t="shared" si="23"/>
        <v>-1458848.1300000027</v>
      </c>
      <c r="L306" s="222">
        <v>0</v>
      </c>
      <c r="M306" s="167">
        <f t="shared" si="24"/>
        <v>0</v>
      </c>
      <c r="N306" s="167">
        <f t="shared" si="25"/>
        <v>0</v>
      </c>
      <c r="O306" s="167">
        <f t="shared" si="26"/>
        <v>-1458848.1300000027</v>
      </c>
      <c r="P306" s="123">
        <f t="shared" si="27"/>
        <v>-0.10950366210370391</v>
      </c>
      <c r="Q306" s="123">
        <f>J306/AVERAGE($G$226:G306)</f>
        <v>0</v>
      </c>
      <c r="R306" s="123">
        <f>K306/AVERAGE($G$226:G306)</f>
        <v>-2.9176962600000054E-2</v>
      </c>
      <c r="S306" s="123">
        <f>N306/AVERAGE($G$226:G306)</f>
        <v>0</v>
      </c>
      <c r="T306" s="123">
        <f>O306/AVERAGE($G$226:G306)</f>
        <v>-2.9176962600000054E-2</v>
      </c>
      <c r="U306" s="123">
        <f>T306/COUNT($T$226:T306)*365</f>
        <v>-0.13147643640740764</v>
      </c>
      <c r="V306" s="211">
        <f>(U306-I306)/(STDEV($S$226:S306)*SQRT(365))</f>
        <v>-2.7355355575137694</v>
      </c>
      <c r="W306" s="123">
        <f>(R306+1)/(MAX($R$226:R306)+1)-1</f>
        <v>-3.4772748865500303E-2</v>
      </c>
      <c r="X306" s="123">
        <f>MIN($W$226:W306)</f>
        <v>-3.7040536644787903E-2</v>
      </c>
      <c r="Y306" s="123">
        <f>IF(WEEKDAY(A:A)=6,R:R,Y305)</f>
        <v>-2.9176962600000054E-2</v>
      </c>
      <c r="Z306" s="120">
        <f>(Y306+1)/(MAX($Y$226:Y306)+1)-1</f>
        <v>-3.0006647190320423E-2</v>
      </c>
      <c r="AA306" s="123">
        <f>MIN($Z$226:Z306)</f>
        <v>-3.0006647190320423E-2</v>
      </c>
      <c r="AB306" s="123">
        <f t="shared" si="29"/>
        <v>0.34</v>
      </c>
      <c r="AC306" s="94">
        <f t="shared" si="30"/>
        <v>-2.1600000000000001E-2</v>
      </c>
      <c r="AD306" s="123">
        <f t="shared" si="31"/>
        <v>0.26400000000000001</v>
      </c>
      <c r="AE306">
        <f t="shared" si="32"/>
        <v>0.9</v>
      </c>
    </row>
    <row r="307" spans="1:31">
      <c r="A307" s="115">
        <v>44501</v>
      </c>
      <c r="B307" s="202">
        <v>1.0168999999999999</v>
      </c>
      <c r="C307" s="202">
        <v>1.0168999999999999</v>
      </c>
      <c r="D307" s="202">
        <v>1.0168999999999999</v>
      </c>
      <c r="E307" s="204">
        <v>48322562.25</v>
      </c>
      <c r="F307" s="191">
        <f t="shared" si="22"/>
        <v>0.97060227164264568</v>
      </c>
      <c r="G307" s="201">
        <f>出入金!M307</f>
        <v>50000000</v>
      </c>
      <c r="H307" s="201">
        <f>出入金!N307</f>
        <v>13442622.950819673</v>
      </c>
      <c r="I307" s="34">
        <f>出入金!C307</f>
        <v>4.2958122743682416E-2</v>
      </c>
      <c r="J307" s="167">
        <f t="shared" si="28"/>
        <v>-218589.61999999732</v>
      </c>
      <c r="K307" s="167">
        <f t="shared" si="23"/>
        <v>-1677437.75</v>
      </c>
      <c r="L307" s="222">
        <v>0</v>
      </c>
      <c r="M307" s="167">
        <f t="shared" si="24"/>
        <v>0</v>
      </c>
      <c r="N307" s="167">
        <f t="shared" si="25"/>
        <v>-218589.61999999732</v>
      </c>
      <c r="O307" s="167">
        <f t="shared" si="26"/>
        <v>-1677437.75</v>
      </c>
      <c r="P307" s="123">
        <f t="shared" si="27"/>
        <v>-0.12478500335365852</v>
      </c>
      <c r="Q307" s="123">
        <f>J307/AVERAGE($G$226:G307)</f>
        <v>-4.3717923999999466E-3</v>
      </c>
      <c r="R307" s="123">
        <f>K307/AVERAGE($G$226:G307)</f>
        <v>-3.3548755E-2</v>
      </c>
      <c r="S307" s="123">
        <f>N307/AVERAGE($G$226:G307)</f>
        <v>-4.3717923999999466E-3</v>
      </c>
      <c r="T307" s="123">
        <f>O307/AVERAGE($G$226:G307)</f>
        <v>-3.3548755E-2</v>
      </c>
      <c r="U307" s="123">
        <f>T307/COUNT($T$226:T307)*365</f>
        <v>-0.14933287286585364</v>
      </c>
      <c r="V307" s="211">
        <f>(U307-I307)/(STDEV($S$226:S307)*SQRT(365))</f>
        <v>-3.0076270007499981</v>
      </c>
      <c r="W307" s="123">
        <f>(R307+1)/(MAX($R$226:R307)+1)-1</f>
        <v>-3.9119342423976078E-2</v>
      </c>
      <c r="X307" s="123">
        <f>MIN($W$226:W307)</f>
        <v>-3.9119342423976078E-2</v>
      </c>
      <c r="Y307" s="123">
        <f>IF(WEEKDAY(A:A)=6,R:R,Y306)</f>
        <v>-2.9176962600000054E-2</v>
      </c>
      <c r="Z307" s="120">
        <f>(Y307+1)/(MAX($Y$226:Y307)+1)-1</f>
        <v>-3.0006647190320423E-2</v>
      </c>
      <c r="AA307" s="123">
        <f>MIN($Z$226:Z307)</f>
        <v>-3.0006647190320423E-2</v>
      </c>
      <c r="AB307" s="123">
        <f t="shared" si="29"/>
        <v>0.34</v>
      </c>
      <c r="AC307" s="94">
        <f t="shared" si="30"/>
        <v>-2.1600000000000001E-2</v>
      </c>
      <c r="AD307" s="123">
        <f t="shared" si="31"/>
        <v>0.26400000000000001</v>
      </c>
      <c r="AE307">
        <f t="shared" si="32"/>
        <v>0.9</v>
      </c>
    </row>
    <row r="308" spans="1:31">
      <c r="A308" s="115">
        <v>44502</v>
      </c>
      <c r="B308" s="202">
        <v>1.012</v>
      </c>
      <c r="C308" s="202">
        <v>1.012</v>
      </c>
      <c r="D308" s="202">
        <v>1.012</v>
      </c>
      <c r="E308" s="204">
        <v>48089716.789999999</v>
      </c>
      <c r="F308" s="191">
        <f t="shared" si="22"/>
        <v>0.96592536031306664</v>
      </c>
      <c r="G308" s="201">
        <f>出入金!M308</f>
        <v>50000000</v>
      </c>
      <c r="H308" s="201">
        <f>出入金!N308</f>
        <v>13562091.503267974</v>
      </c>
      <c r="I308" s="34">
        <f>出入金!C308</f>
        <v>4.2956834532374207E-2</v>
      </c>
      <c r="J308" s="167">
        <f t="shared" si="28"/>
        <v>-232845.46000000089</v>
      </c>
      <c r="K308" s="167">
        <f t="shared" si="23"/>
        <v>-1910283.2100000009</v>
      </c>
      <c r="L308" s="222">
        <v>0</v>
      </c>
      <c r="M308" s="167">
        <f t="shared" si="24"/>
        <v>0</v>
      </c>
      <c r="N308" s="167">
        <f t="shared" si="25"/>
        <v>-232845.46000000089</v>
      </c>
      <c r="O308" s="167">
        <f t="shared" si="26"/>
        <v>-1910283.2100000009</v>
      </c>
      <c r="P308" s="123">
        <f t="shared" si="27"/>
        <v>-0.14085461741204827</v>
      </c>
      <c r="Q308" s="123">
        <f>J308/AVERAGE($G$226:G308)</f>
        <v>-4.6569092000000182E-3</v>
      </c>
      <c r="R308" s="123">
        <f>K308/AVERAGE($G$226:G308)</f>
        <v>-3.8205664200000017E-2</v>
      </c>
      <c r="S308" s="123">
        <f>N308/AVERAGE($G$226:G308)</f>
        <v>-4.6569092000000182E-3</v>
      </c>
      <c r="T308" s="123">
        <f>O308/AVERAGE($G$226:G308)</f>
        <v>-3.8205664200000017E-2</v>
      </c>
      <c r="U308" s="123">
        <f>T308/COUNT($T$226:T308)*365</f>
        <v>-0.16801286063855431</v>
      </c>
      <c r="V308" s="211">
        <f>(U308-I308)/(STDEV($S$226:S308)*SQRT(365))</f>
        <v>-3.2879380230443562</v>
      </c>
      <c r="W308" s="123">
        <f>(R308+1)/(MAX($R$226:R308)+1)-1</f>
        <v>-4.3749409380295035E-2</v>
      </c>
      <c r="X308" s="123">
        <f>MIN($W$226:W308)</f>
        <v>-4.3749409380295035E-2</v>
      </c>
      <c r="Y308" s="123">
        <f>IF(WEEKDAY(A:A)=6,R:R,Y307)</f>
        <v>-2.9176962600000054E-2</v>
      </c>
      <c r="Z308" s="120">
        <f>(Y308+1)/(MAX($Y$226:Y308)+1)-1</f>
        <v>-3.0006647190320423E-2</v>
      </c>
      <c r="AA308" s="123">
        <f>MIN($Z$226:Z308)</f>
        <v>-3.0006647190320423E-2</v>
      </c>
      <c r="AB308" s="123">
        <f t="shared" si="29"/>
        <v>0.34</v>
      </c>
      <c r="AC308" s="94">
        <f t="shared" si="30"/>
        <v>-2.1600000000000001E-2</v>
      </c>
      <c r="AD308" s="123">
        <f t="shared" si="31"/>
        <v>0.26400000000000001</v>
      </c>
      <c r="AE308">
        <f t="shared" si="32"/>
        <v>0.9</v>
      </c>
    </row>
    <row r="309" spans="1:31">
      <c r="A309" s="115">
        <v>44503</v>
      </c>
      <c r="B309" s="202">
        <v>1.0079</v>
      </c>
      <c r="C309" s="202">
        <v>1.0079</v>
      </c>
      <c r="D309" s="202">
        <v>1.0079</v>
      </c>
      <c r="E309" s="204">
        <v>47894886.909999996</v>
      </c>
      <c r="F309" s="191">
        <f t="shared" si="22"/>
        <v>0.96201202634341887</v>
      </c>
      <c r="G309" s="201">
        <f>出入金!M309</f>
        <v>50000000</v>
      </c>
      <c r="H309" s="201">
        <f>出入金!N309</f>
        <v>13680781.758957654</v>
      </c>
      <c r="I309" s="34">
        <f>出入金!C309</f>
        <v>4.2955555555555656E-2</v>
      </c>
      <c r="J309" s="167">
        <f t="shared" si="28"/>
        <v>-194829.88000000268</v>
      </c>
      <c r="K309" s="167">
        <f t="shared" si="23"/>
        <v>-2105113.0900000036</v>
      </c>
      <c r="L309" s="222">
        <v>0</v>
      </c>
      <c r="M309" s="167">
        <f t="shared" si="24"/>
        <v>0</v>
      </c>
      <c r="N309" s="167">
        <f t="shared" si="25"/>
        <v>-194829.88000000268</v>
      </c>
      <c r="O309" s="167">
        <f t="shared" si="26"/>
        <v>-2105113.0900000036</v>
      </c>
      <c r="P309" s="123">
        <f t="shared" si="27"/>
        <v>-0.15387374253095265</v>
      </c>
      <c r="Q309" s="123">
        <f>J309/AVERAGE($G$226:G309)</f>
        <v>-3.8965976000000535E-3</v>
      </c>
      <c r="R309" s="123">
        <f>K309/AVERAGE($G$226:G309)</f>
        <v>-4.2102261800000068E-2</v>
      </c>
      <c r="S309" s="123">
        <f>N309/AVERAGE($G$226:G309)</f>
        <v>-3.8965976000000535E-3</v>
      </c>
      <c r="T309" s="123">
        <f>O309/AVERAGE($G$226:G309)</f>
        <v>-4.2102261800000068E-2</v>
      </c>
      <c r="U309" s="123">
        <f>T309/COUNT($T$226:T309)*365</f>
        <v>-0.18294435186904792</v>
      </c>
      <c r="V309" s="211">
        <f>(U309-I309)/(STDEV($S$226:S309)*SQRT(365))</f>
        <v>-3.5198948182868151</v>
      </c>
      <c r="W309" s="123">
        <f>(R309+1)/(MAX($R$226:R309)+1)-1</f>
        <v>-4.7623547143133993E-2</v>
      </c>
      <c r="X309" s="123">
        <f>MIN($W$226:W309)</f>
        <v>-4.7623547143133993E-2</v>
      </c>
      <c r="Y309" s="123">
        <f>IF(WEEKDAY(A:A)=6,R:R,Y308)</f>
        <v>-2.9176962600000054E-2</v>
      </c>
      <c r="Z309" s="120">
        <f>(Y309+1)/(MAX($Y$226:Y309)+1)-1</f>
        <v>-3.0006647190320423E-2</v>
      </c>
      <c r="AA309" s="123">
        <f>MIN($Z$226:Z309)</f>
        <v>-3.0006647190320423E-2</v>
      </c>
      <c r="AB309" s="123">
        <f t="shared" si="29"/>
        <v>0.34</v>
      </c>
      <c r="AC309" s="94">
        <f t="shared" si="30"/>
        <v>-2.1600000000000001E-2</v>
      </c>
      <c r="AD309" s="123">
        <f t="shared" si="31"/>
        <v>0.26400000000000001</v>
      </c>
      <c r="AE309">
        <f t="shared" si="32"/>
        <v>0.9</v>
      </c>
    </row>
    <row r="310" spans="1:31">
      <c r="A310" s="115">
        <v>44504</v>
      </c>
      <c r="B310" s="202">
        <v>1.0092000000000001</v>
      </c>
      <c r="C310" s="202">
        <v>1.0092000000000001</v>
      </c>
      <c r="D310" s="202">
        <v>1.0092000000000001</v>
      </c>
      <c r="E310" s="204">
        <v>47956662.229999997</v>
      </c>
      <c r="F310" s="191">
        <f t="shared" si="22"/>
        <v>0.96325283955330732</v>
      </c>
      <c r="G310" s="201">
        <f>出入金!M310</f>
        <v>50000000</v>
      </c>
      <c r="H310" s="201">
        <f>出入金!N310</f>
        <v>13798701.298701299</v>
      </c>
      <c r="I310" s="34">
        <f>出入金!C310</f>
        <v>4.295428571428582E-2</v>
      </c>
      <c r="J310" s="167">
        <f t="shared" si="28"/>
        <v>61775.320000000298</v>
      </c>
      <c r="K310" s="167">
        <f t="shared" si="23"/>
        <v>-2043337.7700000033</v>
      </c>
      <c r="L310" s="222">
        <v>0</v>
      </c>
      <c r="M310" s="167">
        <f t="shared" si="24"/>
        <v>0</v>
      </c>
      <c r="N310" s="167">
        <f t="shared" si="25"/>
        <v>61775.320000000298</v>
      </c>
      <c r="O310" s="167">
        <f t="shared" si="26"/>
        <v>-2043337.7700000033</v>
      </c>
      <c r="P310" s="123">
        <f t="shared" si="27"/>
        <v>-0.14808189015529435</v>
      </c>
      <c r="Q310" s="123">
        <f>J310/AVERAGE($G$226:G310)</f>
        <v>1.2355064000000059E-3</v>
      </c>
      <c r="R310" s="123">
        <f>K310/AVERAGE($G$226:G310)</f>
        <v>-4.0866755400000065E-2</v>
      </c>
      <c r="S310" s="123">
        <f>N310/AVERAGE($G$226:G310)</f>
        <v>1.2355064000000059E-3</v>
      </c>
      <c r="T310" s="123">
        <f>O310/AVERAGE($G$226:G310)</f>
        <v>-4.0866755400000065E-2</v>
      </c>
      <c r="U310" s="123">
        <f>T310/COUNT($T$226:T310)*365</f>
        <v>-0.17548665554117676</v>
      </c>
      <c r="V310" s="211">
        <f>(U310-I310)/(STDEV($S$226:S310)*SQRT(365))</f>
        <v>-3.418678829483206</v>
      </c>
      <c r="W310" s="123">
        <f>(R310+1)/(MAX($R$226:R310)+1)-1</f>
        <v>-4.6395162154017067E-2</v>
      </c>
      <c r="X310" s="123">
        <f>MIN($W$226:W310)</f>
        <v>-4.7623547143133993E-2</v>
      </c>
      <c r="Y310" s="123">
        <f>IF(WEEKDAY(A:A)=6,R:R,Y309)</f>
        <v>-2.9176962600000054E-2</v>
      </c>
      <c r="Z310" s="120">
        <f>(Y310+1)/(MAX($Y$226:Y310)+1)-1</f>
        <v>-3.0006647190320423E-2</v>
      </c>
      <c r="AA310" s="123">
        <f>MIN($Z$226:Z310)</f>
        <v>-3.0006647190320423E-2</v>
      </c>
      <c r="AB310" s="123">
        <f t="shared" si="29"/>
        <v>0.34</v>
      </c>
      <c r="AC310" s="94">
        <f t="shared" si="30"/>
        <v>-2.1600000000000001E-2</v>
      </c>
      <c r="AD310" s="123">
        <f t="shared" si="31"/>
        <v>0.26400000000000001</v>
      </c>
      <c r="AE310">
        <f t="shared" si="32"/>
        <v>0.9</v>
      </c>
    </row>
    <row r="311" spans="1:31">
      <c r="A311" s="115">
        <v>44505</v>
      </c>
      <c r="B311" s="202">
        <v>1.0033000000000001</v>
      </c>
      <c r="C311" s="202">
        <v>1.0033000000000001</v>
      </c>
      <c r="D311" s="202">
        <v>1.0033000000000001</v>
      </c>
      <c r="E311" s="204">
        <v>47676297.280000001</v>
      </c>
      <c r="F311" s="191">
        <f t="shared" si="22"/>
        <v>0.95762145652381403</v>
      </c>
      <c r="G311" s="201">
        <f>出入金!M311</f>
        <v>50000000</v>
      </c>
      <c r="H311" s="201">
        <f>出入金!N311</f>
        <v>13915857.605177993</v>
      </c>
      <c r="I311" s="34">
        <f>出入金!C311</f>
        <v>4.2953024911032131E-2</v>
      </c>
      <c r="J311" s="167">
        <f t="shared" si="28"/>
        <v>-280364.94999999553</v>
      </c>
      <c r="K311" s="167">
        <f t="shared" si="23"/>
        <v>-2323702.7199999988</v>
      </c>
      <c r="L311" s="222">
        <v>0</v>
      </c>
      <c r="M311" s="167">
        <f t="shared" si="24"/>
        <v>0</v>
      </c>
      <c r="N311" s="167">
        <f t="shared" si="25"/>
        <v>-280364.94999999553</v>
      </c>
      <c r="O311" s="167">
        <f t="shared" si="26"/>
        <v>-2323702.7199999988</v>
      </c>
      <c r="P311" s="123">
        <f t="shared" si="27"/>
        <v>-0.1669823582511627</v>
      </c>
      <c r="Q311" s="123">
        <f>J311/AVERAGE($G$226:G311)</f>
        <v>-5.6072989999999103E-3</v>
      </c>
      <c r="R311" s="123">
        <f>K311/AVERAGE($G$226:G311)</f>
        <v>-4.6474054399999978E-2</v>
      </c>
      <c r="S311" s="123">
        <f>N311/AVERAGE($G$226:G311)</f>
        <v>-5.6072989999999103E-3</v>
      </c>
      <c r="T311" s="123">
        <f>O311/AVERAGE($G$226:G311)</f>
        <v>-4.6474054399999978E-2</v>
      </c>
      <c r="U311" s="123">
        <f>T311/COUNT($T$226:T311)*365</f>
        <v>-0.19724453320930224</v>
      </c>
      <c r="V311" s="211">
        <f>(U311-I311)/(STDEV($S$226:S311)*SQRT(365))</f>
        <v>-3.7302760931840857</v>
      </c>
      <c r="W311" s="123">
        <f>(R311+1)/(MAX($R$226:R311)+1)-1</f>
        <v>-5.1970140900456818E-2</v>
      </c>
      <c r="X311" s="123">
        <f>MIN($W$226:W311)</f>
        <v>-5.1970140900456818E-2</v>
      </c>
      <c r="Y311" s="123">
        <f>IF(WEEKDAY(A:A)=6,R:R,Y310)</f>
        <v>-4.6474054399999978E-2</v>
      </c>
      <c r="Z311" s="120">
        <f>(Y311+1)/(MAX($Y$226:Y311)+1)-1</f>
        <v>-4.7288956553180994E-2</v>
      </c>
      <c r="AA311" s="123">
        <f>MIN($Z$226:Z311)</f>
        <v>-4.7288956553180994E-2</v>
      </c>
      <c r="AB311" s="123">
        <f t="shared" si="29"/>
        <v>0.34</v>
      </c>
      <c r="AC311" s="94">
        <f t="shared" si="30"/>
        <v>-2.1600000000000001E-2</v>
      </c>
      <c r="AD311" s="123">
        <f t="shared" si="31"/>
        <v>0.26400000000000001</v>
      </c>
      <c r="AE311">
        <f t="shared" si="32"/>
        <v>0.9</v>
      </c>
    </row>
    <row r="312" spans="1:31">
      <c r="A312" s="115">
        <v>44506</v>
      </c>
      <c r="B312" s="202">
        <v>1.0033000000000001</v>
      </c>
      <c r="C312" s="202">
        <v>1.0033000000000001</v>
      </c>
      <c r="D312" s="202">
        <v>1.0033000000000001</v>
      </c>
      <c r="E312" s="204">
        <v>47676297.280000001</v>
      </c>
      <c r="F312" s="191">
        <f t="shared" si="22"/>
        <v>0.95762145652381403</v>
      </c>
      <c r="G312" s="201">
        <f>出入金!M312</f>
        <v>50000000</v>
      </c>
      <c r="H312" s="201">
        <f>出入金!N312</f>
        <v>14032258.064516129</v>
      </c>
      <c r="I312" s="34">
        <f>出入金!C312</f>
        <v>4.2951773049645495E-2</v>
      </c>
      <c r="J312" s="167">
        <f t="shared" si="28"/>
        <v>0</v>
      </c>
      <c r="K312" s="167">
        <f t="shared" si="23"/>
        <v>-2323702.7199999988</v>
      </c>
      <c r="L312" s="222">
        <v>0</v>
      </c>
      <c r="M312" s="167">
        <f t="shared" si="24"/>
        <v>0</v>
      </c>
      <c r="N312" s="167">
        <f t="shared" si="25"/>
        <v>0</v>
      </c>
      <c r="O312" s="167">
        <f t="shared" si="26"/>
        <v>-2323702.7199999988</v>
      </c>
      <c r="P312" s="123">
        <f t="shared" si="27"/>
        <v>-0.16559720533333325</v>
      </c>
      <c r="Q312" s="123">
        <f>J312/AVERAGE($G$226:G312)</f>
        <v>0</v>
      </c>
      <c r="R312" s="123">
        <f>K312/AVERAGE($G$226:G312)</f>
        <v>-4.6474054399999978E-2</v>
      </c>
      <c r="S312" s="123">
        <f>N312/AVERAGE($G$226:G312)</f>
        <v>0</v>
      </c>
      <c r="T312" s="123">
        <f>O312/AVERAGE($G$226:G312)</f>
        <v>-4.6474054399999978E-2</v>
      </c>
      <c r="U312" s="123">
        <f>T312/COUNT($T$226:T312)*365</f>
        <v>-0.19497735466666657</v>
      </c>
      <c r="V312" s="211">
        <f>(U312-I312)/(STDEV($S$226:S312)*SQRT(365))</f>
        <v>-3.7161638485383373</v>
      </c>
      <c r="W312" s="123">
        <f>(R312+1)/(MAX($R$226:R312)+1)-1</f>
        <v>-5.1970140900456818E-2</v>
      </c>
      <c r="X312" s="123">
        <f>MIN($W$226:W312)</f>
        <v>-5.1970140900456818E-2</v>
      </c>
      <c r="Y312" s="123">
        <f>IF(WEEKDAY(A:A)=6,R:R,Y311)</f>
        <v>-4.6474054399999978E-2</v>
      </c>
      <c r="Z312" s="120">
        <f>(Y312+1)/(MAX($Y$226:Y312)+1)-1</f>
        <v>-4.7288956553180994E-2</v>
      </c>
      <c r="AA312" s="123">
        <f>MIN($Z$226:Z312)</f>
        <v>-4.7288956553180994E-2</v>
      </c>
      <c r="AB312" s="123">
        <f t="shared" si="29"/>
        <v>0.34</v>
      </c>
      <c r="AC312" s="94">
        <f t="shared" si="30"/>
        <v>-2.1600000000000001E-2</v>
      </c>
      <c r="AD312" s="123">
        <f t="shared" si="31"/>
        <v>0.26400000000000001</v>
      </c>
      <c r="AE312">
        <f t="shared" si="32"/>
        <v>0.9</v>
      </c>
    </row>
    <row r="313" spans="1:31">
      <c r="A313" s="115">
        <v>44507</v>
      </c>
      <c r="B313" s="202">
        <v>1.0033000000000001</v>
      </c>
      <c r="C313" s="202">
        <v>1.0033000000000001</v>
      </c>
      <c r="D313" s="202">
        <v>1.0033000000000001</v>
      </c>
      <c r="E313" s="204">
        <v>47676297.280000001</v>
      </c>
      <c r="F313" s="191">
        <f t="shared" si="22"/>
        <v>0.95762145652381403</v>
      </c>
      <c r="G313" s="201">
        <f>出入金!M313</f>
        <v>50000000</v>
      </c>
      <c r="H313" s="201">
        <f>出入金!N313</f>
        <v>14147909.96784566</v>
      </c>
      <c r="I313" s="34">
        <f>出入金!C313</f>
        <v>4.2950530035335791E-2</v>
      </c>
      <c r="J313" s="167">
        <f t="shared" si="28"/>
        <v>0</v>
      </c>
      <c r="K313" s="167">
        <f t="shared" si="23"/>
        <v>-2323702.7199999988</v>
      </c>
      <c r="L313" s="222">
        <v>0</v>
      </c>
      <c r="M313" s="167">
        <f t="shared" si="24"/>
        <v>0</v>
      </c>
      <c r="N313" s="167">
        <f t="shared" si="25"/>
        <v>0</v>
      </c>
      <c r="O313" s="167">
        <f t="shared" si="26"/>
        <v>-2323702.7199999988</v>
      </c>
      <c r="P313" s="123">
        <f t="shared" si="27"/>
        <v>-0.16424353316363627</v>
      </c>
      <c r="Q313" s="123">
        <f>J313/AVERAGE($G$226:G313)</f>
        <v>0</v>
      </c>
      <c r="R313" s="123">
        <f>K313/AVERAGE($G$226:G313)</f>
        <v>-4.6474054399999978E-2</v>
      </c>
      <c r="S313" s="123">
        <f>N313/AVERAGE($G$226:G313)</f>
        <v>0</v>
      </c>
      <c r="T313" s="123">
        <f>O313/AVERAGE($G$226:G313)</f>
        <v>-4.6474054399999978E-2</v>
      </c>
      <c r="U313" s="123">
        <f>T313/COUNT($T$226:T313)*365</f>
        <v>-0.19276170290909081</v>
      </c>
      <c r="V313" s="211">
        <f>(U313-I313)/(STDEV($S$226:S313)*SQRT(365))</f>
        <v>-3.7023404198075061</v>
      </c>
      <c r="W313" s="123">
        <f>(R313+1)/(MAX($R$226:R313)+1)-1</f>
        <v>-5.1970140900456818E-2</v>
      </c>
      <c r="X313" s="123">
        <f>MIN($W$226:W313)</f>
        <v>-5.1970140900456818E-2</v>
      </c>
      <c r="Y313" s="123">
        <f>IF(WEEKDAY(A:A)=6,R:R,Y312)</f>
        <v>-4.6474054399999978E-2</v>
      </c>
      <c r="Z313" s="120">
        <f>(Y313+1)/(MAX($Y$226:Y313)+1)-1</f>
        <v>-4.7288956553180994E-2</v>
      </c>
      <c r="AA313" s="123">
        <f>MIN($Z$226:Z313)</f>
        <v>-4.7288956553180994E-2</v>
      </c>
      <c r="AB313" s="123">
        <f t="shared" si="29"/>
        <v>0.34</v>
      </c>
      <c r="AC313" s="94">
        <f t="shared" si="30"/>
        <v>-2.1600000000000001E-2</v>
      </c>
      <c r="AD313" s="123">
        <f t="shared" si="31"/>
        <v>0.26400000000000001</v>
      </c>
      <c r="AE313">
        <f t="shared" si="32"/>
        <v>0.9</v>
      </c>
    </row>
    <row r="314" spans="1:31">
      <c r="A314" s="115">
        <v>44508</v>
      </c>
      <c r="B314" s="202">
        <v>1.0048999999999999</v>
      </c>
      <c r="C314" s="202">
        <v>1.0048999999999999</v>
      </c>
      <c r="D314" s="202">
        <v>1.0048999999999999</v>
      </c>
      <c r="E314" s="204">
        <v>47752328.460000001</v>
      </c>
      <c r="F314" s="191">
        <f t="shared" si="22"/>
        <v>0.95914861124367645</v>
      </c>
      <c r="G314" s="201">
        <f>出入金!M314</f>
        <v>50000000</v>
      </c>
      <c r="H314" s="201">
        <f>出入金!N314</f>
        <v>14262820.512820512</v>
      </c>
      <c r="I314" s="34">
        <f>出入金!C314</f>
        <v>4.294929577464799E-2</v>
      </c>
      <c r="J314" s="167">
        <f t="shared" si="28"/>
        <v>76031.179999999702</v>
      </c>
      <c r="K314" s="167">
        <f t="shared" si="23"/>
        <v>-2247671.5399999991</v>
      </c>
      <c r="L314" s="222">
        <v>0</v>
      </c>
      <c r="M314" s="167">
        <f t="shared" si="24"/>
        <v>0</v>
      </c>
      <c r="N314" s="167">
        <f t="shared" si="25"/>
        <v>76031.179999999702</v>
      </c>
      <c r="O314" s="167">
        <f t="shared" si="26"/>
        <v>-2247671.5399999991</v>
      </c>
      <c r="P314" s="123">
        <f t="shared" si="27"/>
        <v>-0.15758955516404488</v>
      </c>
      <c r="Q314" s="123">
        <f>J314/AVERAGE($G$226:G314)</f>
        <v>1.5206235999999939E-3</v>
      </c>
      <c r="R314" s="123">
        <f>K314/AVERAGE($G$226:G314)</f>
        <v>-4.4953430799999985E-2</v>
      </c>
      <c r="S314" s="123">
        <f>N314/AVERAGE($G$226:G314)</f>
        <v>1.5206235999999939E-3</v>
      </c>
      <c r="T314" s="123">
        <f>O314/AVERAGE($G$226:G314)</f>
        <v>-4.4953430799999985E-2</v>
      </c>
      <c r="U314" s="123">
        <f>T314/COUNT($T$226:T314)*365</f>
        <v>-0.18435957575280895</v>
      </c>
      <c r="V314" s="211">
        <f>(U314-I314)/(STDEV($S$226:S314)*SQRT(365))</f>
        <v>-3.5831214943053391</v>
      </c>
      <c r="W314" s="123">
        <f>(R314+1)/(MAX($R$226:R314)+1)-1</f>
        <v>-5.0458282115802278E-2</v>
      </c>
      <c r="X314" s="123">
        <f>MIN($W$226:W314)</f>
        <v>-5.1970140900456818E-2</v>
      </c>
      <c r="Y314" s="123">
        <f>IF(WEEKDAY(A:A)=6,R:R,Y313)</f>
        <v>-4.6474054399999978E-2</v>
      </c>
      <c r="Z314" s="120">
        <f>(Y314+1)/(MAX($Y$226:Y314)+1)-1</f>
        <v>-4.7288956553180994E-2</v>
      </c>
      <c r="AA314" s="123">
        <f>MIN($Z$226:Z314)</f>
        <v>-4.7288956553180994E-2</v>
      </c>
      <c r="AB314" s="123">
        <f t="shared" si="29"/>
        <v>0.34</v>
      </c>
      <c r="AC314" s="94">
        <f t="shared" si="30"/>
        <v>-2.1600000000000001E-2</v>
      </c>
      <c r="AD314" s="123">
        <f t="shared" si="31"/>
        <v>0.26400000000000001</v>
      </c>
      <c r="AE314">
        <f t="shared" si="32"/>
        <v>0.9</v>
      </c>
    </row>
    <row r="315" spans="1:31">
      <c r="A315" s="115">
        <v>44509</v>
      </c>
      <c r="B315" s="202">
        <v>1.006</v>
      </c>
      <c r="C315" s="202">
        <v>1.006</v>
      </c>
      <c r="D315" s="202">
        <v>1.006</v>
      </c>
      <c r="E315" s="204">
        <v>47804599.890000001</v>
      </c>
      <c r="F315" s="191">
        <f t="shared" si="22"/>
        <v>0.96019853011358203</v>
      </c>
      <c r="G315" s="201">
        <f>出入金!M315</f>
        <v>50000000</v>
      </c>
      <c r="H315" s="201">
        <f>出入金!N315</f>
        <v>14376996.805111822</v>
      </c>
      <c r="I315" s="34">
        <f>出入金!C315</f>
        <v>4.2948070175438703E-2</v>
      </c>
      <c r="J315" s="167">
        <f t="shared" si="28"/>
        <v>52271.429999999702</v>
      </c>
      <c r="K315" s="167">
        <f t="shared" si="23"/>
        <v>-2195400.1099999994</v>
      </c>
      <c r="L315" s="222">
        <v>0</v>
      </c>
      <c r="M315" s="167">
        <f t="shared" si="24"/>
        <v>0</v>
      </c>
      <c r="N315" s="167">
        <f t="shared" si="25"/>
        <v>52271.429999999702</v>
      </c>
      <c r="O315" s="167">
        <f t="shared" si="26"/>
        <v>-2195400.1099999994</v>
      </c>
      <c r="P315" s="123">
        <f t="shared" si="27"/>
        <v>-0.15270227431777772</v>
      </c>
      <c r="Q315" s="123">
        <f>J315/AVERAGE($G$226:G315)</f>
        <v>1.0454285999999941E-3</v>
      </c>
      <c r="R315" s="123">
        <f>K315/AVERAGE($G$226:G315)</f>
        <v>-4.390800219999999E-2</v>
      </c>
      <c r="S315" s="123">
        <f>N315/AVERAGE($G$226:G315)</f>
        <v>1.0454285999999941E-3</v>
      </c>
      <c r="T315" s="123">
        <f>O315/AVERAGE($G$226:G315)</f>
        <v>-4.390800219999999E-2</v>
      </c>
      <c r="U315" s="123">
        <f>T315/COUNT($T$226:T315)*365</f>
        <v>-0.17807134225555551</v>
      </c>
      <c r="V315" s="211">
        <f>(U315-I315)/(STDEV($S$226:S315)*SQRT(365))</f>
        <v>-3.4994341720904267</v>
      </c>
      <c r="W315" s="123">
        <f>(R315+1)/(MAX($R$226:R315)+1)-1</f>
        <v>-4.9418879325631715E-2</v>
      </c>
      <c r="X315" s="123">
        <f>MIN($W$226:W315)</f>
        <v>-5.1970140900456818E-2</v>
      </c>
      <c r="Y315" s="123">
        <f>IF(WEEKDAY(A:A)=6,R:R,Y314)</f>
        <v>-4.6474054399999978E-2</v>
      </c>
      <c r="Z315" s="120">
        <f>(Y315+1)/(MAX($Y$226:Y315)+1)-1</f>
        <v>-4.7288956553180994E-2</v>
      </c>
      <c r="AA315" s="123">
        <f>MIN($Z$226:Z315)</f>
        <v>-4.7288956553180994E-2</v>
      </c>
      <c r="AB315" s="123">
        <f t="shared" si="29"/>
        <v>0.34</v>
      </c>
      <c r="AC315" s="94">
        <f t="shared" si="30"/>
        <v>-2.1600000000000001E-2</v>
      </c>
      <c r="AD315" s="123">
        <f t="shared" si="31"/>
        <v>0.26400000000000001</v>
      </c>
      <c r="AE315">
        <f t="shared" si="32"/>
        <v>0.9</v>
      </c>
    </row>
    <row r="316" spans="1:31">
      <c r="A316" s="115">
        <v>44510</v>
      </c>
      <c r="B316" s="202">
        <v>1.0065999999999999</v>
      </c>
      <c r="C316" s="202">
        <v>1.0065999999999999</v>
      </c>
      <c r="D316" s="202">
        <v>1.0065999999999999</v>
      </c>
      <c r="E316" s="204">
        <v>47833111.579999998</v>
      </c>
      <c r="F316" s="191">
        <f t="shared" si="22"/>
        <v>0.96077121313353042</v>
      </c>
      <c r="G316" s="201">
        <f>出入金!M316</f>
        <v>50000000</v>
      </c>
      <c r="H316" s="201">
        <f>出入金!N316</f>
        <v>14490445.859872611</v>
      </c>
      <c r="I316" s="34">
        <f>出入金!C316</f>
        <v>4.2946853146853252E-2</v>
      </c>
      <c r="J316" s="167">
        <f t="shared" si="28"/>
        <v>28511.689999997616</v>
      </c>
      <c r="K316" s="167">
        <f t="shared" si="23"/>
        <v>-2166888.4200000018</v>
      </c>
      <c r="L316" s="222">
        <v>0</v>
      </c>
      <c r="M316" s="167">
        <f t="shared" si="24"/>
        <v>0</v>
      </c>
      <c r="N316" s="167">
        <f t="shared" si="25"/>
        <v>28511.689999997616</v>
      </c>
      <c r="O316" s="167">
        <f t="shared" si="26"/>
        <v>-2166888.4200000018</v>
      </c>
      <c r="P316" s="123">
        <f t="shared" si="27"/>
        <v>-0.14953911294065947</v>
      </c>
      <c r="Q316" s="123">
        <f>J316/AVERAGE($G$226:G316)</f>
        <v>5.7023379999995231E-4</v>
      </c>
      <c r="R316" s="123">
        <f>K316/AVERAGE($G$226:G316)</f>
        <v>-4.3337768400000039E-2</v>
      </c>
      <c r="S316" s="123">
        <f>N316/AVERAGE($G$226:G316)</f>
        <v>5.7023379999995231E-4</v>
      </c>
      <c r="T316" s="123">
        <f>O316/AVERAGE($G$226:G316)</f>
        <v>-4.3337768400000039E-2</v>
      </c>
      <c r="U316" s="123">
        <f>T316/COUNT($T$226:T316)*365</f>
        <v>-0.17382731281318697</v>
      </c>
      <c r="V316" s="211">
        <f>(U316-I316)/(STDEV($S$226:S316)*SQRT(365))</f>
        <v>-3.4494839231607668</v>
      </c>
      <c r="W316" s="123">
        <f>(R316+1)/(MAX($R$226:R316)+1)-1</f>
        <v>-4.885193233109808E-2</v>
      </c>
      <c r="X316" s="123">
        <f>MIN($W$226:W316)</f>
        <v>-5.1970140900456818E-2</v>
      </c>
      <c r="Y316" s="123">
        <f>IF(WEEKDAY(A:A)=6,R:R,Y315)</f>
        <v>-4.6474054399999978E-2</v>
      </c>
      <c r="Z316" s="120">
        <f>(Y316+1)/(MAX($Y$226:Y316)+1)-1</f>
        <v>-4.7288956553180994E-2</v>
      </c>
      <c r="AA316" s="123">
        <f>MIN($Z$226:Z316)</f>
        <v>-4.7288956553180994E-2</v>
      </c>
      <c r="AB316" s="123">
        <f t="shared" si="29"/>
        <v>0.34</v>
      </c>
      <c r="AC316" s="94">
        <f t="shared" si="30"/>
        <v>-2.1600000000000001E-2</v>
      </c>
      <c r="AD316" s="123">
        <f t="shared" si="31"/>
        <v>0.26400000000000001</v>
      </c>
      <c r="AE316">
        <f t="shared" si="32"/>
        <v>0.9</v>
      </c>
    </row>
    <row r="317" spans="1:31">
      <c r="A317" s="115">
        <v>44511</v>
      </c>
      <c r="B317" s="202">
        <v>1.0062</v>
      </c>
      <c r="C317" s="202">
        <v>1.0062</v>
      </c>
      <c r="D317" s="202">
        <v>1.0062</v>
      </c>
      <c r="E317" s="204">
        <v>47519482.990000002</v>
      </c>
      <c r="F317" s="191">
        <f t="shared" si="22"/>
        <v>0.9603894244535649</v>
      </c>
      <c r="G317" s="201">
        <f>出入金!M317</f>
        <v>50000000</v>
      </c>
      <c r="H317" s="201">
        <f>出入金!N317</f>
        <v>14603174.603174603</v>
      </c>
      <c r="I317" s="34">
        <f>出入金!C317</f>
        <v>4.2945644599303244E-2</v>
      </c>
      <c r="J317" s="167">
        <f t="shared" si="28"/>
        <v>-313628.58999999613</v>
      </c>
      <c r="K317" s="167">
        <f t="shared" si="23"/>
        <v>-2480517.0099999979</v>
      </c>
      <c r="L317" s="222">
        <v>0</v>
      </c>
      <c r="M317" s="167">
        <f t="shared" si="24"/>
        <v>0</v>
      </c>
      <c r="N317" s="167">
        <f t="shared" si="25"/>
        <v>-313628.58999999613</v>
      </c>
      <c r="O317" s="167">
        <f t="shared" si="26"/>
        <v>-2480517.0099999979</v>
      </c>
      <c r="P317" s="123">
        <f t="shared" si="27"/>
        <v>-0.16986149090217378</v>
      </c>
      <c r="Q317" s="123">
        <f>J317/AVERAGE($G$226:G317)</f>
        <v>-6.2725717999999224E-3</v>
      </c>
      <c r="R317" s="123">
        <f>K317/AVERAGE($G$226:G317)</f>
        <v>-4.9610340199999957E-2</v>
      </c>
      <c r="S317" s="123">
        <f>N317/AVERAGE($G$226:G317)</f>
        <v>-6.2725717999999224E-3</v>
      </c>
      <c r="T317" s="123">
        <f>O317/AVERAGE($G$226:G317)</f>
        <v>-4.9610340199999957E-2</v>
      </c>
      <c r="U317" s="123">
        <f>T317/COUNT($T$226:T317)*365</f>
        <v>-0.19682363231521721</v>
      </c>
      <c r="V317" s="211">
        <f>(U317-I317)/(STDEV($S$226:S317)*SQRT(365))</f>
        <v>-3.7727023722388471</v>
      </c>
      <c r="W317" s="123">
        <f>(R317+1)/(MAX($R$226:R317)+1)-1</f>
        <v>-5.5088349270968506E-2</v>
      </c>
      <c r="X317" s="123">
        <f>MIN($W$226:W317)</f>
        <v>-5.5088349270968506E-2</v>
      </c>
      <c r="Y317" s="123">
        <f>IF(WEEKDAY(A:A)=6,R:R,Y316)</f>
        <v>-4.6474054399999978E-2</v>
      </c>
      <c r="Z317" s="120">
        <f>(Y317+1)/(MAX($Y$226:Y317)+1)-1</f>
        <v>-4.7288956553180994E-2</v>
      </c>
      <c r="AA317" s="123">
        <f>MIN($Z$226:Z317)</f>
        <v>-4.7288956553180994E-2</v>
      </c>
      <c r="AB317" s="123">
        <f t="shared" si="29"/>
        <v>0.34</v>
      </c>
      <c r="AC317" s="94">
        <f t="shared" si="30"/>
        <v>-2.1600000000000001E-2</v>
      </c>
      <c r="AD317" s="123">
        <f t="shared" si="31"/>
        <v>0.26400000000000001</v>
      </c>
      <c r="AE317">
        <f t="shared" si="32"/>
        <v>0.9</v>
      </c>
    </row>
    <row r="318" spans="1:31">
      <c r="A318" s="115">
        <v>44512</v>
      </c>
      <c r="B318" s="202">
        <v>1.006</v>
      </c>
      <c r="C318" s="202">
        <v>1.006</v>
      </c>
      <c r="D318" s="202">
        <v>1.006</v>
      </c>
      <c r="E318" s="204">
        <v>47804599.890000001</v>
      </c>
      <c r="F318" s="191">
        <f t="shared" si="22"/>
        <v>0.96019853011358203</v>
      </c>
      <c r="G318" s="201">
        <f>出入金!M318</f>
        <v>50000000</v>
      </c>
      <c r="H318" s="201">
        <f>出入金!N318</f>
        <v>14715189.873417722</v>
      </c>
      <c r="I318" s="34">
        <f>出入金!C318</f>
        <v>4.2944444444444549E-2</v>
      </c>
      <c r="J318" s="167">
        <f t="shared" si="28"/>
        <v>285116.89999999851</v>
      </c>
      <c r="K318" s="167">
        <f t="shared" si="23"/>
        <v>-2195400.1099999994</v>
      </c>
      <c r="L318" s="222">
        <v>0</v>
      </c>
      <c r="M318" s="167">
        <f t="shared" si="24"/>
        <v>0</v>
      </c>
      <c r="N318" s="167">
        <f t="shared" si="25"/>
        <v>285116.89999999851</v>
      </c>
      <c r="O318" s="167">
        <f t="shared" si="26"/>
        <v>-2195400.1099999994</v>
      </c>
      <c r="P318" s="123">
        <f t="shared" si="27"/>
        <v>-0.14919278166881716</v>
      </c>
      <c r="Q318" s="123">
        <f>J318/AVERAGE($G$226:G318)</f>
        <v>5.70233799999997E-3</v>
      </c>
      <c r="R318" s="123">
        <f>K318/AVERAGE($G$226:G318)</f>
        <v>-4.390800219999999E-2</v>
      </c>
      <c r="S318" s="123">
        <f>N318/AVERAGE($G$226:G318)</f>
        <v>5.70233799999997E-3</v>
      </c>
      <c r="T318" s="123">
        <f>O318/AVERAGE($G$226:G318)</f>
        <v>-4.390800219999999E-2</v>
      </c>
      <c r="U318" s="123">
        <f>T318/COUNT($T$226:T318)*365</f>
        <v>-0.1723271054086021</v>
      </c>
      <c r="V318" s="211">
        <f>(U318-I318)/(STDEV($S$226:S318)*SQRT(365))</f>
        <v>-3.3424399974771308</v>
      </c>
      <c r="W318" s="123">
        <f>(R318+1)/(MAX($R$226:R318)+1)-1</f>
        <v>-4.9418879325631715E-2</v>
      </c>
      <c r="X318" s="123">
        <f>MIN($W$226:W318)</f>
        <v>-5.5088349270968506E-2</v>
      </c>
      <c r="Y318" s="123">
        <f>IF(WEEKDAY(A:A)=6,R:R,Y317)</f>
        <v>-4.390800219999999E-2</v>
      </c>
      <c r="Z318" s="120">
        <f>(Y318+1)/(MAX($Y$226:Y318)+1)-1</f>
        <v>-4.4725097352199761E-2</v>
      </c>
      <c r="AA318" s="123">
        <f>MIN($Z$226:Z318)</f>
        <v>-4.7288956553180994E-2</v>
      </c>
      <c r="AB318" s="123">
        <f t="shared" si="29"/>
        <v>0.34</v>
      </c>
      <c r="AC318" s="94">
        <f t="shared" si="30"/>
        <v>-2.1600000000000001E-2</v>
      </c>
      <c r="AD318" s="123">
        <f t="shared" si="31"/>
        <v>0.26400000000000001</v>
      </c>
      <c r="AE318">
        <f t="shared" si="32"/>
        <v>0.9</v>
      </c>
    </row>
    <row r="319" spans="1:31">
      <c r="A319" s="115">
        <v>44513</v>
      </c>
      <c r="B319" s="202">
        <v>1.006</v>
      </c>
      <c r="C319" s="202">
        <v>1.006</v>
      </c>
      <c r="D319" s="202">
        <v>1.006</v>
      </c>
      <c r="E319" s="204">
        <v>47804599.890000001</v>
      </c>
      <c r="F319" s="191">
        <f t="shared" si="22"/>
        <v>0.96019853011358203</v>
      </c>
      <c r="G319" s="201">
        <f>出入金!M319</f>
        <v>50000000</v>
      </c>
      <c r="H319" s="201">
        <f>出入金!N319</f>
        <v>14826498.422712933</v>
      </c>
      <c r="I319" s="34">
        <f>出入金!C319</f>
        <v>4.2943252595155815E-2</v>
      </c>
      <c r="J319" s="167">
        <f t="shared" si="28"/>
        <v>0</v>
      </c>
      <c r="K319" s="167">
        <f t="shared" si="23"/>
        <v>-2195400.1099999994</v>
      </c>
      <c r="L319" s="222">
        <v>0</v>
      </c>
      <c r="M319" s="167">
        <f t="shared" si="24"/>
        <v>0</v>
      </c>
      <c r="N319" s="167">
        <f t="shared" si="25"/>
        <v>0</v>
      </c>
      <c r="O319" s="167">
        <f t="shared" si="26"/>
        <v>-2195400.1099999994</v>
      </c>
      <c r="P319" s="123">
        <f t="shared" si="27"/>
        <v>-0.14807273082340422</v>
      </c>
      <c r="Q319" s="123">
        <f>J319/AVERAGE($G$226:G319)</f>
        <v>0</v>
      </c>
      <c r="R319" s="123">
        <f>K319/AVERAGE($G$226:G319)</f>
        <v>-4.390800219999999E-2</v>
      </c>
      <c r="S319" s="123">
        <f>N319/AVERAGE($G$226:G319)</f>
        <v>0</v>
      </c>
      <c r="T319" s="123">
        <f>O319/AVERAGE($G$226:G319)</f>
        <v>-4.390800219999999E-2</v>
      </c>
      <c r="U319" s="123">
        <f>T319/COUNT($T$226:T319)*365</f>
        <v>-0.17049383832978718</v>
      </c>
      <c r="V319" s="211">
        <f>(U319-I319)/(STDEV($S$226:S319)*SQRT(365))</f>
        <v>-3.3315676623748169</v>
      </c>
      <c r="W319" s="123">
        <f>(R319+1)/(MAX($R$226:R319)+1)-1</f>
        <v>-4.9418879325631715E-2</v>
      </c>
      <c r="X319" s="123">
        <f>MIN($W$226:W319)</f>
        <v>-5.5088349270968506E-2</v>
      </c>
      <c r="Y319" s="123">
        <f>IF(WEEKDAY(A:A)=6,R:R,Y318)</f>
        <v>-4.390800219999999E-2</v>
      </c>
      <c r="Z319" s="120">
        <f>(Y319+1)/(MAX($Y$226:Y319)+1)-1</f>
        <v>-4.4725097352199761E-2</v>
      </c>
      <c r="AA319" s="123">
        <f>MIN($Z$226:Z319)</f>
        <v>-4.7288956553180994E-2</v>
      </c>
      <c r="AB319" s="123">
        <f t="shared" si="29"/>
        <v>0.34</v>
      </c>
      <c r="AC319" s="94">
        <f t="shared" si="30"/>
        <v>-2.1600000000000001E-2</v>
      </c>
      <c r="AD319" s="123">
        <f t="shared" si="31"/>
        <v>0.26400000000000001</v>
      </c>
      <c r="AE319">
        <f t="shared" si="32"/>
        <v>0.9</v>
      </c>
    </row>
    <row r="320" spans="1:31">
      <c r="A320" s="115">
        <v>44514</v>
      </c>
      <c r="B320" s="202">
        <v>1.006</v>
      </c>
      <c r="C320" s="202">
        <v>1.006</v>
      </c>
      <c r="D320" s="202">
        <v>1.006</v>
      </c>
      <c r="E320" s="204">
        <v>47804599.890000001</v>
      </c>
      <c r="F320" s="191">
        <f t="shared" si="22"/>
        <v>0.96019853011358203</v>
      </c>
      <c r="G320" s="201">
        <f>出入金!M320</f>
        <v>50000000</v>
      </c>
      <c r="H320" s="201">
        <f>出入金!N320</f>
        <v>14937106.918238994</v>
      </c>
      <c r="I320" s="34">
        <f>出入金!C320</f>
        <v>4.2942068965517347E-2</v>
      </c>
      <c r="J320" s="167">
        <f t="shared" si="28"/>
        <v>0</v>
      </c>
      <c r="K320" s="167">
        <f t="shared" si="23"/>
        <v>-2195400.1099999994</v>
      </c>
      <c r="L320" s="222">
        <v>0</v>
      </c>
      <c r="M320" s="167">
        <f t="shared" si="24"/>
        <v>0</v>
      </c>
      <c r="N320" s="167">
        <f t="shared" si="25"/>
        <v>0</v>
      </c>
      <c r="O320" s="167">
        <f t="shared" si="26"/>
        <v>-2195400.1099999994</v>
      </c>
      <c r="P320" s="123">
        <f t="shared" si="27"/>
        <v>-0.14697625999578942</v>
      </c>
      <c r="Q320" s="123">
        <f>J320/AVERAGE($G$226:G320)</f>
        <v>0</v>
      </c>
      <c r="R320" s="123">
        <f>K320/AVERAGE($G$226:G320)</f>
        <v>-4.390800219999999E-2</v>
      </c>
      <c r="S320" s="123">
        <f>N320/AVERAGE($G$226:G320)</f>
        <v>0</v>
      </c>
      <c r="T320" s="123">
        <f>O320/AVERAGE($G$226:G320)</f>
        <v>-4.390800219999999E-2</v>
      </c>
      <c r="U320" s="123">
        <f>T320/COUNT($T$226:T320)*365</f>
        <v>-0.1686991663473684</v>
      </c>
      <c r="V320" s="211">
        <f>(U320-I320)/(STDEV($S$226:S320)*SQRT(365))</f>
        <v>-3.3209065981427761</v>
      </c>
      <c r="W320" s="123">
        <f>(R320+1)/(MAX($R$226:R320)+1)-1</f>
        <v>-4.9418879325631715E-2</v>
      </c>
      <c r="X320" s="123">
        <f>MIN($W$226:W320)</f>
        <v>-5.5088349270968506E-2</v>
      </c>
      <c r="Y320" s="123">
        <f>IF(WEEKDAY(A:A)=6,R:R,Y319)</f>
        <v>-4.390800219999999E-2</v>
      </c>
      <c r="Z320" s="120">
        <f>(Y320+1)/(MAX($Y$226:Y320)+1)-1</f>
        <v>-4.4725097352199761E-2</v>
      </c>
      <c r="AA320" s="123">
        <f>MIN($Z$226:Z320)</f>
        <v>-4.7288956553180994E-2</v>
      </c>
      <c r="AB320" s="123">
        <f t="shared" si="29"/>
        <v>0.34</v>
      </c>
      <c r="AC320" s="94">
        <f t="shared" si="30"/>
        <v>-2.1600000000000001E-2</v>
      </c>
      <c r="AD320" s="123">
        <f t="shared" si="31"/>
        <v>0.26400000000000001</v>
      </c>
      <c r="AE320">
        <f t="shared" si="32"/>
        <v>0.9</v>
      </c>
    </row>
    <row r="321" spans="1:31">
      <c r="A321" s="115">
        <v>44515</v>
      </c>
      <c r="B321" s="202">
        <v>1.0089999999999999</v>
      </c>
      <c r="C321" s="202">
        <v>1.0089999999999999</v>
      </c>
      <c r="D321" s="202">
        <v>1.0089999999999999</v>
      </c>
      <c r="E321" s="204">
        <v>47947158.340000004</v>
      </c>
      <c r="F321" s="191">
        <f t="shared" si="22"/>
        <v>0.96306194521332422</v>
      </c>
      <c r="G321" s="201">
        <f>出入金!M321</f>
        <v>50000000</v>
      </c>
      <c r="H321" s="201">
        <f>出入金!N321</f>
        <v>15047021.943573669</v>
      </c>
      <c r="I321" s="34">
        <f>出入金!C321</f>
        <v>4.2940893470790484E-2</v>
      </c>
      <c r="J321" s="167">
        <f t="shared" si="28"/>
        <v>142558.45000000298</v>
      </c>
      <c r="K321" s="167">
        <f t="shared" si="23"/>
        <v>-2052841.6599999964</v>
      </c>
      <c r="L321" s="222">
        <v>0</v>
      </c>
      <c r="M321" s="167">
        <f t="shared" si="24"/>
        <v>0</v>
      </c>
      <c r="N321" s="167">
        <f t="shared" si="25"/>
        <v>142558.45000000298</v>
      </c>
      <c r="O321" s="167">
        <f t="shared" si="26"/>
        <v>-2052841.6599999964</v>
      </c>
      <c r="P321" s="123">
        <f t="shared" si="27"/>
        <v>-0.1364284353208331</v>
      </c>
      <c r="Q321" s="123">
        <f>J321/AVERAGE($G$226:G321)</f>
        <v>2.8511690000000596E-3</v>
      </c>
      <c r="R321" s="123">
        <f>K321/AVERAGE($G$226:G321)</f>
        <v>-4.1056833199999927E-2</v>
      </c>
      <c r="S321" s="123">
        <f>N321/AVERAGE($G$226:G321)</f>
        <v>2.8511690000000596E-3</v>
      </c>
      <c r="T321" s="123">
        <f>O321/AVERAGE($G$226:G321)</f>
        <v>-4.1056833199999927E-2</v>
      </c>
      <c r="U321" s="123">
        <f>T321/COUNT($T$226:T321)*365</f>
        <v>-0.15610150122916638</v>
      </c>
      <c r="V321" s="211">
        <f>(U321-I321)/(STDEV($S$226:S321)*SQRT(365))</f>
        <v>-3.1236047982846884</v>
      </c>
      <c r="W321" s="123">
        <f>(R321+1)/(MAX($R$226:R321)+1)-1</f>
        <v>-4.6584144352963319E-2</v>
      </c>
      <c r="X321" s="123">
        <f>MIN($W$226:W321)</f>
        <v>-5.5088349270968506E-2</v>
      </c>
      <c r="Y321" s="123">
        <f>IF(WEEKDAY(A:A)=6,R:R,Y320)</f>
        <v>-4.390800219999999E-2</v>
      </c>
      <c r="Z321" s="120">
        <f>(Y321+1)/(MAX($Y$226:Y321)+1)-1</f>
        <v>-4.4725097352199761E-2</v>
      </c>
      <c r="AA321" s="123">
        <f>MIN($Z$226:Z321)</f>
        <v>-4.7288956553180994E-2</v>
      </c>
      <c r="AB321" s="123">
        <f t="shared" si="29"/>
        <v>0.34</v>
      </c>
      <c r="AC321" s="94">
        <f t="shared" si="30"/>
        <v>-2.1600000000000001E-2</v>
      </c>
      <c r="AD321" s="123">
        <f t="shared" si="31"/>
        <v>0.26400000000000001</v>
      </c>
      <c r="AE321">
        <f t="shared" si="32"/>
        <v>0.9</v>
      </c>
    </row>
    <row r="322" spans="1:31">
      <c r="A322" s="115">
        <v>44516</v>
      </c>
      <c r="B322" s="202">
        <v>1.0066999999999999</v>
      </c>
      <c r="C322" s="202">
        <v>1.0066999999999999</v>
      </c>
      <c r="D322" s="202">
        <v>1.0066999999999999</v>
      </c>
      <c r="E322" s="204">
        <v>47837863.530000001</v>
      </c>
      <c r="F322" s="191">
        <f t="shared" ref="F322:F353" si="33">D322/$D$226</f>
        <v>0.96086666030352186</v>
      </c>
      <c r="G322" s="201">
        <f>出入金!M322</f>
        <v>50000000</v>
      </c>
      <c r="H322" s="201">
        <f>出入金!N322</f>
        <v>15156250</v>
      </c>
      <c r="I322" s="34">
        <f>出入金!C322</f>
        <v>4.2939726027397367E-2</v>
      </c>
      <c r="J322" s="167">
        <f t="shared" si="28"/>
        <v>-109294.81000000238</v>
      </c>
      <c r="K322" s="167">
        <f t="shared" ref="K322:K353" si="34">E322-G322</f>
        <v>-2162136.4699999988</v>
      </c>
      <c r="L322" s="222">
        <v>0</v>
      </c>
      <c r="M322" s="167">
        <f t="shared" ref="M322:M353" si="35">IF(R322&gt;0,R322*G322*0.2,0)</f>
        <v>0</v>
      </c>
      <c r="N322" s="167">
        <f t="shared" ref="N322:N353" si="36">O322-O321</f>
        <v>-109294.81000000238</v>
      </c>
      <c r="O322" s="167">
        <f t="shared" ref="O322:O353" si="37">K322-L322</f>
        <v>-2162136.4699999988</v>
      </c>
      <c r="P322" s="123">
        <f t="shared" ref="P322:P353" si="38">K322/H322</f>
        <v>-0.14265642688659785</v>
      </c>
      <c r="Q322" s="123">
        <f>J322/AVERAGE($G$226:G322)</f>
        <v>-2.1858962000000479E-3</v>
      </c>
      <c r="R322" s="123">
        <f>K322/AVERAGE($G$226:G322)</f>
        <v>-4.3242729399999978E-2</v>
      </c>
      <c r="S322" s="123">
        <f>N322/AVERAGE($G$226:G322)</f>
        <v>-2.1858962000000479E-3</v>
      </c>
      <c r="T322" s="123">
        <f>O322/AVERAGE($G$226:G322)</f>
        <v>-4.3242729399999978E-2</v>
      </c>
      <c r="U322" s="123">
        <f>T322/COUNT($T$226:T322)*365</f>
        <v>-0.16271748691752569</v>
      </c>
      <c r="V322" s="211">
        <f>(U322-I322)/(STDEV($S$226:S322)*SQRT(365))</f>
        <v>-3.2396682322244583</v>
      </c>
      <c r="W322" s="123">
        <f>(R322+1)/(MAX($R$226:R322)+1)-1</f>
        <v>-4.8757441132201262E-2</v>
      </c>
      <c r="X322" s="123">
        <f>MIN($W$226:W322)</f>
        <v>-5.5088349270968506E-2</v>
      </c>
      <c r="Y322" s="123">
        <f>IF(WEEKDAY(A:A)=6,R:R,Y321)</f>
        <v>-4.390800219999999E-2</v>
      </c>
      <c r="Z322" s="120">
        <f>(Y322+1)/(MAX($Y$226:Y322)+1)-1</f>
        <v>-4.4725097352199761E-2</v>
      </c>
      <c r="AA322" s="123">
        <f>MIN($Z$226:Z322)</f>
        <v>-4.7288956553180994E-2</v>
      </c>
      <c r="AB322" s="123">
        <f t="shared" si="29"/>
        <v>0.34</v>
      </c>
      <c r="AC322" s="94">
        <f t="shared" si="30"/>
        <v>-2.1600000000000001E-2</v>
      </c>
      <c r="AD322" s="123">
        <f t="shared" si="31"/>
        <v>0.26400000000000001</v>
      </c>
      <c r="AE322">
        <f t="shared" si="32"/>
        <v>0.9</v>
      </c>
    </row>
    <row r="323" spans="1:31">
      <c r="A323" s="115">
        <v>44517</v>
      </c>
      <c r="B323" s="202">
        <v>1.0115000000000001</v>
      </c>
      <c r="C323" s="202">
        <v>1.0115000000000001</v>
      </c>
      <c r="D323" s="202">
        <v>1.0115000000000001</v>
      </c>
      <c r="E323" s="204">
        <v>48065957.039999999</v>
      </c>
      <c r="F323" s="191">
        <f t="shared" si="33"/>
        <v>0.96544812446310968</v>
      </c>
      <c r="G323" s="201">
        <f>出入金!M323</f>
        <v>50000000</v>
      </c>
      <c r="H323" s="201">
        <f>出入金!N323</f>
        <v>15264797.507788163</v>
      </c>
      <c r="I323" s="34">
        <f>出入金!C323</f>
        <v>4.2938566552901132E-2</v>
      </c>
      <c r="J323" s="167">
        <f t="shared" ref="J323:J354" si="39">E323-E322</f>
        <v>228093.50999999791</v>
      </c>
      <c r="K323" s="167">
        <f t="shared" si="34"/>
        <v>-1934042.9600000009</v>
      </c>
      <c r="L323" s="222">
        <v>0</v>
      </c>
      <c r="M323" s="167">
        <f t="shared" si="35"/>
        <v>0</v>
      </c>
      <c r="N323" s="167">
        <f t="shared" si="36"/>
        <v>228093.50999999791</v>
      </c>
      <c r="O323" s="167">
        <f t="shared" si="37"/>
        <v>-1934042.9600000009</v>
      </c>
      <c r="P323" s="123">
        <f t="shared" si="38"/>
        <v>-0.12669954901224495</v>
      </c>
      <c r="Q323" s="123">
        <f>J323/AVERAGE($G$226:G323)</f>
        <v>4.5618701999999584E-3</v>
      </c>
      <c r="R323" s="123">
        <f>K323/AVERAGE($G$226:G323)</f>
        <v>-3.8680859200000015E-2</v>
      </c>
      <c r="S323" s="123">
        <f>N323/AVERAGE($G$226:G323)</f>
        <v>4.5618701999999584E-3</v>
      </c>
      <c r="T323" s="123">
        <f>O323/AVERAGE($G$226:G323)</f>
        <v>-3.8680859200000015E-2</v>
      </c>
      <c r="U323" s="123">
        <f>T323/COUNT($T$226:T323)*365</f>
        <v>-0.14406646538775517</v>
      </c>
      <c r="V323" s="211">
        <f>(U323-I323)/(STDEV($S$226:S323)*SQRT(365))</f>
        <v>-2.9270731927198961</v>
      </c>
      <c r="W323" s="123">
        <f>(R323+1)/(MAX($R$226:R323)+1)-1</f>
        <v>-4.4221865374779123E-2</v>
      </c>
      <c r="X323" s="123">
        <f>MIN($W$226:W323)</f>
        <v>-5.5088349270968506E-2</v>
      </c>
      <c r="Y323" s="123">
        <f>IF(WEEKDAY(A:A)=6,R:R,Y322)</f>
        <v>-4.390800219999999E-2</v>
      </c>
      <c r="Z323" s="120">
        <f>(Y323+1)/(MAX($Y$226:Y323)+1)-1</f>
        <v>-4.4725097352199761E-2</v>
      </c>
      <c r="AA323" s="123">
        <f>MIN($Z$226:Z323)</f>
        <v>-4.7288956553180994E-2</v>
      </c>
      <c r="AB323" s="123">
        <f t="shared" ref="AB323:AB354" si="40">$AB$226</f>
        <v>0.34</v>
      </c>
      <c r="AC323" s="94">
        <f t="shared" ref="AC323:AC354" si="41">$AC$226</f>
        <v>-2.1600000000000001E-2</v>
      </c>
      <c r="AD323" s="123">
        <f t="shared" ref="AD323:AD354" si="42">$AD$226</f>
        <v>0.26400000000000001</v>
      </c>
      <c r="AE323">
        <f t="shared" ref="AE323:AE354" si="43">$AE$226</f>
        <v>0.9</v>
      </c>
    </row>
    <row r="324" spans="1:31">
      <c r="A324" s="115">
        <v>44518</v>
      </c>
      <c r="B324" s="202">
        <v>1.0076000000000001</v>
      </c>
      <c r="C324" s="202">
        <v>1.0076000000000001</v>
      </c>
      <c r="D324" s="202">
        <v>1.0076000000000001</v>
      </c>
      <c r="E324" s="204">
        <v>47519482.990000002</v>
      </c>
      <c r="F324" s="191">
        <f t="shared" si="33"/>
        <v>0.96172568483344467</v>
      </c>
      <c r="G324" s="201">
        <f>出入金!M324</f>
        <v>50000000</v>
      </c>
      <c r="H324" s="201">
        <f>出入金!N324</f>
        <v>15372670.807453416</v>
      </c>
      <c r="I324" s="34">
        <f>出入金!C324</f>
        <v>4.2937414965986499E-2</v>
      </c>
      <c r="J324" s="167">
        <f t="shared" si="39"/>
        <v>-546474.04999999702</v>
      </c>
      <c r="K324" s="167">
        <f t="shared" si="34"/>
        <v>-2480517.0099999979</v>
      </c>
      <c r="L324" s="222">
        <v>0</v>
      </c>
      <c r="M324" s="167">
        <f t="shared" si="35"/>
        <v>0</v>
      </c>
      <c r="N324" s="167">
        <f t="shared" si="36"/>
        <v>-546474.04999999702</v>
      </c>
      <c r="O324" s="167">
        <f t="shared" si="37"/>
        <v>-2480517.0099999979</v>
      </c>
      <c r="P324" s="123">
        <f t="shared" si="38"/>
        <v>-0.16135888428686854</v>
      </c>
      <c r="Q324" s="123">
        <f>J324/AVERAGE($G$226:G324)</f>
        <v>-1.0929480999999941E-2</v>
      </c>
      <c r="R324" s="123">
        <f>K324/AVERAGE($G$226:G324)</f>
        <v>-4.9610340199999957E-2</v>
      </c>
      <c r="S324" s="123">
        <f>N324/AVERAGE($G$226:G324)</f>
        <v>-1.0929480999999941E-2</v>
      </c>
      <c r="T324" s="123">
        <f>O324/AVERAGE($G$226:G324)</f>
        <v>-4.9610340199999957E-2</v>
      </c>
      <c r="U324" s="123">
        <f>T324/COUNT($T$226:T324)*365</f>
        <v>-0.18290680982828267</v>
      </c>
      <c r="V324" s="211">
        <f>(U324-I324)/(STDEV($S$226:S324)*SQRT(365))</f>
        <v>-3.385849011238641</v>
      </c>
      <c r="W324" s="123">
        <f>(R324+1)/(MAX($R$226:R324)+1)-1</f>
        <v>-5.5088349270968506E-2</v>
      </c>
      <c r="X324" s="123">
        <f>MIN($W$226:W324)</f>
        <v>-5.5088349270968506E-2</v>
      </c>
      <c r="Y324" s="123">
        <f>IF(WEEKDAY(A:A)=6,R:R,Y323)</f>
        <v>-4.390800219999999E-2</v>
      </c>
      <c r="Z324" s="120">
        <f>(Y324+1)/(MAX($Y$226:Y324)+1)-1</f>
        <v>-4.4725097352199761E-2</v>
      </c>
      <c r="AA324" s="123">
        <f>MIN($Z$226:Z324)</f>
        <v>-4.7288956553180994E-2</v>
      </c>
      <c r="AB324" s="123">
        <f t="shared" si="40"/>
        <v>0.34</v>
      </c>
      <c r="AC324" s="94">
        <f t="shared" si="41"/>
        <v>-2.1600000000000001E-2</v>
      </c>
      <c r="AD324" s="123">
        <f t="shared" si="42"/>
        <v>0.26400000000000001</v>
      </c>
      <c r="AE324">
        <f t="shared" si="43"/>
        <v>0.9</v>
      </c>
    </row>
    <row r="325" spans="1:31">
      <c r="A325" s="115">
        <v>44519</v>
      </c>
      <c r="B325" s="202">
        <v>1.0068999999999999</v>
      </c>
      <c r="C325" s="202">
        <v>1.0068999999999999</v>
      </c>
      <c r="D325" s="202">
        <v>1.0068999999999999</v>
      </c>
      <c r="E325" s="204">
        <v>47847367.420000002</v>
      </c>
      <c r="F325" s="191">
        <f t="shared" si="33"/>
        <v>0.96105755464350462</v>
      </c>
      <c r="G325" s="201">
        <f>出入金!M325</f>
        <v>50000000</v>
      </c>
      <c r="H325" s="201">
        <f>出入金!N325</f>
        <v>15479876.160990711</v>
      </c>
      <c r="I325" s="34">
        <f>出入金!C325</f>
        <v>4.2936271186440784E-2</v>
      </c>
      <c r="J325" s="167">
        <f t="shared" si="39"/>
        <v>327884.4299999997</v>
      </c>
      <c r="K325" s="167">
        <f t="shared" si="34"/>
        <v>-2152632.5799999982</v>
      </c>
      <c r="L325" s="222">
        <v>0</v>
      </c>
      <c r="M325" s="167">
        <f t="shared" si="35"/>
        <v>0</v>
      </c>
      <c r="N325" s="167">
        <f t="shared" si="36"/>
        <v>327884.4299999997</v>
      </c>
      <c r="O325" s="167">
        <f t="shared" si="37"/>
        <v>-2152632.5799999982</v>
      </c>
      <c r="P325" s="123">
        <f t="shared" si="38"/>
        <v>-0.13906006466799989</v>
      </c>
      <c r="Q325" s="123">
        <f>J325/AVERAGE($G$226:G325)</f>
        <v>6.557688599999994E-3</v>
      </c>
      <c r="R325" s="123">
        <f>K325/AVERAGE($G$226:G325)</f>
        <v>-4.3052651599999964E-2</v>
      </c>
      <c r="S325" s="123">
        <f>N325/AVERAGE($G$226:G325)</f>
        <v>6.557688599999994E-3</v>
      </c>
      <c r="T325" s="123">
        <f>O325/AVERAGE($G$226:G325)</f>
        <v>-4.3052651599999964E-2</v>
      </c>
      <c r="U325" s="123">
        <f>T325/COUNT($T$226:T325)*365</f>
        <v>-0.15714217833999988</v>
      </c>
      <c r="V325" s="211">
        <f>(U325-I325)/(STDEV($S$226:S325)*SQRT(365))</f>
        <v>-2.9544517326616688</v>
      </c>
      <c r="W325" s="123">
        <f>(R325+1)/(MAX($R$226:R325)+1)-1</f>
        <v>-4.8568458933254788E-2</v>
      </c>
      <c r="X325" s="123">
        <f>MIN($W$226:W325)</f>
        <v>-5.5088349270968506E-2</v>
      </c>
      <c r="Y325" s="123">
        <f>IF(WEEKDAY(A:A)=6,R:R,Y324)</f>
        <v>-4.3052651599999964E-2</v>
      </c>
      <c r="Z325" s="120">
        <f>(Y325+1)/(MAX($Y$226:Y325)+1)-1</f>
        <v>-4.3870477751758563E-2</v>
      </c>
      <c r="AA325" s="123">
        <f>MIN($Z$226:Z325)</f>
        <v>-4.7288956553180994E-2</v>
      </c>
      <c r="AB325" s="123">
        <f t="shared" si="40"/>
        <v>0.34</v>
      </c>
      <c r="AC325" s="94">
        <f t="shared" si="41"/>
        <v>-2.1600000000000001E-2</v>
      </c>
      <c r="AD325" s="123">
        <f t="shared" si="42"/>
        <v>0.26400000000000001</v>
      </c>
      <c r="AE325">
        <f t="shared" si="43"/>
        <v>0.9</v>
      </c>
    </row>
    <row r="326" spans="1:31">
      <c r="A326" s="115">
        <v>44520</v>
      </c>
      <c r="B326" s="202">
        <v>1.0068999999999999</v>
      </c>
      <c r="C326" s="202">
        <v>1.0068999999999999</v>
      </c>
      <c r="D326" s="202">
        <v>1.0068999999999999</v>
      </c>
      <c r="E326" s="204">
        <v>47847367.420000002</v>
      </c>
      <c r="F326" s="191">
        <f t="shared" si="33"/>
        <v>0.96105755464350462</v>
      </c>
      <c r="G326" s="201">
        <f>出入金!M326</f>
        <v>50000000</v>
      </c>
      <c r="H326" s="201">
        <f>出入金!N326</f>
        <v>15586419.75308642</v>
      </c>
      <c r="I326" s="34">
        <f>出入金!C326</f>
        <v>4.2935135135135243E-2</v>
      </c>
      <c r="J326" s="167">
        <f t="shared" si="39"/>
        <v>0</v>
      </c>
      <c r="K326" s="167">
        <f t="shared" si="34"/>
        <v>-2152632.5799999982</v>
      </c>
      <c r="L326" s="222">
        <v>0</v>
      </c>
      <c r="M326" s="167">
        <f t="shared" si="35"/>
        <v>0</v>
      </c>
      <c r="N326" s="167">
        <f t="shared" si="36"/>
        <v>0</v>
      </c>
      <c r="O326" s="167">
        <f t="shared" si="37"/>
        <v>-2152632.5799999982</v>
      </c>
      <c r="P326" s="123">
        <f t="shared" si="38"/>
        <v>-0.13810949622178206</v>
      </c>
      <c r="Q326" s="123">
        <f>J326/AVERAGE($G$226:G326)</f>
        <v>0</v>
      </c>
      <c r="R326" s="123">
        <f>K326/AVERAGE($G$226:G326)</f>
        <v>-4.3052651599999964E-2</v>
      </c>
      <c r="S326" s="123">
        <f>N326/AVERAGE($G$226:G326)</f>
        <v>0</v>
      </c>
      <c r="T326" s="123">
        <f>O326/AVERAGE($G$226:G326)</f>
        <v>-4.3052651599999964E-2</v>
      </c>
      <c r="U326" s="123">
        <f>T326/COUNT($T$226:T326)*365</f>
        <v>-0.15558631518811866</v>
      </c>
      <c r="V326" s="211">
        <f>(U326-I326)/(STDEV($S$226:S326)*SQRT(365))</f>
        <v>-2.9460112027473953</v>
      </c>
      <c r="W326" s="123">
        <f>(R326+1)/(MAX($R$226:R326)+1)-1</f>
        <v>-4.8568458933254788E-2</v>
      </c>
      <c r="X326" s="123">
        <f>MIN($W$226:W326)</f>
        <v>-5.5088349270968506E-2</v>
      </c>
      <c r="Y326" s="123">
        <f>IF(WEEKDAY(A:A)=6,R:R,Y325)</f>
        <v>-4.3052651599999964E-2</v>
      </c>
      <c r="Z326" s="120">
        <f>(Y326+1)/(MAX($Y$226:Y326)+1)-1</f>
        <v>-4.3870477751758563E-2</v>
      </c>
      <c r="AA326" s="123">
        <f>MIN($Z$226:Z326)</f>
        <v>-4.7288956553180994E-2</v>
      </c>
      <c r="AB326" s="123">
        <f t="shared" si="40"/>
        <v>0.34</v>
      </c>
      <c r="AC326" s="94">
        <f t="shared" si="41"/>
        <v>-2.1600000000000001E-2</v>
      </c>
      <c r="AD326" s="123">
        <f t="shared" si="42"/>
        <v>0.26400000000000001</v>
      </c>
      <c r="AE326">
        <f t="shared" si="43"/>
        <v>0.9</v>
      </c>
    </row>
    <row r="327" spans="1:31">
      <c r="A327" s="115">
        <v>44521</v>
      </c>
      <c r="B327" s="202">
        <v>1.0068999999999999</v>
      </c>
      <c r="C327" s="202">
        <v>1.0068999999999999</v>
      </c>
      <c r="D327" s="202">
        <v>1.0068999999999999</v>
      </c>
      <c r="E327" s="204">
        <v>47847367.420000002</v>
      </c>
      <c r="F327" s="191">
        <f t="shared" si="33"/>
        <v>0.96105755464350462</v>
      </c>
      <c r="G327" s="201">
        <f>出入金!M327</f>
        <v>50000000</v>
      </c>
      <c r="H327" s="201">
        <f>出入金!N327</f>
        <v>15692307.692307692</v>
      </c>
      <c r="I327" s="34">
        <f>出入金!C327</f>
        <v>4.2934006734006845E-2</v>
      </c>
      <c r="J327" s="167">
        <f t="shared" si="39"/>
        <v>0</v>
      </c>
      <c r="K327" s="167">
        <f t="shared" si="34"/>
        <v>-2152632.5799999982</v>
      </c>
      <c r="L327" s="222">
        <v>0</v>
      </c>
      <c r="M327" s="167">
        <f t="shared" si="35"/>
        <v>0</v>
      </c>
      <c r="N327" s="167">
        <f t="shared" si="36"/>
        <v>0</v>
      </c>
      <c r="O327" s="167">
        <f t="shared" si="37"/>
        <v>-2152632.5799999982</v>
      </c>
      <c r="P327" s="123">
        <f t="shared" si="38"/>
        <v>-0.13717756637254891</v>
      </c>
      <c r="Q327" s="123">
        <f>J327/AVERAGE($G$226:G327)</f>
        <v>0</v>
      </c>
      <c r="R327" s="123">
        <f>K327/AVERAGE($G$226:G327)</f>
        <v>-4.3052651599999964E-2</v>
      </c>
      <c r="S327" s="123">
        <f>N327/AVERAGE($G$226:G327)</f>
        <v>0</v>
      </c>
      <c r="T327" s="123">
        <f>O327/AVERAGE($G$226:G327)</f>
        <v>-4.3052651599999964E-2</v>
      </c>
      <c r="U327" s="123">
        <f>T327/COUNT($T$226:T327)*365</f>
        <v>-0.1540609591568626</v>
      </c>
      <c r="V327" s="211">
        <f>(U327-I327)/(STDEV($S$226:S327)*SQRT(365))</f>
        <v>-2.9377265506605617</v>
      </c>
      <c r="W327" s="123">
        <f>(R327+1)/(MAX($R$226:R327)+1)-1</f>
        <v>-4.8568458933254788E-2</v>
      </c>
      <c r="X327" s="123">
        <f>MIN($W$226:W327)</f>
        <v>-5.5088349270968506E-2</v>
      </c>
      <c r="Y327" s="123">
        <f>IF(WEEKDAY(A:A)=6,R:R,Y326)</f>
        <v>-4.3052651599999964E-2</v>
      </c>
      <c r="Z327" s="120">
        <f>(Y327+1)/(MAX($Y$226:Y327)+1)-1</f>
        <v>-4.3870477751758563E-2</v>
      </c>
      <c r="AA327" s="123">
        <f>MIN($Z$226:Z327)</f>
        <v>-4.7288956553180994E-2</v>
      </c>
      <c r="AB327" s="123">
        <f t="shared" si="40"/>
        <v>0.34</v>
      </c>
      <c r="AC327" s="94">
        <f t="shared" si="41"/>
        <v>-2.1600000000000001E-2</v>
      </c>
      <c r="AD327" s="123">
        <f t="shared" si="42"/>
        <v>0.26400000000000001</v>
      </c>
      <c r="AE327">
        <f t="shared" si="43"/>
        <v>0.9</v>
      </c>
    </row>
    <row r="328" spans="1:31">
      <c r="A328" s="115">
        <v>44522</v>
      </c>
      <c r="B328" s="202">
        <v>1.0122</v>
      </c>
      <c r="C328" s="202">
        <v>1.0122</v>
      </c>
      <c r="D328" s="202">
        <v>1.0122</v>
      </c>
      <c r="E328" s="204">
        <v>48099220.68</v>
      </c>
      <c r="F328" s="191">
        <f t="shared" si="33"/>
        <v>0.96611625465304951</v>
      </c>
      <c r="G328" s="201">
        <f>出入金!M328</f>
        <v>50000000</v>
      </c>
      <c r="H328" s="201">
        <f>出入金!N328</f>
        <v>15797546.012269938</v>
      </c>
      <c r="I328" s="34">
        <f>出入金!C328</f>
        <v>4.2932885906040379E-2</v>
      </c>
      <c r="J328" s="167">
        <f t="shared" si="39"/>
        <v>251853.25999999791</v>
      </c>
      <c r="K328" s="167">
        <f t="shared" si="34"/>
        <v>-1900779.3200000003</v>
      </c>
      <c r="L328" s="222">
        <v>0</v>
      </c>
      <c r="M328" s="167">
        <f t="shared" si="35"/>
        <v>0</v>
      </c>
      <c r="N328" s="167">
        <f t="shared" si="36"/>
        <v>251853.25999999791</v>
      </c>
      <c r="O328" s="167">
        <f t="shared" si="37"/>
        <v>-1900779.3200000003</v>
      </c>
      <c r="P328" s="123">
        <f t="shared" si="38"/>
        <v>-0.12032117637281556</v>
      </c>
      <c r="Q328" s="123">
        <f>J328/AVERAGE($G$226:G328)</f>
        <v>5.0370651999999579E-3</v>
      </c>
      <c r="R328" s="123">
        <f>K328/AVERAGE($G$226:G328)</f>
        <v>-3.8015586400000009E-2</v>
      </c>
      <c r="S328" s="123">
        <f>N328/AVERAGE($G$226:G328)</f>
        <v>5.0370651999999579E-3</v>
      </c>
      <c r="T328" s="123">
        <f>O328/AVERAGE($G$226:G328)</f>
        <v>-3.8015586400000009E-2</v>
      </c>
      <c r="U328" s="123">
        <f>T328/COUNT($T$226:T328)*365</f>
        <v>-0.13471542753398061</v>
      </c>
      <c r="V328" s="211">
        <f>(U328-I328)/(STDEV($S$226:S328)*SQRT(365))</f>
        <v>-2.631275603643668</v>
      </c>
      <c r="W328" s="123">
        <f>(R328+1)/(MAX($R$226:R328)+1)-1</f>
        <v>-4.3560427181348671E-2</v>
      </c>
      <c r="X328" s="123">
        <f>MIN($W$226:W328)</f>
        <v>-5.5088349270968506E-2</v>
      </c>
      <c r="Y328" s="123">
        <f>IF(WEEKDAY(A:A)=6,R:R,Y327)</f>
        <v>-4.3052651599999964E-2</v>
      </c>
      <c r="Z328" s="120">
        <f>(Y328+1)/(MAX($Y$226:Y328)+1)-1</f>
        <v>-4.3870477751758563E-2</v>
      </c>
      <c r="AA328" s="123">
        <f>MIN($Z$226:Z328)</f>
        <v>-4.7288956553180994E-2</v>
      </c>
      <c r="AB328" s="123">
        <f t="shared" si="40"/>
        <v>0.34</v>
      </c>
      <c r="AC328" s="94">
        <f t="shared" si="41"/>
        <v>-2.1600000000000001E-2</v>
      </c>
      <c r="AD328" s="123">
        <f t="shared" si="42"/>
        <v>0.26400000000000001</v>
      </c>
      <c r="AE328">
        <f t="shared" si="43"/>
        <v>0.9</v>
      </c>
    </row>
    <row r="329" spans="1:31">
      <c r="A329" s="115">
        <v>44523</v>
      </c>
      <c r="B329" s="221">
        <v>1.0125999999999999</v>
      </c>
      <c r="C329" s="221">
        <v>1.0125999999999999</v>
      </c>
      <c r="D329" s="221">
        <v>1.0125999999999999</v>
      </c>
      <c r="E329" s="204">
        <v>48118228.479999997</v>
      </c>
      <c r="F329" s="191">
        <f t="shared" si="33"/>
        <v>0.96649804333301503</v>
      </c>
      <c r="G329" s="201">
        <f>出入金!M329</f>
        <v>50000000</v>
      </c>
      <c r="H329" s="201">
        <f>出入金!N329</f>
        <v>15902140.672782874</v>
      </c>
      <c r="I329" s="34">
        <f>出入金!C329</f>
        <v>4.2931772575250944E-2</v>
      </c>
      <c r="J329" s="167">
        <f t="shared" si="39"/>
        <v>19007.79999999702</v>
      </c>
      <c r="K329" s="167">
        <f t="shared" si="34"/>
        <v>-1881771.5200000033</v>
      </c>
      <c r="L329" s="222">
        <v>0</v>
      </c>
      <c r="M329" s="167">
        <f t="shared" si="35"/>
        <v>0</v>
      </c>
      <c r="N329" s="167">
        <f t="shared" si="36"/>
        <v>19007.79999999702</v>
      </c>
      <c r="O329" s="167">
        <f t="shared" si="37"/>
        <v>-1881771.5200000033</v>
      </c>
      <c r="P329" s="123">
        <f t="shared" si="38"/>
        <v>-0.11833447827692328</v>
      </c>
      <c r="Q329" s="123">
        <f>J329/AVERAGE($G$226:G329)</f>
        <v>3.8015599999994041E-4</v>
      </c>
      <c r="R329" s="123">
        <f>K329/AVERAGE($G$226:G329)</f>
        <v>-3.7635430400000065E-2</v>
      </c>
      <c r="S329" s="123">
        <f>N329/AVERAGE($G$226:G329)</f>
        <v>3.8015599999994041E-4</v>
      </c>
      <c r="T329" s="123">
        <f>O329/AVERAGE($G$226:G329)</f>
        <v>-3.7635430400000065E-2</v>
      </c>
      <c r="U329" s="123">
        <f>T329/COUNT($T$226:T329)*365</f>
        <v>-0.13208588553846176</v>
      </c>
      <c r="V329" s="211">
        <f>(U329-I329)/(STDEV($S$226:S329)*SQRT(365))</f>
        <v>-2.604419203448419</v>
      </c>
      <c r="W329" s="123">
        <f>(R329+1)/(MAX($R$226:R329)+1)-1</f>
        <v>-4.31824623857614E-2</v>
      </c>
      <c r="X329" s="123">
        <f>MIN($W$226:W329)</f>
        <v>-5.5088349270968506E-2</v>
      </c>
      <c r="Y329" s="123">
        <f>IF(WEEKDAY(A:A)=6,R:R,Y328)</f>
        <v>-4.3052651599999964E-2</v>
      </c>
      <c r="Z329" s="120">
        <f>(Y329+1)/(MAX($Y$226:Y329)+1)-1</f>
        <v>-4.3870477751758563E-2</v>
      </c>
      <c r="AA329" s="123">
        <f>MIN($Z$226:Z329)</f>
        <v>-4.7288956553180994E-2</v>
      </c>
      <c r="AB329" s="123">
        <f t="shared" si="40"/>
        <v>0.34</v>
      </c>
      <c r="AC329" s="94">
        <f t="shared" si="41"/>
        <v>-2.1600000000000001E-2</v>
      </c>
      <c r="AD329" s="123">
        <f t="shared" si="42"/>
        <v>0.26400000000000001</v>
      </c>
      <c r="AE329">
        <f t="shared" si="43"/>
        <v>0.9</v>
      </c>
    </row>
    <row r="330" spans="1:31">
      <c r="A330" s="115">
        <v>44524</v>
      </c>
      <c r="B330" s="221">
        <v>1.0141</v>
      </c>
      <c r="C330" s="221">
        <v>1.0141</v>
      </c>
      <c r="D330" s="221">
        <v>1.0141</v>
      </c>
      <c r="E330" s="204">
        <v>48189507.700000003</v>
      </c>
      <c r="F330" s="191">
        <f t="shared" si="33"/>
        <v>0.96792975088288624</v>
      </c>
      <c r="G330" s="201">
        <f>出入金!M330</f>
        <v>50000000</v>
      </c>
      <c r="H330" s="201">
        <f>出入金!N330</f>
        <v>16006097.560975609</v>
      </c>
      <c r="I330" s="34">
        <f>出入金!C330</f>
        <v>4.2930666666666777E-2</v>
      </c>
      <c r="J330" s="167">
        <f t="shared" si="39"/>
        <v>71279.220000006258</v>
      </c>
      <c r="K330" s="167">
        <f t="shared" si="34"/>
        <v>-1810492.299999997</v>
      </c>
      <c r="L330" s="222">
        <v>0</v>
      </c>
      <c r="M330" s="167">
        <f t="shared" si="35"/>
        <v>0</v>
      </c>
      <c r="N330" s="167">
        <f t="shared" si="36"/>
        <v>71279.220000006258</v>
      </c>
      <c r="O330" s="167">
        <f t="shared" si="37"/>
        <v>-1810492.299999997</v>
      </c>
      <c r="P330" s="123">
        <f t="shared" si="38"/>
        <v>-0.11311266179047601</v>
      </c>
      <c r="Q330" s="123">
        <f>J330/AVERAGE($G$226:G330)</f>
        <v>1.4255844000001252E-3</v>
      </c>
      <c r="R330" s="123">
        <f>K330/AVERAGE($G$226:G330)</f>
        <v>-3.6209845999999941E-2</v>
      </c>
      <c r="S330" s="123">
        <f>N330/AVERAGE($G$226:G330)</f>
        <v>1.4255844000001252E-3</v>
      </c>
      <c r="T330" s="123">
        <f>O330/AVERAGE($G$226:G330)</f>
        <v>-3.6209845999999941E-2</v>
      </c>
      <c r="U330" s="123">
        <f>T330/COUNT($T$226:T330)*365</f>
        <v>-0.1258723218095236</v>
      </c>
      <c r="V330" s="211">
        <f>(U330-I330)/(STDEV($S$226:S330)*SQRT(365))</f>
        <v>-2.5209755408879935</v>
      </c>
      <c r="W330" s="123">
        <f>(R330+1)/(MAX($R$226:R330)+1)-1</f>
        <v>-4.1765094998850727E-2</v>
      </c>
      <c r="X330" s="123">
        <f>MIN($W$226:W330)</f>
        <v>-5.5088349270968506E-2</v>
      </c>
      <c r="Y330" s="123">
        <f>IF(WEEKDAY(A:A)=6,R:R,Y329)</f>
        <v>-4.3052651599999964E-2</v>
      </c>
      <c r="Z330" s="120">
        <f>(Y330+1)/(MAX($Y$226:Y330)+1)-1</f>
        <v>-4.3870477751758563E-2</v>
      </c>
      <c r="AA330" s="123">
        <f>MIN($Z$226:Z330)</f>
        <v>-4.7288956553180994E-2</v>
      </c>
      <c r="AB330" s="123">
        <f t="shared" si="40"/>
        <v>0.34</v>
      </c>
      <c r="AC330" s="94">
        <f t="shared" si="41"/>
        <v>-2.1600000000000001E-2</v>
      </c>
      <c r="AD330" s="123">
        <f t="shared" si="42"/>
        <v>0.26400000000000001</v>
      </c>
      <c r="AE330">
        <f t="shared" si="43"/>
        <v>0.9</v>
      </c>
    </row>
    <row r="331" spans="1:31">
      <c r="A331" s="115">
        <v>44525</v>
      </c>
      <c r="B331" s="221">
        <v>1.0154000000000001</v>
      </c>
      <c r="C331" s="221">
        <v>1.0154000000000001</v>
      </c>
      <c r="D331" s="221">
        <v>1.0154000000000001</v>
      </c>
      <c r="E331" s="204">
        <v>48251283.030000001</v>
      </c>
      <c r="F331" s="191">
        <f t="shared" si="33"/>
        <v>0.96917056409277469</v>
      </c>
      <c r="G331" s="201">
        <f>出入金!M331</f>
        <v>50000000</v>
      </c>
      <c r="H331" s="201">
        <f>出入金!N331</f>
        <v>16109422.492401216</v>
      </c>
      <c r="I331" s="34">
        <f>出入金!C331</f>
        <v>4.2929568106312405E-2</v>
      </c>
      <c r="J331" s="167">
        <f t="shared" si="39"/>
        <v>61775.329999998212</v>
      </c>
      <c r="K331" s="167">
        <f t="shared" si="34"/>
        <v>-1748716.9699999988</v>
      </c>
      <c r="L331" s="222">
        <v>0</v>
      </c>
      <c r="M331" s="167">
        <f t="shared" si="35"/>
        <v>0</v>
      </c>
      <c r="N331" s="167">
        <f t="shared" si="36"/>
        <v>61775.329999998212</v>
      </c>
      <c r="O331" s="167">
        <f t="shared" si="37"/>
        <v>-1748716.9699999988</v>
      </c>
      <c r="P331" s="123">
        <f t="shared" si="38"/>
        <v>-0.1085524307792452</v>
      </c>
      <c r="Q331" s="123">
        <f>J331/AVERAGE($G$226:G331)</f>
        <v>1.2355065999999641E-3</v>
      </c>
      <c r="R331" s="123">
        <f>K331/AVERAGE($G$226:G331)</f>
        <v>-3.4974339399999978E-2</v>
      </c>
      <c r="S331" s="123">
        <f>N331/AVERAGE($G$226:G331)</f>
        <v>1.2355065999999641E-3</v>
      </c>
      <c r="T331" s="123">
        <f>O331/AVERAGE($G$226:G331)</f>
        <v>-3.4974339399999978E-2</v>
      </c>
      <c r="U331" s="123">
        <f>T331/COUNT($T$226:T331)*365</f>
        <v>-0.12043050831132068</v>
      </c>
      <c r="V331" s="211">
        <f>(U331-I331)/(STDEV($S$226:S331)*SQRT(365))</f>
        <v>-2.4490197897547712</v>
      </c>
      <c r="W331" s="123">
        <f>(R331+1)/(MAX($R$226:R331)+1)-1</f>
        <v>-4.0536709810886529E-2</v>
      </c>
      <c r="X331" s="123">
        <f>MIN($W$226:W331)</f>
        <v>-5.5088349270968506E-2</v>
      </c>
      <c r="Y331" s="123">
        <f>IF(WEEKDAY(A:A)=6,R:R,Y330)</f>
        <v>-4.3052651599999964E-2</v>
      </c>
      <c r="Z331" s="120">
        <f>(Y331+1)/(MAX($Y$226:Y331)+1)-1</f>
        <v>-4.3870477751758563E-2</v>
      </c>
      <c r="AA331" s="123">
        <f>MIN($Z$226:Z331)</f>
        <v>-4.7288956553180994E-2</v>
      </c>
      <c r="AB331" s="123">
        <f t="shared" si="40"/>
        <v>0.34</v>
      </c>
      <c r="AC331" s="94">
        <f t="shared" si="41"/>
        <v>-2.1600000000000001E-2</v>
      </c>
      <c r="AD331" s="123">
        <f t="shared" si="42"/>
        <v>0.26400000000000001</v>
      </c>
      <c r="AE331">
        <f t="shared" si="43"/>
        <v>0.9</v>
      </c>
    </row>
    <row r="332" spans="1:31">
      <c r="A332" s="115">
        <v>44526</v>
      </c>
      <c r="B332" s="221">
        <v>1.0150999999999999</v>
      </c>
      <c r="C332" s="221">
        <v>1.0150999999999999</v>
      </c>
      <c r="D332" s="221">
        <v>1.0150999999999999</v>
      </c>
      <c r="E332" s="204">
        <v>48237027.18</v>
      </c>
      <c r="F332" s="191">
        <f t="shared" si="33"/>
        <v>0.96888422258280027</v>
      </c>
      <c r="G332" s="201">
        <f>出入金!M332</f>
        <v>50000000</v>
      </c>
      <c r="H332" s="201">
        <f>出入金!N332</f>
        <v>16212121.212121213</v>
      </c>
      <c r="I332" s="34">
        <f>出入金!C332</f>
        <v>4.2928476821192163E-2</v>
      </c>
      <c r="J332" s="167">
        <f t="shared" si="39"/>
        <v>-14255.85000000149</v>
      </c>
      <c r="K332" s="167">
        <f t="shared" si="34"/>
        <v>-1762972.8200000003</v>
      </c>
      <c r="L332" s="222">
        <v>0</v>
      </c>
      <c r="M332" s="167">
        <f t="shared" si="35"/>
        <v>0</v>
      </c>
      <c r="N332" s="167">
        <f t="shared" si="36"/>
        <v>-14255.85000000149</v>
      </c>
      <c r="O332" s="167">
        <f t="shared" si="37"/>
        <v>-1762972.8200000003</v>
      </c>
      <c r="P332" s="123">
        <f t="shared" si="38"/>
        <v>-0.1087441178691589</v>
      </c>
      <c r="Q332" s="123">
        <f>J332/AVERAGE($G$226:G332)</f>
        <v>-2.851170000000298E-4</v>
      </c>
      <c r="R332" s="123">
        <f>K332/AVERAGE($G$226:G332)</f>
        <v>-3.5259456400000007E-2</v>
      </c>
      <c r="S332" s="123">
        <f>N332/AVERAGE($G$226:G332)</f>
        <v>-2.851170000000298E-4</v>
      </c>
      <c r="T332" s="123">
        <f>O332/AVERAGE($G$226:G332)</f>
        <v>-3.5259456400000007E-2</v>
      </c>
      <c r="U332" s="123">
        <f>T332/COUNT($T$226:T332)*365</f>
        <v>-0.12027758491588787</v>
      </c>
      <c r="V332" s="211">
        <f>(U332-I332)/(STDEV($S$226:S332)*SQRT(365))</f>
        <v>-2.4583323549907767</v>
      </c>
      <c r="W332" s="123">
        <f>(R332+1)/(MAX($R$226:R332)+1)-1</f>
        <v>-4.0820183407577093E-2</v>
      </c>
      <c r="X332" s="123">
        <f>MIN($W$226:W332)</f>
        <v>-5.5088349270968506E-2</v>
      </c>
      <c r="Y332" s="123">
        <f>IF(WEEKDAY(A:A)=6,R:R,Y331)</f>
        <v>-3.5259456400000007E-2</v>
      </c>
      <c r="Z332" s="120">
        <f>(Y332+1)/(MAX($Y$226:Y332)+1)-1</f>
        <v>-3.6083942770683941E-2</v>
      </c>
      <c r="AA332" s="123">
        <f>MIN($Z$226:Z332)</f>
        <v>-4.7288956553180994E-2</v>
      </c>
      <c r="AB332" s="123">
        <f t="shared" si="40"/>
        <v>0.34</v>
      </c>
      <c r="AC332" s="94">
        <f t="shared" si="41"/>
        <v>-2.1600000000000001E-2</v>
      </c>
      <c r="AD332" s="123">
        <f t="shared" si="42"/>
        <v>0.26400000000000001</v>
      </c>
      <c r="AE332">
        <f t="shared" si="43"/>
        <v>0.9</v>
      </c>
    </row>
    <row r="333" spans="1:31">
      <c r="A333" s="115">
        <v>44527</v>
      </c>
      <c r="B333" s="221">
        <v>1.0150999999999999</v>
      </c>
      <c r="C333" s="221">
        <v>1.0150999999999999</v>
      </c>
      <c r="D333" s="221">
        <v>1.0150999999999999</v>
      </c>
      <c r="E333" s="204">
        <v>48237027.18</v>
      </c>
      <c r="F333" s="191">
        <f t="shared" si="33"/>
        <v>0.96888422258280027</v>
      </c>
      <c r="G333" s="201">
        <f>出入金!M333</f>
        <v>50000000</v>
      </c>
      <c r="H333" s="201">
        <f>出入金!N333</f>
        <v>16314199.395770393</v>
      </c>
      <c r="I333" s="34">
        <f>出入金!C333</f>
        <v>4.292739273927404E-2</v>
      </c>
      <c r="J333" s="167">
        <f t="shared" si="39"/>
        <v>0</v>
      </c>
      <c r="K333" s="167">
        <f t="shared" si="34"/>
        <v>-1762972.8200000003</v>
      </c>
      <c r="L333" s="222">
        <v>0</v>
      </c>
      <c r="M333" s="167">
        <f t="shared" si="35"/>
        <v>0</v>
      </c>
      <c r="N333" s="167">
        <f t="shared" si="36"/>
        <v>0</v>
      </c>
      <c r="O333" s="167">
        <f t="shared" si="37"/>
        <v>-1762972.8200000003</v>
      </c>
      <c r="P333" s="123">
        <f t="shared" si="38"/>
        <v>-0.10806370433703705</v>
      </c>
      <c r="Q333" s="123">
        <f>J333/AVERAGE($G$226:G333)</f>
        <v>0</v>
      </c>
      <c r="R333" s="123">
        <f>K333/AVERAGE($G$226:G333)</f>
        <v>-3.5259456400000007E-2</v>
      </c>
      <c r="S333" s="123">
        <f>N333/AVERAGE($G$226:G333)</f>
        <v>0</v>
      </c>
      <c r="T333" s="123">
        <f>O333/AVERAGE($G$226:G333)</f>
        <v>-3.5259456400000007E-2</v>
      </c>
      <c r="U333" s="123">
        <f>T333/COUNT($T$226:T333)*365</f>
        <v>-0.11916390357407411</v>
      </c>
      <c r="V333" s="211">
        <f>(U333-I333)/(STDEV($S$226:S333)*SQRT(365))</f>
        <v>-2.4529275057081326</v>
      </c>
      <c r="W333" s="123">
        <f>(R333+1)/(MAX($R$226:R333)+1)-1</f>
        <v>-4.0820183407577093E-2</v>
      </c>
      <c r="X333" s="123">
        <f>MIN($W$226:W333)</f>
        <v>-5.5088349270968506E-2</v>
      </c>
      <c r="Y333" s="123">
        <f>IF(WEEKDAY(A:A)=6,R:R,Y332)</f>
        <v>-3.5259456400000007E-2</v>
      </c>
      <c r="Z333" s="120">
        <f>(Y333+1)/(MAX($Y$226:Y333)+1)-1</f>
        <v>-3.6083942770683941E-2</v>
      </c>
      <c r="AA333" s="123">
        <f>MIN($Z$226:Z333)</f>
        <v>-4.7288956553180994E-2</v>
      </c>
      <c r="AB333" s="123">
        <f t="shared" si="40"/>
        <v>0.34</v>
      </c>
      <c r="AC333" s="94">
        <f t="shared" si="41"/>
        <v>-2.1600000000000001E-2</v>
      </c>
      <c r="AD333" s="123">
        <f t="shared" si="42"/>
        <v>0.26400000000000001</v>
      </c>
      <c r="AE333">
        <f t="shared" si="43"/>
        <v>0.9</v>
      </c>
    </row>
    <row r="334" spans="1:31">
      <c r="A334" s="115">
        <v>44528</v>
      </c>
      <c r="B334" s="221">
        <v>1.0150999999999999</v>
      </c>
      <c r="C334" s="221">
        <v>1.0150999999999999</v>
      </c>
      <c r="D334" s="221">
        <v>1.0150999999999999</v>
      </c>
      <c r="E334" s="204">
        <v>48237027.18</v>
      </c>
      <c r="F334" s="191">
        <f t="shared" si="33"/>
        <v>0.96888422258280027</v>
      </c>
      <c r="G334" s="201">
        <f>出入金!M334</f>
        <v>50000000</v>
      </c>
      <c r="H334" s="201">
        <f>出入金!N334</f>
        <v>16415662.65060241</v>
      </c>
      <c r="I334" s="34">
        <f>出入金!C334</f>
        <v>4.2926315789473792E-2</v>
      </c>
      <c r="J334" s="167">
        <f t="shared" si="39"/>
        <v>0</v>
      </c>
      <c r="K334" s="167">
        <f t="shared" si="34"/>
        <v>-1762972.8200000003</v>
      </c>
      <c r="L334" s="222">
        <v>0</v>
      </c>
      <c r="M334" s="167">
        <f t="shared" si="35"/>
        <v>0</v>
      </c>
      <c r="N334" s="167">
        <f t="shared" si="36"/>
        <v>0</v>
      </c>
      <c r="O334" s="167">
        <f t="shared" si="37"/>
        <v>-1762972.8200000003</v>
      </c>
      <c r="P334" s="123">
        <f t="shared" si="38"/>
        <v>-0.10739577545688075</v>
      </c>
      <c r="Q334" s="123">
        <f>J334/AVERAGE($G$226:G334)</f>
        <v>0</v>
      </c>
      <c r="R334" s="123">
        <f>K334/AVERAGE($G$226:G334)</f>
        <v>-3.5259456400000007E-2</v>
      </c>
      <c r="S334" s="123">
        <f>N334/AVERAGE($G$226:G334)</f>
        <v>0</v>
      </c>
      <c r="T334" s="123">
        <f>O334/AVERAGE($G$226:G334)</f>
        <v>-3.5259456400000007E-2</v>
      </c>
      <c r="U334" s="123">
        <f>T334/COUNT($T$226:T334)*365</f>
        <v>-0.11807065675229361</v>
      </c>
      <c r="V334" s="211">
        <f>(U334-I334)/(STDEV($S$226:S334)*SQRT(365))</f>
        <v>-2.44762455713684</v>
      </c>
      <c r="W334" s="123">
        <f>(R334+1)/(MAX($R$226:R334)+1)-1</f>
        <v>-4.0820183407577093E-2</v>
      </c>
      <c r="X334" s="123">
        <f>MIN($W$226:W334)</f>
        <v>-5.5088349270968506E-2</v>
      </c>
      <c r="Y334" s="123">
        <f>IF(WEEKDAY(A:A)=6,R:R,Y333)</f>
        <v>-3.5259456400000007E-2</v>
      </c>
      <c r="Z334" s="120">
        <f>(Y334+1)/(MAX($Y$226:Y334)+1)-1</f>
        <v>-3.6083942770683941E-2</v>
      </c>
      <c r="AA334" s="123">
        <f>MIN($Z$226:Z334)</f>
        <v>-4.7288956553180994E-2</v>
      </c>
      <c r="AB334" s="123">
        <f t="shared" si="40"/>
        <v>0.34</v>
      </c>
      <c r="AC334" s="94">
        <f t="shared" si="41"/>
        <v>-2.1600000000000001E-2</v>
      </c>
      <c r="AD334" s="123">
        <f t="shared" si="42"/>
        <v>0.26400000000000001</v>
      </c>
      <c r="AE334">
        <f t="shared" si="43"/>
        <v>0.9</v>
      </c>
    </row>
    <row r="335" spans="1:31">
      <c r="A335" s="115">
        <v>44529</v>
      </c>
      <c r="B335" s="221">
        <v>1.0172000000000001</v>
      </c>
      <c r="C335" s="221">
        <v>1.0172000000000001</v>
      </c>
      <c r="D335" s="221">
        <v>1.0172000000000001</v>
      </c>
      <c r="E335" s="204">
        <v>48336818.100000001</v>
      </c>
      <c r="F335" s="191">
        <f t="shared" si="33"/>
        <v>0.97088861315262009</v>
      </c>
      <c r="G335" s="201">
        <f>出入金!M335</f>
        <v>50000000</v>
      </c>
      <c r="H335" s="201">
        <f>出入金!N335</f>
        <v>16516516.516516516</v>
      </c>
      <c r="I335" s="34">
        <f>出入金!C335</f>
        <v>4.2925245901639458E-2</v>
      </c>
      <c r="J335" s="167">
        <f t="shared" si="39"/>
        <v>99790.920000001788</v>
      </c>
      <c r="K335" s="167">
        <f t="shared" si="34"/>
        <v>-1663181.8999999985</v>
      </c>
      <c r="L335" s="222">
        <v>0</v>
      </c>
      <c r="M335" s="167">
        <f t="shared" si="35"/>
        <v>0</v>
      </c>
      <c r="N335" s="167">
        <f t="shared" si="36"/>
        <v>99790.920000001788</v>
      </c>
      <c r="O335" s="167">
        <f t="shared" si="37"/>
        <v>-1663181.8999999985</v>
      </c>
      <c r="P335" s="123">
        <f t="shared" si="38"/>
        <v>-0.10069810412727263</v>
      </c>
      <c r="Q335" s="123">
        <f>J335/AVERAGE($G$226:G335)</f>
        <v>1.9958184000000356E-3</v>
      </c>
      <c r="R335" s="123">
        <f>K335/AVERAGE($G$226:G335)</f>
        <v>-3.326363799999997E-2</v>
      </c>
      <c r="S335" s="123">
        <f>N335/AVERAGE($G$226:G335)</f>
        <v>1.9958184000000356E-3</v>
      </c>
      <c r="T335" s="123">
        <f>O335/AVERAGE($G$226:G335)</f>
        <v>-3.326363799999997E-2</v>
      </c>
      <c r="U335" s="123">
        <f>T335/COUNT($T$226:T335)*365</f>
        <v>-0.11037479881818173</v>
      </c>
      <c r="V335" s="211">
        <f>(U335-I335)/(STDEV($S$226:S335)*SQRT(365))</f>
        <v>-2.3365146268291741</v>
      </c>
      <c r="W335" s="123">
        <f>(R335+1)/(MAX($R$226:R335)+1)-1</f>
        <v>-3.8835868827285625E-2</v>
      </c>
      <c r="X335" s="123">
        <f>MIN($W$226:W335)</f>
        <v>-5.5088349270968506E-2</v>
      </c>
      <c r="Y335" s="123">
        <f>IF(WEEKDAY(A:A)=6,R:R,Y334)</f>
        <v>-3.5259456400000007E-2</v>
      </c>
      <c r="Z335" s="120">
        <f>(Y335+1)/(MAX($Y$226:Y335)+1)-1</f>
        <v>-3.6083942770683941E-2</v>
      </c>
      <c r="AA335" s="123">
        <f>MIN($Z$226:Z335)</f>
        <v>-4.7288956553180994E-2</v>
      </c>
      <c r="AB335" s="123">
        <f t="shared" si="40"/>
        <v>0.34</v>
      </c>
      <c r="AC335" s="94">
        <f t="shared" si="41"/>
        <v>-2.1600000000000001E-2</v>
      </c>
      <c r="AD335" s="123">
        <f t="shared" si="42"/>
        <v>0.26400000000000001</v>
      </c>
      <c r="AE335">
        <f t="shared" si="43"/>
        <v>0.9</v>
      </c>
    </row>
    <row r="336" spans="1:31">
      <c r="A336" s="115">
        <v>44530</v>
      </c>
      <c r="B336" s="221">
        <v>1.0190999999999999</v>
      </c>
      <c r="C336" s="221">
        <v>1.0190999999999999</v>
      </c>
      <c r="D336" s="221">
        <v>1.0190999999999999</v>
      </c>
      <c r="E336" s="204">
        <v>48427105.119999997</v>
      </c>
      <c r="F336" s="191">
        <f t="shared" si="33"/>
        <v>0.9727021093824566</v>
      </c>
      <c r="G336" s="201">
        <f>出入金!M336</f>
        <v>50000000</v>
      </c>
      <c r="H336" s="201">
        <f>出入金!N336</f>
        <v>16616766.467065869</v>
      </c>
      <c r="I336" s="34">
        <f>出入金!C336</f>
        <v>4.2924183006536061E-2</v>
      </c>
      <c r="J336" s="167">
        <f t="shared" si="39"/>
        <v>90287.019999995828</v>
      </c>
      <c r="K336" s="167">
        <f t="shared" si="34"/>
        <v>-1572894.8800000027</v>
      </c>
      <c r="L336" s="222">
        <v>0</v>
      </c>
      <c r="M336" s="167">
        <f t="shared" si="35"/>
        <v>0</v>
      </c>
      <c r="N336" s="167">
        <f t="shared" si="36"/>
        <v>90287.019999995828</v>
      </c>
      <c r="O336" s="167">
        <f t="shared" si="37"/>
        <v>-1572894.8800000027</v>
      </c>
      <c r="P336" s="123">
        <f t="shared" si="38"/>
        <v>-9.4657097282883046E-2</v>
      </c>
      <c r="Q336" s="123">
        <f>J336/AVERAGE($G$226:G336)</f>
        <v>1.8057403999999166E-3</v>
      </c>
      <c r="R336" s="123">
        <f>K336/AVERAGE($G$226:G336)</f>
        <v>-3.1457897600000055E-2</v>
      </c>
      <c r="S336" s="123">
        <f>N336/AVERAGE($G$226:G336)</f>
        <v>1.8057403999999166E-3</v>
      </c>
      <c r="T336" s="123">
        <f>O336/AVERAGE($G$226:G336)</f>
        <v>-3.1457897600000055E-2</v>
      </c>
      <c r="U336" s="123">
        <f>T336/COUNT($T$226:T336)*365</f>
        <v>-0.10344263625225243</v>
      </c>
      <c r="V336" s="211">
        <f>(U336-I336)/(STDEV($S$226:S336)*SQRT(365))</f>
        <v>-2.2372230143818905</v>
      </c>
      <c r="W336" s="123">
        <f>(R336+1)/(MAX($R$226:R336)+1)-1</f>
        <v>-3.7040536644787903E-2</v>
      </c>
      <c r="X336" s="123">
        <f>MIN($W$226:W336)</f>
        <v>-5.5088349270968506E-2</v>
      </c>
      <c r="Y336" s="123">
        <f>IF(WEEKDAY(A:A)=6,R:R,Y335)</f>
        <v>-3.5259456400000007E-2</v>
      </c>
      <c r="Z336" s="120">
        <f>(Y336+1)/(MAX($Y$226:Y336)+1)-1</f>
        <v>-3.6083942770683941E-2</v>
      </c>
      <c r="AA336" s="123">
        <f>MIN($Z$226:Z336)</f>
        <v>-4.7288956553180994E-2</v>
      </c>
      <c r="AB336" s="123">
        <f t="shared" si="40"/>
        <v>0.34</v>
      </c>
      <c r="AC336" s="94">
        <f t="shared" si="41"/>
        <v>-2.1600000000000001E-2</v>
      </c>
      <c r="AD336" s="123">
        <f t="shared" si="42"/>
        <v>0.26400000000000001</v>
      </c>
      <c r="AE336">
        <f t="shared" si="43"/>
        <v>0.9</v>
      </c>
    </row>
    <row r="337" spans="1:31">
      <c r="A337" s="115">
        <v>44531</v>
      </c>
      <c r="B337" s="221">
        <v>1.0196000000000001</v>
      </c>
      <c r="C337" s="221">
        <v>1.0196000000000001</v>
      </c>
      <c r="D337" s="221">
        <v>1.0196000000000001</v>
      </c>
      <c r="E337" s="204">
        <v>48450864.859999999</v>
      </c>
      <c r="F337" s="191">
        <f t="shared" si="33"/>
        <v>0.97317934523241389</v>
      </c>
      <c r="G337" s="201">
        <f>出入金!M337</f>
        <v>50000000</v>
      </c>
      <c r="H337" s="201">
        <f>出入金!N337</f>
        <v>16716417.910447761</v>
      </c>
      <c r="I337" s="34">
        <f>出入金!C337</f>
        <v>4.2923127035830733E-2</v>
      </c>
      <c r="J337" s="167">
        <f t="shared" si="39"/>
        <v>23759.740000002086</v>
      </c>
      <c r="K337" s="167">
        <f t="shared" si="34"/>
        <v>-1549135.1400000006</v>
      </c>
      <c r="L337" s="222">
        <v>0</v>
      </c>
      <c r="M337" s="167">
        <f t="shared" si="35"/>
        <v>0</v>
      </c>
      <c r="N337" s="167">
        <f t="shared" si="36"/>
        <v>23759.740000002086</v>
      </c>
      <c r="O337" s="167">
        <f t="shared" si="37"/>
        <v>-1549135.1400000006</v>
      </c>
      <c r="P337" s="123">
        <f t="shared" si="38"/>
        <v>-9.267147712500004E-2</v>
      </c>
      <c r="Q337" s="123">
        <f>J337/AVERAGE($G$226:G337)</f>
        <v>4.7519480000004171E-4</v>
      </c>
      <c r="R337" s="123">
        <f>K337/AVERAGE($G$226:G337)</f>
        <v>-3.0982702800000012E-2</v>
      </c>
      <c r="S337" s="123">
        <f>N337/AVERAGE($G$226:G337)</f>
        <v>4.7519480000004171E-4</v>
      </c>
      <c r="T337" s="123">
        <f>O337/AVERAGE($G$226:G337)</f>
        <v>-3.0982702800000012E-2</v>
      </c>
      <c r="U337" s="123">
        <f>T337/COUNT($T$226:T337)*365</f>
        <v>-0.10097041537500004</v>
      </c>
      <c r="V337" s="211">
        <f>(U337-I337)/(STDEV($S$226:S337)*SQRT(365))</f>
        <v>-2.208905340599399</v>
      </c>
      <c r="W337" s="123">
        <f>(R337+1)/(MAX($R$226:R337)+1)-1</f>
        <v>-3.6568080849150975E-2</v>
      </c>
      <c r="X337" s="123">
        <f>MIN($W$226:W337)</f>
        <v>-5.5088349270968506E-2</v>
      </c>
      <c r="Y337" s="123">
        <f>IF(WEEKDAY(A:A)=6,R:R,Y336)</f>
        <v>-3.5259456400000007E-2</v>
      </c>
      <c r="Z337" s="120">
        <f>(Y337+1)/(MAX($Y$226:Y337)+1)-1</f>
        <v>-3.6083942770683941E-2</v>
      </c>
      <c r="AA337" s="123">
        <f>MIN($Z$226:Z337)</f>
        <v>-4.7288956553180994E-2</v>
      </c>
      <c r="AB337" s="123">
        <f t="shared" si="40"/>
        <v>0.34</v>
      </c>
      <c r="AC337" s="94">
        <f t="shared" si="41"/>
        <v>-2.1600000000000001E-2</v>
      </c>
      <c r="AD337" s="123">
        <f t="shared" si="42"/>
        <v>0.26400000000000001</v>
      </c>
      <c r="AE337">
        <f t="shared" si="43"/>
        <v>0.9</v>
      </c>
    </row>
    <row r="338" spans="1:31">
      <c r="A338" s="115">
        <v>44532</v>
      </c>
      <c r="B338" s="221">
        <v>1.0206999999999999</v>
      </c>
      <c r="C338" s="221">
        <v>1.0206999999999999</v>
      </c>
      <c r="D338" s="221">
        <v>1.0206999999999999</v>
      </c>
      <c r="E338" s="204">
        <v>48503136.289999999</v>
      </c>
      <c r="F338" s="191">
        <f t="shared" si="33"/>
        <v>0.97422926410231925</v>
      </c>
      <c r="G338" s="201">
        <f>出入金!M338</f>
        <v>50000000</v>
      </c>
      <c r="H338" s="201">
        <f>出入金!N338</f>
        <v>16815476.19047619</v>
      </c>
      <c r="I338" s="34">
        <f>出入金!C338</f>
        <v>4.2922077922078035E-2</v>
      </c>
      <c r="J338" s="167">
        <f t="shared" si="39"/>
        <v>52271.429999999702</v>
      </c>
      <c r="K338" s="167">
        <f t="shared" si="34"/>
        <v>-1496863.7100000009</v>
      </c>
      <c r="L338" s="222">
        <v>0</v>
      </c>
      <c r="M338" s="167">
        <f t="shared" si="35"/>
        <v>0</v>
      </c>
      <c r="N338" s="167">
        <f t="shared" si="36"/>
        <v>52271.429999999702</v>
      </c>
      <c r="O338" s="167">
        <f t="shared" si="37"/>
        <v>-1496863.7100000009</v>
      </c>
      <c r="P338" s="123">
        <f t="shared" si="38"/>
        <v>-8.9017027709734561E-2</v>
      </c>
      <c r="Q338" s="123">
        <f>J338/AVERAGE($G$226:G338)</f>
        <v>1.0454285999999941E-3</v>
      </c>
      <c r="R338" s="123">
        <f>K338/AVERAGE($G$226:G338)</f>
        <v>-2.9937274200000016E-2</v>
      </c>
      <c r="S338" s="123">
        <f>N338/AVERAGE($G$226:G338)</f>
        <v>1.0454285999999941E-3</v>
      </c>
      <c r="T338" s="123">
        <f>O338/AVERAGE($G$226:G338)</f>
        <v>-2.9937274200000016E-2</v>
      </c>
      <c r="U338" s="123">
        <f>T338/COUNT($T$226:T338)*365</f>
        <v>-9.6700044982300948E-2</v>
      </c>
      <c r="V338" s="211">
        <f>(U338-I338)/(STDEV($S$226:S338)*SQRT(365))</f>
        <v>-2.1515243023021151</v>
      </c>
      <c r="W338" s="123">
        <f>(R338+1)/(MAX($R$226:R338)+1)-1</f>
        <v>-3.5528678058980412E-2</v>
      </c>
      <c r="X338" s="123">
        <f>MIN($W$226:W338)</f>
        <v>-5.5088349270968506E-2</v>
      </c>
      <c r="Y338" s="123">
        <f>IF(WEEKDAY(A:A)=6,R:R,Y337)</f>
        <v>-3.5259456400000007E-2</v>
      </c>
      <c r="Z338" s="120">
        <f>(Y338+1)/(MAX($Y$226:Y338)+1)-1</f>
        <v>-3.6083942770683941E-2</v>
      </c>
      <c r="AA338" s="123">
        <f>MIN($Z$226:Z338)</f>
        <v>-4.7288956553180994E-2</v>
      </c>
      <c r="AB338" s="123">
        <f t="shared" si="40"/>
        <v>0.34</v>
      </c>
      <c r="AC338" s="94">
        <f t="shared" si="41"/>
        <v>-2.1600000000000001E-2</v>
      </c>
      <c r="AD338" s="123">
        <f t="shared" si="42"/>
        <v>0.26400000000000001</v>
      </c>
      <c r="AE338">
        <f t="shared" si="43"/>
        <v>0.9</v>
      </c>
    </row>
    <row r="339" spans="1:31">
      <c r="A339" s="115">
        <v>44533</v>
      </c>
      <c r="B339" s="221">
        <v>1.0188999999999999</v>
      </c>
      <c r="C339" s="221">
        <v>1.0188999999999999</v>
      </c>
      <c r="D339" s="221">
        <v>1.0188999999999999</v>
      </c>
      <c r="E339" s="204">
        <v>48417601.219999999</v>
      </c>
      <c r="F339" s="191">
        <f t="shared" si="33"/>
        <v>0.97251121504247384</v>
      </c>
      <c r="G339" s="201">
        <f>出入金!M339</f>
        <v>50000000</v>
      </c>
      <c r="H339" s="201">
        <f>出入金!N339</f>
        <v>16913946.587537091</v>
      </c>
      <c r="I339" s="34">
        <f>出入金!C339</f>
        <v>4.2921035598705616E-2</v>
      </c>
      <c r="J339" s="167">
        <f t="shared" si="39"/>
        <v>-85535.070000000298</v>
      </c>
      <c r="K339" s="167">
        <f t="shared" si="34"/>
        <v>-1582398.7800000012</v>
      </c>
      <c r="L339" s="222">
        <v>0</v>
      </c>
      <c r="M339" s="167">
        <f t="shared" si="35"/>
        <v>0</v>
      </c>
      <c r="N339" s="167">
        <f t="shared" si="36"/>
        <v>-85535.070000000298</v>
      </c>
      <c r="O339" s="167">
        <f t="shared" si="37"/>
        <v>-1582398.7800000012</v>
      </c>
      <c r="P339" s="123">
        <f t="shared" si="38"/>
        <v>-9.3555857694736913E-2</v>
      </c>
      <c r="Q339" s="123">
        <f>J339/AVERAGE($G$226:G339)</f>
        <v>-1.710701400000006E-3</v>
      </c>
      <c r="R339" s="123">
        <f>K339/AVERAGE($G$226:G339)</f>
        <v>-3.1647975600000024E-2</v>
      </c>
      <c r="S339" s="123">
        <f>N339/AVERAGE($G$226:G339)</f>
        <v>-1.710701400000006E-3</v>
      </c>
      <c r="T339" s="123">
        <f>O339/AVERAGE($G$226:G339)</f>
        <v>-3.1647975600000024E-2</v>
      </c>
      <c r="U339" s="123">
        <f>T339/COUNT($T$226:T339)*365</f>
        <v>-0.1013290446842106</v>
      </c>
      <c r="V339" s="211">
        <f>(U339-I339)/(STDEV($S$226:S339)*SQRT(365))</f>
        <v>-2.2309529268309665</v>
      </c>
      <c r="W339" s="123">
        <f>(R339+1)/(MAX($R$226:R339)+1)-1</f>
        <v>-3.7229519042581427E-2</v>
      </c>
      <c r="X339" s="123">
        <f>MIN($W$226:W339)</f>
        <v>-5.5088349270968506E-2</v>
      </c>
      <c r="Y339" s="123">
        <f>IF(WEEKDAY(A:A)=6,R:R,Y338)</f>
        <v>-3.1647975600000024E-2</v>
      </c>
      <c r="Z339" s="120">
        <f>(Y339+1)/(MAX($Y$226:Y339)+1)-1</f>
        <v>-3.2475548413683941E-2</v>
      </c>
      <c r="AA339" s="123">
        <f>MIN($Z$226:Z339)</f>
        <v>-4.7288956553180994E-2</v>
      </c>
      <c r="AB339" s="123">
        <f t="shared" si="40"/>
        <v>0.34</v>
      </c>
      <c r="AC339" s="94">
        <f t="shared" si="41"/>
        <v>-2.1600000000000001E-2</v>
      </c>
      <c r="AD339" s="123">
        <f t="shared" si="42"/>
        <v>0.26400000000000001</v>
      </c>
      <c r="AE339">
        <f t="shared" si="43"/>
        <v>0.9</v>
      </c>
    </row>
    <row r="340" spans="1:31">
      <c r="A340" s="115">
        <v>44534</v>
      </c>
      <c r="B340" s="221">
        <v>1.0188999999999999</v>
      </c>
      <c r="C340" s="221">
        <v>1.0188999999999999</v>
      </c>
      <c r="D340" s="221">
        <v>1.0188999999999999</v>
      </c>
      <c r="E340" s="204">
        <v>48417601.219999999</v>
      </c>
      <c r="F340" s="191">
        <f t="shared" si="33"/>
        <v>0.97251121504247384</v>
      </c>
      <c r="G340" s="201">
        <f>出入金!M340</f>
        <v>50000000</v>
      </c>
      <c r="H340" s="201">
        <f>出入金!N340</f>
        <v>17011834.319526628</v>
      </c>
      <c r="I340" s="34">
        <f>出入金!C340</f>
        <v>4.2920000000000111E-2</v>
      </c>
      <c r="J340" s="167">
        <f t="shared" si="39"/>
        <v>0</v>
      </c>
      <c r="K340" s="167">
        <f t="shared" si="34"/>
        <v>-1582398.7800000012</v>
      </c>
      <c r="L340" s="222">
        <v>0</v>
      </c>
      <c r="M340" s="167">
        <f t="shared" si="35"/>
        <v>0</v>
      </c>
      <c r="N340" s="167">
        <f t="shared" si="36"/>
        <v>0</v>
      </c>
      <c r="O340" s="167">
        <f t="shared" si="37"/>
        <v>-1582398.7800000012</v>
      </c>
      <c r="P340" s="123">
        <f t="shared" si="38"/>
        <v>-9.3017528285217463E-2</v>
      </c>
      <c r="Q340" s="123">
        <f>J340/AVERAGE($G$226:G340)</f>
        <v>0</v>
      </c>
      <c r="R340" s="123">
        <f>K340/AVERAGE($G$226:G340)</f>
        <v>-3.1647975600000024E-2</v>
      </c>
      <c r="S340" s="123">
        <f>N340/AVERAGE($G$226:G340)</f>
        <v>0</v>
      </c>
      <c r="T340" s="123">
        <f>O340/AVERAGE($G$226:G340)</f>
        <v>-3.1647975600000024E-2</v>
      </c>
      <c r="U340" s="123">
        <f>T340/COUNT($T$226:T340)*365</f>
        <v>-0.10044792255652181</v>
      </c>
      <c r="V340" s="211">
        <f>(U340-I340)/(STDEV($S$226:S340)*SQRT(365))</f>
        <v>-2.2270333575945127</v>
      </c>
      <c r="W340" s="123">
        <f>(R340+1)/(MAX($R$226:R340)+1)-1</f>
        <v>-3.7229519042581427E-2</v>
      </c>
      <c r="X340" s="123">
        <f>MIN($W$226:W340)</f>
        <v>-5.5088349270968506E-2</v>
      </c>
      <c r="Y340" s="123">
        <f>IF(WEEKDAY(A:A)=6,R:R,Y339)</f>
        <v>-3.1647975600000024E-2</v>
      </c>
      <c r="Z340" s="120">
        <f>(Y340+1)/(MAX($Y$226:Y340)+1)-1</f>
        <v>-3.2475548413683941E-2</v>
      </c>
      <c r="AA340" s="123">
        <f>MIN($Z$226:Z340)</f>
        <v>-4.7288956553180994E-2</v>
      </c>
      <c r="AB340" s="123">
        <f t="shared" si="40"/>
        <v>0.34</v>
      </c>
      <c r="AC340" s="94">
        <f t="shared" si="41"/>
        <v>-2.1600000000000001E-2</v>
      </c>
      <c r="AD340" s="123">
        <f t="shared" si="42"/>
        <v>0.26400000000000001</v>
      </c>
      <c r="AE340">
        <f t="shared" si="43"/>
        <v>0.9</v>
      </c>
    </row>
    <row r="341" spans="1:31">
      <c r="A341" s="115">
        <v>44535</v>
      </c>
      <c r="B341" s="221">
        <v>1.0188999999999999</v>
      </c>
      <c r="C341" s="221">
        <v>1.0188999999999999</v>
      </c>
      <c r="D341" s="221">
        <v>1.0188999999999999</v>
      </c>
      <c r="E341" s="204">
        <v>48417601.219999999</v>
      </c>
      <c r="F341" s="191">
        <f t="shared" si="33"/>
        <v>0.97251121504247384</v>
      </c>
      <c r="G341" s="201">
        <f>出入金!M341</f>
        <v>50000000</v>
      </c>
      <c r="H341" s="201">
        <f>出入金!N341</f>
        <v>17109144.542772863</v>
      </c>
      <c r="I341" s="34">
        <f>出入金!C341</f>
        <v>4.291897106109336E-2</v>
      </c>
      <c r="J341" s="167">
        <f t="shared" si="39"/>
        <v>0</v>
      </c>
      <c r="K341" s="167">
        <f t="shared" si="34"/>
        <v>-1582398.7800000012</v>
      </c>
      <c r="L341" s="222">
        <v>0</v>
      </c>
      <c r="M341" s="167">
        <f t="shared" si="35"/>
        <v>0</v>
      </c>
      <c r="N341" s="167">
        <f t="shared" si="36"/>
        <v>0</v>
      </c>
      <c r="O341" s="167">
        <f t="shared" si="37"/>
        <v>-1582398.7800000012</v>
      </c>
      <c r="P341" s="123">
        <f t="shared" si="38"/>
        <v>-9.2488480417241434E-2</v>
      </c>
      <c r="Q341" s="123">
        <f>J341/AVERAGE($G$226:G341)</f>
        <v>0</v>
      </c>
      <c r="R341" s="123">
        <f>K341/AVERAGE($G$226:G341)</f>
        <v>-3.1647975600000024E-2</v>
      </c>
      <c r="S341" s="123">
        <f>N341/AVERAGE($G$226:G341)</f>
        <v>0</v>
      </c>
      <c r="T341" s="123">
        <f>O341/AVERAGE($G$226:G341)</f>
        <v>-3.1647975600000024E-2</v>
      </c>
      <c r="U341" s="123">
        <f>T341/COUNT($T$226:T341)*365</f>
        <v>-9.9581992189655244E-2</v>
      </c>
      <c r="V341" s="211">
        <f>(U341-I341)/(STDEV($S$226:S341)*SQRT(365))</f>
        <v>-2.2231892252604952</v>
      </c>
      <c r="W341" s="123">
        <f>(R341+1)/(MAX($R$226:R341)+1)-1</f>
        <v>-3.7229519042581427E-2</v>
      </c>
      <c r="X341" s="123">
        <f>MIN($W$226:W341)</f>
        <v>-5.5088349270968506E-2</v>
      </c>
      <c r="Y341" s="123">
        <f>IF(WEEKDAY(A:A)=6,R:R,Y340)</f>
        <v>-3.1647975600000024E-2</v>
      </c>
      <c r="Z341" s="120">
        <f>(Y341+1)/(MAX($Y$226:Y341)+1)-1</f>
        <v>-3.2475548413683941E-2</v>
      </c>
      <c r="AA341" s="123">
        <f>MIN($Z$226:Z341)</f>
        <v>-4.7288956553180994E-2</v>
      </c>
      <c r="AB341" s="123">
        <f t="shared" si="40"/>
        <v>0.34</v>
      </c>
      <c r="AC341" s="94">
        <f t="shared" si="41"/>
        <v>-2.1600000000000001E-2</v>
      </c>
      <c r="AD341" s="123">
        <f t="shared" si="42"/>
        <v>0.26400000000000001</v>
      </c>
      <c r="AE341">
        <f t="shared" si="43"/>
        <v>0.9</v>
      </c>
    </row>
    <row r="342" spans="1:31">
      <c r="A342" s="115">
        <v>44536</v>
      </c>
      <c r="B342" s="221">
        <v>1.0111000000000001</v>
      </c>
      <c r="C342" s="221">
        <v>1.0111000000000001</v>
      </c>
      <c r="D342" s="221">
        <v>1.0111000000000001</v>
      </c>
      <c r="E342" s="204">
        <v>48046949.25</v>
      </c>
      <c r="F342" s="191">
        <f t="shared" si="33"/>
        <v>0.96506633578314405</v>
      </c>
      <c r="G342" s="201">
        <f>出入金!M342</f>
        <v>50000000</v>
      </c>
      <c r="H342" s="201">
        <f>出入金!N342</f>
        <v>17205882.352941178</v>
      </c>
      <c r="I342" s="34">
        <f>出入金!C342</f>
        <v>4.291794871794883E-2</v>
      </c>
      <c r="J342" s="167">
        <f t="shared" si="39"/>
        <v>-370651.96999999881</v>
      </c>
      <c r="K342" s="167">
        <f t="shared" si="34"/>
        <v>-1953050.75</v>
      </c>
      <c r="L342" s="222">
        <v>0</v>
      </c>
      <c r="M342" s="167">
        <f t="shared" si="35"/>
        <v>0</v>
      </c>
      <c r="N342" s="167">
        <f t="shared" si="36"/>
        <v>-370651.96999999881</v>
      </c>
      <c r="O342" s="167">
        <f t="shared" si="37"/>
        <v>-1953050.75</v>
      </c>
      <c r="P342" s="123">
        <f t="shared" si="38"/>
        <v>-0.11351064188034188</v>
      </c>
      <c r="Q342" s="123">
        <f>J342/AVERAGE($G$226:G342)</f>
        <v>-7.4130393999999765E-3</v>
      </c>
      <c r="R342" s="123">
        <f>K342/AVERAGE($G$226:G342)</f>
        <v>-3.9061014999999998E-2</v>
      </c>
      <c r="S342" s="123">
        <f>N342/AVERAGE($G$226:G342)</f>
        <v>-7.4130393999999765E-3</v>
      </c>
      <c r="T342" s="123">
        <f>O342/AVERAGE($G$226:G342)</f>
        <v>-3.9061014999999998E-2</v>
      </c>
      <c r="U342" s="123">
        <f>T342/COUNT($T$226:T342)*365</f>
        <v>-0.12185701260683761</v>
      </c>
      <c r="V342" s="211">
        <f>(U342-I342)/(STDEV($S$226:S342)*SQRT(365))</f>
        <v>-2.5328645709286173</v>
      </c>
      <c r="W342" s="123">
        <f>(R342+1)/(MAX($R$226:R342)+1)-1</f>
        <v>-4.4599829971519123E-2</v>
      </c>
      <c r="X342" s="123">
        <f>MIN($W$226:W342)</f>
        <v>-5.5088349270968506E-2</v>
      </c>
      <c r="Y342" s="123">
        <f>IF(WEEKDAY(A:A)=6,R:R,Y341)</f>
        <v>-3.1647975600000024E-2</v>
      </c>
      <c r="Z342" s="120">
        <f>(Y342+1)/(MAX($Y$226:Y342)+1)-1</f>
        <v>-3.2475548413683941E-2</v>
      </c>
      <c r="AA342" s="123">
        <f>MIN($Z$226:Z342)</f>
        <v>-4.7288956553180994E-2</v>
      </c>
      <c r="AB342" s="123">
        <f t="shared" si="40"/>
        <v>0.34</v>
      </c>
      <c r="AC342" s="94">
        <f t="shared" si="41"/>
        <v>-2.1600000000000001E-2</v>
      </c>
      <c r="AD342" s="123">
        <f t="shared" si="42"/>
        <v>0.26400000000000001</v>
      </c>
      <c r="AE342">
        <f t="shared" si="43"/>
        <v>0.9</v>
      </c>
    </row>
    <row r="343" spans="1:31">
      <c r="A343" s="115">
        <v>44537</v>
      </c>
      <c r="B343" s="221">
        <v>1.0081</v>
      </c>
      <c r="C343" s="221">
        <v>1.0081</v>
      </c>
      <c r="D343" s="221">
        <v>1.0081</v>
      </c>
      <c r="E343" s="204">
        <v>47904390.799999997</v>
      </c>
      <c r="F343" s="191">
        <f t="shared" si="33"/>
        <v>0.96220292068340163</v>
      </c>
      <c r="G343" s="201">
        <f>出入金!M343</f>
        <v>50000000</v>
      </c>
      <c r="H343" s="201">
        <f>出入金!N343</f>
        <v>17302052.785923753</v>
      </c>
      <c r="I343" s="34">
        <f>出入金!C343</f>
        <v>4.2916932907348354E-2</v>
      </c>
      <c r="J343" s="167">
        <f t="shared" si="39"/>
        <v>-142558.45000000298</v>
      </c>
      <c r="K343" s="167">
        <f t="shared" si="34"/>
        <v>-2095609.200000003</v>
      </c>
      <c r="L343" s="222">
        <v>0</v>
      </c>
      <c r="M343" s="167">
        <f t="shared" si="35"/>
        <v>0</v>
      </c>
      <c r="N343" s="167">
        <f t="shared" si="36"/>
        <v>-142558.45000000298</v>
      </c>
      <c r="O343" s="167">
        <f t="shared" si="37"/>
        <v>-2095609.200000003</v>
      </c>
      <c r="P343" s="123">
        <f t="shared" si="38"/>
        <v>-0.12111910800000018</v>
      </c>
      <c r="Q343" s="123">
        <f>J343/AVERAGE($G$226:G343)</f>
        <v>-2.8511690000000596E-3</v>
      </c>
      <c r="R343" s="123">
        <f>K343/AVERAGE($G$226:G343)</f>
        <v>-4.1912184000000061E-2</v>
      </c>
      <c r="S343" s="123">
        <f>N343/AVERAGE($G$226:G343)</f>
        <v>-2.8511690000000596E-3</v>
      </c>
      <c r="T343" s="123">
        <f>O343/AVERAGE($G$226:G343)</f>
        <v>-4.1912184000000061E-2</v>
      </c>
      <c r="U343" s="123">
        <f>T343/COUNT($T$226:T343)*365</f>
        <v>-0.12964362000000018</v>
      </c>
      <c r="V343" s="211">
        <f>(U343-I343)/(STDEV($S$226:S343)*SQRT(365))</f>
        <v>-2.6577502791159451</v>
      </c>
      <c r="W343" s="123">
        <f>(R343+1)/(MAX($R$226:R343)+1)-1</f>
        <v>-4.7434564944187629E-2</v>
      </c>
      <c r="X343" s="123">
        <f>MIN($W$226:W343)</f>
        <v>-5.5088349270968506E-2</v>
      </c>
      <c r="Y343" s="123">
        <f>IF(WEEKDAY(A:A)=6,R:R,Y342)</f>
        <v>-3.1647975600000024E-2</v>
      </c>
      <c r="Z343" s="120">
        <f>(Y343+1)/(MAX($Y$226:Y343)+1)-1</f>
        <v>-3.2475548413683941E-2</v>
      </c>
      <c r="AA343" s="123">
        <f>MIN($Z$226:Z343)</f>
        <v>-4.7288956553180994E-2</v>
      </c>
      <c r="AB343" s="123">
        <f t="shared" si="40"/>
        <v>0.34</v>
      </c>
      <c r="AC343" s="94">
        <f t="shared" si="41"/>
        <v>-2.1600000000000001E-2</v>
      </c>
      <c r="AD343" s="123">
        <f t="shared" si="42"/>
        <v>0.26400000000000001</v>
      </c>
      <c r="AE343">
        <f t="shared" si="43"/>
        <v>0.9</v>
      </c>
    </row>
    <row r="344" spans="1:31">
      <c r="A344" s="115">
        <v>44538</v>
      </c>
      <c r="B344" s="221">
        <v>1.0065</v>
      </c>
      <c r="C344" s="221">
        <v>1.0065</v>
      </c>
      <c r="D344" s="221">
        <v>1.0065</v>
      </c>
      <c r="E344" s="204">
        <v>47828359.630000003</v>
      </c>
      <c r="F344" s="191">
        <f t="shared" si="33"/>
        <v>0.9606757659635391</v>
      </c>
      <c r="G344" s="201">
        <f>出入金!M344</f>
        <v>50000000</v>
      </c>
      <c r="H344" s="201">
        <f>出入金!N344</f>
        <v>17397660.818713449</v>
      </c>
      <c r="I344" s="34">
        <f>出入金!C344</f>
        <v>4.2915923566879094E-2</v>
      </c>
      <c r="J344" s="167">
        <f t="shared" si="39"/>
        <v>-76031.169999994338</v>
      </c>
      <c r="K344" s="167">
        <f t="shared" si="34"/>
        <v>-2171640.3699999973</v>
      </c>
      <c r="L344" s="222">
        <v>0</v>
      </c>
      <c r="M344" s="167">
        <f t="shared" si="35"/>
        <v>0</v>
      </c>
      <c r="N344" s="167">
        <f t="shared" si="36"/>
        <v>-76031.169999994338</v>
      </c>
      <c r="O344" s="167">
        <f t="shared" si="37"/>
        <v>-2171640.3699999973</v>
      </c>
      <c r="P344" s="123">
        <f t="shared" si="38"/>
        <v>-0.12482369857815112</v>
      </c>
      <c r="Q344" s="123">
        <f>J344/AVERAGE($G$226:G344)</f>
        <v>-1.5206233999998868E-3</v>
      </c>
      <c r="R344" s="123">
        <f>K344/AVERAGE($G$226:G344)</f>
        <v>-4.3432807399999947E-2</v>
      </c>
      <c r="S344" s="123">
        <f>N344/AVERAGE($G$226:G344)</f>
        <v>-1.5206233999998868E-3</v>
      </c>
      <c r="T344" s="123">
        <f>O344/AVERAGE($G$226:G344)</f>
        <v>-4.3432807399999947E-2</v>
      </c>
      <c r="U344" s="123">
        <f>T344/COUNT($T$226:T344)*365</f>
        <v>-0.13321827479831919</v>
      </c>
      <c r="V344" s="211">
        <f>(U344-I344)/(STDEV($S$226:S344)*SQRT(365))</f>
        <v>-2.7230027892237647</v>
      </c>
      <c r="W344" s="123">
        <f>(R344+1)/(MAX($R$226:R344)+1)-1</f>
        <v>-4.8946423529994898E-2</v>
      </c>
      <c r="X344" s="123">
        <f>MIN($W$226:W344)</f>
        <v>-5.5088349270968506E-2</v>
      </c>
      <c r="Y344" s="123">
        <f>IF(WEEKDAY(A:A)=6,R:R,Y343)</f>
        <v>-3.1647975600000024E-2</v>
      </c>
      <c r="Z344" s="120">
        <f>(Y344+1)/(MAX($Y$226:Y344)+1)-1</f>
        <v>-3.2475548413683941E-2</v>
      </c>
      <c r="AA344" s="123">
        <f>MIN($Z$226:Z344)</f>
        <v>-4.7288956553180994E-2</v>
      </c>
      <c r="AB344" s="123">
        <f t="shared" si="40"/>
        <v>0.34</v>
      </c>
      <c r="AC344" s="94">
        <f t="shared" si="41"/>
        <v>-2.1600000000000001E-2</v>
      </c>
      <c r="AD344" s="123">
        <f t="shared" si="42"/>
        <v>0.26400000000000001</v>
      </c>
      <c r="AE344">
        <f t="shared" si="43"/>
        <v>0.9</v>
      </c>
    </row>
    <row r="345" spans="1:31">
      <c r="A345" s="115">
        <v>44539</v>
      </c>
      <c r="B345" s="221">
        <v>1.0052000000000001</v>
      </c>
      <c r="C345" s="221">
        <v>1.0052000000000001</v>
      </c>
      <c r="D345" s="221">
        <v>1.0052000000000001</v>
      </c>
      <c r="E345" s="204">
        <v>47766584.299999997</v>
      </c>
      <c r="F345" s="191">
        <f t="shared" si="33"/>
        <v>0.95943495275365087</v>
      </c>
      <c r="G345" s="201">
        <f>出入金!M345</f>
        <v>50000000</v>
      </c>
      <c r="H345" s="201">
        <f>出入金!N345</f>
        <v>17492711.370262392</v>
      </c>
      <c r="I345" s="34">
        <f>出入金!C345</f>
        <v>4.291492063492075E-2</v>
      </c>
      <c r="J345" s="167">
        <f t="shared" si="39"/>
        <v>-61775.330000005662</v>
      </c>
      <c r="K345" s="167">
        <f t="shared" si="34"/>
        <v>-2233415.700000003</v>
      </c>
      <c r="L345" s="222">
        <v>0</v>
      </c>
      <c r="M345" s="167">
        <f t="shared" si="35"/>
        <v>0</v>
      </c>
      <c r="N345" s="167">
        <f t="shared" si="36"/>
        <v>-61775.330000005662</v>
      </c>
      <c r="O345" s="167">
        <f t="shared" si="37"/>
        <v>-2233415.700000003</v>
      </c>
      <c r="P345" s="123">
        <f t="shared" si="38"/>
        <v>-0.12767693085000018</v>
      </c>
      <c r="Q345" s="123">
        <f>J345/AVERAGE($G$226:G345)</f>
        <v>-1.2355066000001133E-3</v>
      </c>
      <c r="R345" s="123">
        <f>K345/AVERAGE($G$226:G345)</f>
        <v>-4.4668314000000056E-2</v>
      </c>
      <c r="S345" s="123">
        <f>N345/AVERAGE($G$226:G345)</f>
        <v>-1.2355066000001133E-3</v>
      </c>
      <c r="T345" s="123">
        <f>O345/AVERAGE($G$226:G345)</f>
        <v>-4.4668314000000056E-2</v>
      </c>
      <c r="U345" s="123">
        <f>T345/COUNT($T$226:T345)*365</f>
        <v>-0.13586612175000018</v>
      </c>
      <c r="V345" s="211">
        <f>(U345-I345)/(STDEV($S$226:S345)*SQRT(365))</f>
        <v>-2.7748386285580624</v>
      </c>
      <c r="W345" s="123">
        <f>(R345+1)/(MAX($R$226:R345)+1)-1</f>
        <v>-5.0174808717959096E-2</v>
      </c>
      <c r="X345" s="123">
        <f>MIN($W$226:W345)</f>
        <v>-5.5088349270968506E-2</v>
      </c>
      <c r="Y345" s="123">
        <f>IF(WEEKDAY(A:A)=6,R:R,Y344)</f>
        <v>-3.1647975600000024E-2</v>
      </c>
      <c r="Z345" s="120">
        <f>(Y345+1)/(MAX($Y$226:Y345)+1)-1</f>
        <v>-3.2475548413683941E-2</v>
      </c>
      <c r="AA345" s="123">
        <f>MIN($Z$226:Z345)</f>
        <v>-4.7288956553180994E-2</v>
      </c>
      <c r="AB345" s="123">
        <f t="shared" si="40"/>
        <v>0.34</v>
      </c>
      <c r="AC345" s="94">
        <f t="shared" si="41"/>
        <v>-2.1600000000000001E-2</v>
      </c>
      <c r="AD345" s="123">
        <f t="shared" si="42"/>
        <v>0.26400000000000001</v>
      </c>
      <c r="AE345">
        <f t="shared" si="43"/>
        <v>0.9</v>
      </c>
    </row>
    <row r="346" spans="1:31">
      <c r="A346" s="115">
        <v>44540</v>
      </c>
      <c r="B346" s="221">
        <v>1.0085</v>
      </c>
      <c r="C346" s="221">
        <v>1.0085</v>
      </c>
      <c r="D346" s="221">
        <v>1.0085</v>
      </c>
      <c r="E346" s="204">
        <v>47923398.600000001</v>
      </c>
      <c r="F346" s="191">
        <f t="shared" si="33"/>
        <v>0.96258470936336726</v>
      </c>
      <c r="G346" s="201">
        <f>出入金!M346</f>
        <v>50000000</v>
      </c>
      <c r="H346" s="201">
        <f>出入金!N346</f>
        <v>17587209.30232558</v>
      </c>
      <c r="I346" s="34">
        <f>出入金!C346</f>
        <v>4.2913924050633025E-2</v>
      </c>
      <c r="J346" s="167">
        <f t="shared" si="39"/>
        <v>156814.30000000447</v>
      </c>
      <c r="K346" s="167">
        <f t="shared" si="34"/>
        <v>-2076601.3999999985</v>
      </c>
      <c r="L346" s="222">
        <v>0</v>
      </c>
      <c r="M346" s="167">
        <f t="shared" si="35"/>
        <v>0</v>
      </c>
      <c r="N346" s="167">
        <f t="shared" si="36"/>
        <v>156814.30000000447</v>
      </c>
      <c r="O346" s="167">
        <f t="shared" si="37"/>
        <v>-2076601.3999999985</v>
      </c>
      <c r="P346" s="123">
        <f t="shared" si="38"/>
        <v>-0.11807452588429744</v>
      </c>
      <c r="Q346" s="123">
        <f>J346/AVERAGE($G$226:G346)</f>
        <v>3.1362860000000896E-3</v>
      </c>
      <c r="R346" s="123">
        <f>K346/AVERAGE($G$226:G346)</f>
        <v>-4.1532027999999971E-2</v>
      </c>
      <c r="S346" s="123">
        <f>N346/AVERAGE($G$226:G346)</f>
        <v>3.1362860000000896E-3</v>
      </c>
      <c r="T346" s="123">
        <f>O346/AVERAGE($G$226:G346)</f>
        <v>-4.1532027999999971E-2</v>
      </c>
      <c r="U346" s="123">
        <f>T346/COUNT($T$226:T346)*365</f>
        <v>-0.12528256380165281</v>
      </c>
      <c r="V346" s="211">
        <f>(U346-I346)/(STDEV($S$226:S346)*SQRT(365))</f>
        <v>-2.609758809749581</v>
      </c>
      <c r="W346" s="123">
        <f>(R346+1)/(MAX($R$226:R346)+1)-1</f>
        <v>-4.7056600148600247E-2</v>
      </c>
      <c r="X346" s="123">
        <f>MIN($W$226:W346)</f>
        <v>-5.5088349270968506E-2</v>
      </c>
      <c r="Y346" s="123">
        <f>IF(WEEKDAY(A:A)=6,R:R,Y345)</f>
        <v>-4.1532027999999971E-2</v>
      </c>
      <c r="Z346" s="120">
        <f>(Y346+1)/(MAX($Y$226:Y346)+1)-1</f>
        <v>-4.2351153706795985E-2</v>
      </c>
      <c r="AA346" s="123">
        <f>MIN($Z$226:Z346)</f>
        <v>-4.7288956553180994E-2</v>
      </c>
      <c r="AB346" s="123">
        <f t="shared" si="40"/>
        <v>0.34</v>
      </c>
      <c r="AC346" s="94">
        <f t="shared" si="41"/>
        <v>-2.1600000000000001E-2</v>
      </c>
      <c r="AD346" s="123">
        <f t="shared" si="42"/>
        <v>0.26400000000000001</v>
      </c>
      <c r="AE346">
        <f t="shared" si="43"/>
        <v>0.9</v>
      </c>
    </row>
    <row r="347" spans="1:31">
      <c r="A347" s="115">
        <v>44541</v>
      </c>
      <c r="B347" s="221">
        <v>1.0085</v>
      </c>
      <c r="C347" s="221">
        <v>1.0085</v>
      </c>
      <c r="D347" s="221">
        <v>1.0085</v>
      </c>
      <c r="E347" s="204">
        <v>47923398.600000001</v>
      </c>
      <c r="F347" s="191">
        <f t="shared" si="33"/>
        <v>0.96258470936336726</v>
      </c>
      <c r="G347" s="201">
        <f>出入金!M347</f>
        <v>50000000</v>
      </c>
      <c r="H347" s="201">
        <f>出入金!N347</f>
        <v>17681159.420289855</v>
      </c>
      <c r="I347" s="34">
        <f>出入金!C347</f>
        <v>4.2912933753943332E-2</v>
      </c>
      <c r="J347" s="167">
        <f t="shared" si="39"/>
        <v>0</v>
      </c>
      <c r="K347" s="167">
        <f t="shared" si="34"/>
        <v>-2076601.3999999985</v>
      </c>
      <c r="L347" s="222">
        <v>0</v>
      </c>
      <c r="M347" s="167">
        <f t="shared" si="35"/>
        <v>0</v>
      </c>
      <c r="N347" s="167">
        <f t="shared" si="36"/>
        <v>0</v>
      </c>
      <c r="O347" s="167">
        <f t="shared" si="37"/>
        <v>-2076601.3999999985</v>
      </c>
      <c r="P347" s="123">
        <f t="shared" si="38"/>
        <v>-0.11744712836065566</v>
      </c>
      <c r="Q347" s="123">
        <f>J347/AVERAGE($G$226:G347)</f>
        <v>0</v>
      </c>
      <c r="R347" s="123">
        <f>K347/AVERAGE($G$226:G347)</f>
        <v>-4.1532027999999971E-2</v>
      </c>
      <c r="S347" s="123">
        <f>N347/AVERAGE($G$226:G347)</f>
        <v>0</v>
      </c>
      <c r="T347" s="123">
        <f>O347/AVERAGE($G$226:G347)</f>
        <v>-4.1532027999999971E-2</v>
      </c>
      <c r="U347" s="123">
        <f>T347/COUNT($T$226:T347)*365</f>
        <v>-0.12425565754098353</v>
      </c>
      <c r="V347" s="211">
        <f>(U347-I347)/(STDEV($S$226:S347)*SQRT(365))</f>
        <v>-2.6044835254500525</v>
      </c>
      <c r="W347" s="123">
        <f>(R347+1)/(MAX($R$226:R347)+1)-1</f>
        <v>-4.7056600148600247E-2</v>
      </c>
      <c r="X347" s="123">
        <f>MIN($W$226:W347)</f>
        <v>-5.5088349270968506E-2</v>
      </c>
      <c r="Y347" s="123">
        <f>IF(WEEKDAY(A:A)=6,R:R,Y346)</f>
        <v>-4.1532027999999971E-2</v>
      </c>
      <c r="Z347" s="120">
        <f>(Y347+1)/(MAX($Y$226:Y347)+1)-1</f>
        <v>-4.2351153706795985E-2</v>
      </c>
      <c r="AA347" s="123">
        <f>MIN($Z$226:Z347)</f>
        <v>-4.7288956553180994E-2</v>
      </c>
      <c r="AB347" s="123">
        <f t="shared" si="40"/>
        <v>0.34</v>
      </c>
      <c r="AC347" s="94">
        <f t="shared" si="41"/>
        <v>-2.1600000000000001E-2</v>
      </c>
      <c r="AD347" s="123">
        <f t="shared" si="42"/>
        <v>0.26400000000000001</v>
      </c>
      <c r="AE347">
        <f t="shared" si="43"/>
        <v>0.9</v>
      </c>
    </row>
    <row r="348" spans="1:31">
      <c r="A348" s="115">
        <v>44542</v>
      </c>
      <c r="B348" s="221">
        <v>1.0085</v>
      </c>
      <c r="C348" s="221">
        <v>1.0085</v>
      </c>
      <c r="D348" s="221">
        <v>1.0085</v>
      </c>
      <c r="E348" s="204">
        <v>47923398.600000001</v>
      </c>
      <c r="F348" s="191">
        <f t="shared" si="33"/>
        <v>0.96258470936336726</v>
      </c>
      <c r="G348" s="201">
        <f>出入金!M348</f>
        <v>50000000</v>
      </c>
      <c r="H348" s="201">
        <f>出入金!N348</f>
        <v>17774566.47398844</v>
      </c>
      <c r="I348" s="34">
        <f>出入金!C348</f>
        <v>4.2911949685534703E-2</v>
      </c>
      <c r="J348" s="167">
        <f t="shared" si="39"/>
        <v>0</v>
      </c>
      <c r="K348" s="167">
        <f t="shared" si="34"/>
        <v>-2076601.3999999985</v>
      </c>
      <c r="L348" s="222">
        <v>0</v>
      </c>
      <c r="M348" s="167">
        <f t="shared" si="35"/>
        <v>0</v>
      </c>
      <c r="N348" s="167">
        <f t="shared" si="36"/>
        <v>0</v>
      </c>
      <c r="O348" s="167">
        <f t="shared" si="37"/>
        <v>-2076601.3999999985</v>
      </c>
      <c r="P348" s="123">
        <f t="shared" si="38"/>
        <v>-0.11682993242276414</v>
      </c>
      <c r="Q348" s="123">
        <f>J348/AVERAGE($G$226:G348)</f>
        <v>0</v>
      </c>
      <c r="R348" s="123">
        <f>K348/AVERAGE($G$226:G348)</f>
        <v>-4.1532027999999971E-2</v>
      </c>
      <c r="S348" s="123">
        <f>N348/AVERAGE($G$226:G348)</f>
        <v>0</v>
      </c>
      <c r="T348" s="123">
        <f>O348/AVERAGE($G$226:G348)</f>
        <v>-4.1532027999999971E-2</v>
      </c>
      <c r="U348" s="123">
        <f>T348/COUNT($T$226:T348)*365</f>
        <v>-0.12324544894308935</v>
      </c>
      <c r="V348" s="211">
        <f>(U348-I348)/(STDEV($S$226:S348)*SQRT(365))</f>
        <v>-2.5992949943761099</v>
      </c>
      <c r="W348" s="123">
        <f>(R348+1)/(MAX($R$226:R348)+1)-1</f>
        <v>-4.7056600148600247E-2</v>
      </c>
      <c r="X348" s="123">
        <f>MIN($W$226:W348)</f>
        <v>-5.5088349270968506E-2</v>
      </c>
      <c r="Y348" s="123">
        <f>IF(WEEKDAY(A:A)=6,R:R,Y347)</f>
        <v>-4.1532027999999971E-2</v>
      </c>
      <c r="Z348" s="120">
        <f>(Y348+1)/(MAX($Y$226:Y348)+1)-1</f>
        <v>-4.2351153706795985E-2</v>
      </c>
      <c r="AA348" s="123">
        <f>MIN($Z$226:Z348)</f>
        <v>-4.7288956553180994E-2</v>
      </c>
      <c r="AB348" s="123">
        <f t="shared" si="40"/>
        <v>0.34</v>
      </c>
      <c r="AC348" s="94">
        <f t="shared" si="41"/>
        <v>-2.1600000000000001E-2</v>
      </c>
      <c r="AD348" s="123">
        <f t="shared" si="42"/>
        <v>0.26400000000000001</v>
      </c>
      <c r="AE348">
        <f t="shared" si="43"/>
        <v>0.9</v>
      </c>
    </row>
    <row r="349" spans="1:31">
      <c r="A349" s="115">
        <v>44543</v>
      </c>
      <c r="B349" s="221">
        <v>1.0089999999999999</v>
      </c>
      <c r="C349" s="221">
        <v>1.0089999999999999</v>
      </c>
      <c r="D349" s="221">
        <v>1.0089999999999999</v>
      </c>
      <c r="E349" s="204">
        <v>47947158.340000004</v>
      </c>
      <c r="F349" s="191">
        <f t="shared" si="33"/>
        <v>0.96306194521332422</v>
      </c>
      <c r="G349" s="201">
        <f>出入金!M349</f>
        <v>50000000</v>
      </c>
      <c r="H349" s="201">
        <f>出入金!N349</f>
        <v>17867435.158501443</v>
      </c>
      <c r="I349" s="34">
        <f>出入金!C349</f>
        <v>4.2910971786833972E-2</v>
      </c>
      <c r="J349" s="167">
        <f t="shared" si="39"/>
        <v>23759.740000002086</v>
      </c>
      <c r="K349" s="167">
        <f t="shared" si="34"/>
        <v>-2052841.6599999964</v>
      </c>
      <c r="L349" s="222">
        <v>0</v>
      </c>
      <c r="M349" s="167">
        <f t="shared" si="35"/>
        <v>0</v>
      </c>
      <c r="N349" s="167">
        <f t="shared" si="36"/>
        <v>23759.740000002086</v>
      </c>
      <c r="O349" s="167">
        <f t="shared" si="37"/>
        <v>-2052841.6599999964</v>
      </c>
      <c r="P349" s="123">
        <f t="shared" si="38"/>
        <v>-0.11489291226129011</v>
      </c>
      <c r="Q349" s="123">
        <f>J349/AVERAGE($G$226:G349)</f>
        <v>4.7519480000004171E-4</v>
      </c>
      <c r="R349" s="123">
        <f>K349/AVERAGE($G$226:G349)</f>
        <v>-4.1056833199999927E-2</v>
      </c>
      <c r="S349" s="123">
        <f>N349/AVERAGE($G$226:G349)</f>
        <v>4.7519480000004171E-4</v>
      </c>
      <c r="T349" s="123">
        <f>O349/AVERAGE($G$226:G349)</f>
        <v>-4.1056833199999927E-2</v>
      </c>
      <c r="U349" s="123">
        <f>T349/COUNT($T$226:T349)*365</f>
        <v>-0.12085277514516109</v>
      </c>
      <c r="V349" s="211">
        <f>(U349-I349)/(STDEV($S$226:S349)*SQRT(365))</f>
        <v>-2.571710737695454</v>
      </c>
      <c r="W349" s="123">
        <f>(R349+1)/(MAX($R$226:R349)+1)-1</f>
        <v>-4.6584144352963319E-2</v>
      </c>
      <c r="X349" s="123">
        <f>MIN($W$226:W349)</f>
        <v>-5.5088349270968506E-2</v>
      </c>
      <c r="Y349" s="123">
        <f>IF(WEEKDAY(A:A)=6,R:R,Y348)</f>
        <v>-4.1532027999999971E-2</v>
      </c>
      <c r="Z349" s="120">
        <f>(Y349+1)/(MAX($Y$226:Y349)+1)-1</f>
        <v>-4.2351153706795985E-2</v>
      </c>
      <c r="AA349" s="123">
        <f>MIN($Z$226:Z349)</f>
        <v>-4.7288956553180994E-2</v>
      </c>
      <c r="AB349" s="123">
        <f t="shared" si="40"/>
        <v>0.34</v>
      </c>
      <c r="AC349" s="94">
        <f t="shared" si="41"/>
        <v>-2.1600000000000001E-2</v>
      </c>
      <c r="AD349" s="123">
        <f t="shared" si="42"/>
        <v>0.26400000000000001</v>
      </c>
      <c r="AE349">
        <f t="shared" si="43"/>
        <v>0.9</v>
      </c>
    </row>
    <row r="350" spans="1:31">
      <c r="A350" s="115">
        <v>44544</v>
      </c>
      <c r="B350" s="221">
        <v>1.0078</v>
      </c>
      <c r="C350" s="221">
        <v>1.0078</v>
      </c>
      <c r="D350" s="221">
        <v>1.0078</v>
      </c>
      <c r="E350" s="204">
        <v>47890134.960000001</v>
      </c>
      <c r="F350" s="191">
        <f t="shared" si="33"/>
        <v>0.96191657917342743</v>
      </c>
      <c r="G350" s="201">
        <f>出入金!M350</f>
        <v>50000000</v>
      </c>
      <c r="H350" s="201">
        <f>出入金!N350</f>
        <v>17959770.114942528</v>
      </c>
      <c r="I350" s="34">
        <f>出入金!C350</f>
        <v>4.2910000000000115E-2</v>
      </c>
      <c r="J350" s="167">
        <f t="shared" si="39"/>
        <v>-57023.380000002682</v>
      </c>
      <c r="K350" s="167">
        <f t="shared" si="34"/>
        <v>-2109865.0399999991</v>
      </c>
      <c r="L350" s="222">
        <v>0</v>
      </c>
      <c r="M350" s="167">
        <f t="shared" si="35"/>
        <v>0</v>
      </c>
      <c r="N350" s="167">
        <f t="shared" si="36"/>
        <v>-57023.380000002682</v>
      </c>
      <c r="O350" s="167">
        <f t="shared" si="37"/>
        <v>-2109865.0399999991</v>
      </c>
      <c r="P350" s="123">
        <f t="shared" si="38"/>
        <v>-0.11747728542719996</v>
      </c>
      <c r="Q350" s="123">
        <f>J350/AVERAGE($G$226:G350)</f>
        <v>-1.1404676000000536E-3</v>
      </c>
      <c r="R350" s="123">
        <f>K350/AVERAGE($G$226:G350)</f>
        <v>-4.2197300799999983E-2</v>
      </c>
      <c r="S350" s="123">
        <f>N350/AVERAGE($G$226:G350)</f>
        <v>-1.1404676000000536E-3</v>
      </c>
      <c r="T350" s="123">
        <f>O350/AVERAGE($G$226:G350)</f>
        <v>-4.2197300799999983E-2</v>
      </c>
      <c r="U350" s="123">
        <f>T350/COUNT($T$226:T350)*365</f>
        <v>-0.12321611833599995</v>
      </c>
      <c r="V350" s="211">
        <f>(U350-I350)/(STDEV($S$226:S350)*SQRT(365))</f>
        <v>-2.6187697542862343</v>
      </c>
      <c r="W350" s="123">
        <f>(R350+1)/(MAX($R$226:R350)+1)-1</f>
        <v>-4.77180383420307E-2</v>
      </c>
      <c r="X350" s="123">
        <f>MIN($W$226:W350)</f>
        <v>-5.5088349270968506E-2</v>
      </c>
      <c r="Y350" s="123">
        <f>IF(WEEKDAY(A:A)=6,R:R,Y349)</f>
        <v>-4.1532027999999971E-2</v>
      </c>
      <c r="Z350" s="120">
        <f>(Y350+1)/(MAX($Y$226:Y350)+1)-1</f>
        <v>-4.2351153706795985E-2</v>
      </c>
      <c r="AA350" s="123">
        <f>MIN($Z$226:Z350)</f>
        <v>-4.7288956553180994E-2</v>
      </c>
      <c r="AB350" s="123">
        <f t="shared" si="40"/>
        <v>0.34</v>
      </c>
      <c r="AC350" s="94">
        <f t="shared" si="41"/>
        <v>-2.1600000000000001E-2</v>
      </c>
      <c r="AD350" s="123">
        <f t="shared" si="42"/>
        <v>0.26400000000000001</v>
      </c>
      <c r="AE350">
        <f t="shared" si="43"/>
        <v>0.9</v>
      </c>
    </row>
    <row r="351" spans="1:31">
      <c r="A351" s="115">
        <v>44545</v>
      </c>
      <c r="B351" s="221">
        <v>1.0066999999999999</v>
      </c>
      <c r="C351" s="221">
        <v>1.0066999999999999</v>
      </c>
      <c r="D351" s="221">
        <v>1.0066999999999999</v>
      </c>
      <c r="E351" s="204">
        <v>47837863.530000001</v>
      </c>
      <c r="F351" s="191">
        <f t="shared" si="33"/>
        <v>0.96086666030352186</v>
      </c>
      <c r="G351" s="201">
        <f>出入金!M351</f>
        <v>50000000</v>
      </c>
      <c r="H351" s="201">
        <f>出入金!N351</f>
        <v>18051575.931232091</v>
      </c>
      <c r="I351" s="34">
        <f>出入金!C351</f>
        <v>4.2909034267912885E-2</v>
      </c>
      <c r="J351" s="167">
        <f t="shared" si="39"/>
        <v>-52271.429999999702</v>
      </c>
      <c r="K351" s="167">
        <f t="shared" si="34"/>
        <v>-2162136.4699999988</v>
      </c>
      <c r="L351" s="222">
        <v>0</v>
      </c>
      <c r="M351" s="167">
        <f t="shared" si="35"/>
        <v>0</v>
      </c>
      <c r="N351" s="167">
        <f t="shared" si="36"/>
        <v>-52271.429999999702</v>
      </c>
      <c r="O351" s="167">
        <f t="shared" si="37"/>
        <v>-2162136.4699999988</v>
      </c>
      <c r="P351" s="123">
        <f t="shared" si="38"/>
        <v>-0.11977549651269835</v>
      </c>
      <c r="Q351" s="123">
        <f>J351/AVERAGE($G$226:G351)</f>
        <v>-1.0454285999999941E-3</v>
      </c>
      <c r="R351" s="123">
        <f>K351/AVERAGE($G$226:G351)</f>
        <v>-4.3242729399999978E-2</v>
      </c>
      <c r="S351" s="123">
        <f>N351/AVERAGE($G$226:G351)</f>
        <v>-1.0454285999999941E-3</v>
      </c>
      <c r="T351" s="123">
        <f>O351/AVERAGE($G$226:G351)</f>
        <v>-4.3242729399999978E-2</v>
      </c>
      <c r="U351" s="123">
        <f>T351/COUNT($T$226:T351)*365</f>
        <v>-0.12526663675396818</v>
      </c>
      <c r="V351" s="211">
        <f>(U351-I351)/(STDEV($S$226:S351)*SQRT(365))</f>
        <v>-2.661262986008067</v>
      </c>
      <c r="W351" s="123">
        <f>(R351+1)/(MAX($R$226:R351)+1)-1</f>
        <v>-4.8757441132201262E-2</v>
      </c>
      <c r="X351" s="123">
        <f>MIN($W$226:W351)</f>
        <v>-5.5088349270968506E-2</v>
      </c>
      <c r="Y351" s="123">
        <f>IF(WEEKDAY(A:A)=6,R:R,Y350)</f>
        <v>-4.1532027999999971E-2</v>
      </c>
      <c r="Z351" s="120">
        <f>(Y351+1)/(MAX($Y$226:Y351)+1)-1</f>
        <v>-4.2351153706795985E-2</v>
      </c>
      <c r="AA351" s="123">
        <f>MIN($Z$226:Z351)</f>
        <v>-4.7288956553180994E-2</v>
      </c>
      <c r="AB351" s="123">
        <f t="shared" si="40"/>
        <v>0.34</v>
      </c>
      <c r="AC351" s="94">
        <f t="shared" si="41"/>
        <v>-2.1600000000000001E-2</v>
      </c>
      <c r="AD351" s="123">
        <f t="shared" si="42"/>
        <v>0.26400000000000001</v>
      </c>
      <c r="AE351">
        <f t="shared" si="43"/>
        <v>0.9</v>
      </c>
    </row>
    <row r="352" spans="1:31">
      <c r="A352" s="115">
        <v>44546</v>
      </c>
      <c r="B352" s="221">
        <v>1.0077</v>
      </c>
      <c r="C352" s="221">
        <v>1.0077</v>
      </c>
      <c r="D352" s="221">
        <v>1.0077</v>
      </c>
      <c r="E352" s="204">
        <v>47885383.009999998</v>
      </c>
      <c r="F352" s="191">
        <f t="shared" si="33"/>
        <v>0.96182113200343611</v>
      </c>
      <c r="G352" s="201">
        <f>出入金!M352</f>
        <v>50000000</v>
      </c>
      <c r="H352" s="201">
        <f>出入金!N352</f>
        <v>18142857.142857142</v>
      </c>
      <c r="I352" s="34">
        <f>出入金!C352</f>
        <v>4.2908074534161608E-2</v>
      </c>
      <c r="J352" s="167">
        <f t="shared" si="39"/>
        <v>47519.479999996722</v>
      </c>
      <c r="K352" s="167">
        <f t="shared" si="34"/>
        <v>-2114616.9900000021</v>
      </c>
      <c r="L352" s="222">
        <v>0</v>
      </c>
      <c r="M352" s="167">
        <f t="shared" si="35"/>
        <v>0</v>
      </c>
      <c r="N352" s="167">
        <f t="shared" si="36"/>
        <v>47519.479999996722</v>
      </c>
      <c r="O352" s="167">
        <f t="shared" si="37"/>
        <v>-2114616.9900000021</v>
      </c>
      <c r="P352" s="123">
        <f t="shared" si="38"/>
        <v>-0.11655369236220485</v>
      </c>
      <c r="Q352" s="123">
        <f>J352/AVERAGE($G$226:G352)</f>
        <v>9.5038959999993444E-4</v>
      </c>
      <c r="R352" s="123">
        <f>K352/AVERAGE($G$226:G352)</f>
        <v>-4.2292339800000044E-2</v>
      </c>
      <c r="S352" s="123">
        <f>N352/AVERAGE($G$226:G352)</f>
        <v>9.5038959999993444E-4</v>
      </c>
      <c r="T352" s="123">
        <f>O352/AVERAGE($G$226:G352)</f>
        <v>-4.2292339800000044E-2</v>
      </c>
      <c r="U352" s="123">
        <f>T352/COUNT($T$226:T352)*365</f>
        <v>-0.12154885060629934</v>
      </c>
      <c r="V352" s="211">
        <f>(U352-I352)/(STDEV($S$226:S352)*SQRT(365))</f>
        <v>-2.6112209252579235</v>
      </c>
      <c r="W352" s="123">
        <f>(R352+1)/(MAX($R$226:R352)+1)-1</f>
        <v>-4.7812529540927518E-2</v>
      </c>
      <c r="X352" s="123">
        <f>MIN($W$226:W352)</f>
        <v>-5.5088349270968506E-2</v>
      </c>
      <c r="Y352" s="123">
        <f>IF(WEEKDAY(A:A)=6,R:R,Y351)</f>
        <v>-4.1532027999999971E-2</v>
      </c>
      <c r="Z352" s="120">
        <f>(Y352+1)/(MAX($Y$226:Y352)+1)-1</f>
        <v>-4.2351153706795985E-2</v>
      </c>
      <c r="AA352" s="123">
        <f>MIN($Z$226:Z352)</f>
        <v>-4.7288956553180994E-2</v>
      </c>
      <c r="AB352" s="123">
        <f t="shared" si="40"/>
        <v>0.34</v>
      </c>
      <c r="AC352" s="94">
        <f t="shared" si="41"/>
        <v>-2.1600000000000001E-2</v>
      </c>
      <c r="AD352" s="123">
        <f t="shared" si="42"/>
        <v>0.26400000000000001</v>
      </c>
      <c r="AE352">
        <f t="shared" si="43"/>
        <v>0.9</v>
      </c>
    </row>
    <row r="353" spans="1:31">
      <c r="A353" s="115">
        <v>44547</v>
      </c>
      <c r="B353" s="221">
        <v>1.0019</v>
      </c>
      <c r="C353" s="221">
        <v>1.0019</v>
      </c>
      <c r="D353" s="221">
        <v>1.0019</v>
      </c>
      <c r="E353" s="204">
        <v>47609770.009999998</v>
      </c>
      <c r="F353" s="191">
        <f t="shared" si="33"/>
        <v>0.95628519614393426</v>
      </c>
      <c r="G353" s="201">
        <f>出入金!M353</f>
        <v>50000000</v>
      </c>
      <c r="H353" s="201">
        <f>出入金!N353</f>
        <v>18233618.233618233</v>
      </c>
      <c r="I353" s="34">
        <f>出入金!C353</f>
        <v>4.2907120743034169E-2</v>
      </c>
      <c r="J353" s="167">
        <f t="shared" si="39"/>
        <v>-275613</v>
      </c>
      <c r="K353" s="167">
        <f t="shared" si="34"/>
        <v>-2390229.9900000021</v>
      </c>
      <c r="L353" s="222">
        <v>0</v>
      </c>
      <c r="M353" s="167">
        <f t="shared" si="35"/>
        <v>0</v>
      </c>
      <c r="N353" s="167">
        <f t="shared" si="36"/>
        <v>-275613</v>
      </c>
      <c r="O353" s="167">
        <f t="shared" si="37"/>
        <v>-2390229.9900000021</v>
      </c>
      <c r="P353" s="123">
        <f t="shared" si="38"/>
        <v>-0.13108917601406261</v>
      </c>
      <c r="Q353" s="123">
        <f>J353/AVERAGE($G$226:G353)</f>
        <v>-5.5122599999999997E-3</v>
      </c>
      <c r="R353" s="123">
        <f>K353/AVERAGE($G$226:G353)</f>
        <v>-4.7804599800000042E-2</v>
      </c>
      <c r="S353" s="123">
        <f>N353/AVERAGE($G$226:G353)</f>
        <v>-5.5122599999999997E-3</v>
      </c>
      <c r="T353" s="123">
        <f>O353/AVERAGE($G$226:G353)</f>
        <v>-4.7804599800000042E-2</v>
      </c>
      <c r="U353" s="123">
        <f>T353/COUNT($T$226:T353)*365</f>
        <v>-0.13631780411718761</v>
      </c>
      <c r="V353" s="211">
        <f>(U353-I353)/(STDEV($S$226:S353)*SQRT(365))</f>
        <v>-2.8296076299457833</v>
      </c>
      <c r="W353" s="123">
        <f>(R353+1)/(MAX($R$226:R353)+1)-1</f>
        <v>-5.3293017088470673E-2</v>
      </c>
      <c r="X353" s="123">
        <f>MIN($W$226:W353)</f>
        <v>-5.5088349270968506E-2</v>
      </c>
      <c r="Y353" s="123">
        <f>IF(WEEKDAY(A:A)=6,R:R,Y352)</f>
        <v>-4.7804599800000042E-2</v>
      </c>
      <c r="Z353" s="120">
        <f>(Y353+1)/(MAX($Y$226:Y353)+1)-1</f>
        <v>-4.8618364842737183E-2</v>
      </c>
      <c r="AA353" s="123">
        <f>MIN($Z$226:Z353)</f>
        <v>-4.8618364842737183E-2</v>
      </c>
      <c r="AB353" s="123">
        <f t="shared" si="40"/>
        <v>0.34</v>
      </c>
      <c r="AC353" s="94">
        <f t="shared" si="41"/>
        <v>-2.1600000000000001E-2</v>
      </c>
      <c r="AD353" s="123">
        <f t="shared" si="42"/>
        <v>0.26400000000000001</v>
      </c>
      <c r="AE353">
        <f t="shared" si="43"/>
        <v>0.9</v>
      </c>
    </row>
    <row r="354" spans="1:31">
      <c r="A354" s="115">
        <v>44548</v>
      </c>
      <c r="B354" s="221">
        <v>1.0019</v>
      </c>
      <c r="C354" s="221">
        <v>1.0019</v>
      </c>
      <c r="D354" s="221">
        <v>1.0019</v>
      </c>
      <c r="E354" s="204">
        <v>47609770.009999998</v>
      </c>
      <c r="F354" s="191">
        <f t="shared" ref="F354:F378" si="44">D354/$D$226</f>
        <v>0.95628519614393426</v>
      </c>
      <c r="G354" s="201">
        <f>出入金!M354</f>
        <v>50000000</v>
      </c>
      <c r="H354" s="201">
        <f>出入金!N354</f>
        <v>18323863.636363637</v>
      </c>
      <c r="I354" s="34">
        <f>出入金!C354</f>
        <v>4.290617283950629E-2</v>
      </c>
      <c r="J354" s="167">
        <f t="shared" si="39"/>
        <v>0</v>
      </c>
      <c r="K354" s="167">
        <f t="shared" ref="K354:K367" si="45">E354-G354</f>
        <v>-2390229.9900000021</v>
      </c>
      <c r="L354" s="222">
        <v>0</v>
      </c>
      <c r="M354" s="167">
        <f t="shared" ref="M354:M378" si="46">IF(R354&gt;0,R354*G354*0.2,0)</f>
        <v>0</v>
      </c>
      <c r="N354" s="167">
        <f t="shared" ref="N354:N367" si="47">O354-O353</f>
        <v>0</v>
      </c>
      <c r="O354" s="167">
        <f t="shared" ref="O354:O378" si="48">K354-L354</f>
        <v>-2390229.9900000021</v>
      </c>
      <c r="P354" s="123">
        <f t="shared" ref="P354:P378" si="49">K354/H354</f>
        <v>-0.13044355914418615</v>
      </c>
      <c r="Q354" s="123">
        <f>J354/AVERAGE($G$226:G354)</f>
        <v>0</v>
      </c>
      <c r="R354" s="123">
        <f>K354/AVERAGE($G$226:G354)</f>
        <v>-4.7804599800000042E-2</v>
      </c>
      <c r="S354" s="123">
        <f>N354/AVERAGE($G$226:G354)</f>
        <v>0</v>
      </c>
      <c r="T354" s="123">
        <f>O354/AVERAGE($G$226:G354)</f>
        <v>-4.7804599800000042E-2</v>
      </c>
      <c r="U354" s="123">
        <f>T354/COUNT($T$226:T354)*365</f>
        <v>-0.13526107695348849</v>
      </c>
      <c r="V354" s="211">
        <f>(U354-I354)/(STDEV($S$226:S354)*SQRT(365))</f>
        <v>-2.8238217748157277</v>
      </c>
      <c r="W354" s="123">
        <f>(R354+1)/(MAX($R$226:R354)+1)-1</f>
        <v>-5.3293017088470673E-2</v>
      </c>
      <c r="X354" s="123">
        <f>MIN($W$226:W354)</f>
        <v>-5.5088349270968506E-2</v>
      </c>
      <c r="Y354" s="123">
        <f>IF(WEEKDAY(A:A)=6,R:R,Y353)</f>
        <v>-4.7804599800000042E-2</v>
      </c>
      <c r="Z354" s="120">
        <f>(Y354+1)/(MAX($Y$226:Y354)+1)-1</f>
        <v>-4.8618364842737183E-2</v>
      </c>
      <c r="AA354" s="123">
        <f>MIN($Z$226:Z354)</f>
        <v>-4.8618364842737183E-2</v>
      </c>
      <c r="AB354" s="123">
        <f t="shared" si="40"/>
        <v>0.34</v>
      </c>
      <c r="AC354" s="94">
        <f t="shared" si="41"/>
        <v>-2.1600000000000001E-2</v>
      </c>
      <c r="AD354" s="123">
        <f t="shared" si="42"/>
        <v>0.26400000000000001</v>
      </c>
      <c r="AE354">
        <f t="shared" si="43"/>
        <v>0.9</v>
      </c>
    </row>
    <row r="355" spans="1:31">
      <c r="A355" s="115">
        <v>44549</v>
      </c>
      <c r="B355" s="221">
        <v>1.0019</v>
      </c>
      <c r="C355" s="221">
        <v>1.0019</v>
      </c>
      <c r="D355" s="221">
        <v>1.0019</v>
      </c>
      <c r="E355" s="204">
        <v>47609770.009999998</v>
      </c>
      <c r="F355" s="191">
        <f t="shared" si="44"/>
        <v>0.95628519614393426</v>
      </c>
      <c r="G355" s="201">
        <f>出入金!M355</f>
        <v>50000000</v>
      </c>
      <c r="H355" s="201">
        <f>出入金!N355</f>
        <v>18413597.733711049</v>
      </c>
      <c r="I355" s="34">
        <f>出入金!C355</f>
        <v>4.2905230769230883E-2</v>
      </c>
      <c r="J355" s="167">
        <f t="shared" ref="J355:J378" si="50">E355-E354</f>
        <v>0</v>
      </c>
      <c r="K355" s="167">
        <f t="shared" si="45"/>
        <v>-2390229.9900000021</v>
      </c>
      <c r="L355" s="222">
        <v>0</v>
      </c>
      <c r="M355" s="167">
        <f t="shared" si="46"/>
        <v>0</v>
      </c>
      <c r="N355" s="167">
        <f t="shared" si="47"/>
        <v>0</v>
      </c>
      <c r="O355" s="167">
        <f t="shared" si="48"/>
        <v>-2390229.9900000021</v>
      </c>
      <c r="P355" s="123">
        <f t="shared" si="49"/>
        <v>-0.12980787484153858</v>
      </c>
      <c r="Q355" s="123">
        <f>J355/AVERAGE($G$226:G355)</f>
        <v>0</v>
      </c>
      <c r="R355" s="123">
        <f>K355/AVERAGE($G$226:G355)</f>
        <v>-4.7804599800000042E-2</v>
      </c>
      <c r="S355" s="123">
        <f>N355/AVERAGE($G$226:G355)</f>
        <v>0</v>
      </c>
      <c r="T355" s="123">
        <f>O355/AVERAGE($G$226:G355)</f>
        <v>-4.7804599800000042E-2</v>
      </c>
      <c r="U355" s="123">
        <f>T355/COUNT($T$226:T355)*365</f>
        <v>-0.13422060713076933</v>
      </c>
      <c r="V355" s="211">
        <f>(U355-I355)/(STDEV($S$226:S355)*SQRT(365))</f>
        <v>-2.8181233554762732</v>
      </c>
      <c r="W355" s="123">
        <f>(R355+1)/(MAX($R$226:R355)+1)-1</f>
        <v>-5.3293017088470673E-2</v>
      </c>
      <c r="X355" s="123">
        <f>MIN($W$226:W355)</f>
        <v>-5.5088349270968506E-2</v>
      </c>
      <c r="Y355" s="123">
        <f>IF(WEEKDAY(A:A)=6,R:R,Y354)</f>
        <v>-4.7804599800000042E-2</v>
      </c>
      <c r="Z355" s="120">
        <f>(Y355+1)/(MAX($Y$226:Y355)+1)-1</f>
        <v>-4.8618364842737183E-2</v>
      </c>
      <c r="AA355" s="123">
        <f>MIN($Z$226:Z355)</f>
        <v>-4.8618364842737183E-2</v>
      </c>
      <c r="AB355" s="123">
        <f t="shared" ref="AB355:AB413" si="51">$AB$226</f>
        <v>0.34</v>
      </c>
      <c r="AC355" s="94">
        <f t="shared" ref="AC355:AC413" si="52">$AC$226</f>
        <v>-2.1600000000000001E-2</v>
      </c>
      <c r="AD355" s="123">
        <f t="shared" ref="AD355:AD413" si="53">$AD$226</f>
        <v>0.26400000000000001</v>
      </c>
      <c r="AE355">
        <f t="shared" ref="AE355:AE413" si="54">$AE$226</f>
        <v>0.9</v>
      </c>
    </row>
    <row r="356" spans="1:31">
      <c r="A356" s="115">
        <v>44550</v>
      </c>
      <c r="B356" s="221">
        <v>0.99960000000000004</v>
      </c>
      <c r="C356" s="221">
        <v>0.99960000000000004</v>
      </c>
      <c r="D356" s="221">
        <v>0.99960000000000004</v>
      </c>
      <c r="E356" s="204">
        <v>47500475.200000003</v>
      </c>
      <c r="F356" s="191">
        <f t="shared" si="44"/>
        <v>0.95408991123413189</v>
      </c>
      <c r="G356" s="201">
        <f>出入金!M356</f>
        <v>50000000</v>
      </c>
      <c r="H356" s="201">
        <f>出入金!N356</f>
        <v>18502824.858757064</v>
      </c>
      <c r="I356" s="34">
        <f>出入金!C356</f>
        <v>4.2904294478527727E-2</v>
      </c>
      <c r="J356" s="167">
        <f t="shared" si="50"/>
        <v>-109294.80999999493</v>
      </c>
      <c r="K356" s="167">
        <f t="shared" si="45"/>
        <v>-2499524.799999997</v>
      </c>
      <c r="L356" s="222">
        <v>0</v>
      </c>
      <c r="M356" s="167">
        <f t="shared" si="46"/>
        <v>0</v>
      </c>
      <c r="N356" s="167">
        <f t="shared" si="47"/>
        <v>-109294.80999999493</v>
      </c>
      <c r="O356" s="167">
        <f t="shared" si="48"/>
        <v>-2499524.799999997</v>
      </c>
      <c r="P356" s="123">
        <f t="shared" si="49"/>
        <v>-0.13508882125190821</v>
      </c>
      <c r="Q356" s="123">
        <f>J356/AVERAGE($G$226:G356)</f>
        <v>-2.1858961999998987E-3</v>
      </c>
      <c r="R356" s="123">
        <f>K356/AVERAGE($G$226:G356)</f>
        <v>-4.999049599999994E-2</v>
      </c>
      <c r="S356" s="123">
        <f>N356/AVERAGE($G$226:G356)</f>
        <v>-2.1858961999998987E-3</v>
      </c>
      <c r="T356" s="123">
        <f>O356/AVERAGE($G$226:G356)</f>
        <v>-4.999049599999994E-2</v>
      </c>
      <c r="U356" s="123">
        <f>T356/COUNT($T$226:T356)*365</f>
        <v>-0.13928649648854946</v>
      </c>
      <c r="V356" s="211">
        <f>(U356-I356)/(STDEV($S$226:S356)*SQRT(365))</f>
        <v>-2.9065092298528281</v>
      </c>
      <c r="W356" s="123">
        <f>(R356+1)/(MAX($R$226:R356)+1)-1</f>
        <v>-5.5466313867708394E-2</v>
      </c>
      <c r="X356" s="123">
        <f>MIN($W$226:W356)</f>
        <v>-5.5466313867708394E-2</v>
      </c>
      <c r="Y356" s="123">
        <f>IF(WEEKDAY(A:A)=6,R:R,Y355)</f>
        <v>-4.7804599800000042E-2</v>
      </c>
      <c r="Z356" s="120">
        <f>(Y356+1)/(MAX($Y$226:Y356)+1)-1</f>
        <v>-4.8618364842737183E-2</v>
      </c>
      <c r="AA356" s="123">
        <f>MIN($Z$226:Z356)</f>
        <v>-4.8618364842737183E-2</v>
      </c>
      <c r="AB356" s="123">
        <f t="shared" si="51"/>
        <v>0.34</v>
      </c>
      <c r="AC356" s="94">
        <f t="shared" si="52"/>
        <v>-2.1600000000000001E-2</v>
      </c>
      <c r="AD356" s="123">
        <f t="shared" si="53"/>
        <v>0.26400000000000001</v>
      </c>
      <c r="AE356">
        <f t="shared" si="54"/>
        <v>0.9</v>
      </c>
    </row>
    <row r="357" spans="1:31">
      <c r="A357" s="115">
        <v>44551</v>
      </c>
      <c r="B357" s="221">
        <v>1.0058</v>
      </c>
      <c r="C357" s="221">
        <v>1.0058</v>
      </c>
      <c r="D357" s="221">
        <v>1.0058</v>
      </c>
      <c r="E357" s="204">
        <v>47795095.990000002</v>
      </c>
      <c r="F357" s="191">
        <f t="shared" si="44"/>
        <v>0.96000763577359927</v>
      </c>
      <c r="G357" s="201">
        <f>出入金!M357</f>
        <v>50000000</v>
      </c>
      <c r="H357" s="201">
        <f>出入金!N357</f>
        <v>18591549.295774646</v>
      </c>
      <c r="I357" s="34">
        <f>出入金!C357</f>
        <v>4.2903363914373202E-2</v>
      </c>
      <c r="J357" s="167">
        <f t="shared" si="50"/>
        <v>294620.78999999911</v>
      </c>
      <c r="K357" s="167">
        <f t="shared" si="45"/>
        <v>-2204904.0099999979</v>
      </c>
      <c r="L357" s="222">
        <v>0</v>
      </c>
      <c r="M357" s="167">
        <f t="shared" si="46"/>
        <v>0</v>
      </c>
      <c r="N357" s="167">
        <f t="shared" si="47"/>
        <v>294620.78999999911</v>
      </c>
      <c r="O357" s="167">
        <f t="shared" si="48"/>
        <v>-2204904.0099999979</v>
      </c>
      <c r="P357" s="123">
        <f t="shared" si="49"/>
        <v>-0.11859710962878778</v>
      </c>
      <c r="Q357" s="123">
        <f>J357/AVERAGE($G$226:G357)</f>
        <v>5.8924157999999819E-3</v>
      </c>
      <c r="R357" s="123">
        <f>K357/AVERAGE($G$226:G357)</f>
        <v>-4.4098080199999959E-2</v>
      </c>
      <c r="S357" s="123">
        <f>N357/AVERAGE($G$226:G357)</f>
        <v>5.8924157999999819E-3</v>
      </c>
      <c r="T357" s="123">
        <f>O357/AVERAGE($G$226:G357)</f>
        <v>-4.4098080199999959E-2</v>
      </c>
      <c r="U357" s="123">
        <f>T357/COUNT($T$226:T357)*365</f>
        <v>-0.12193787328030292</v>
      </c>
      <c r="V357" s="211">
        <f>(U357-I357)/(STDEV($S$226:S357)*SQRT(365))</f>
        <v>-2.6037340906421331</v>
      </c>
      <c r="W357" s="123">
        <f>(R357+1)/(MAX($R$226:R357)+1)-1</f>
        <v>-4.960786172342535E-2</v>
      </c>
      <c r="X357" s="123">
        <f>MIN($W$226:W357)</f>
        <v>-5.5466313867708394E-2</v>
      </c>
      <c r="Y357" s="123">
        <f>IF(WEEKDAY(A:A)=6,R:R,Y356)</f>
        <v>-4.7804599800000042E-2</v>
      </c>
      <c r="Z357" s="120">
        <f>(Y357+1)/(MAX($Y$226:Y357)+1)-1</f>
        <v>-4.8618364842737183E-2</v>
      </c>
      <c r="AA357" s="123">
        <f>MIN($Z$226:Z357)</f>
        <v>-4.8618364842737183E-2</v>
      </c>
      <c r="AB357" s="123">
        <f t="shared" si="51"/>
        <v>0.34</v>
      </c>
      <c r="AC357" s="94">
        <f t="shared" si="52"/>
        <v>-2.1600000000000001E-2</v>
      </c>
      <c r="AD357" s="123">
        <f t="shared" si="53"/>
        <v>0.26400000000000001</v>
      </c>
      <c r="AE357">
        <f t="shared" si="54"/>
        <v>0.9</v>
      </c>
    </row>
    <row r="358" spans="1:31">
      <c r="A358" s="115">
        <v>44552</v>
      </c>
      <c r="B358" s="221">
        <v>1.0066999999999999</v>
      </c>
      <c r="C358" s="221">
        <v>1.0066999999999999</v>
      </c>
      <c r="D358" s="221">
        <v>1.0066999999999999</v>
      </c>
      <c r="E358" s="204">
        <v>47837863.530000001</v>
      </c>
      <c r="F358" s="191">
        <f t="shared" si="44"/>
        <v>0.96086666030352186</v>
      </c>
      <c r="G358" s="201">
        <f>出入金!M358</f>
        <v>50000000</v>
      </c>
      <c r="H358" s="201">
        <f>出入金!N358</f>
        <v>18679775.280898876</v>
      </c>
      <c r="I358" s="34">
        <f>出入金!C358</f>
        <v>4.2902439024390358E-2</v>
      </c>
      <c r="J358" s="167">
        <f t="shared" si="50"/>
        <v>42767.539999999106</v>
      </c>
      <c r="K358" s="167">
        <f t="shared" si="45"/>
        <v>-2162136.4699999988</v>
      </c>
      <c r="L358" s="222">
        <v>0</v>
      </c>
      <c r="M358" s="167">
        <f t="shared" si="46"/>
        <v>0</v>
      </c>
      <c r="N358" s="167">
        <f t="shared" si="47"/>
        <v>42767.539999999106</v>
      </c>
      <c r="O358" s="167">
        <f t="shared" si="48"/>
        <v>-2162136.4699999988</v>
      </c>
      <c r="P358" s="123">
        <f t="shared" si="49"/>
        <v>-0.11574745613834581</v>
      </c>
      <c r="Q358" s="123">
        <f>J358/AVERAGE($G$226:G358)</f>
        <v>8.5535079999998211E-4</v>
      </c>
      <c r="R358" s="123">
        <f>K358/AVERAGE($G$226:G358)</f>
        <v>-4.3242729399999978E-2</v>
      </c>
      <c r="S358" s="123">
        <f>N358/AVERAGE($G$226:G358)</f>
        <v>8.5535079999998211E-4</v>
      </c>
      <c r="T358" s="123">
        <f>O358/AVERAGE($G$226:G358)</f>
        <v>-4.3242729399999978E-2</v>
      </c>
      <c r="U358" s="123">
        <f>T358/COUNT($T$226:T358)*365</f>
        <v>-0.1186736558721804</v>
      </c>
      <c r="V358" s="211">
        <f>(U358-I358)/(STDEV($S$226:S358)*SQRT(365))</f>
        <v>-2.5606330206853669</v>
      </c>
      <c r="W358" s="123">
        <f>(R358+1)/(MAX($R$226:R358)+1)-1</f>
        <v>-4.8757441132201262E-2</v>
      </c>
      <c r="X358" s="123">
        <f>MIN($W$226:W358)</f>
        <v>-5.5466313867708394E-2</v>
      </c>
      <c r="Y358" s="123">
        <f>IF(WEEKDAY(A:A)=6,R:R,Y357)</f>
        <v>-4.7804599800000042E-2</v>
      </c>
      <c r="Z358" s="120">
        <f>(Y358+1)/(MAX($Y$226:Y358)+1)-1</f>
        <v>-4.8618364842737183E-2</v>
      </c>
      <c r="AA358" s="123">
        <f>MIN($Z$226:Z358)</f>
        <v>-4.8618364842737183E-2</v>
      </c>
      <c r="AB358" s="123">
        <f t="shared" si="51"/>
        <v>0.34</v>
      </c>
      <c r="AC358" s="94">
        <f t="shared" si="52"/>
        <v>-2.1600000000000001E-2</v>
      </c>
      <c r="AD358" s="123">
        <f t="shared" si="53"/>
        <v>0.26400000000000001</v>
      </c>
      <c r="AE358">
        <f t="shared" si="54"/>
        <v>0.9</v>
      </c>
    </row>
    <row r="359" spans="1:31">
      <c r="A359" s="115">
        <v>44553</v>
      </c>
      <c r="B359" s="221">
        <v>1.0009999999999999</v>
      </c>
      <c r="C359" s="221">
        <v>1.0009999999999999</v>
      </c>
      <c r="D359" s="221">
        <v>1.0009999999999999</v>
      </c>
      <c r="E359" s="204">
        <v>47567002.469999999</v>
      </c>
      <c r="F359" s="191">
        <f t="shared" si="44"/>
        <v>0.95542617161401144</v>
      </c>
      <c r="G359" s="201">
        <f>出入金!M359</f>
        <v>50000000</v>
      </c>
      <c r="H359" s="201">
        <f>出入金!N359</f>
        <v>18767507.00280112</v>
      </c>
      <c r="I359" s="34">
        <f>出入金!C359</f>
        <v>4.2901519756839021E-2</v>
      </c>
      <c r="J359" s="167">
        <f t="shared" si="50"/>
        <v>-270861.06000000238</v>
      </c>
      <c r="K359" s="167">
        <f t="shared" si="45"/>
        <v>-2432997.5300000012</v>
      </c>
      <c r="L359" s="222">
        <v>0</v>
      </c>
      <c r="M359" s="167">
        <f t="shared" si="46"/>
        <v>0</v>
      </c>
      <c r="N359" s="167">
        <f t="shared" si="47"/>
        <v>-270861.06000000238</v>
      </c>
      <c r="O359" s="167">
        <f t="shared" si="48"/>
        <v>-2432997.5300000012</v>
      </c>
      <c r="P359" s="123">
        <f t="shared" si="49"/>
        <v>-0.1296388236134329</v>
      </c>
      <c r="Q359" s="123">
        <f>J359/AVERAGE($G$226:G359)</f>
        <v>-5.4172212000000476E-3</v>
      </c>
      <c r="R359" s="123">
        <f>K359/AVERAGE($G$226:G359)</f>
        <v>-4.8659950600000022E-2</v>
      </c>
      <c r="S359" s="123">
        <f>N359/AVERAGE($G$226:G359)</f>
        <v>-5.4172212000000476E-3</v>
      </c>
      <c r="T359" s="123">
        <f>O359/AVERAGE($G$226:G359)</f>
        <v>-4.8659950600000022E-2</v>
      </c>
      <c r="U359" s="123">
        <f>T359/COUNT($T$226:T359)*365</f>
        <v>-0.13254389529104485</v>
      </c>
      <c r="V359" s="211">
        <f>(U359-I359)/(STDEV($S$226:S359)*SQRT(365))</f>
        <v>-2.7663320597469054</v>
      </c>
      <c r="W359" s="123">
        <f>(R359+1)/(MAX($R$226:R359)+1)-1</f>
        <v>-5.4143437679694761E-2</v>
      </c>
      <c r="X359" s="123">
        <f>MIN($W$226:W359)</f>
        <v>-5.5466313867708394E-2</v>
      </c>
      <c r="Y359" s="123">
        <f>IF(WEEKDAY(A:A)=6,R:R,Y358)</f>
        <v>-4.7804599800000042E-2</v>
      </c>
      <c r="Z359" s="120">
        <f>(Y359+1)/(MAX($Y$226:Y359)+1)-1</f>
        <v>-4.8618364842737183E-2</v>
      </c>
      <c r="AA359" s="123">
        <f>MIN($Z$226:Z359)</f>
        <v>-4.8618364842737183E-2</v>
      </c>
      <c r="AB359" s="123">
        <f t="shared" si="51"/>
        <v>0.34</v>
      </c>
      <c r="AC359" s="94">
        <f t="shared" si="52"/>
        <v>-2.1600000000000001E-2</v>
      </c>
      <c r="AD359" s="123">
        <f t="shared" si="53"/>
        <v>0.26400000000000001</v>
      </c>
      <c r="AE359">
        <f t="shared" si="54"/>
        <v>0.9</v>
      </c>
    </row>
    <row r="360" spans="1:31">
      <c r="A360" s="115">
        <v>44554</v>
      </c>
      <c r="B360" s="221">
        <v>0.99109999999999998</v>
      </c>
      <c r="C360" s="221">
        <v>0.99109999999999998</v>
      </c>
      <c r="D360" s="221">
        <v>0.99109999999999998</v>
      </c>
      <c r="E360" s="204">
        <v>47096559.590000004</v>
      </c>
      <c r="F360" s="191">
        <f t="shared" si="44"/>
        <v>0.94597690178486205</v>
      </c>
      <c r="G360" s="201">
        <f>出入金!M360</f>
        <v>50000000</v>
      </c>
      <c r="H360" s="201">
        <f>出入金!N360</f>
        <v>18854748.603351954</v>
      </c>
      <c r="I360" s="34">
        <f>出入金!C360</f>
        <v>4.2900606060606181E-2</v>
      </c>
      <c r="J360" s="167">
        <f t="shared" si="50"/>
        <v>-470442.87999999523</v>
      </c>
      <c r="K360" s="167">
        <f t="shared" si="45"/>
        <v>-2903440.4099999964</v>
      </c>
      <c r="L360" s="222">
        <v>0</v>
      </c>
      <c r="M360" s="167">
        <f t="shared" si="46"/>
        <v>0</v>
      </c>
      <c r="N360" s="167">
        <f t="shared" si="47"/>
        <v>-470442.87999999523</v>
      </c>
      <c r="O360" s="167">
        <f t="shared" si="48"/>
        <v>-2903440.4099999964</v>
      </c>
      <c r="P360" s="123">
        <f t="shared" si="49"/>
        <v>-0.15398987655999982</v>
      </c>
      <c r="Q360" s="123">
        <f>J360/AVERAGE($G$226:G360)</f>
        <v>-9.4088575999999053E-3</v>
      </c>
      <c r="R360" s="123">
        <f>K360/AVERAGE($G$226:G360)</f>
        <v>-5.8068808199999926E-2</v>
      </c>
      <c r="S360" s="123">
        <f>N360/AVERAGE($G$226:G360)</f>
        <v>-9.4088575999999053E-3</v>
      </c>
      <c r="T360" s="123">
        <f>O360/AVERAGE($G$226:G360)</f>
        <v>-5.8068808199999926E-2</v>
      </c>
      <c r="U360" s="123">
        <f>T360/COUNT($T$226:T360)*365</f>
        <v>-0.15700085179999979</v>
      </c>
      <c r="V360" s="211">
        <f>(U360-I360)/(STDEV($S$226:S360)*SQRT(365))</f>
        <v>-3.0795928139731092</v>
      </c>
      <c r="W360" s="123">
        <f>(R360+1)/(MAX($R$226:R360)+1)-1</f>
        <v>-6.3498062990076654E-2</v>
      </c>
      <c r="X360" s="123">
        <f>MIN($W$226:W360)</f>
        <v>-6.3498062990076654E-2</v>
      </c>
      <c r="Y360" s="123">
        <f>IF(WEEKDAY(A:A)=6,R:R,Y359)</f>
        <v>-5.8068808199999926E-2</v>
      </c>
      <c r="Z360" s="120">
        <f>(Y360+1)/(MAX($Y$226:Y360)+1)-1</f>
        <v>-5.8873801247004254E-2</v>
      </c>
      <c r="AA360" s="123">
        <f>MIN($Z$226:Z360)</f>
        <v>-5.8873801247004254E-2</v>
      </c>
      <c r="AB360" s="123">
        <f t="shared" si="51"/>
        <v>0.34</v>
      </c>
      <c r="AC360" s="94">
        <f t="shared" si="52"/>
        <v>-2.1600000000000001E-2</v>
      </c>
      <c r="AD360" s="123">
        <f t="shared" si="53"/>
        <v>0.26400000000000001</v>
      </c>
      <c r="AE360">
        <f t="shared" si="54"/>
        <v>0.9</v>
      </c>
    </row>
    <row r="361" spans="1:31">
      <c r="A361" s="115">
        <v>44555</v>
      </c>
      <c r="B361" s="221">
        <v>0.99109999999999998</v>
      </c>
      <c r="C361" s="221">
        <v>0.99109999999999998</v>
      </c>
      <c r="D361" s="221">
        <v>0.99109999999999998</v>
      </c>
      <c r="E361" s="204">
        <v>47096559.590000004</v>
      </c>
      <c r="F361" s="191">
        <f t="shared" si="44"/>
        <v>0.94597690178486205</v>
      </c>
      <c r="G361" s="201">
        <f>出入金!M361</f>
        <v>50000000</v>
      </c>
      <c r="H361" s="201">
        <f>出入金!N361</f>
        <v>18941504.178272981</v>
      </c>
      <c r="I361" s="34">
        <f>出入金!C361</f>
        <v>4.2899697885196493E-2</v>
      </c>
      <c r="J361" s="167">
        <f t="shared" si="50"/>
        <v>0</v>
      </c>
      <c r="K361" s="167">
        <f t="shared" si="45"/>
        <v>-2903440.4099999964</v>
      </c>
      <c r="L361" s="222">
        <v>0</v>
      </c>
      <c r="M361" s="167">
        <f t="shared" si="46"/>
        <v>0</v>
      </c>
      <c r="N361" s="167">
        <f t="shared" si="47"/>
        <v>0</v>
      </c>
      <c r="O361" s="167">
        <f t="shared" si="48"/>
        <v>-2903440.4099999964</v>
      </c>
      <c r="P361" s="123">
        <f t="shared" si="49"/>
        <v>-0.1532845745867645</v>
      </c>
      <c r="Q361" s="123">
        <f>J361/AVERAGE($G$226:G361)</f>
        <v>0</v>
      </c>
      <c r="R361" s="123">
        <f>K361/AVERAGE($G$226:G361)</f>
        <v>-5.8068808199999926E-2</v>
      </c>
      <c r="S361" s="123">
        <f>N361/AVERAGE($G$226:G361)</f>
        <v>0</v>
      </c>
      <c r="T361" s="123">
        <f>O361/AVERAGE($G$226:G361)</f>
        <v>-5.8068808199999926E-2</v>
      </c>
      <c r="U361" s="123">
        <f>T361/COUNT($T$226:T361)*365</f>
        <v>-0.15584643377205862</v>
      </c>
      <c r="V361" s="211">
        <f>(U361-I361)/(STDEV($S$226:S361)*SQRT(365))</f>
        <v>-3.0730153213765363</v>
      </c>
      <c r="W361" s="123">
        <f>(R361+1)/(MAX($R$226:R361)+1)-1</f>
        <v>-6.3498062990076654E-2</v>
      </c>
      <c r="X361" s="123">
        <f>MIN($W$226:W361)</f>
        <v>-6.3498062990076654E-2</v>
      </c>
      <c r="Y361" s="123">
        <f>IF(WEEKDAY(A:A)=6,R:R,Y360)</f>
        <v>-5.8068808199999926E-2</v>
      </c>
      <c r="Z361" s="120">
        <f>(Y361+1)/(MAX($Y$226:Y361)+1)-1</f>
        <v>-5.8873801247004254E-2</v>
      </c>
      <c r="AA361" s="123">
        <f>MIN($Z$226:Z361)</f>
        <v>-5.8873801247004254E-2</v>
      </c>
      <c r="AB361" s="123">
        <f t="shared" si="51"/>
        <v>0.34</v>
      </c>
      <c r="AC361" s="94">
        <f t="shared" si="52"/>
        <v>-2.1600000000000001E-2</v>
      </c>
      <c r="AD361" s="123">
        <f t="shared" si="53"/>
        <v>0.26400000000000001</v>
      </c>
      <c r="AE361">
        <f t="shared" si="54"/>
        <v>0.9</v>
      </c>
    </row>
    <row r="362" spans="1:31">
      <c r="A362" s="115">
        <v>44556</v>
      </c>
      <c r="B362" s="221">
        <v>0.99109999999999998</v>
      </c>
      <c r="C362" s="221">
        <v>0.99109999999999998</v>
      </c>
      <c r="D362" s="221">
        <v>0.99109999999999998</v>
      </c>
      <c r="E362" s="204">
        <v>47096559.590000004</v>
      </c>
      <c r="F362" s="191">
        <f t="shared" si="44"/>
        <v>0.94597690178486205</v>
      </c>
      <c r="G362" s="201">
        <f>出入金!M362</f>
        <v>50000000</v>
      </c>
      <c r="H362" s="201">
        <f>出入金!N362</f>
        <v>19027777.777777776</v>
      </c>
      <c r="I362" s="34">
        <f>出入金!C362</f>
        <v>4.2898795180723009E-2</v>
      </c>
      <c r="J362" s="167">
        <f t="shared" si="50"/>
        <v>0</v>
      </c>
      <c r="K362" s="167">
        <f t="shared" si="45"/>
        <v>-2903440.4099999964</v>
      </c>
      <c r="L362" s="222">
        <v>0</v>
      </c>
      <c r="M362" s="167">
        <f t="shared" si="46"/>
        <v>0</v>
      </c>
      <c r="N362" s="167">
        <f t="shared" si="47"/>
        <v>0</v>
      </c>
      <c r="O362" s="167">
        <f t="shared" si="48"/>
        <v>-2903440.4099999964</v>
      </c>
      <c r="P362" s="123">
        <f t="shared" si="49"/>
        <v>-0.15258956899270054</v>
      </c>
      <c r="Q362" s="123">
        <f>J362/AVERAGE($G$226:G362)</f>
        <v>0</v>
      </c>
      <c r="R362" s="123">
        <f>K362/AVERAGE($G$226:G362)</f>
        <v>-5.8068808199999926E-2</v>
      </c>
      <c r="S362" s="123">
        <f>N362/AVERAGE($G$226:G362)</f>
        <v>0</v>
      </c>
      <c r="T362" s="123">
        <f>O362/AVERAGE($G$226:G362)</f>
        <v>-5.8068808199999926E-2</v>
      </c>
      <c r="U362" s="123">
        <f>T362/COUNT($T$226:T362)*365</f>
        <v>-0.15470886856204358</v>
      </c>
      <c r="V362" s="211">
        <f>(U362-I362)/(STDEV($S$226:S362)*SQRT(365))</f>
        <v>-3.0665284199311658</v>
      </c>
      <c r="W362" s="123">
        <f>(R362+1)/(MAX($R$226:R362)+1)-1</f>
        <v>-6.3498062990076654E-2</v>
      </c>
      <c r="X362" s="123">
        <f>MIN($W$226:W362)</f>
        <v>-6.3498062990076654E-2</v>
      </c>
      <c r="Y362" s="123">
        <f>IF(WEEKDAY(A:A)=6,R:R,Y361)</f>
        <v>-5.8068808199999926E-2</v>
      </c>
      <c r="Z362" s="120">
        <f>(Y362+1)/(MAX($Y$226:Y362)+1)-1</f>
        <v>-5.8873801247004254E-2</v>
      </c>
      <c r="AA362" s="123">
        <f>MIN($Z$226:Z362)</f>
        <v>-5.8873801247004254E-2</v>
      </c>
      <c r="AB362" s="123">
        <f t="shared" si="51"/>
        <v>0.34</v>
      </c>
      <c r="AC362" s="94">
        <f t="shared" si="52"/>
        <v>-2.1600000000000001E-2</v>
      </c>
      <c r="AD362" s="123">
        <f t="shared" si="53"/>
        <v>0.26400000000000001</v>
      </c>
      <c r="AE362">
        <f t="shared" si="54"/>
        <v>0.9</v>
      </c>
    </row>
    <row r="363" spans="1:31">
      <c r="A363" s="115">
        <v>44557</v>
      </c>
      <c r="B363" s="221">
        <v>0.99139999999999995</v>
      </c>
      <c r="C363" s="221">
        <v>0.99139999999999995</v>
      </c>
      <c r="D363" s="221">
        <v>0.99139999999999995</v>
      </c>
      <c r="E363" s="204">
        <v>47110815.439999998</v>
      </c>
      <c r="F363" s="191">
        <f t="shared" si="44"/>
        <v>0.94626324329483624</v>
      </c>
      <c r="G363" s="201">
        <f>出入金!M363</f>
        <v>50000000</v>
      </c>
      <c r="H363" s="201">
        <f>出入金!N363</f>
        <v>19113573.407202218</v>
      </c>
      <c r="I363" s="34">
        <f>出入金!C363</f>
        <v>4.2897897897898017E-2</v>
      </c>
      <c r="J363" s="167">
        <f t="shared" si="50"/>
        <v>14255.84999999404</v>
      </c>
      <c r="K363" s="167">
        <f t="shared" si="45"/>
        <v>-2889184.5600000024</v>
      </c>
      <c r="L363" s="222">
        <v>0</v>
      </c>
      <c r="M363" s="167">
        <f t="shared" si="46"/>
        <v>0</v>
      </c>
      <c r="N363" s="167">
        <f t="shared" si="47"/>
        <v>14255.84999999404</v>
      </c>
      <c r="O363" s="167">
        <f t="shared" si="48"/>
        <v>-2889184.5600000024</v>
      </c>
      <c r="P363" s="123">
        <f t="shared" si="49"/>
        <v>-0.15115878640000011</v>
      </c>
      <c r="Q363" s="123">
        <f>J363/AVERAGE($G$226:G363)</f>
        <v>2.8511699999988078E-4</v>
      </c>
      <c r="R363" s="123">
        <f>K363/AVERAGE($G$226:G363)</f>
        <v>-5.7783691200000049E-2</v>
      </c>
      <c r="S363" s="123">
        <f>N363/AVERAGE($G$226:G363)</f>
        <v>2.8511699999988078E-4</v>
      </c>
      <c r="T363" s="123">
        <f>O363/AVERAGE($G$226:G363)</f>
        <v>-5.7783691200000049E-2</v>
      </c>
      <c r="U363" s="123">
        <f>T363/COUNT($T$226:T363)*365</f>
        <v>-0.15283367600000014</v>
      </c>
      <c r="V363" s="211">
        <f>(U363-I363)/(STDEV($S$226:S363)*SQRT(365))</f>
        <v>-3.0480697909672911</v>
      </c>
      <c r="W363" s="123">
        <f>(R363+1)/(MAX($R$226:R363)+1)-1</f>
        <v>-6.3214589393386311E-2</v>
      </c>
      <c r="X363" s="123">
        <f>MIN($W$226:W363)</f>
        <v>-6.3498062990076654E-2</v>
      </c>
      <c r="Y363" s="123">
        <f>IF(WEEKDAY(A:A)=6,R:R,Y362)</f>
        <v>-5.8068808199999926E-2</v>
      </c>
      <c r="Z363" s="120">
        <f>(Y363+1)/(MAX($Y$226:Y363)+1)-1</f>
        <v>-5.8873801247004254E-2</v>
      </c>
      <c r="AA363" s="123">
        <f>MIN($Z$226:Z363)</f>
        <v>-5.8873801247004254E-2</v>
      </c>
      <c r="AB363" s="123">
        <f t="shared" si="51"/>
        <v>0.34</v>
      </c>
      <c r="AC363" s="94">
        <f t="shared" si="52"/>
        <v>-2.1600000000000001E-2</v>
      </c>
      <c r="AD363" s="123">
        <f t="shared" si="53"/>
        <v>0.26400000000000001</v>
      </c>
      <c r="AE363">
        <f t="shared" si="54"/>
        <v>0.9</v>
      </c>
    </row>
    <row r="364" spans="1:31">
      <c r="A364" s="115">
        <v>44558</v>
      </c>
      <c r="B364" s="221">
        <v>0.99539999999999995</v>
      </c>
      <c r="C364" s="221">
        <v>0.99539999999999995</v>
      </c>
      <c r="D364" s="221">
        <v>0.99539999999999995</v>
      </c>
      <c r="E364" s="204">
        <v>47300893.369999997</v>
      </c>
      <c r="F364" s="191">
        <f t="shared" si="44"/>
        <v>0.95008113009449258</v>
      </c>
      <c r="G364" s="201">
        <f>出入金!M364</f>
        <v>50000000</v>
      </c>
      <c r="H364" s="201">
        <f>出入金!N364</f>
        <v>19198895.027624309</v>
      </c>
      <c r="I364" s="34">
        <f>出入金!C364</f>
        <v>4.2897005988024067E-2</v>
      </c>
      <c r="J364" s="167">
        <f t="shared" si="50"/>
        <v>190077.9299999997</v>
      </c>
      <c r="K364" s="167">
        <f t="shared" si="45"/>
        <v>-2699106.6300000027</v>
      </c>
      <c r="L364" s="222">
        <v>0</v>
      </c>
      <c r="M364" s="167">
        <f t="shared" si="46"/>
        <v>0</v>
      </c>
      <c r="N364" s="167">
        <f t="shared" si="47"/>
        <v>190077.9299999997</v>
      </c>
      <c r="O364" s="167">
        <f t="shared" si="48"/>
        <v>-2699106.6300000027</v>
      </c>
      <c r="P364" s="123">
        <f t="shared" si="49"/>
        <v>-0.14058656115971238</v>
      </c>
      <c r="Q364" s="123">
        <f>J364/AVERAGE($G$226:G364)</f>
        <v>3.8015585999999942E-3</v>
      </c>
      <c r="R364" s="123">
        <f>K364/AVERAGE($G$226:G364)</f>
        <v>-5.3982132600000052E-2</v>
      </c>
      <c r="S364" s="123">
        <f>N364/AVERAGE($G$226:G364)</f>
        <v>3.8015585999999942E-3</v>
      </c>
      <c r="T364" s="123">
        <f>O364/AVERAGE($G$226:G364)</f>
        <v>-5.3982132600000052E-2</v>
      </c>
      <c r="U364" s="123">
        <f>T364/COUNT($T$226:T364)*365</f>
        <v>-0.14175164315827352</v>
      </c>
      <c r="V364" s="211">
        <f>(U364-I364)/(STDEV($S$226:S364)*SQRT(365))</f>
        <v>-2.8696083060148605</v>
      </c>
      <c r="W364" s="123">
        <f>(R364+1)/(MAX($R$226:R364)+1)-1</f>
        <v>-5.9434942829444282E-2</v>
      </c>
      <c r="X364" s="123">
        <f>MIN($W$226:W364)</f>
        <v>-6.3498062990076654E-2</v>
      </c>
      <c r="Y364" s="123">
        <f>IF(WEEKDAY(A:A)=6,R:R,Y363)</f>
        <v>-5.8068808199999926E-2</v>
      </c>
      <c r="Z364" s="120">
        <f>(Y364+1)/(MAX($Y$226:Y364)+1)-1</f>
        <v>-5.8873801247004254E-2</v>
      </c>
      <c r="AA364" s="123">
        <f>MIN($Z$226:Z364)</f>
        <v>-5.8873801247004254E-2</v>
      </c>
      <c r="AB364" s="123">
        <f t="shared" si="51"/>
        <v>0.34</v>
      </c>
      <c r="AC364" s="94">
        <f t="shared" si="52"/>
        <v>-2.1600000000000001E-2</v>
      </c>
      <c r="AD364" s="123">
        <f t="shared" si="53"/>
        <v>0.26400000000000001</v>
      </c>
      <c r="AE364">
        <f t="shared" si="54"/>
        <v>0.9</v>
      </c>
    </row>
    <row r="365" spans="1:31">
      <c r="A365" s="115">
        <v>44559</v>
      </c>
      <c r="B365" s="221">
        <v>0.99239999999999995</v>
      </c>
      <c r="C365" s="221">
        <v>0.99239999999999995</v>
      </c>
      <c r="D365" s="221">
        <v>0.99239999999999995</v>
      </c>
      <c r="E365" s="204">
        <v>47158334.920000002</v>
      </c>
      <c r="F365" s="191">
        <f t="shared" si="44"/>
        <v>0.94721771499475027</v>
      </c>
      <c r="G365" s="201">
        <f>出入金!M365</f>
        <v>50000000</v>
      </c>
      <c r="H365" s="201">
        <f>出入金!N365</f>
        <v>19283746.556473829</v>
      </c>
      <c r="I365" s="34">
        <f>出入金!C365</f>
        <v>4.289611940298519E-2</v>
      </c>
      <c r="J365" s="167">
        <f t="shared" si="50"/>
        <v>-142558.44999999553</v>
      </c>
      <c r="K365" s="167">
        <f t="shared" si="45"/>
        <v>-2841665.0799999982</v>
      </c>
      <c r="L365" s="222">
        <v>0</v>
      </c>
      <c r="M365" s="167">
        <f t="shared" si="46"/>
        <v>0</v>
      </c>
      <c r="N365" s="167">
        <f t="shared" si="47"/>
        <v>-142558.44999999553</v>
      </c>
      <c r="O365" s="167">
        <f t="shared" si="48"/>
        <v>-2841665.0799999982</v>
      </c>
      <c r="P365" s="123">
        <f t="shared" si="49"/>
        <v>-0.1473606320057142</v>
      </c>
      <c r="Q365" s="123">
        <f>J365/AVERAGE($G$226:G365)</f>
        <v>-2.8511689999999104E-3</v>
      </c>
      <c r="R365" s="123">
        <f>K365/AVERAGE($G$226:G365)</f>
        <v>-5.6833301599999962E-2</v>
      </c>
      <c r="S365" s="123">
        <f>N365/AVERAGE($G$226:G365)</f>
        <v>-2.8511689999999104E-3</v>
      </c>
      <c r="T365" s="123">
        <f>O365/AVERAGE($G$226:G365)</f>
        <v>-5.6833301599999962E-2</v>
      </c>
      <c r="U365" s="123">
        <f>T365/COUNT($T$226:T365)*365</f>
        <v>-0.14817253631428562</v>
      </c>
      <c r="V365" s="211">
        <f>(U365-I365)/(STDEV($S$226:S365)*SQRT(365))</f>
        <v>-2.9744045892149509</v>
      </c>
      <c r="W365" s="123">
        <f>(R365+1)/(MAX($R$226:R365)+1)-1</f>
        <v>-6.2269677802112566E-2</v>
      </c>
      <c r="X365" s="123">
        <f>MIN($W$226:W365)</f>
        <v>-6.3498062990076654E-2</v>
      </c>
      <c r="Y365" s="123">
        <f>IF(WEEKDAY(A:A)=6,R:R,Y364)</f>
        <v>-5.8068808199999926E-2</v>
      </c>
      <c r="Z365" s="120">
        <f>(Y365+1)/(MAX($Y$226:Y365)+1)-1</f>
        <v>-5.8873801247004254E-2</v>
      </c>
      <c r="AA365" s="123">
        <f>MIN($Z$226:Z365)</f>
        <v>-5.8873801247004254E-2</v>
      </c>
      <c r="AB365" s="123">
        <f t="shared" si="51"/>
        <v>0.34</v>
      </c>
      <c r="AC365" s="94">
        <f t="shared" si="52"/>
        <v>-2.1600000000000001E-2</v>
      </c>
      <c r="AD365" s="123">
        <f t="shared" si="53"/>
        <v>0.26400000000000001</v>
      </c>
      <c r="AE365">
        <f t="shared" si="54"/>
        <v>0.9</v>
      </c>
    </row>
    <row r="366" spans="1:31">
      <c r="A366" s="115">
        <v>44560</v>
      </c>
      <c r="B366" s="221">
        <v>0.99490000000000001</v>
      </c>
      <c r="C366" s="221">
        <v>0.99490000000000001</v>
      </c>
      <c r="D366" s="221">
        <v>0.99490000000000001</v>
      </c>
      <c r="E366" s="204">
        <v>47277133.630000003</v>
      </c>
      <c r="F366" s="191">
        <f t="shared" si="44"/>
        <v>0.94960389424453562</v>
      </c>
      <c r="G366" s="201">
        <f>出入金!M366</f>
        <v>50000000</v>
      </c>
      <c r="H366" s="201">
        <f>出入金!N366</f>
        <v>19368131.868131869</v>
      </c>
      <c r="I366" s="34">
        <f>出入金!C366</f>
        <v>4.2895238095238215E-2</v>
      </c>
      <c r="J366" s="167">
        <f t="shared" si="50"/>
        <v>118798.71000000089</v>
      </c>
      <c r="K366" s="167">
        <f t="shared" si="45"/>
        <v>-2722866.3699999973</v>
      </c>
      <c r="L366" s="222">
        <v>0</v>
      </c>
      <c r="M366" s="167">
        <f t="shared" si="46"/>
        <v>0</v>
      </c>
      <c r="N366" s="167">
        <f t="shared" si="47"/>
        <v>118798.71000000089</v>
      </c>
      <c r="O366" s="167">
        <f t="shared" si="48"/>
        <v>-2722866.3699999973</v>
      </c>
      <c r="P366" s="123">
        <f t="shared" si="49"/>
        <v>-0.14058487357163107</v>
      </c>
      <c r="Q366" s="123">
        <f>J366/AVERAGE($G$226:G366)</f>
        <v>2.3759742000000177E-3</v>
      </c>
      <c r="R366" s="123">
        <f>K366/AVERAGE($G$226:G366)</f>
        <v>-5.445732739999995E-2</v>
      </c>
      <c r="S366" s="123">
        <f>N366/AVERAGE($G$226:G366)</f>
        <v>2.3759742000000177E-3</v>
      </c>
      <c r="T366" s="123">
        <f>O366/AVERAGE($G$226:G366)</f>
        <v>-5.445732739999995E-2</v>
      </c>
      <c r="U366" s="123">
        <f>T366/COUNT($T$226:T366)*365</f>
        <v>-0.14097109575177294</v>
      </c>
      <c r="V366" s="211">
        <f>(U366-I366)/(STDEV($S$226:S366)*SQRT(365))</f>
        <v>-2.8655645079759378</v>
      </c>
      <c r="W366" s="123">
        <f>(R366+1)/(MAX($R$226:R366)+1)-1</f>
        <v>-5.9907398625080988E-2</v>
      </c>
      <c r="X366" s="123">
        <f>MIN($W$226:W366)</f>
        <v>-6.3498062990076654E-2</v>
      </c>
      <c r="Y366" s="123">
        <f>IF(WEEKDAY(A:A)=6,R:R,Y365)</f>
        <v>-5.8068808199999926E-2</v>
      </c>
      <c r="Z366" s="120">
        <f>(Y366+1)/(MAX($Y$226:Y366)+1)-1</f>
        <v>-5.8873801247004254E-2</v>
      </c>
      <c r="AA366" s="123">
        <f>MIN($Z$226:Z366)</f>
        <v>-5.8873801247004254E-2</v>
      </c>
      <c r="AB366" s="123">
        <f t="shared" si="51"/>
        <v>0.34</v>
      </c>
      <c r="AC366" s="94">
        <f t="shared" si="52"/>
        <v>-2.1600000000000001E-2</v>
      </c>
      <c r="AD366" s="123">
        <f t="shared" si="53"/>
        <v>0.26400000000000001</v>
      </c>
      <c r="AE366">
        <f t="shared" si="54"/>
        <v>0.9</v>
      </c>
    </row>
    <row r="367" spans="1:31" s="119" customFormat="1">
      <c r="A367" s="116">
        <v>44561</v>
      </c>
      <c r="B367" s="223">
        <v>0.99709999999999999</v>
      </c>
      <c r="C367" s="223">
        <v>0.99709999999999999</v>
      </c>
      <c r="D367" s="223">
        <v>0.99709999999999999</v>
      </c>
      <c r="E367" s="206">
        <v>47381676.490000002</v>
      </c>
      <c r="F367" s="224">
        <f t="shared" si="44"/>
        <v>0.95170373198434655</v>
      </c>
      <c r="G367" s="207">
        <f>出入金!M367</f>
        <v>50000000</v>
      </c>
      <c r="H367" s="207">
        <f>出入金!N367</f>
        <v>19452054.794520549</v>
      </c>
      <c r="I367" s="118">
        <f>出入金!C367</f>
        <v>4.289436201780427E-2</v>
      </c>
      <c r="J367" s="180">
        <f t="shared" si="50"/>
        <v>104542.8599999994</v>
      </c>
      <c r="K367" s="180">
        <f t="shared" si="45"/>
        <v>-2618323.5099999979</v>
      </c>
      <c r="L367" s="180">
        <v>0</v>
      </c>
      <c r="M367" s="180">
        <f t="shared" si="46"/>
        <v>0</v>
      </c>
      <c r="N367" s="180">
        <f t="shared" si="47"/>
        <v>104542.8599999994</v>
      </c>
      <c r="O367" s="180">
        <f t="shared" si="48"/>
        <v>-2618323.5099999979</v>
      </c>
      <c r="P367" s="135">
        <f t="shared" si="49"/>
        <v>-0.13460395509154918</v>
      </c>
      <c r="Q367" s="135">
        <f>J367/AVERAGE($G$226:G367)</f>
        <v>2.0908571999999881E-3</v>
      </c>
      <c r="R367" s="135">
        <f>K367/AVERAGE($G$226:G367)</f>
        <v>-5.2366470199999959E-2</v>
      </c>
      <c r="S367" s="135">
        <f>N367/AVERAGE($G$226:G367)</f>
        <v>2.0908571999999881E-3</v>
      </c>
      <c r="T367" s="135">
        <f>O367/AVERAGE($G$226:G367)</f>
        <v>-5.2366470199999959E-2</v>
      </c>
      <c r="U367" s="135">
        <f>T367/COUNT($T$226:T367)*365</f>
        <v>-0.13460395509154918</v>
      </c>
      <c r="V367" s="226">
        <f>(U367-I367)/(STDEV($S$226:S367)*SQRT(365))</f>
        <v>-2.7708406659932865</v>
      </c>
      <c r="W367" s="135">
        <f>(R367+1)/(MAX($R$226:R367)+1)-1</f>
        <v>-5.7828593044739973E-2</v>
      </c>
      <c r="X367" s="135">
        <f>MIN($W$226:W367)</f>
        <v>-6.3498062990076654E-2</v>
      </c>
      <c r="Y367" s="135">
        <f>IF(WEEKDAY(A:A)=6,R:R,Y366)</f>
        <v>-5.2366470199999959E-2</v>
      </c>
      <c r="Z367" s="134">
        <f>(Y367+1)/(MAX($Y$226:Y367)+1)-1</f>
        <v>-5.3176336577966943E-2</v>
      </c>
      <c r="AA367" s="135">
        <f>MIN($Z$226:Z367)</f>
        <v>-5.8873801247004254E-2</v>
      </c>
      <c r="AB367" s="135">
        <f t="shared" si="51"/>
        <v>0.34</v>
      </c>
      <c r="AC367" s="126">
        <f t="shared" si="52"/>
        <v>-2.1600000000000001E-2</v>
      </c>
      <c r="AD367" s="135">
        <f t="shared" si="53"/>
        <v>0.26400000000000001</v>
      </c>
      <c r="AE367" s="119">
        <f t="shared" si="54"/>
        <v>0.9</v>
      </c>
    </row>
    <row r="368" spans="1:31">
      <c r="A368" s="115">
        <v>44562</v>
      </c>
      <c r="B368" s="221">
        <v>0.99709999999999999</v>
      </c>
      <c r="C368" s="221">
        <v>0.99709999999999999</v>
      </c>
      <c r="D368" s="221">
        <v>0.99709999999999999</v>
      </c>
      <c r="E368" s="204">
        <v>47381676.490000002</v>
      </c>
      <c r="F368" s="191">
        <f t="shared" si="44"/>
        <v>0.95170373198434655</v>
      </c>
      <c r="G368" s="201">
        <f>出入金!M368</f>
        <v>50000000</v>
      </c>
      <c r="H368" s="201">
        <f>出入金!N368</f>
        <v>50000000</v>
      </c>
      <c r="I368" s="34">
        <f>出入金!C368</f>
        <v>4.2599999999999999E-2</v>
      </c>
      <c r="J368" s="167">
        <f t="shared" si="50"/>
        <v>0</v>
      </c>
      <c r="K368" s="167">
        <f t="shared" ref="K368:K378" si="55">E368-G368-$K$367</f>
        <v>0</v>
      </c>
      <c r="L368" s="222">
        <v>0</v>
      </c>
      <c r="M368" s="167">
        <f t="shared" si="46"/>
        <v>0</v>
      </c>
      <c r="N368" s="167">
        <f>O368</f>
        <v>0</v>
      </c>
      <c r="O368" s="167">
        <f t="shared" si="48"/>
        <v>0</v>
      </c>
      <c r="P368" s="123">
        <f t="shared" si="49"/>
        <v>0</v>
      </c>
      <c r="Q368" s="123">
        <f>J368/AVERAGE($G368:G$3684)</f>
        <v>0</v>
      </c>
      <c r="R368" s="123">
        <f>K368/AVERAGE($G$368:G368)</f>
        <v>0</v>
      </c>
      <c r="S368" s="123">
        <f>N368/AVERAGE($G$368:G368)</f>
        <v>0</v>
      </c>
      <c r="T368" s="123">
        <f>O368/AVERAGE($G$368:G368)</f>
        <v>0</v>
      </c>
      <c r="U368" s="123">
        <f>T368/COUNT($T$368:T368)*365</f>
        <v>0</v>
      </c>
      <c r="V368" s="211">
        <f>(U368-I368)/(STDEV($S$368:S385)*SQRT(365))</f>
        <v>-0.72985358601856054</v>
      </c>
      <c r="W368" s="123">
        <f>(R368+1)/(MAX($R$368:R$368)+1)-1</f>
        <v>0</v>
      </c>
      <c r="X368" s="123">
        <f>MIN($W$368:W368)</f>
        <v>0</v>
      </c>
      <c r="Z368" s="120"/>
      <c r="AB368" s="123">
        <f t="shared" si="51"/>
        <v>0.34</v>
      </c>
      <c r="AC368" s="94">
        <f t="shared" si="52"/>
        <v>-2.1600000000000001E-2</v>
      </c>
      <c r="AD368" s="123">
        <f t="shared" si="53"/>
        <v>0.26400000000000001</v>
      </c>
      <c r="AE368">
        <f t="shared" si="54"/>
        <v>0.9</v>
      </c>
    </row>
    <row r="369" spans="1:31">
      <c r="A369" s="115">
        <v>44563</v>
      </c>
      <c r="B369" s="221">
        <v>0.99709999999999999</v>
      </c>
      <c r="C369" s="221">
        <v>0.99709999999999999</v>
      </c>
      <c r="D369" s="221">
        <v>0.99709999999999999</v>
      </c>
      <c r="E369" s="204">
        <v>47381676.490000002</v>
      </c>
      <c r="F369" s="191">
        <f t="shared" si="44"/>
        <v>0.95170373198434655</v>
      </c>
      <c r="G369" s="201">
        <f>出入金!M369</f>
        <v>50000000</v>
      </c>
      <c r="H369" s="201">
        <f>出入金!N369</f>
        <v>50000000</v>
      </c>
      <c r="I369" s="34">
        <f>出入金!C369</f>
        <v>4.2599999999999999E-2</v>
      </c>
      <c r="J369" s="167">
        <f t="shared" si="50"/>
        <v>0</v>
      </c>
      <c r="K369" s="167">
        <f t="shared" si="55"/>
        <v>0</v>
      </c>
      <c r="L369" s="222">
        <v>0</v>
      </c>
      <c r="M369" s="167">
        <f t="shared" si="46"/>
        <v>0</v>
      </c>
      <c r="N369" s="167">
        <f t="shared" ref="N369:N378" si="56">O369-O368</f>
        <v>0</v>
      </c>
      <c r="O369" s="167">
        <f t="shared" si="48"/>
        <v>0</v>
      </c>
      <c r="P369" s="123">
        <f t="shared" si="49"/>
        <v>0</v>
      </c>
      <c r="Q369" s="123">
        <f>J369/AVERAGE($G369:G$3684)</f>
        <v>0</v>
      </c>
      <c r="R369" s="123">
        <f>K369/AVERAGE($G$368:G369)</f>
        <v>0</v>
      </c>
      <c r="S369" s="123">
        <f>N369/AVERAGE($G$368:G369)</f>
        <v>0</v>
      </c>
      <c r="T369" s="123">
        <f>O369/AVERAGE($G$368:G369)</f>
        <v>0</v>
      </c>
      <c r="U369" s="123">
        <f>T369/COUNT($T$368:T369)*365</f>
        <v>0</v>
      </c>
      <c r="V369" s="211">
        <f>(U369-I369)/(STDEV($S$368:S386)*SQRT(365))</f>
        <v>-0.75046148829054449</v>
      </c>
      <c r="W369" s="123">
        <f>(R369+1)/(MAX($R$368:R$368)+1)-1</f>
        <v>0</v>
      </c>
      <c r="X369" s="123">
        <f>MIN($W$368:W369)</f>
        <v>0</v>
      </c>
      <c r="Y369" s="123">
        <f>IF(WEEKDAY(A:A)=6,R:R,Y368)</f>
        <v>0</v>
      </c>
      <c r="Z369" s="120">
        <f>(Y369+1)/(MAX($Y$368:Y369)+1)-1</f>
        <v>0</v>
      </c>
      <c r="AA369" s="123">
        <f>MIN($Z$368:Z369)</f>
        <v>0</v>
      </c>
      <c r="AB369" s="123">
        <f t="shared" si="51"/>
        <v>0.34</v>
      </c>
      <c r="AC369" s="94">
        <f t="shared" si="52"/>
        <v>-2.1600000000000001E-2</v>
      </c>
      <c r="AD369" s="123">
        <f t="shared" si="53"/>
        <v>0.26400000000000001</v>
      </c>
      <c r="AE369">
        <f t="shared" si="54"/>
        <v>0.9</v>
      </c>
    </row>
    <row r="370" spans="1:31">
      <c r="A370" s="115">
        <v>44564</v>
      </c>
      <c r="B370" s="221">
        <v>0.99709999999999999</v>
      </c>
      <c r="C370" s="221">
        <v>0.99709999999999999</v>
      </c>
      <c r="D370" s="221">
        <v>0.99709999999999999</v>
      </c>
      <c r="E370" s="204">
        <v>47381676.490000002</v>
      </c>
      <c r="F370" s="191">
        <f t="shared" si="44"/>
        <v>0.95170373198434655</v>
      </c>
      <c r="G370" s="201">
        <f>出入金!M370</f>
        <v>50000000</v>
      </c>
      <c r="H370" s="201">
        <f>出入金!N370</f>
        <v>50000000</v>
      </c>
      <c r="I370" s="34">
        <f>出入金!C370</f>
        <v>4.2599999999999999E-2</v>
      </c>
      <c r="J370" s="167">
        <f t="shared" si="50"/>
        <v>0</v>
      </c>
      <c r="K370" s="167">
        <f t="shared" si="55"/>
        <v>0</v>
      </c>
      <c r="L370" s="222">
        <v>0</v>
      </c>
      <c r="M370" s="167">
        <f t="shared" si="46"/>
        <v>0</v>
      </c>
      <c r="N370" s="167">
        <f t="shared" si="56"/>
        <v>0</v>
      </c>
      <c r="O370" s="167">
        <f t="shared" si="48"/>
        <v>0</v>
      </c>
      <c r="P370" s="123">
        <f t="shared" si="49"/>
        <v>0</v>
      </c>
      <c r="Q370" s="123">
        <f>J370/AVERAGE($G370:G$3684)</f>
        <v>0</v>
      </c>
      <c r="R370" s="123">
        <f>K370/AVERAGE($G$368:G370)</f>
        <v>0</v>
      </c>
      <c r="S370" s="123">
        <f>N370/AVERAGE($G$368:G370)</f>
        <v>0</v>
      </c>
      <c r="T370" s="123">
        <f>O370/AVERAGE($G$368:G370)</f>
        <v>0</v>
      </c>
      <c r="U370" s="123">
        <f>T370/COUNT($T$368:T370)*365</f>
        <v>0</v>
      </c>
      <c r="V370" s="211">
        <f>(U370-I370)/(STDEV($S$368:S387)*SQRT(365))</f>
        <v>-0.62337696572230439</v>
      </c>
      <c r="W370" s="123">
        <f>(R370+1)/(MAX($R$368:R$368)+1)-1</f>
        <v>0</v>
      </c>
      <c r="X370" s="123">
        <f>MIN($W$368:W370)</f>
        <v>0</v>
      </c>
      <c r="Y370" s="123">
        <f>IF(WEEKDAY(A:A)=6,R:R,Y369)</f>
        <v>0</v>
      </c>
      <c r="Z370" s="120">
        <f>(Y370+1)/(MAX($Y$368:Y370)+1)-1</f>
        <v>0</v>
      </c>
      <c r="AA370" s="123">
        <f>MIN($Z$368:Z370)</f>
        <v>0</v>
      </c>
      <c r="AB370" s="123">
        <f t="shared" si="51"/>
        <v>0.34</v>
      </c>
      <c r="AC370" s="94">
        <f t="shared" si="52"/>
        <v>-2.1600000000000001E-2</v>
      </c>
      <c r="AD370" s="123">
        <f t="shared" si="53"/>
        <v>0.26400000000000001</v>
      </c>
      <c r="AE370">
        <f t="shared" si="54"/>
        <v>0.9</v>
      </c>
    </row>
    <row r="371" spans="1:31">
      <c r="A371" s="115">
        <v>44565</v>
      </c>
      <c r="B371" s="221">
        <v>0.99990000000000001</v>
      </c>
      <c r="C371" s="221">
        <v>0.99990000000000001</v>
      </c>
      <c r="D371" s="221">
        <v>0.99990000000000001</v>
      </c>
      <c r="E371" s="204">
        <v>47514731.039999999</v>
      </c>
      <c r="F371" s="191">
        <f t="shared" si="44"/>
        <v>0.95437625274410609</v>
      </c>
      <c r="G371" s="201">
        <f>出入金!M371</f>
        <v>50000000</v>
      </c>
      <c r="H371" s="201">
        <f>出入金!N371</f>
        <v>50000000</v>
      </c>
      <c r="I371" s="34">
        <f>出入金!C371</f>
        <v>4.2599999999999999E-2</v>
      </c>
      <c r="J371" s="167">
        <f t="shared" si="50"/>
        <v>133054.54999999702</v>
      </c>
      <c r="K371" s="167">
        <f t="shared" si="55"/>
        <v>133054.54999999702</v>
      </c>
      <c r="L371" s="222">
        <v>0</v>
      </c>
      <c r="M371" s="167">
        <f t="shared" si="46"/>
        <v>26610.909999999407</v>
      </c>
      <c r="N371" s="167">
        <f t="shared" si="56"/>
        <v>133054.54999999702</v>
      </c>
      <c r="O371" s="167">
        <f t="shared" si="48"/>
        <v>133054.54999999702</v>
      </c>
      <c r="P371" s="123">
        <f t="shared" si="49"/>
        <v>2.6610909999999406E-3</v>
      </c>
      <c r="Q371" s="123">
        <f>J371/AVERAGE($G371:G$3684)</f>
        <v>2.6610909999999406E-3</v>
      </c>
      <c r="R371" s="123">
        <f>K371/AVERAGE($G$368:G371)</f>
        <v>2.6610909999999406E-3</v>
      </c>
      <c r="S371" s="123">
        <f>N371/AVERAGE($G$368:G371)</f>
        <v>2.6610909999999406E-3</v>
      </c>
      <c r="T371" s="123">
        <f>O371/AVERAGE($G$368:G371)</f>
        <v>2.6610909999999406E-3</v>
      </c>
      <c r="U371" s="123">
        <f>T371/COUNT($T$368:T371)*365</f>
        <v>0.24282455374999456</v>
      </c>
      <c r="V371" s="211">
        <f>(U371-I371)/(STDEV($S$368:S388)*SQRT(365))</f>
        <v>2.9958295542802178</v>
      </c>
      <c r="W371" s="123">
        <f>(R371+1)/(MAX($R$368:R$368)+1)-1</f>
        <v>2.6610910000000043E-3</v>
      </c>
      <c r="X371" s="123">
        <f>MIN($W$368:W371)</f>
        <v>0</v>
      </c>
      <c r="Y371" s="123">
        <f>IF(WEEKDAY(A:A)=6,R:R,Y370)</f>
        <v>0</v>
      </c>
      <c r="Z371" s="120">
        <f>(Y371+1)/(MAX($Y$368:Y371)+1)-1</f>
        <v>0</v>
      </c>
      <c r="AA371" s="123">
        <f>MIN($Z$368:Z371)</f>
        <v>0</v>
      </c>
      <c r="AB371" s="123">
        <f t="shared" si="51"/>
        <v>0.34</v>
      </c>
      <c r="AC371" s="94">
        <f t="shared" si="52"/>
        <v>-2.1600000000000001E-2</v>
      </c>
      <c r="AD371" s="123">
        <f t="shared" si="53"/>
        <v>0.26400000000000001</v>
      </c>
      <c r="AE371">
        <f t="shared" si="54"/>
        <v>0.9</v>
      </c>
    </row>
    <row r="372" spans="1:31">
      <c r="A372" s="115">
        <v>44566</v>
      </c>
      <c r="B372" s="221">
        <v>0.99750000000000005</v>
      </c>
      <c r="C372" s="221">
        <v>0.99750000000000005</v>
      </c>
      <c r="D372" s="221">
        <v>0.99750000000000005</v>
      </c>
      <c r="E372" s="204">
        <v>47400684.280000001</v>
      </c>
      <c r="F372" s="191">
        <f t="shared" si="44"/>
        <v>0.95208552066431229</v>
      </c>
      <c r="G372" s="201">
        <f>出入金!M372</f>
        <v>50000000</v>
      </c>
      <c r="H372" s="201">
        <f>出入金!N372</f>
        <v>50000000</v>
      </c>
      <c r="I372" s="34">
        <f>出入金!C372</f>
        <v>4.2599999999999999E-2</v>
      </c>
      <c r="J372" s="167">
        <f t="shared" si="50"/>
        <v>-114046.75999999791</v>
      </c>
      <c r="K372" s="167">
        <f t="shared" si="55"/>
        <v>19007.789999999106</v>
      </c>
      <c r="L372" s="222">
        <v>0</v>
      </c>
      <c r="M372" s="167">
        <f t="shared" si="46"/>
        <v>3801.5579999998213</v>
      </c>
      <c r="N372" s="167">
        <f t="shared" si="56"/>
        <v>-114046.75999999791</v>
      </c>
      <c r="O372" s="167">
        <f t="shared" si="48"/>
        <v>19007.789999999106</v>
      </c>
      <c r="P372" s="123">
        <f t="shared" si="49"/>
        <v>3.8015579999998213E-4</v>
      </c>
      <c r="Q372" s="123">
        <f>J372/AVERAGE($G372:G$3684)</f>
        <v>-2.2809351999999584E-3</v>
      </c>
      <c r="R372" s="123">
        <f>K372/AVERAGE($G$368:G372)</f>
        <v>3.8015579999998213E-4</v>
      </c>
      <c r="S372" s="123">
        <f>N372/AVERAGE($G$368:G372)</f>
        <v>-2.2809351999999584E-3</v>
      </c>
      <c r="T372" s="123">
        <f>O372/AVERAGE($G$368:G372)</f>
        <v>3.8015579999998213E-4</v>
      </c>
      <c r="U372" s="123">
        <f>T372/COUNT($T$368:T372)*365</f>
        <v>2.7751373399998693E-2</v>
      </c>
      <c r="V372" s="211">
        <f>(U372-I372)/(STDEV($S$368:S389)*SQRT(365))</f>
        <v>-0.22765661205835619</v>
      </c>
      <c r="W372" s="123">
        <f>(R372+1)/(MAX($R$368:R$368)+1)-1</f>
        <v>3.8015580000005933E-4</v>
      </c>
      <c r="X372" s="123">
        <f>MIN($W$368:W372)</f>
        <v>0</v>
      </c>
      <c r="Y372" s="123">
        <f>IF(WEEKDAY(A:A)=6,R:R,Y371)</f>
        <v>0</v>
      </c>
      <c r="Z372" s="120">
        <f>(Y372+1)/(MAX($Y$368:Y372)+1)-1</f>
        <v>0</v>
      </c>
      <c r="AA372" s="123">
        <f>MIN($Z$368:Z372)</f>
        <v>0</v>
      </c>
      <c r="AB372" s="123">
        <f t="shared" si="51"/>
        <v>0.34</v>
      </c>
      <c r="AC372" s="94">
        <f t="shared" si="52"/>
        <v>-2.1600000000000001E-2</v>
      </c>
      <c r="AD372" s="123">
        <f t="shared" si="53"/>
        <v>0.26400000000000001</v>
      </c>
      <c r="AE372">
        <f t="shared" si="54"/>
        <v>0.9</v>
      </c>
    </row>
    <row r="373" spans="1:31">
      <c r="A373" s="115">
        <v>44567</v>
      </c>
      <c r="B373" s="221">
        <v>1.0035000000000001</v>
      </c>
      <c r="C373" s="221">
        <v>1.0035000000000001</v>
      </c>
      <c r="D373" s="221">
        <v>1.0035000000000001</v>
      </c>
      <c r="E373" s="204">
        <v>47685801.18</v>
      </c>
      <c r="F373" s="191">
        <f t="shared" si="44"/>
        <v>0.9578123508637969</v>
      </c>
      <c r="G373" s="201">
        <f>出入金!M373</f>
        <v>50000000</v>
      </c>
      <c r="H373" s="201">
        <f>出入金!N373</f>
        <v>50000000</v>
      </c>
      <c r="I373" s="34">
        <f>出入金!C373</f>
        <v>4.2599999999999999E-2</v>
      </c>
      <c r="J373" s="167">
        <f t="shared" si="50"/>
        <v>285116.89999999851</v>
      </c>
      <c r="K373" s="167">
        <f t="shared" si="55"/>
        <v>304124.68999999762</v>
      </c>
      <c r="L373" s="222">
        <v>0</v>
      </c>
      <c r="M373" s="167">
        <f t="shared" si="46"/>
        <v>60824.937999999529</v>
      </c>
      <c r="N373" s="167">
        <f t="shared" si="56"/>
        <v>285116.89999999851</v>
      </c>
      <c r="O373" s="167">
        <f t="shared" si="48"/>
        <v>304124.68999999762</v>
      </c>
      <c r="P373" s="123">
        <f t="shared" si="49"/>
        <v>6.0824937999999521E-3</v>
      </c>
      <c r="Q373" s="123">
        <f>J373/AVERAGE($G373:G$3684)</f>
        <v>5.70233799999997E-3</v>
      </c>
      <c r="R373" s="123">
        <f>K373/AVERAGE($G$368:G373)</f>
        <v>6.0824937999999521E-3</v>
      </c>
      <c r="S373" s="123">
        <f>N373/AVERAGE($G$368:G373)</f>
        <v>5.70233799999997E-3</v>
      </c>
      <c r="T373" s="123">
        <f>O373/AVERAGE($G$368:G373)</f>
        <v>6.0824937999999521E-3</v>
      </c>
      <c r="U373" s="123">
        <f>T373/COUNT($T$368:T373)*365</f>
        <v>0.37001837283333044</v>
      </c>
      <c r="V373" s="211">
        <f>(U373-I373)/(STDEV($S$368:S390)*SQRT(365))</f>
        <v>5.1380499895734593</v>
      </c>
      <c r="W373" s="123">
        <f>(R373+1)/(MAX($R$368:R$368)+1)-1</f>
        <v>6.0824937999999218E-3</v>
      </c>
      <c r="X373" s="123">
        <f>MIN($W$368:W373)</f>
        <v>0</v>
      </c>
      <c r="Y373" s="123">
        <f>IF(WEEKDAY(A:A)=6,R:R,Y372)</f>
        <v>0</v>
      </c>
      <c r="Z373" s="120">
        <f>(Y373+1)/(MAX($Y$368:Y373)+1)-1</f>
        <v>0</v>
      </c>
      <c r="AA373" s="123">
        <f>MIN($Z$368:Z373)</f>
        <v>0</v>
      </c>
      <c r="AB373" s="123">
        <f t="shared" si="51"/>
        <v>0.34</v>
      </c>
      <c r="AC373" s="94">
        <f t="shared" si="52"/>
        <v>-2.1600000000000001E-2</v>
      </c>
      <c r="AD373" s="123">
        <f t="shared" si="53"/>
        <v>0.26400000000000001</v>
      </c>
      <c r="AE373">
        <f t="shared" si="54"/>
        <v>0.9</v>
      </c>
    </row>
    <row r="374" spans="1:31">
      <c r="A374" s="115">
        <v>44568</v>
      </c>
      <c r="B374" s="221">
        <v>0.99670000000000003</v>
      </c>
      <c r="C374" s="221">
        <v>0.99670000000000003</v>
      </c>
      <c r="D374" s="221">
        <v>0.99670000000000003</v>
      </c>
      <c r="E374" s="204">
        <v>47362668.700000003</v>
      </c>
      <c r="F374" s="191">
        <f t="shared" si="44"/>
        <v>0.95132194330438102</v>
      </c>
      <c r="G374" s="201">
        <f>出入金!M374</f>
        <v>50000000</v>
      </c>
      <c r="H374" s="201">
        <f>出入金!N374</f>
        <v>50000000</v>
      </c>
      <c r="I374" s="34">
        <f>出入金!C374</f>
        <v>4.2600000000000006E-2</v>
      </c>
      <c r="J374" s="167">
        <f t="shared" si="50"/>
        <v>-323132.47999999672</v>
      </c>
      <c r="K374" s="167">
        <f t="shared" si="55"/>
        <v>-19007.789999999106</v>
      </c>
      <c r="L374" s="222">
        <v>0</v>
      </c>
      <c r="M374" s="167">
        <f t="shared" si="46"/>
        <v>0</v>
      </c>
      <c r="N374" s="167">
        <f t="shared" si="56"/>
        <v>-323132.47999999672</v>
      </c>
      <c r="O374" s="167">
        <f t="shared" si="48"/>
        <v>-19007.789999999106</v>
      </c>
      <c r="P374" s="123">
        <f t="shared" si="49"/>
        <v>-3.8015579999998213E-4</v>
      </c>
      <c r="Q374" s="123">
        <f>J374/AVERAGE($G374:G$3684)</f>
        <v>-6.4626495999999343E-3</v>
      </c>
      <c r="R374" s="123">
        <f>K374/AVERAGE($G$368:G374)</f>
        <v>-3.8015579999998213E-4</v>
      </c>
      <c r="S374" s="123">
        <f>N374/AVERAGE($G$368:G374)</f>
        <v>-6.4626495999999343E-3</v>
      </c>
      <c r="T374" s="123">
        <f>O374/AVERAGE($G$368:G374)</f>
        <v>-3.8015579999998213E-4</v>
      </c>
      <c r="U374" s="123">
        <f>T374/COUNT($T$368:T374)*365</f>
        <v>-1.982240957142764E-2</v>
      </c>
      <c r="V374" s="211">
        <f>(U374-I374)/(STDEV($S$368:S391)*SQRT(365))</f>
        <v>-0.92228068872746749</v>
      </c>
      <c r="W374" s="123">
        <f>(R374+1)/(MAX($R$368:R$368)+1)-1</f>
        <v>-3.8015579999994831E-4</v>
      </c>
      <c r="X374" s="123">
        <f>MIN($W$368:W374)</f>
        <v>-3.8015579999994831E-4</v>
      </c>
      <c r="Y374" s="123">
        <f>IF(WEEKDAY(A:A)=6,R:R,Y373)</f>
        <v>-3.8015579999998213E-4</v>
      </c>
      <c r="Z374" s="120">
        <f>(Y374+1)/(MAX($Y$368:Y374)+1)-1</f>
        <v>-3.8015579999994831E-4</v>
      </c>
      <c r="AA374" s="123">
        <f>MIN($Z$368:Z374)</f>
        <v>-3.8015579999994831E-4</v>
      </c>
      <c r="AB374" s="123">
        <f t="shared" si="51"/>
        <v>0.34</v>
      </c>
      <c r="AC374" s="94">
        <f t="shared" si="52"/>
        <v>-2.1600000000000001E-2</v>
      </c>
      <c r="AD374" s="123">
        <f t="shared" si="53"/>
        <v>0.26400000000000001</v>
      </c>
      <c r="AE374">
        <f t="shared" si="54"/>
        <v>0.9</v>
      </c>
    </row>
    <row r="375" spans="1:31">
      <c r="A375" s="115">
        <v>44569</v>
      </c>
      <c r="B375" s="221">
        <v>0.99670000000000003</v>
      </c>
      <c r="C375" s="221">
        <v>0.99670000000000003</v>
      </c>
      <c r="D375" s="221">
        <v>0.99670000000000003</v>
      </c>
      <c r="E375" s="204">
        <v>47362668.700000003</v>
      </c>
      <c r="F375" s="191">
        <f t="shared" si="44"/>
        <v>0.95132194330438102</v>
      </c>
      <c r="G375" s="201">
        <f>出入金!M375</f>
        <v>50000000</v>
      </c>
      <c r="H375" s="201">
        <f>出入金!N375</f>
        <v>50000000</v>
      </c>
      <c r="I375" s="34">
        <f>出入金!C375</f>
        <v>4.2599999999999999E-2</v>
      </c>
      <c r="J375" s="167">
        <f t="shared" si="50"/>
        <v>0</v>
      </c>
      <c r="K375" s="167">
        <f t="shared" si="55"/>
        <v>-19007.789999999106</v>
      </c>
      <c r="L375" s="222">
        <v>0</v>
      </c>
      <c r="M375" s="167">
        <f t="shared" si="46"/>
        <v>0</v>
      </c>
      <c r="N375" s="167">
        <f t="shared" si="56"/>
        <v>0</v>
      </c>
      <c r="O375" s="167">
        <f t="shared" si="48"/>
        <v>-19007.789999999106</v>
      </c>
      <c r="P375" s="123">
        <f t="shared" si="49"/>
        <v>-3.8015579999998213E-4</v>
      </c>
      <c r="Q375" s="123">
        <f>J375/AVERAGE($G375:G$3684)</f>
        <v>0</v>
      </c>
      <c r="R375" s="123">
        <f>K375/AVERAGE($G$368:G375)</f>
        <v>-3.8015579999998213E-4</v>
      </c>
      <c r="S375" s="123">
        <f>N375/AVERAGE($G$368:G375)</f>
        <v>0</v>
      </c>
      <c r="T375" s="123">
        <f>O375/AVERAGE($G$368:G375)</f>
        <v>-3.8015579999998213E-4</v>
      </c>
      <c r="U375" s="123">
        <f>T375/COUNT($T$368:T375)*365</f>
        <v>-1.7344608374999185E-2</v>
      </c>
      <c r="V375" s="211">
        <f>(U375-I375)/(STDEV($S$368:S392)*SQRT(365))</f>
        <v>-0.89946626099473093</v>
      </c>
      <c r="W375" s="123">
        <f>(R375+1)/(MAX($R$368:R$368)+1)-1</f>
        <v>-3.8015579999994831E-4</v>
      </c>
      <c r="X375" s="123">
        <f>MIN($W$368:W375)</f>
        <v>-3.8015579999994831E-4</v>
      </c>
      <c r="Y375" s="123">
        <f>IF(WEEKDAY(A:A)=6,R:R,Y374)</f>
        <v>-3.8015579999998213E-4</v>
      </c>
      <c r="Z375" s="120">
        <f>(Y375+1)/(MAX($Y$368:Y375)+1)-1</f>
        <v>-3.8015579999994831E-4</v>
      </c>
      <c r="AA375" s="123">
        <f>MIN($Z$368:Z375)</f>
        <v>-3.8015579999994831E-4</v>
      </c>
      <c r="AB375" s="123">
        <f t="shared" si="51"/>
        <v>0.34</v>
      </c>
      <c r="AC375" s="94">
        <f t="shared" si="52"/>
        <v>-2.1600000000000001E-2</v>
      </c>
      <c r="AD375" s="123">
        <f t="shared" si="53"/>
        <v>0.26400000000000001</v>
      </c>
      <c r="AE375">
        <f t="shared" si="54"/>
        <v>0.9</v>
      </c>
    </row>
    <row r="376" spans="1:31">
      <c r="A376" s="115">
        <v>44570</v>
      </c>
      <c r="B376" s="221">
        <v>0.99670000000000003</v>
      </c>
      <c r="C376" s="221">
        <v>0.99670000000000003</v>
      </c>
      <c r="D376" s="221">
        <v>0.99670000000000003</v>
      </c>
      <c r="E376" s="204">
        <v>47362668.700000003</v>
      </c>
      <c r="F376" s="191">
        <f t="shared" si="44"/>
        <v>0.95132194330438102</v>
      </c>
      <c r="G376" s="201">
        <f>出入金!M376</f>
        <v>50000000</v>
      </c>
      <c r="H376" s="201">
        <f>出入金!N376</f>
        <v>50000000</v>
      </c>
      <c r="I376" s="34">
        <f>出入金!C376</f>
        <v>4.2599999999999999E-2</v>
      </c>
      <c r="J376" s="167">
        <f t="shared" si="50"/>
        <v>0</v>
      </c>
      <c r="K376" s="167">
        <f t="shared" si="55"/>
        <v>-19007.789999999106</v>
      </c>
      <c r="L376" s="222">
        <v>0</v>
      </c>
      <c r="M376" s="167">
        <f t="shared" si="46"/>
        <v>0</v>
      </c>
      <c r="N376" s="167">
        <f t="shared" si="56"/>
        <v>0</v>
      </c>
      <c r="O376" s="167">
        <f t="shared" si="48"/>
        <v>-19007.789999999106</v>
      </c>
      <c r="P376" s="123">
        <f t="shared" si="49"/>
        <v>-3.8015579999998213E-4</v>
      </c>
      <c r="Q376" s="123">
        <f>J376/AVERAGE($G376:G$3684)</f>
        <v>0</v>
      </c>
      <c r="R376" s="123">
        <f>K376/AVERAGE($G$368:G376)</f>
        <v>-3.8015579999998213E-4</v>
      </c>
      <c r="S376" s="123">
        <f>N376/AVERAGE($G$368:G376)</f>
        <v>0</v>
      </c>
      <c r="T376" s="123">
        <f>O376/AVERAGE($G$368:G376)</f>
        <v>-3.8015579999998213E-4</v>
      </c>
      <c r="U376" s="123">
        <f>T376/COUNT($T$368:T376)*365</f>
        <v>-1.5417429666665943E-2</v>
      </c>
      <c r="V376" s="211">
        <f>(U376-I376)/(STDEV($S$368:S393)*SQRT(365))</f>
        <v>-0.80604269083282376</v>
      </c>
      <c r="W376" s="123">
        <f>(R376+1)/(MAX($R$368:R$368)+1)-1</f>
        <v>-3.8015579999994831E-4</v>
      </c>
      <c r="X376" s="123">
        <f>MIN($W$368:W376)</f>
        <v>-3.8015579999994831E-4</v>
      </c>
      <c r="Y376" s="123">
        <f>IF(WEEKDAY(A:A)=6,R:R,Y375)</f>
        <v>-3.8015579999998213E-4</v>
      </c>
      <c r="Z376" s="120">
        <f>(Y376+1)/(MAX($Y$368:Y376)+1)-1</f>
        <v>-3.8015579999994831E-4</v>
      </c>
      <c r="AA376" s="123">
        <f>MIN($Z$368:Z376)</f>
        <v>-3.8015579999994831E-4</v>
      </c>
      <c r="AB376" s="123">
        <f t="shared" si="51"/>
        <v>0.34</v>
      </c>
      <c r="AC376" s="94">
        <f t="shared" si="52"/>
        <v>-2.1600000000000001E-2</v>
      </c>
      <c r="AD376" s="123">
        <f t="shared" si="53"/>
        <v>0.26400000000000001</v>
      </c>
      <c r="AE376">
        <f t="shared" si="54"/>
        <v>0.9</v>
      </c>
    </row>
    <row r="377" spans="1:31">
      <c r="A377" s="115">
        <v>44571</v>
      </c>
      <c r="B377" s="221">
        <v>1.0037</v>
      </c>
      <c r="C377" s="221">
        <v>1.0037</v>
      </c>
      <c r="D377" s="221">
        <v>1.0037</v>
      </c>
      <c r="E377" s="204">
        <v>47695305.079999998</v>
      </c>
      <c r="F377" s="191">
        <f t="shared" si="44"/>
        <v>0.95800324520377966</v>
      </c>
      <c r="G377" s="201">
        <f>出入金!M377</f>
        <v>50000000</v>
      </c>
      <c r="H377" s="201">
        <f>出入金!N377</f>
        <v>50000000</v>
      </c>
      <c r="I377" s="34">
        <f>出入金!C377</f>
        <v>4.2599999999999992E-2</v>
      </c>
      <c r="J377" s="167">
        <f t="shared" si="50"/>
        <v>332636.37999999523</v>
      </c>
      <c r="K377" s="167">
        <f t="shared" si="55"/>
        <v>313628.58999999613</v>
      </c>
      <c r="L377" s="222">
        <v>0</v>
      </c>
      <c r="M377" s="167">
        <f t="shared" si="46"/>
        <v>62725.71799999923</v>
      </c>
      <c r="N377" s="167">
        <f t="shared" si="56"/>
        <v>332636.37999999523</v>
      </c>
      <c r="O377" s="167">
        <f t="shared" si="48"/>
        <v>313628.58999999613</v>
      </c>
      <c r="P377" s="123">
        <f t="shared" si="49"/>
        <v>6.2725717999999224E-3</v>
      </c>
      <c r="Q377" s="123">
        <f>J377/AVERAGE($G377:G$3684)</f>
        <v>6.6527275999999046E-3</v>
      </c>
      <c r="R377" s="123">
        <f>K377/AVERAGE($G$368:G377)</f>
        <v>6.2725717999999224E-3</v>
      </c>
      <c r="S377" s="123">
        <f>N377/AVERAGE($G$368:G377)</f>
        <v>6.6527275999999046E-3</v>
      </c>
      <c r="T377" s="123">
        <f>O377/AVERAGE($G$368:G377)</f>
        <v>6.2725717999999224E-3</v>
      </c>
      <c r="U377" s="123">
        <f>T377/COUNT($T$368:T377)*365</f>
        <v>0.22894887069999717</v>
      </c>
      <c r="V377" s="211">
        <f>(U377-I377)/(STDEV($S$368:S394)*SQRT(365))</f>
        <v>2.6387560329610737</v>
      </c>
      <c r="W377" s="123">
        <f>(R377+1)/(MAX($R$368:R$368)+1)-1</f>
        <v>6.2725717999998487E-3</v>
      </c>
      <c r="X377" s="123">
        <f>MIN($W$368:W377)</f>
        <v>-3.8015579999994831E-4</v>
      </c>
      <c r="Y377" s="123">
        <f>IF(WEEKDAY(A:A)=6,R:R,Y376)</f>
        <v>-3.8015579999998213E-4</v>
      </c>
      <c r="Z377" s="120">
        <f>(Y377+1)/(MAX($Y$368:Y377)+1)-1</f>
        <v>-3.8015579999994831E-4</v>
      </c>
      <c r="AA377" s="123">
        <f>MIN($Z$368:Z377)</f>
        <v>-3.8015579999994831E-4</v>
      </c>
      <c r="AB377" s="123">
        <f t="shared" si="51"/>
        <v>0.34</v>
      </c>
      <c r="AC377" s="94">
        <f t="shared" si="52"/>
        <v>-2.1600000000000001E-2</v>
      </c>
      <c r="AD377" s="123">
        <f t="shared" si="53"/>
        <v>0.26400000000000001</v>
      </c>
      <c r="AE377">
        <f t="shared" si="54"/>
        <v>0.9</v>
      </c>
    </row>
    <row r="378" spans="1:31">
      <c r="A378" s="115">
        <v>44572</v>
      </c>
      <c r="B378" s="221">
        <v>1.0027999999999999</v>
      </c>
      <c r="C378" s="221">
        <v>1.0027999999999999</v>
      </c>
      <c r="D378" s="221">
        <v>1.0027999999999999</v>
      </c>
      <c r="E378" s="204">
        <v>47652537.5</v>
      </c>
      <c r="F378" s="191">
        <f t="shared" si="44"/>
        <v>0.95714422067385685</v>
      </c>
      <c r="G378" s="201">
        <f>出入金!M378</f>
        <v>50000000</v>
      </c>
      <c r="H378" s="201">
        <f>出入金!N378</f>
        <v>50000000</v>
      </c>
      <c r="I378" s="34">
        <f>出入金!C378</f>
        <v>4.2599999999999992E-2</v>
      </c>
      <c r="J378" s="167">
        <f t="shared" si="50"/>
        <v>-42767.579999998212</v>
      </c>
      <c r="K378" s="167">
        <f t="shared" si="55"/>
        <v>270861.00999999791</v>
      </c>
      <c r="L378" s="222">
        <v>0</v>
      </c>
      <c r="M378" s="167">
        <f t="shared" si="46"/>
        <v>54172.201999999583</v>
      </c>
      <c r="N378" s="167">
        <f t="shared" si="56"/>
        <v>-42767.579999998212</v>
      </c>
      <c r="O378" s="167">
        <f t="shared" si="48"/>
        <v>270861.00999999791</v>
      </c>
      <c r="P378" s="123">
        <f t="shared" si="49"/>
        <v>5.4172201999999579E-3</v>
      </c>
      <c r="Q378" s="123">
        <f>J378/AVERAGE($G378:G$3684)</f>
        <v>-8.5535159999996428E-4</v>
      </c>
      <c r="R378" s="123">
        <f>K378/AVERAGE($G$368:G378)</f>
        <v>5.4172201999999579E-3</v>
      </c>
      <c r="S378" s="123">
        <f>N378/AVERAGE($G$368:G378)</f>
        <v>-8.5535159999996428E-4</v>
      </c>
      <c r="T378" s="123">
        <f>O378/AVERAGE($G$368:G378)</f>
        <v>5.4172201999999579E-3</v>
      </c>
      <c r="U378" s="123">
        <f>T378/COUNT($T$368:T378)*365</f>
        <v>0.17975321572727135</v>
      </c>
      <c r="V378" s="211">
        <f>(U378-I378)/(STDEV($S$368:S395)*SQRT(365))</f>
        <v>1.9690274223954292</v>
      </c>
      <c r="W378" s="123">
        <f>(R378+1)/(MAX($R$368:R$368)+1)-1</f>
        <v>5.4172202000000169E-3</v>
      </c>
      <c r="X378" s="123">
        <f>MIN($W$368:W378)</f>
        <v>-3.8015579999994831E-4</v>
      </c>
      <c r="Y378" s="123">
        <f>IF(WEEKDAY(A:A)=6,R:R,Y377)</f>
        <v>-3.8015579999998213E-4</v>
      </c>
      <c r="Z378" s="120">
        <f>(Y378+1)/(MAX($Y$368:Y378)+1)-1</f>
        <v>-3.8015579999994831E-4</v>
      </c>
      <c r="AA378" s="123">
        <f>MIN($Z$368:Z378)</f>
        <v>-3.8015579999994831E-4</v>
      </c>
      <c r="AB378" s="123">
        <f t="shared" si="51"/>
        <v>0.34</v>
      </c>
      <c r="AC378" s="94">
        <f t="shared" si="52"/>
        <v>-2.1600000000000001E-2</v>
      </c>
      <c r="AD378" s="123">
        <f t="shared" si="53"/>
        <v>0.26400000000000001</v>
      </c>
      <c r="AE378">
        <f t="shared" si="54"/>
        <v>0.9</v>
      </c>
    </row>
    <row r="379" spans="1:31">
      <c r="A379" s="115">
        <v>44573</v>
      </c>
      <c r="B379" s="221">
        <v>1.0043</v>
      </c>
      <c r="C379" s="221">
        <v>1.0043</v>
      </c>
      <c r="D379" s="221">
        <v>1.0043</v>
      </c>
      <c r="E379" s="204">
        <v>47723816.770000003</v>
      </c>
      <c r="F379" s="191">
        <f t="shared" ref="F379" si="57">D379/$D$226</f>
        <v>0.95857592822372806</v>
      </c>
      <c r="G379" s="201">
        <f>出入金!M379</f>
        <v>50000000</v>
      </c>
      <c r="H379" s="201">
        <f>出入金!N379</f>
        <v>50000000</v>
      </c>
      <c r="I379" s="34">
        <f>出入金!C379</f>
        <v>4.2599999999999992E-2</v>
      </c>
      <c r="J379" s="167">
        <f t="shared" ref="J379" si="58">E379-E378</f>
        <v>71279.270000003278</v>
      </c>
      <c r="K379" s="167">
        <f t="shared" ref="K379" si="59">E379-G379-$K$367</f>
        <v>342140.28000000119</v>
      </c>
      <c r="L379" s="222">
        <v>0</v>
      </c>
      <c r="M379" s="167">
        <f t="shared" ref="M379" si="60">IF(R379&gt;0,R379*G379*0.2,0)</f>
        <v>68428.056000000244</v>
      </c>
      <c r="N379" s="167">
        <f t="shared" ref="N379" si="61">O379-O378</f>
        <v>71279.270000003278</v>
      </c>
      <c r="O379" s="167">
        <f t="shared" ref="O379" si="62">K379-L379</f>
        <v>342140.28000000119</v>
      </c>
      <c r="P379" s="123">
        <f t="shared" ref="P379" si="63">K379/H379</f>
        <v>6.842805600000024E-3</v>
      </c>
      <c r="Q379" s="123">
        <f>J379/AVERAGE($G379:G$3684)</f>
        <v>1.4255854000000657E-3</v>
      </c>
      <c r="R379" s="123">
        <f>K379/AVERAGE($G$368:G379)</f>
        <v>6.842805600000024E-3</v>
      </c>
      <c r="S379" s="123">
        <f>N379/AVERAGE($G$368:G379)</f>
        <v>1.4255854000000657E-3</v>
      </c>
      <c r="T379" s="123">
        <f>O379/AVERAGE($G$368:G379)</f>
        <v>6.842805600000024E-3</v>
      </c>
      <c r="U379" s="123">
        <f>T379/COUNT($T$368:T379)*365</f>
        <v>0.20813533700000073</v>
      </c>
      <c r="V379" s="211">
        <f>(U379-I379)/(STDEV($S$368:S396)*SQRT(365))</f>
        <v>2.4194385961842233</v>
      </c>
      <c r="W379" s="123">
        <f>(R379+1)/(MAX($R$368:R$368)+1)-1</f>
        <v>6.842805600000057E-3</v>
      </c>
      <c r="X379" s="123">
        <f>MIN($W$368:W379)</f>
        <v>-3.8015579999994831E-4</v>
      </c>
      <c r="Y379" s="123">
        <f>IF(WEEKDAY(A:A)=6,R:R,Y378)</f>
        <v>-3.8015579999998213E-4</v>
      </c>
      <c r="Z379" s="120">
        <f>(Y379+1)/(MAX($Y$368:Y379)+1)-1</f>
        <v>-3.8015579999994831E-4</v>
      </c>
      <c r="AA379" s="123">
        <f>MIN($Z$368:Z379)</f>
        <v>-3.8015579999994831E-4</v>
      </c>
      <c r="AB379" s="123">
        <f t="shared" si="51"/>
        <v>0.34</v>
      </c>
      <c r="AC379" s="94">
        <f t="shared" si="52"/>
        <v>-2.1600000000000001E-2</v>
      </c>
      <c r="AD379" s="123">
        <f t="shared" si="53"/>
        <v>0.26400000000000001</v>
      </c>
      <c r="AE379" s="301">
        <f t="shared" si="54"/>
        <v>0.9</v>
      </c>
    </row>
    <row r="380" spans="1:31">
      <c r="A380" s="115">
        <v>44574</v>
      </c>
      <c r="B380" s="221">
        <v>0.99950000000000006</v>
      </c>
      <c r="C380" s="221">
        <v>0.99950000000000006</v>
      </c>
      <c r="D380" s="221">
        <v>0.99950000000000006</v>
      </c>
      <c r="E380" s="204">
        <v>47495723.25</v>
      </c>
      <c r="F380" s="191">
        <f t="shared" ref="F380" si="64">D380/$D$226</f>
        <v>0.95399446406414046</v>
      </c>
      <c r="G380" s="201">
        <f>出入金!M380</f>
        <v>50000000</v>
      </c>
      <c r="H380" s="201">
        <f>出入金!N380</f>
        <v>50000000</v>
      </c>
      <c r="I380" s="34">
        <f>出入金!C380</f>
        <v>4.2599999999999985E-2</v>
      </c>
      <c r="J380" s="167">
        <f t="shared" ref="J380" si="65">E380-E379</f>
        <v>-228093.52000000328</v>
      </c>
      <c r="K380" s="167">
        <f t="shared" ref="K380" si="66">E380-G380-$K$367</f>
        <v>114046.75999999791</v>
      </c>
      <c r="L380" s="222">
        <v>0</v>
      </c>
      <c r="M380" s="167">
        <f t="shared" ref="M380" si="67">IF(R380&gt;0,R380*G380*0.2,0)</f>
        <v>22809.351999999588</v>
      </c>
      <c r="N380" s="167">
        <f t="shared" ref="N380" si="68">O380-O379</f>
        <v>-228093.52000000328</v>
      </c>
      <c r="O380" s="167">
        <f t="shared" ref="O380" si="69">K380-L380</f>
        <v>114046.75999999791</v>
      </c>
      <c r="P380" s="123">
        <f t="shared" ref="P380" si="70">K380/H380</f>
        <v>2.2809351999999584E-3</v>
      </c>
      <c r="Q380" s="123">
        <f>J380/AVERAGE($G380:G$3684)</f>
        <v>-4.5618704000000652E-3</v>
      </c>
      <c r="R380" s="123">
        <f>K380/AVERAGE($G$368:G380)</f>
        <v>2.2809351999999584E-3</v>
      </c>
      <c r="S380" s="123">
        <f>N380/AVERAGE($G$368:G380)</f>
        <v>-4.5618704000000652E-3</v>
      </c>
      <c r="T380" s="123">
        <f>O380/AVERAGE($G$368:G380)</f>
        <v>2.2809351999999584E-3</v>
      </c>
      <c r="U380" s="123">
        <f>T380/COUNT($T$368:T380)*365</f>
        <v>6.4041642153844988E-2</v>
      </c>
      <c r="V380" s="211">
        <f>(U380-I380)/(STDEV($S$368:S397)*SQRT(365))</f>
        <v>0.31885328156952136</v>
      </c>
      <c r="W380" s="123">
        <f>(R380+1)/(MAX($R$368:R$368)+1)-1</f>
        <v>2.280935199999945E-3</v>
      </c>
      <c r="X380" s="123">
        <f>MIN($W$368:W380)</f>
        <v>-3.8015579999994831E-4</v>
      </c>
      <c r="Y380" s="123">
        <f>IF(WEEKDAY(A:A)=6,R:R,Y379)</f>
        <v>-3.8015579999998213E-4</v>
      </c>
      <c r="Z380" s="120">
        <f>(Y380+1)/(MAX($Y$368:Y380)+1)-1</f>
        <v>-3.8015579999994831E-4</v>
      </c>
      <c r="AA380" s="123">
        <f>MIN($Z$368:Z380)</f>
        <v>-3.8015579999994831E-4</v>
      </c>
      <c r="AB380" s="123">
        <f t="shared" si="51"/>
        <v>0.34</v>
      </c>
      <c r="AC380" s="94">
        <f t="shared" si="52"/>
        <v>-2.1600000000000001E-2</v>
      </c>
      <c r="AD380" s="123">
        <f t="shared" si="53"/>
        <v>0.26400000000000001</v>
      </c>
      <c r="AE380" s="303">
        <f t="shared" si="54"/>
        <v>0.9</v>
      </c>
    </row>
    <row r="381" spans="1:31">
      <c r="A381" s="115">
        <v>44575</v>
      </c>
      <c r="B381" s="221">
        <v>1.0009999999999999</v>
      </c>
      <c r="C381" s="221">
        <v>1.0009999999999999</v>
      </c>
      <c r="D381" s="221">
        <v>1.0009999999999999</v>
      </c>
      <c r="E381" s="204">
        <v>47567002.469999999</v>
      </c>
      <c r="F381" s="191">
        <f t="shared" ref="F381" si="71">D381/$D$226</f>
        <v>0.95542617161401144</v>
      </c>
      <c r="G381" s="201">
        <f>出入金!M381</f>
        <v>50000000</v>
      </c>
      <c r="H381" s="201">
        <f>出入金!N381</f>
        <v>50000000</v>
      </c>
      <c r="I381" s="34">
        <f>出入金!C381</f>
        <v>4.2599999999999985E-2</v>
      </c>
      <c r="J381" s="167">
        <f t="shared" ref="J381" si="72">E381-E380</f>
        <v>71279.219999998808</v>
      </c>
      <c r="K381" s="167">
        <f t="shared" ref="K381" si="73">E381-G381-$K$367</f>
        <v>185325.97999999672</v>
      </c>
      <c r="L381" s="222">
        <v>0</v>
      </c>
      <c r="M381" s="167">
        <f t="shared" ref="M381" si="74">IF(R381&gt;0,R381*G381*0.2,0)</f>
        <v>37065.195999999349</v>
      </c>
      <c r="N381" s="167">
        <f t="shared" ref="N381" si="75">O381-O380</f>
        <v>71279.219999998808</v>
      </c>
      <c r="O381" s="167">
        <f t="shared" ref="O381" si="76">K381-L381</f>
        <v>185325.97999999672</v>
      </c>
      <c r="P381" s="123">
        <f t="shared" ref="P381" si="77">K381/H381</f>
        <v>3.7065195999999344E-3</v>
      </c>
      <c r="Q381" s="123">
        <f>J381/AVERAGE($G381:G$3684)</f>
        <v>1.4255843999999762E-3</v>
      </c>
      <c r="R381" s="123">
        <f>K381/AVERAGE($G$368:G381)</f>
        <v>3.7065195999999344E-3</v>
      </c>
      <c r="S381" s="123">
        <f>N381/AVERAGE($G$368:G381)</f>
        <v>1.4255843999999762E-3</v>
      </c>
      <c r="T381" s="123">
        <f>O381/AVERAGE($G$368:G381)</f>
        <v>3.7065195999999344E-3</v>
      </c>
      <c r="U381" s="123">
        <f>T381/COUNT($T$368:T381)*365</f>
        <v>9.6634260999998292E-2</v>
      </c>
      <c r="V381" s="211">
        <f>(U381-I381)/(STDEV($S$368:S398)*SQRT(365))</f>
        <v>0.8170711627466789</v>
      </c>
      <c r="W381" s="123">
        <f>(R381+1)/(MAX($R$368:R$368)+1)-1</f>
        <v>3.7065195999999023E-3</v>
      </c>
      <c r="X381" s="123">
        <f>MIN($W$368:W381)</f>
        <v>-3.8015579999994831E-4</v>
      </c>
      <c r="Y381" s="123">
        <f>IF(WEEKDAY(A:A)=6,R:R,Y380)</f>
        <v>3.7065195999999344E-3</v>
      </c>
      <c r="Z381" s="120">
        <f>(Y381+1)/(MAX($Y$368:Y381)+1)-1</f>
        <v>0</v>
      </c>
      <c r="AA381" s="123">
        <f>MIN($Z$368:Z381)</f>
        <v>-3.8015579999994831E-4</v>
      </c>
      <c r="AB381" s="123">
        <f t="shared" si="51"/>
        <v>0.34</v>
      </c>
      <c r="AC381" s="94">
        <f t="shared" si="52"/>
        <v>-2.1600000000000001E-2</v>
      </c>
      <c r="AD381" s="123">
        <f t="shared" si="53"/>
        <v>0.26400000000000001</v>
      </c>
      <c r="AE381" s="305">
        <f t="shared" si="54"/>
        <v>0.9</v>
      </c>
    </row>
    <row r="382" spans="1:31">
      <c r="A382" s="115">
        <v>44576</v>
      </c>
      <c r="B382" s="221">
        <v>1.0009999999999999</v>
      </c>
      <c r="C382" s="221">
        <v>1.0009999999999999</v>
      </c>
      <c r="D382" s="221">
        <v>1.0009999999999999</v>
      </c>
      <c r="E382" s="204">
        <v>47567002.469999999</v>
      </c>
      <c r="F382" s="191">
        <f t="shared" ref="F382:F384" si="78">D382/$D$226</f>
        <v>0.95542617161401144</v>
      </c>
      <c r="G382" s="201">
        <f>出入金!M382</f>
        <v>50000000</v>
      </c>
      <c r="H382" s="201">
        <f>出入金!N382</f>
        <v>50000000</v>
      </c>
      <c r="I382" s="34">
        <f>出入金!C382</f>
        <v>4.2599999999999985E-2</v>
      </c>
      <c r="J382" s="167">
        <f t="shared" ref="J382:J384" si="79">E382-E381</f>
        <v>0</v>
      </c>
      <c r="K382" s="167">
        <f t="shared" ref="K382:K384" si="80">E382-G382-$K$367</f>
        <v>185325.97999999672</v>
      </c>
      <c r="L382" s="222">
        <v>0</v>
      </c>
      <c r="M382" s="167">
        <f t="shared" ref="M382:M384" si="81">IF(R382&gt;0,R382*G382*0.2,0)</f>
        <v>37065.195999999349</v>
      </c>
      <c r="N382" s="167">
        <f t="shared" ref="N382:N384" si="82">O382-O381</f>
        <v>0</v>
      </c>
      <c r="O382" s="167">
        <f t="shared" ref="O382:O384" si="83">K382-L382</f>
        <v>185325.97999999672</v>
      </c>
      <c r="P382" s="123">
        <f t="shared" ref="P382:P384" si="84">K382/H382</f>
        <v>3.7065195999999344E-3</v>
      </c>
      <c r="Q382" s="123">
        <f>J382/AVERAGE($G382:G$3684)</f>
        <v>0</v>
      </c>
      <c r="R382" s="123">
        <f>K382/AVERAGE($G$368:G382)</f>
        <v>3.7065195999999344E-3</v>
      </c>
      <c r="S382" s="123">
        <f>N382/AVERAGE($G$368:G382)</f>
        <v>0</v>
      </c>
      <c r="T382" s="123">
        <f>O382/AVERAGE($G$368:G382)</f>
        <v>3.7065195999999344E-3</v>
      </c>
      <c r="U382" s="123">
        <f>T382/COUNT($T$368:T382)*365</f>
        <v>9.0191976933331738E-2</v>
      </c>
      <c r="V382" s="211">
        <f>(U382-I382)/(STDEV($S$368:S399)*SQRT(365))</f>
        <v>0.731387200786632</v>
      </c>
      <c r="W382" s="123">
        <f>(R382+1)/(MAX($R$368:R$368)+1)-1</f>
        <v>3.7065195999999023E-3</v>
      </c>
      <c r="X382" s="123">
        <f>MIN($W$368:W382)</f>
        <v>-3.8015579999994831E-4</v>
      </c>
      <c r="Y382" s="123">
        <f>IF(WEEKDAY(A:A)=6,R:R,Y381)</f>
        <v>3.7065195999999344E-3</v>
      </c>
      <c r="Z382" s="120">
        <f>(Y382+1)/(MAX($Y$368:Y382)+1)-1</f>
        <v>0</v>
      </c>
      <c r="AA382" s="123">
        <f>MIN($Z$368:Z382)</f>
        <v>-3.8015579999994831E-4</v>
      </c>
      <c r="AB382" s="123">
        <f t="shared" si="51"/>
        <v>0.34</v>
      </c>
      <c r="AC382" s="94">
        <f t="shared" si="52"/>
        <v>-2.1600000000000001E-2</v>
      </c>
      <c r="AD382" s="123">
        <f t="shared" si="53"/>
        <v>0.26400000000000001</v>
      </c>
      <c r="AE382" s="306">
        <f t="shared" si="54"/>
        <v>0.9</v>
      </c>
    </row>
    <row r="383" spans="1:31">
      <c r="A383" s="115">
        <v>44577</v>
      </c>
      <c r="B383" s="221">
        <v>1.0009999999999999</v>
      </c>
      <c r="C383" s="221">
        <v>1.0009999999999999</v>
      </c>
      <c r="D383" s="221">
        <v>1.0009999999999999</v>
      </c>
      <c r="E383" s="204">
        <v>47567002.469999999</v>
      </c>
      <c r="F383" s="191">
        <f t="shared" si="78"/>
        <v>0.95542617161401144</v>
      </c>
      <c r="G383" s="201">
        <f>出入金!M383</f>
        <v>50000000</v>
      </c>
      <c r="H383" s="201">
        <f>出入金!N383</f>
        <v>50000000</v>
      </c>
      <c r="I383" s="34">
        <f>出入金!C383</f>
        <v>4.2599999999999985E-2</v>
      </c>
      <c r="J383" s="167">
        <f t="shared" si="79"/>
        <v>0</v>
      </c>
      <c r="K383" s="167">
        <f t="shared" si="80"/>
        <v>185325.97999999672</v>
      </c>
      <c r="L383" s="222">
        <v>0</v>
      </c>
      <c r="M383" s="167">
        <f t="shared" si="81"/>
        <v>37065.195999999349</v>
      </c>
      <c r="N383" s="167">
        <f t="shared" si="82"/>
        <v>0</v>
      </c>
      <c r="O383" s="167">
        <f t="shared" si="83"/>
        <v>185325.97999999672</v>
      </c>
      <c r="P383" s="123">
        <f t="shared" si="84"/>
        <v>3.7065195999999344E-3</v>
      </c>
      <c r="Q383" s="123">
        <f>J383/AVERAGE($G383:G$3684)</f>
        <v>0</v>
      </c>
      <c r="R383" s="123">
        <f>K383/AVERAGE($G$368:G383)</f>
        <v>3.7065195999999344E-3</v>
      </c>
      <c r="S383" s="123">
        <f>N383/AVERAGE($G$368:G383)</f>
        <v>0</v>
      </c>
      <c r="T383" s="123">
        <f>O383/AVERAGE($G$368:G383)</f>
        <v>3.7065195999999344E-3</v>
      </c>
      <c r="U383" s="123">
        <f>T383/COUNT($T$368:T383)*365</f>
        <v>8.4554978374998507E-2</v>
      </c>
      <c r="V383" s="211">
        <f>(U383-I383)/(STDEV($S$368:S400)*SQRT(365))</f>
        <v>0.654937584435478</v>
      </c>
      <c r="W383" s="123">
        <f>(R383+1)/(MAX($R$368:R$368)+1)-1</f>
        <v>3.7065195999999023E-3</v>
      </c>
      <c r="X383" s="123">
        <f>MIN($W$368:W383)</f>
        <v>-3.8015579999994831E-4</v>
      </c>
      <c r="Y383" s="123">
        <f>IF(WEEKDAY(A:A)=6,R:R,Y382)</f>
        <v>3.7065195999999344E-3</v>
      </c>
      <c r="Z383" s="120">
        <f>(Y383+1)/(MAX($Y$368:Y383)+1)-1</f>
        <v>0</v>
      </c>
      <c r="AA383" s="123">
        <f>MIN($Z$368:Z383)</f>
        <v>-3.8015579999994831E-4</v>
      </c>
      <c r="AB383" s="123">
        <f t="shared" si="51"/>
        <v>0.34</v>
      </c>
      <c r="AC383" s="94">
        <f t="shared" si="52"/>
        <v>-2.1600000000000001E-2</v>
      </c>
      <c r="AD383" s="123">
        <f t="shared" si="53"/>
        <v>0.26400000000000001</v>
      </c>
      <c r="AE383" s="306">
        <f t="shared" si="54"/>
        <v>0.9</v>
      </c>
    </row>
    <row r="384" spans="1:31">
      <c r="A384" s="115">
        <v>44578</v>
      </c>
      <c r="B384" s="221">
        <v>1.0031000000000001</v>
      </c>
      <c r="C384" s="221">
        <v>1.0031000000000001</v>
      </c>
      <c r="D384" s="221">
        <v>1.0031000000000001</v>
      </c>
      <c r="E384" s="204">
        <v>47666793.390000001</v>
      </c>
      <c r="F384" s="191">
        <f t="shared" si="78"/>
        <v>0.95743056218383127</v>
      </c>
      <c r="G384" s="201">
        <f>出入金!M384</f>
        <v>50000000</v>
      </c>
      <c r="H384" s="201">
        <f>出入金!N384</f>
        <v>50000000</v>
      </c>
      <c r="I384" s="34">
        <f>出入金!C384</f>
        <v>4.2599999999999985E-2</v>
      </c>
      <c r="J384" s="167">
        <f t="shared" si="79"/>
        <v>99790.920000001788</v>
      </c>
      <c r="K384" s="167">
        <f t="shared" si="80"/>
        <v>285116.89999999851</v>
      </c>
      <c r="L384" s="222">
        <v>0</v>
      </c>
      <c r="M384" s="167">
        <f t="shared" si="81"/>
        <v>57023.379999999706</v>
      </c>
      <c r="N384" s="167">
        <f t="shared" si="82"/>
        <v>99790.920000001788</v>
      </c>
      <c r="O384" s="167">
        <f t="shared" si="83"/>
        <v>285116.89999999851</v>
      </c>
      <c r="P384" s="123">
        <f t="shared" si="84"/>
        <v>5.70233799999997E-3</v>
      </c>
      <c r="Q384" s="123">
        <f>J384/AVERAGE($G384:G$3684)</f>
        <v>1.9958184000000356E-3</v>
      </c>
      <c r="R384" s="123">
        <f>K384/AVERAGE($G$368:G384)</f>
        <v>5.70233799999997E-3</v>
      </c>
      <c r="S384" s="123">
        <f>N384/AVERAGE($G$368:G384)</f>
        <v>1.9958184000000356E-3</v>
      </c>
      <c r="T384" s="123">
        <f>O384/AVERAGE($G$368:G384)</f>
        <v>5.70233799999997E-3</v>
      </c>
      <c r="U384" s="123">
        <f>T384/COUNT($T$368:T384)*365</f>
        <v>0.12243255117646994</v>
      </c>
      <c r="V384" s="211">
        <f>(U384-I384)/(STDEV($S$368:S401)*SQRT(365))</f>
        <v>1.2652969709537107</v>
      </c>
      <c r="W384" s="123">
        <f>(R384+1)/(MAX($R$368:R$368)+1)-1</f>
        <v>5.7023379999998625E-3</v>
      </c>
      <c r="X384" s="123">
        <f>MIN($W$368:W384)</f>
        <v>-3.8015579999994831E-4</v>
      </c>
      <c r="Y384" s="123">
        <f>IF(WEEKDAY(A:A)=6,R:R,Y383)</f>
        <v>3.7065195999999344E-3</v>
      </c>
      <c r="Z384" s="120">
        <f>(Y384+1)/(MAX($Y$368:Y384)+1)-1</f>
        <v>0</v>
      </c>
      <c r="AA384" s="123">
        <f>MIN($Z$368:Z384)</f>
        <v>-3.8015579999994831E-4</v>
      </c>
      <c r="AB384" s="123">
        <f t="shared" si="51"/>
        <v>0.34</v>
      </c>
      <c r="AC384" s="94">
        <f t="shared" si="52"/>
        <v>-2.1600000000000001E-2</v>
      </c>
      <c r="AD384" s="123">
        <f t="shared" si="53"/>
        <v>0.26400000000000001</v>
      </c>
      <c r="AE384" s="306">
        <f t="shared" si="54"/>
        <v>0.9</v>
      </c>
    </row>
    <row r="385" spans="1:31">
      <c r="A385" s="115">
        <v>44579</v>
      </c>
      <c r="B385" s="221">
        <v>1.0039</v>
      </c>
      <c r="C385" s="221">
        <v>1.0039</v>
      </c>
      <c r="D385" s="221">
        <v>1.0039</v>
      </c>
      <c r="E385" s="204">
        <v>47704808.969999999</v>
      </c>
      <c r="F385" s="191">
        <f t="shared" ref="F385" si="85">D385/$D$226</f>
        <v>0.95819413954376242</v>
      </c>
      <c r="G385" s="201">
        <f>出入金!M385</f>
        <v>50000000</v>
      </c>
      <c r="H385" s="201">
        <f>出入金!N385</f>
        <v>50000000</v>
      </c>
      <c r="I385" s="34">
        <f>出入金!C385</f>
        <v>4.2599999999999985E-2</v>
      </c>
      <c r="J385" s="167">
        <f t="shared" ref="J385" si="86">E385-E384</f>
        <v>38015.579999998212</v>
      </c>
      <c r="K385" s="167">
        <f t="shared" ref="K385" si="87">E385-G385-$K$367</f>
        <v>323132.47999999672</v>
      </c>
      <c r="L385" s="222">
        <v>0</v>
      </c>
      <c r="M385" s="167">
        <f t="shared" ref="M385" si="88">IF(R385&gt;0,R385*G385*0.2,0)</f>
        <v>64626.495999999344</v>
      </c>
      <c r="N385" s="167">
        <f t="shared" ref="N385" si="89">O385-O384</f>
        <v>38015.579999998212</v>
      </c>
      <c r="O385" s="167">
        <f t="shared" ref="O385" si="90">K385-L385</f>
        <v>323132.47999999672</v>
      </c>
      <c r="P385" s="123">
        <f t="shared" ref="P385" si="91">K385/H385</f>
        <v>6.4626495999999343E-3</v>
      </c>
      <c r="Q385" s="123">
        <f>J385/AVERAGE($G385:G$3684)</f>
        <v>7.6031159999996427E-4</v>
      </c>
      <c r="R385" s="123">
        <f>K385/AVERAGE($G$368:G385)</f>
        <v>6.4626495999999343E-3</v>
      </c>
      <c r="S385" s="123">
        <f>N385/AVERAGE($G$368:G385)</f>
        <v>7.6031159999996427E-4</v>
      </c>
      <c r="T385" s="123">
        <f>O385/AVERAGE($G$368:G385)</f>
        <v>6.4626495999999343E-3</v>
      </c>
      <c r="U385" s="123">
        <f>T385/COUNT($T$368:T385)*365</f>
        <v>0.13104817244444311</v>
      </c>
      <c r="V385" s="211">
        <f>(U385-I385)/(STDEV($S$368:S402)*SQRT(365))</f>
        <v>1.4226655711647118</v>
      </c>
      <c r="W385" s="123">
        <f>(R385+1)/(MAX($R$368:R$368)+1)-1</f>
        <v>6.4626495999999811E-3</v>
      </c>
      <c r="X385" s="123">
        <f>MIN($W$368:W385)</f>
        <v>-3.8015579999994831E-4</v>
      </c>
      <c r="Y385" s="123">
        <f>IF(WEEKDAY(A:A)=6,R:R,Y384)</f>
        <v>3.7065195999999344E-3</v>
      </c>
      <c r="Z385" s="120">
        <f>(Y385+1)/(MAX($Y$368:Y385)+1)-1</f>
        <v>0</v>
      </c>
      <c r="AA385" s="123">
        <f>MIN($Z$368:Z385)</f>
        <v>-3.8015579999994831E-4</v>
      </c>
      <c r="AB385" s="123">
        <f t="shared" si="51"/>
        <v>0.34</v>
      </c>
      <c r="AC385" s="94">
        <f t="shared" si="52"/>
        <v>-2.1600000000000001E-2</v>
      </c>
      <c r="AD385" s="123">
        <f t="shared" si="53"/>
        <v>0.26400000000000001</v>
      </c>
      <c r="AE385" s="307">
        <f t="shared" si="54"/>
        <v>0.9</v>
      </c>
    </row>
    <row r="386" spans="1:31">
      <c r="A386" s="115">
        <v>44580</v>
      </c>
      <c r="B386" s="221">
        <v>1.0047999999999999</v>
      </c>
      <c r="C386" s="221">
        <v>1.0047999999999999</v>
      </c>
      <c r="D386" s="221">
        <v>1.0047999999999999</v>
      </c>
      <c r="E386" s="204">
        <v>47747576.509999998</v>
      </c>
      <c r="F386" s="191">
        <f t="shared" ref="F386" si="92">D386/$D$226</f>
        <v>0.95905316407368502</v>
      </c>
      <c r="G386" s="201">
        <f>出入金!M386</f>
        <v>50000000</v>
      </c>
      <c r="H386" s="201">
        <f>出入金!N386</f>
        <v>50000000</v>
      </c>
      <c r="I386" s="34">
        <f>出入金!C386</f>
        <v>4.2599999999999985E-2</v>
      </c>
      <c r="J386" s="167">
        <f t="shared" ref="J386" si="93">E386-E385</f>
        <v>42767.539999999106</v>
      </c>
      <c r="K386" s="167">
        <f t="shared" ref="K386" si="94">E386-G386-$K$367</f>
        <v>365900.01999999583</v>
      </c>
      <c r="L386" s="222">
        <v>0</v>
      </c>
      <c r="M386" s="167">
        <f t="shared" ref="M386:M391" si="95">IF(R386&gt;0,R386*G386*0.2,0)</f>
        <v>73180.003999999171</v>
      </c>
      <c r="N386" s="167">
        <f t="shared" ref="N386" si="96">O386-O385</f>
        <v>42767.539999999106</v>
      </c>
      <c r="O386" s="167">
        <f t="shared" ref="O386" si="97">K386-L386</f>
        <v>365900.01999999583</v>
      </c>
      <c r="P386" s="123">
        <f t="shared" ref="P386" si="98">K386/H386</f>
        <v>7.3180003999999167E-3</v>
      </c>
      <c r="Q386" s="123">
        <f>J386/AVERAGE($G386:G$3684)</f>
        <v>8.5535079999998211E-4</v>
      </c>
      <c r="R386" s="123">
        <f>K386/AVERAGE($G$368:G386)</f>
        <v>7.3180003999999167E-3</v>
      </c>
      <c r="S386" s="123">
        <f>N386/AVERAGE($G$368:G386)</f>
        <v>8.5535079999998211E-4</v>
      </c>
      <c r="T386" s="123">
        <f>O386/AVERAGE($G$368:G386)</f>
        <v>7.3180003999999167E-3</v>
      </c>
      <c r="U386" s="123">
        <f>T386/COUNT($T$368:T386)*365</f>
        <v>0.14058263926315628</v>
      </c>
      <c r="V386" s="211">
        <f>(U386-I386)/(STDEV($S$368:S403)*SQRT(365))</f>
        <v>1.5987523327312487</v>
      </c>
      <c r="W386" s="123">
        <f>(R386+1)/(MAX($R$368:R$368)+1)-1</f>
        <v>7.3180003999999688E-3</v>
      </c>
      <c r="X386" s="123">
        <f>MIN($W$368:W386)</f>
        <v>-3.8015579999994831E-4</v>
      </c>
      <c r="Y386" s="123">
        <f>IF(WEEKDAY(A:A)=6,R:R,Y385)</f>
        <v>3.7065195999999344E-3</v>
      </c>
      <c r="Z386" s="120">
        <f>(Y386+1)/(MAX($Y$368:Y386)+1)-1</f>
        <v>0</v>
      </c>
      <c r="AA386" s="123">
        <f>MIN($Z$368:Z386)</f>
        <v>-3.8015579999994831E-4</v>
      </c>
      <c r="AB386" s="123">
        <f t="shared" si="51"/>
        <v>0.34</v>
      </c>
      <c r="AC386" s="94">
        <f t="shared" si="52"/>
        <v>-2.1600000000000001E-2</v>
      </c>
      <c r="AD386" s="123">
        <f t="shared" si="53"/>
        <v>0.26400000000000001</v>
      </c>
      <c r="AE386" s="308">
        <f t="shared" si="54"/>
        <v>0.9</v>
      </c>
    </row>
    <row r="387" spans="1:31">
      <c r="A387" s="115">
        <v>44581</v>
      </c>
      <c r="B387" s="221">
        <v>0.99529999999999996</v>
      </c>
      <c r="C387" s="221">
        <v>0.99529999999999996</v>
      </c>
      <c r="D387" s="221">
        <v>0.99529999999999996</v>
      </c>
      <c r="E387" s="204">
        <v>47296141.420000002</v>
      </c>
      <c r="F387" s="191">
        <f t="shared" ref="F387" si="99">D387/$D$226</f>
        <v>0.94998568292450114</v>
      </c>
      <c r="G387" s="201">
        <f>出入金!M387</f>
        <v>50000000</v>
      </c>
      <c r="H387" s="201">
        <f>出入金!N387</f>
        <v>50000000</v>
      </c>
      <c r="I387" s="34">
        <f>出入金!C387</f>
        <v>4.2599999999999985E-2</v>
      </c>
      <c r="J387" s="167">
        <f t="shared" ref="J387" si="100">E387-E386</f>
        <v>-451435.08999999613</v>
      </c>
      <c r="K387" s="167">
        <f t="shared" ref="K387" si="101">E387-G387-$K$367</f>
        <v>-85535.070000000298</v>
      </c>
      <c r="L387" s="222">
        <v>0</v>
      </c>
      <c r="M387" s="167">
        <f t="shared" si="95"/>
        <v>0</v>
      </c>
      <c r="N387" s="167">
        <f t="shared" ref="N387" si="102">O387-O386</f>
        <v>-451435.08999999613</v>
      </c>
      <c r="O387" s="167">
        <f t="shared" ref="O387" si="103">K387-L387</f>
        <v>-85535.070000000298</v>
      </c>
      <c r="P387" s="123">
        <f t="shared" ref="P387" si="104">K387/H387</f>
        <v>-1.710701400000006E-3</v>
      </c>
      <c r="Q387" s="123">
        <f>J387/AVERAGE($G387:G$3684)</f>
        <v>-9.0287017999999223E-3</v>
      </c>
      <c r="R387" s="123">
        <f>K387/AVERAGE($G$368:G387)</f>
        <v>-1.710701400000006E-3</v>
      </c>
      <c r="S387" s="123">
        <f>N387/AVERAGE($G$368:G387)</f>
        <v>-9.0287017999999223E-3</v>
      </c>
      <c r="T387" s="123">
        <f>O387/AVERAGE($G$368:G387)</f>
        <v>-1.710701400000006E-3</v>
      </c>
      <c r="U387" s="123">
        <f>T387/COUNT($T$368:T387)*365</f>
        <v>-3.1220300550000111E-2</v>
      </c>
      <c r="V387" s="211">
        <f>(U387-I387)/(STDEV($S$368:S404)*SQRT(365))</f>
        <v>-1.2213855823207949</v>
      </c>
      <c r="W387" s="123">
        <f>(R387+1)/(MAX($R$368:R$368)+1)-1</f>
        <v>-1.7107013999999587E-3</v>
      </c>
      <c r="X387" s="123">
        <f>MIN($W$368:W387)</f>
        <v>-1.7107013999999587E-3</v>
      </c>
      <c r="Y387" s="123">
        <f>IF(WEEKDAY(A:A)=6,R:R,Y386)</f>
        <v>3.7065195999999344E-3</v>
      </c>
      <c r="Z387" s="120">
        <f>(Y387+1)/(MAX($Y$368:Y387)+1)-1</f>
        <v>0</v>
      </c>
      <c r="AA387" s="123">
        <f>MIN($Z$368:Z387)</f>
        <v>-3.8015579999994831E-4</v>
      </c>
      <c r="AB387" s="123">
        <f t="shared" si="51"/>
        <v>0.34</v>
      </c>
      <c r="AC387" s="94">
        <f t="shared" si="52"/>
        <v>-2.1600000000000001E-2</v>
      </c>
      <c r="AD387" s="123">
        <f t="shared" si="53"/>
        <v>0.26400000000000001</v>
      </c>
      <c r="AE387" s="310">
        <f t="shared" si="54"/>
        <v>0.9</v>
      </c>
    </row>
    <row r="388" spans="1:31">
      <c r="A388" s="115">
        <v>44582</v>
      </c>
      <c r="B388" s="221">
        <v>0.99660000000000004</v>
      </c>
      <c r="C388" s="221">
        <v>0.99660000000000004</v>
      </c>
      <c r="D388" s="221">
        <v>0.99660000000000004</v>
      </c>
      <c r="E388" s="204">
        <v>47357916.75</v>
      </c>
      <c r="F388" s="191">
        <f t="shared" ref="F388" si="105">D388/$D$226</f>
        <v>0.95122649613438959</v>
      </c>
      <c r="G388" s="201">
        <f>出入金!M388</f>
        <v>50000000</v>
      </c>
      <c r="H388" s="201">
        <f>出入金!N388</f>
        <v>50000000</v>
      </c>
      <c r="I388" s="34">
        <f>出入金!C388</f>
        <v>4.2599999999999985E-2</v>
      </c>
      <c r="J388" s="167">
        <f t="shared" ref="J388" si="106">E388-E387</f>
        <v>61775.329999998212</v>
      </c>
      <c r="K388" s="167">
        <f t="shared" ref="K388" si="107">E388-G388-$K$367</f>
        <v>-23759.740000002086</v>
      </c>
      <c r="L388" s="222">
        <v>0</v>
      </c>
      <c r="M388" s="167">
        <f t="shared" si="95"/>
        <v>0</v>
      </c>
      <c r="N388" s="167">
        <f t="shared" ref="N388" si="108">O388-O387</f>
        <v>61775.329999998212</v>
      </c>
      <c r="O388" s="167">
        <f t="shared" ref="O388" si="109">K388-L388</f>
        <v>-23759.740000002086</v>
      </c>
      <c r="P388" s="123">
        <f t="shared" ref="P388" si="110">K388/H388</f>
        <v>-4.7519480000004171E-4</v>
      </c>
      <c r="Q388" s="123">
        <f>J388/AVERAGE($G388:G$3684)</f>
        <v>1.2355065999999641E-3</v>
      </c>
      <c r="R388" s="123">
        <f>K388/AVERAGE($G$368:G388)</f>
        <v>-4.7519480000004171E-4</v>
      </c>
      <c r="S388" s="123">
        <f>N388/AVERAGE($G$368:G388)</f>
        <v>1.2355065999999641E-3</v>
      </c>
      <c r="T388" s="123">
        <f>O388/AVERAGE($G$368:G388)</f>
        <v>-4.7519480000004171E-4</v>
      </c>
      <c r="U388" s="123">
        <f>T388/COUNT($T$368:T388)*365</f>
        <v>-8.2593381904769152E-3</v>
      </c>
      <c r="V388" s="211">
        <f>(U388-I388)/(STDEV($S$368:S405)*SQRT(365))</f>
        <v>-0.83888958708300809</v>
      </c>
      <c r="W388" s="123">
        <f>(R388+1)/(MAX($R$368:R$368)+1)-1</f>
        <v>-4.7519480000002279E-4</v>
      </c>
      <c r="X388" s="123">
        <f>MIN($W$368:W388)</f>
        <v>-1.7107013999999587E-3</v>
      </c>
      <c r="Y388" s="123">
        <f>IF(WEEKDAY(A:A)=6,R:R,Y387)</f>
        <v>-4.7519480000004171E-4</v>
      </c>
      <c r="Z388" s="120">
        <f>(Y388+1)/(MAX($Y$368:Y388)+1)-1</f>
        <v>-4.1662720310579049E-3</v>
      </c>
      <c r="AA388" s="123">
        <f>MIN($Z$368:Z388)</f>
        <v>-4.1662720310579049E-3</v>
      </c>
      <c r="AB388" s="123">
        <f t="shared" si="51"/>
        <v>0.34</v>
      </c>
      <c r="AC388" s="94">
        <f t="shared" si="52"/>
        <v>-2.1600000000000001E-2</v>
      </c>
      <c r="AD388" s="123">
        <f t="shared" si="53"/>
        <v>0.26400000000000001</v>
      </c>
      <c r="AE388" s="311">
        <f t="shared" si="54"/>
        <v>0.9</v>
      </c>
    </row>
    <row r="389" spans="1:31">
      <c r="A389" s="115">
        <v>44583</v>
      </c>
      <c r="B389" s="221">
        <v>0.99660000000000004</v>
      </c>
      <c r="C389" s="221">
        <v>0.99660000000000004</v>
      </c>
      <c r="D389" s="221">
        <v>0.99660000000000004</v>
      </c>
      <c r="E389" s="204">
        <v>47357916.75</v>
      </c>
      <c r="F389" s="191">
        <f t="shared" ref="F389:F390" si="111">D389/$D$226</f>
        <v>0.95122649613438959</v>
      </c>
      <c r="G389" s="201">
        <f>出入金!M389</f>
        <v>50000000</v>
      </c>
      <c r="H389" s="201">
        <f>出入金!N389</f>
        <v>50000000</v>
      </c>
      <c r="I389" s="34">
        <f>出入金!C389</f>
        <v>4.2599999999999978E-2</v>
      </c>
      <c r="J389" s="167">
        <f t="shared" ref="J389:J390" si="112">E389-E388</f>
        <v>0</v>
      </c>
      <c r="K389" s="167">
        <f t="shared" ref="K389:K390" si="113">E389-G389-$K$367</f>
        <v>-23759.740000002086</v>
      </c>
      <c r="L389" s="222">
        <v>0</v>
      </c>
      <c r="M389" s="167">
        <f t="shared" si="95"/>
        <v>0</v>
      </c>
      <c r="N389" s="167">
        <f t="shared" ref="N389:N391" si="114">O389-O388</f>
        <v>0</v>
      </c>
      <c r="O389" s="167">
        <f t="shared" ref="O389:O391" si="115">K389-L389</f>
        <v>-23759.740000002086</v>
      </c>
      <c r="P389" s="123">
        <f t="shared" ref="P389:P391" si="116">K389/H389</f>
        <v>-4.7519480000004171E-4</v>
      </c>
      <c r="Q389" s="123">
        <f>J389/AVERAGE($G389:G$3684)</f>
        <v>0</v>
      </c>
      <c r="R389" s="123">
        <f>K389/AVERAGE($G$368:G389)</f>
        <v>-4.7519480000004171E-4</v>
      </c>
      <c r="S389" s="123">
        <f>N389/AVERAGE($G$368:G389)</f>
        <v>0</v>
      </c>
      <c r="T389" s="123">
        <f>O389/AVERAGE($G$368:G389)</f>
        <v>-4.7519480000004171E-4</v>
      </c>
      <c r="U389" s="123">
        <f>T389/COUNT($T$368:T389)*365</f>
        <v>-7.8839137272734196E-3</v>
      </c>
      <c r="V389" s="211">
        <f>(U389-I389)/(STDEV($S$368:S406)*SQRT(365))</f>
        <v>-0.79087609382489954</v>
      </c>
      <c r="W389" s="123">
        <f>(R389+1)/(MAX($R$368:R$368)+1)-1</f>
        <v>-4.7519480000002279E-4</v>
      </c>
      <c r="X389" s="123">
        <f>MIN($W$368:W389)</f>
        <v>-1.7107013999999587E-3</v>
      </c>
      <c r="Y389" s="123">
        <f>IF(WEEKDAY(A:A)=6,R:R,Y388)</f>
        <v>-4.7519480000004171E-4</v>
      </c>
      <c r="Z389" s="120">
        <f>(Y389+1)/(MAX($Y$368:Y389)+1)-1</f>
        <v>-4.1662720310579049E-3</v>
      </c>
      <c r="AA389" s="123">
        <f>MIN($Z$368:Z389)</f>
        <v>-4.1662720310579049E-3</v>
      </c>
      <c r="AB389" s="123">
        <f t="shared" si="51"/>
        <v>0.34</v>
      </c>
      <c r="AC389" s="94">
        <f t="shared" si="52"/>
        <v>-2.1600000000000001E-2</v>
      </c>
      <c r="AD389" s="123">
        <f t="shared" si="53"/>
        <v>0.26400000000000001</v>
      </c>
      <c r="AE389" s="312">
        <f t="shared" si="54"/>
        <v>0.9</v>
      </c>
    </row>
    <row r="390" spans="1:31">
      <c r="A390" s="115">
        <v>44584</v>
      </c>
      <c r="B390" s="221">
        <v>0.99660000000000004</v>
      </c>
      <c r="C390" s="221">
        <v>0.99660000000000004</v>
      </c>
      <c r="D390" s="221">
        <v>0.99660000000000004</v>
      </c>
      <c r="E390" s="204">
        <v>47357916.75</v>
      </c>
      <c r="F390" s="191">
        <f t="shared" si="111"/>
        <v>0.95122649613438959</v>
      </c>
      <c r="G390" s="201">
        <f>出入金!M390</f>
        <v>50000000</v>
      </c>
      <c r="H390" s="201">
        <f>出入金!N390</f>
        <v>50000000</v>
      </c>
      <c r="I390" s="34">
        <f>出入金!C390</f>
        <v>4.2599999999999978E-2</v>
      </c>
      <c r="J390" s="167">
        <f t="shared" si="112"/>
        <v>0</v>
      </c>
      <c r="K390" s="167">
        <f t="shared" si="113"/>
        <v>-23759.740000002086</v>
      </c>
      <c r="L390" s="222">
        <v>0</v>
      </c>
      <c r="M390" s="167">
        <f t="shared" si="95"/>
        <v>0</v>
      </c>
      <c r="N390" s="167">
        <f t="shared" si="114"/>
        <v>0</v>
      </c>
      <c r="O390" s="167">
        <f t="shared" si="115"/>
        <v>-23759.740000002086</v>
      </c>
      <c r="P390" s="123">
        <f t="shared" si="116"/>
        <v>-4.7519480000004171E-4</v>
      </c>
      <c r="Q390" s="123">
        <f>J390/AVERAGE($G390:G$3684)</f>
        <v>0</v>
      </c>
      <c r="R390" s="123">
        <f>K390/AVERAGE($G$368:G390)</f>
        <v>-4.7519480000004171E-4</v>
      </c>
      <c r="S390" s="123">
        <f>N390/AVERAGE($G$368:G390)</f>
        <v>0</v>
      </c>
      <c r="T390" s="123">
        <f>O390/AVERAGE($G$368:G390)</f>
        <v>-4.7519480000004171E-4</v>
      </c>
      <c r="U390" s="123">
        <f>T390/COUNT($T$368:T390)*365</f>
        <v>-7.5411348695658799E-3</v>
      </c>
      <c r="V390" s="211">
        <f>(U390-I390)/(STDEV($S$368:S407)*SQRT(365))</f>
        <v>-0.78184390596152309</v>
      </c>
      <c r="W390" s="123">
        <f>(R390+1)/(MAX($R$368:R$368)+1)-1</f>
        <v>-4.7519480000002279E-4</v>
      </c>
      <c r="X390" s="123">
        <f>MIN($W$368:W390)</f>
        <v>-1.7107013999999587E-3</v>
      </c>
      <c r="Y390" s="123">
        <f>IF(WEEKDAY(A:A)=6,R:R,Y389)</f>
        <v>-4.7519480000004171E-4</v>
      </c>
      <c r="Z390" s="120">
        <f>(Y390+1)/(MAX($Y$368:Y390)+1)-1</f>
        <v>-4.1662720310579049E-3</v>
      </c>
      <c r="AA390" s="123">
        <f>MIN($Z$368:Z390)</f>
        <v>-4.1662720310579049E-3</v>
      </c>
      <c r="AB390" s="123">
        <f t="shared" si="51"/>
        <v>0.34</v>
      </c>
      <c r="AC390" s="94">
        <f t="shared" si="52"/>
        <v>-2.1600000000000001E-2</v>
      </c>
      <c r="AD390" s="123">
        <f t="shared" si="53"/>
        <v>0.26400000000000001</v>
      </c>
      <c r="AE390" s="312">
        <f t="shared" si="54"/>
        <v>0.9</v>
      </c>
    </row>
    <row r="391" spans="1:31">
      <c r="A391" s="115">
        <v>44585</v>
      </c>
      <c r="B391" s="221">
        <v>1.0037</v>
      </c>
      <c r="C391" s="221">
        <v>1.0037</v>
      </c>
      <c r="D391" s="221">
        <v>1.0037</v>
      </c>
      <c r="E391" s="204">
        <v>47695305.079999998</v>
      </c>
      <c r="F391" s="191">
        <f t="shared" ref="F391" si="117">D391/$D$226</f>
        <v>0.95800324520377966</v>
      </c>
      <c r="G391" s="201">
        <f>出入金!M391</f>
        <v>50000000</v>
      </c>
      <c r="H391" s="201">
        <f>出入金!N391</f>
        <v>50000000</v>
      </c>
      <c r="I391" s="34">
        <f>出入金!C391</f>
        <v>4.2599999999999978E-2</v>
      </c>
      <c r="J391" s="167">
        <f t="shared" ref="J391" si="118">E391-E390</f>
        <v>337388.32999999821</v>
      </c>
      <c r="K391" s="167">
        <f t="shared" ref="K391" si="119">E391-G391-$K$367</f>
        <v>313628.58999999613</v>
      </c>
      <c r="L391" s="222">
        <v>0</v>
      </c>
      <c r="M391" s="167">
        <f t="shared" si="95"/>
        <v>62725.71799999923</v>
      </c>
      <c r="N391" s="167">
        <f t="shared" si="114"/>
        <v>337388.32999999821</v>
      </c>
      <c r="O391" s="167">
        <f t="shared" si="115"/>
        <v>313628.58999999613</v>
      </c>
      <c r="P391" s="123">
        <f t="shared" si="116"/>
        <v>6.2725717999999224E-3</v>
      </c>
      <c r="Q391" s="123">
        <f>J391/AVERAGE($G391:G$3684)</f>
        <v>6.7477665999999643E-3</v>
      </c>
      <c r="R391" s="123">
        <f>K391/AVERAGE($G$368:G391)</f>
        <v>6.2725717999999224E-3</v>
      </c>
      <c r="S391" s="123">
        <f>N391/AVERAGE($G$368:G391)</f>
        <v>6.7477665999999643E-3</v>
      </c>
      <c r="T391" s="123">
        <f>O391/AVERAGE($G$368:G391)</f>
        <v>6.2725717999999224E-3</v>
      </c>
      <c r="U391" s="123">
        <f>T391/COUNT($T$368:T391)*365</f>
        <v>9.5395362791665481E-2</v>
      </c>
      <c r="V391" s="211">
        <f>(U391-I391)/(STDEV($S$368:S408)*SQRT(365))</f>
        <v>0.83370138907017322</v>
      </c>
      <c r="W391" s="123">
        <f>(R391+1)/(MAX($R$368:R$368)+1)-1</f>
        <v>6.2725717999998487E-3</v>
      </c>
      <c r="X391" s="123">
        <f>MIN($W$368:W391)</f>
        <v>-1.7107013999999587E-3</v>
      </c>
      <c r="Y391" s="123">
        <f>IF(WEEKDAY(A:A)=6,R:R,Y390)</f>
        <v>-4.7519480000004171E-4</v>
      </c>
      <c r="Z391" s="120">
        <f>(Y391+1)/(MAX($Y$368:Y391)+1)-1</f>
        <v>-4.1662720310579049E-3</v>
      </c>
      <c r="AA391" s="123">
        <f>MIN($Z$368:Z391)</f>
        <v>-4.1662720310579049E-3</v>
      </c>
      <c r="AB391" s="123">
        <f t="shared" si="51"/>
        <v>0.34</v>
      </c>
      <c r="AC391" s="94">
        <f t="shared" si="52"/>
        <v>-2.1600000000000001E-2</v>
      </c>
      <c r="AD391" s="123">
        <f t="shared" si="53"/>
        <v>0.26400000000000001</v>
      </c>
      <c r="AE391" s="312">
        <f t="shared" si="54"/>
        <v>0.9</v>
      </c>
    </row>
    <row r="392" spans="1:31">
      <c r="A392" s="115">
        <v>44586</v>
      </c>
      <c r="B392" s="221">
        <v>1.002</v>
      </c>
      <c r="C392" s="221">
        <v>1.002</v>
      </c>
      <c r="D392" s="221">
        <v>1.002</v>
      </c>
      <c r="E392" s="204">
        <v>47614521.960000001</v>
      </c>
      <c r="F392" s="191">
        <f t="shared" ref="F392" si="120">D392/$D$226</f>
        <v>0.95638064331392569</v>
      </c>
      <c r="G392" s="201">
        <f>出入金!M392</f>
        <v>50000000</v>
      </c>
      <c r="H392" s="201">
        <f>出入金!N392</f>
        <v>50000000</v>
      </c>
      <c r="I392" s="34">
        <f>出入金!C392</f>
        <v>4.2599999999999978E-2</v>
      </c>
      <c r="J392" s="167">
        <f t="shared" ref="J392" si="121">E392-E391</f>
        <v>-80783.119999997318</v>
      </c>
      <c r="K392" s="167">
        <f t="shared" ref="K392" si="122">E392-G392-$K$367</f>
        <v>232845.46999999881</v>
      </c>
      <c r="L392" s="222">
        <v>0</v>
      </c>
      <c r="M392" s="167">
        <f t="shared" ref="M392" si="123">IF(R392&gt;0,R392*G392*0.2,0)</f>
        <v>46569.093999999757</v>
      </c>
      <c r="N392" s="167">
        <f t="shared" ref="N392" si="124">O392-O391</f>
        <v>-80783.119999997318</v>
      </c>
      <c r="O392" s="167">
        <f t="shared" ref="O392" si="125">K392-L392</f>
        <v>232845.46999999881</v>
      </c>
      <c r="P392" s="123">
        <f t="shared" ref="P392" si="126">K392/H392</f>
        <v>4.6569093999999757E-3</v>
      </c>
      <c r="Q392" s="123">
        <f>J392/AVERAGE($G392:G$3684)</f>
        <v>-1.6156623999999463E-3</v>
      </c>
      <c r="R392" s="123">
        <f>K392/AVERAGE($G$368:G392)</f>
        <v>4.6569093999999757E-3</v>
      </c>
      <c r="S392" s="123">
        <f>N392/AVERAGE($G$368:G392)</f>
        <v>-1.6156623999999463E-3</v>
      </c>
      <c r="T392" s="123">
        <f>O392/AVERAGE($G$368:G392)</f>
        <v>4.6569093999999757E-3</v>
      </c>
      <c r="U392" s="123">
        <f>T392/COUNT($T$368:T392)*365</f>
        <v>6.7990877239999636E-2</v>
      </c>
      <c r="V392" s="211">
        <f>(U392-I392)/(STDEV($S$368:S409)*SQRT(365))</f>
        <v>0.40580493721597816</v>
      </c>
      <c r="W392" s="123">
        <f>(R392+1)/(MAX($R$368:R$368)+1)-1</f>
        <v>4.6569093999999644E-3</v>
      </c>
      <c r="X392" s="123">
        <f>MIN($W$368:W392)</f>
        <v>-1.7107013999999587E-3</v>
      </c>
      <c r="Y392" s="123">
        <f>IF(WEEKDAY(A:A)=6,R:R,Y391)</f>
        <v>-4.7519480000004171E-4</v>
      </c>
      <c r="Z392" s="120">
        <f>(Y392+1)/(MAX($Y$368:Y392)+1)-1</f>
        <v>-4.1662720310579049E-3</v>
      </c>
      <c r="AA392" s="123">
        <f>MIN($Z$368:Z392)</f>
        <v>-4.1662720310579049E-3</v>
      </c>
      <c r="AB392" s="123">
        <f t="shared" si="51"/>
        <v>0.34</v>
      </c>
      <c r="AC392" s="94">
        <f t="shared" si="52"/>
        <v>-2.1600000000000001E-2</v>
      </c>
      <c r="AD392" s="123">
        <f t="shared" si="53"/>
        <v>0.26400000000000001</v>
      </c>
      <c r="AE392" s="314">
        <f t="shared" si="54"/>
        <v>0.9</v>
      </c>
    </row>
    <row r="393" spans="1:31">
      <c r="A393" s="115">
        <v>44587</v>
      </c>
      <c r="B393" s="221">
        <v>1.0106999999999999</v>
      </c>
      <c r="C393" s="221">
        <v>1.0106999999999999</v>
      </c>
      <c r="D393" s="221">
        <v>1.0106999999999999</v>
      </c>
      <c r="E393" s="204">
        <v>48027941.460000001</v>
      </c>
      <c r="F393" s="191">
        <f t="shared" ref="F393" si="127">D393/$D$226</f>
        <v>0.9646845471031783</v>
      </c>
      <c r="G393" s="201">
        <f>出入金!M393</f>
        <v>50000000</v>
      </c>
      <c r="H393" s="201">
        <f>出入金!N393</f>
        <v>50000000</v>
      </c>
      <c r="I393" s="34">
        <f>出入金!C393</f>
        <v>4.2599999999999978E-2</v>
      </c>
      <c r="J393" s="167">
        <f t="shared" ref="J393" si="128">E393-E392</f>
        <v>413419.5</v>
      </c>
      <c r="K393" s="167">
        <f t="shared" ref="K393" si="129">E393-G393-$K$367</f>
        <v>646264.96999999881</v>
      </c>
      <c r="L393" s="222">
        <v>0</v>
      </c>
      <c r="M393" s="167">
        <f t="shared" ref="M393" si="130">IF(R393&gt;0,R393*G393*0.2,0)</f>
        <v>129252.99399999977</v>
      </c>
      <c r="N393" s="167">
        <f t="shared" ref="N393" si="131">O393-O392</f>
        <v>413419.5</v>
      </c>
      <c r="O393" s="167">
        <f t="shared" ref="O393" si="132">K393-L393</f>
        <v>646264.96999999881</v>
      </c>
      <c r="P393" s="123">
        <f t="shared" ref="P393" si="133">K393/H393</f>
        <v>1.2925299399999975E-2</v>
      </c>
      <c r="Q393" s="123">
        <f>J393/AVERAGE($G393:G$3684)</f>
        <v>8.2683900000000005E-3</v>
      </c>
      <c r="R393" s="123">
        <f>K393/AVERAGE($G$368:G393)</f>
        <v>1.2925299399999975E-2</v>
      </c>
      <c r="S393" s="123">
        <f>N393/AVERAGE($G$368:G393)</f>
        <v>8.2683900000000005E-3</v>
      </c>
      <c r="T393" s="123">
        <f>O393/AVERAGE($G$368:G393)</f>
        <v>1.2925299399999975E-2</v>
      </c>
      <c r="U393" s="123">
        <f>T393/COUNT($T$368:T393)*365</f>
        <v>0.18145131849999965</v>
      </c>
      <c r="V393" s="211">
        <f>(U393-I393)/(STDEV($S$368:S410)*SQRT(365))</f>
        <v>2.2460160362692543</v>
      </c>
      <c r="W393" s="123">
        <f>(R393+1)/(MAX($R$368:R$368)+1)-1</f>
        <v>1.2925299399999979E-2</v>
      </c>
      <c r="X393" s="123">
        <f>MIN($W$368:W393)</f>
        <v>-1.7107013999999587E-3</v>
      </c>
      <c r="Y393" s="123">
        <f>IF(WEEKDAY(A:A)=6,R:R,Y392)</f>
        <v>-4.7519480000004171E-4</v>
      </c>
      <c r="Z393" s="120">
        <f>(Y393+1)/(MAX($Y$368:Y393)+1)-1</f>
        <v>-4.1662720310579049E-3</v>
      </c>
      <c r="AA393" s="123">
        <f>MIN($Z$368:Z393)</f>
        <v>-4.1662720310579049E-3</v>
      </c>
      <c r="AB393" s="123">
        <f t="shared" si="51"/>
        <v>0.34</v>
      </c>
      <c r="AC393" s="94">
        <f t="shared" si="52"/>
        <v>-2.1600000000000001E-2</v>
      </c>
      <c r="AD393" s="123">
        <f t="shared" si="53"/>
        <v>0.26400000000000001</v>
      </c>
      <c r="AE393" s="315">
        <f t="shared" si="54"/>
        <v>0.9</v>
      </c>
    </row>
    <row r="394" spans="1:31">
      <c r="A394" s="115">
        <v>44588</v>
      </c>
      <c r="B394" s="221">
        <v>1.0119</v>
      </c>
      <c r="C394" s="221">
        <v>1.0119</v>
      </c>
      <c r="D394" s="221">
        <v>1.0119</v>
      </c>
      <c r="E394" s="204">
        <v>48084964.840000004</v>
      </c>
      <c r="F394" s="191">
        <f t="shared" ref="F394" si="134">D394/$D$226</f>
        <v>0.96582991314307531</v>
      </c>
      <c r="G394" s="201">
        <f>出入金!M394</f>
        <v>50000000</v>
      </c>
      <c r="H394" s="201">
        <f>出入金!N394</f>
        <v>50000000</v>
      </c>
      <c r="I394" s="34">
        <f>出入金!C394</f>
        <v>4.2599999999999978E-2</v>
      </c>
      <c r="J394" s="167">
        <f t="shared" ref="J394" si="135">E394-E393</f>
        <v>57023.380000002682</v>
      </c>
      <c r="K394" s="167">
        <f t="shared" ref="K394" si="136">E394-G394-$K$367</f>
        <v>703288.35000000149</v>
      </c>
      <c r="L394" s="222">
        <v>0</v>
      </c>
      <c r="M394" s="167">
        <f t="shared" ref="M394" si="137">IF(R394&gt;0,R394*G394*0.2,0)</f>
        <v>140657.6700000003</v>
      </c>
      <c r="N394" s="167">
        <f t="shared" ref="N394" si="138">O394-O393</f>
        <v>57023.380000002682</v>
      </c>
      <c r="O394" s="167">
        <f t="shared" ref="O394" si="139">K394-L394</f>
        <v>703288.35000000149</v>
      </c>
      <c r="P394" s="123">
        <f t="shared" ref="P394" si="140">K394/H394</f>
        <v>1.4065767000000029E-2</v>
      </c>
      <c r="Q394" s="123">
        <f>J394/AVERAGE($G394:G$3684)</f>
        <v>1.1404676000000536E-3</v>
      </c>
      <c r="R394" s="123">
        <f>K394/AVERAGE($G$368:G394)</f>
        <v>1.4065767000000029E-2</v>
      </c>
      <c r="S394" s="123">
        <f>N394/AVERAGE($G$368:G394)</f>
        <v>1.1404676000000536E-3</v>
      </c>
      <c r="T394" s="123">
        <f>O394/AVERAGE($G$368:G394)</f>
        <v>1.4065767000000029E-2</v>
      </c>
      <c r="U394" s="123">
        <f>T394/COUNT($T$368:T394)*365</f>
        <v>0.19014833166666709</v>
      </c>
      <c r="V394" s="211">
        <f>(U394-I394)/(STDEV($S$368:S411)*SQRT(365))</f>
        <v>2.41489175911958</v>
      </c>
      <c r="W394" s="123">
        <f>(R394+1)/(MAX($R$368:R$368)+1)-1</f>
        <v>1.4065766999999951E-2</v>
      </c>
      <c r="X394" s="123">
        <f>MIN($W$368:W394)</f>
        <v>-1.7107013999999587E-3</v>
      </c>
      <c r="Y394" s="123">
        <f>IF(WEEKDAY(A:A)=6,R:R,Y393)</f>
        <v>-4.7519480000004171E-4</v>
      </c>
      <c r="Z394" s="120">
        <f>(Y394+1)/(MAX($Y$368:Y394)+1)-1</f>
        <v>-4.1662720310579049E-3</v>
      </c>
      <c r="AA394" s="123">
        <f>MIN($Z$368:Z394)</f>
        <v>-4.1662720310579049E-3</v>
      </c>
      <c r="AB394" s="123">
        <f t="shared" si="51"/>
        <v>0.34</v>
      </c>
      <c r="AC394" s="94">
        <f t="shared" si="52"/>
        <v>-2.1600000000000001E-2</v>
      </c>
      <c r="AD394" s="123">
        <f t="shared" si="53"/>
        <v>0.26400000000000001</v>
      </c>
      <c r="AE394" s="316">
        <f t="shared" si="54"/>
        <v>0.9</v>
      </c>
    </row>
    <row r="395" spans="1:31">
      <c r="A395" s="115">
        <v>44589</v>
      </c>
      <c r="B395" s="221">
        <v>1.0104</v>
      </c>
      <c r="C395" s="221">
        <v>1.0104</v>
      </c>
      <c r="D395" s="221">
        <v>1.0104</v>
      </c>
      <c r="E395" s="204">
        <v>48013685.609999999</v>
      </c>
      <c r="F395" s="191">
        <f t="shared" ref="F395" si="141">D395/$D$226</f>
        <v>0.96439820559320411</v>
      </c>
      <c r="G395" s="201">
        <f>出入金!M395</f>
        <v>50000000</v>
      </c>
      <c r="H395" s="201">
        <f>出入金!N395</f>
        <v>50000000</v>
      </c>
      <c r="I395" s="34">
        <f>出入金!C395</f>
        <v>4.2599999999999978E-2</v>
      </c>
      <c r="J395" s="167">
        <f t="shared" ref="J395" si="142">E395-E394</f>
        <v>-71279.230000004172</v>
      </c>
      <c r="K395" s="167">
        <f t="shared" ref="K395" si="143">E395-G395-$K$367</f>
        <v>632009.11999999732</v>
      </c>
      <c r="L395" s="222">
        <v>0</v>
      </c>
      <c r="M395" s="167">
        <f t="shared" ref="M395" si="144">IF(R395&gt;0,R395*G395*0.2,0)</f>
        <v>126401.82399999947</v>
      </c>
      <c r="N395" s="167">
        <f t="shared" ref="N395" si="145">O395-O394</f>
        <v>-71279.230000004172</v>
      </c>
      <c r="O395" s="167">
        <f t="shared" ref="O395" si="146">K395-L395</f>
        <v>632009.11999999732</v>
      </c>
      <c r="P395" s="123">
        <f t="shared" ref="P395" si="147">K395/H395</f>
        <v>1.2640182399999946E-2</v>
      </c>
      <c r="Q395" s="123">
        <f>J395/AVERAGE($G395:G$3684)</f>
        <v>-1.4255846000000834E-3</v>
      </c>
      <c r="R395" s="123">
        <f>K395/AVERAGE($G$368:G395)</f>
        <v>1.2640182399999946E-2</v>
      </c>
      <c r="S395" s="123">
        <f>N395/AVERAGE($G$368:G395)</f>
        <v>-1.4255846000000834E-3</v>
      </c>
      <c r="T395" s="123">
        <f>O395/AVERAGE($G$368:G395)</f>
        <v>1.2640182399999946E-2</v>
      </c>
      <c r="U395" s="123">
        <f>T395/COUNT($T$368:T395)*365</f>
        <v>0.16477380628571359</v>
      </c>
      <c r="V395" s="211">
        <f>(U395-I395)/(STDEV($S$368:S412)*SQRT(365))</f>
        <v>2.0194977997049706</v>
      </c>
      <c r="W395" s="123">
        <f>(R395+1)/(MAX($R$368:R$368)+1)-1</f>
        <v>1.2640182399999977E-2</v>
      </c>
      <c r="X395" s="123">
        <f>MIN($W$368:W395)</f>
        <v>-1.7107013999999587E-3</v>
      </c>
      <c r="Y395" s="123">
        <f>IF(WEEKDAY(A:A)=6,R:R,Y394)</f>
        <v>1.2640182399999946E-2</v>
      </c>
      <c r="Z395" s="120">
        <f>(Y395+1)/(MAX($Y$368:Y395)+1)-1</f>
        <v>0</v>
      </c>
      <c r="AA395" s="123">
        <f>MIN($Z$368:Z395)</f>
        <v>-4.1662720310579049E-3</v>
      </c>
      <c r="AB395" s="123">
        <f t="shared" si="51"/>
        <v>0.34</v>
      </c>
      <c r="AC395" s="94">
        <f t="shared" si="52"/>
        <v>-2.1600000000000001E-2</v>
      </c>
      <c r="AD395" s="123">
        <f t="shared" si="53"/>
        <v>0.26400000000000001</v>
      </c>
      <c r="AE395" s="317">
        <f t="shared" si="54"/>
        <v>0.9</v>
      </c>
    </row>
    <row r="396" spans="1:31">
      <c r="A396" s="115">
        <v>44590</v>
      </c>
      <c r="B396" s="221">
        <v>1.0104</v>
      </c>
      <c r="C396" s="221">
        <v>1.0104</v>
      </c>
      <c r="D396" s="221">
        <v>1.0104</v>
      </c>
      <c r="E396" s="204">
        <v>48013685.609999999</v>
      </c>
      <c r="F396" s="191">
        <f t="shared" ref="F396:F405" si="148">D396/$D$226</f>
        <v>0.96439820559320411</v>
      </c>
      <c r="G396" s="201">
        <f>出入金!M396</f>
        <v>50000000</v>
      </c>
      <c r="H396" s="201">
        <f>出入金!N396</f>
        <v>50000000</v>
      </c>
      <c r="I396" s="34">
        <f>出入金!C396</f>
        <v>4.2599999999999978E-2</v>
      </c>
      <c r="J396" s="167">
        <f t="shared" ref="J396:J405" si="149">E396-E395</f>
        <v>0</v>
      </c>
      <c r="K396" s="167">
        <f t="shared" ref="K396:K405" si="150">E396-G396-$K$367</f>
        <v>632009.11999999732</v>
      </c>
      <c r="L396" s="222">
        <v>0</v>
      </c>
      <c r="M396" s="167">
        <f t="shared" ref="M396:M405" si="151">IF(R396&gt;0,R396*G396*0.2,0)</f>
        <v>126401.82399999947</v>
      </c>
      <c r="N396" s="167">
        <f t="shared" ref="N396:N405" si="152">O396-O395</f>
        <v>0</v>
      </c>
      <c r="O396" s="167">
        <f t="shared" ref="O396:O405" si="153">K396-L396</f>
        <v>632009.11999999732</v>
      </c>
      <c r="P396" s="123">
        <f t="shared" ref="P396:P405" si="154">K396/H396</f>
        <v>1.2640182399999946E-2</v>
      </c>
      <c r="Q396" s="123">
        <f>J396/AVERAGE($G396:G$3684)</f>
        <v>0</v>
      </c>
      <c r="R396" s="123">
        <f>K396/AVERAGE($G$368:G396)</f>
        <v>1.2640182399999946E-2</v>
      </c>
      <c r="S396" s="123">
        <f>N396/AVERAGE($G$368:G396)</f>
        <v>0</v>
      </c>
      <c r="T396" s="123">
        <f>O396/AVERAGE($G$368:G396)</f>
        <v>1.2640182399999946E-2</v>
      </c>
      <c r="U396" s="123">
        <f>T396/COUNT($T$368:T396)*365</f>
        <v>0.15909195089655104</v>
      </c>
      <c r="V396" s="211">
        <f>(U396-I396)/(STDEV($S$368:S413)*SQRT(365))</f>
        <v>1.9221242487102741</v>
      </c>
      <c r="W396" s="123">
        <f>(R396+1)/(MAX($R$368:R$368)+1)-1</f>
        <v>1.2640182399999977E-2</v>
      </c>
      <c r="X396" s="123">
        <f>MIN($W$368:W396)</f>
        <v>-1.7107013999999587E-3</v>
      </c>
      <c r="Y396" s="123">
        <f>IF(WEEKDAY(A:A)=6,R:R,Y395)</f>
        <v>1.2640182399999946E-2</v>
      </c>
      <c r="Z396" s="120">
        <f>(Y396+1)/(MAX($Y$368:Y396)+1)-1</f>
        <v>0</v>
      </c>
      <c r="AA396" s="123">
        <f>MIN($Z$368:Z396)</f>
        <v>-4.1662720310579049E-3</v>
      </c>
      <c r="AB396" s="123">
        <f t="shared" si="51"/>
        <v>0.34</v>
      </c>
      <c r="AC396" s="94">
        <f t="shared" si="52"/>
        <v>-2.1600000000000001E-2</v>
      </c>
      <c r="AD396" s="123">
        <f t="shared" si="53"/>
        <v>0.26400000000000001</v>
      </c>
      <c r="AE396" s="318">
        <f t="shared" si="54"/>
        <v>0.9</v>
      </c>
    </row>
    <row r="397" spans="1:31">
      <c r="A397" s="115">
        <v>44591</v>
      </c>
      <c r="B397" s="221">
        <v>1.0104</v>
      </c>
      <c r="C397" s="221">
        <v>1.0104</v>
      </c>
      <c r="D397" s="221">
        <v>1.0104</v>
      </c>
      <c r="E397" s="204">
        <v>48013685.609999999</v>
      </c>
      <c r="F397" s="191">
        <f t="shared" si="148"/>
        <v>0.96439820559320411</v>
      </c>
      <c r="G397" s="201">
        <f>出入金!M397</f>
        <v>50000000</v>
      </c>
      <c r="H397" s="201">
        <f>出入金!N397</f>
        <v>50000000</v>
      </c>
      <c r="I397" s="34">
        <f>出入金!C397</f>
        <v>4.2599999999999978E-2</v>
      </c>
      <c r="J397" s="167">
        <f t="shared" si="149"/>
        <v>0</v>
      </c>
      <c r="K397" s="167">
        <f t="shared" si="150"/>
        <v>632009.11999999732</v>
      </c>
      <c r="L397" s="222">
        <v>0</v>
      </c>
      <c r="M397" s="167">
        <f t="shared" si="151"/>
        <v>126401.82399999947</v>
      </c>
      <c r="N397" s="167">
        <f t="shared" si="152"/>
        <v>0</v>
      </c>
      <c r="O397" s="167">
        <f t="shared" si="153"/>
        <v>632009.11999999732</v>
      </c>
      <c r="P397" s="123">
        <f t="shared" si="154"/>
        <v>1.2640182399999946E-2</v>
      </c>
      <c r="Q397" s="123">
        <f>J397/AVERAGE($G397:G$3684)</f>
        <v>0</v>
      </c>
      <c r="R397" s="123">
        <f>K397/AVERAGE($G$368:G397)</f>
        <v>1.2640182399999946E-2</v>
      </c>
      <c r="S397" s="123">
        <f>N397/AVERAGE($G$368:G397)</f>
        <v>0</v>
      </c>
      <c r="T397" s="123">
        <f>O397/AVERAGE($G$368:G397)</f>
        <v>1.2640182399999946E-2</v>
      </c>
      <c r="U397" s="123">
        <f>T397/COUNT($T$368:T397)*365</f>
        <v>0.153788885866666</v>
      </c>
      <c r="V397" s="211">
        <f>(U397-I397)/(STDEV($S$368:S413)*SQRT(365))</f>
        <v>1.8346233543739661</v>
      </c>
      <c r="W397" s="123">
        <f>(R397+1)/(MAX($R$368:R$368)+1)-1</f>
        <v>1.2640182399999977E-2</v>
      </c>
      <c r="X397" s="123">
        <f>MIN($W$368:W397)</f>
        <v>-1.7107013999999587E-3</v>
      </c>
      <c r="Y397" s="123">
        <f>IF(WEEKDAY(A:A)=6,R:R,Y396)</f>
        <v>1.2640182399999946E-2</v>
      </c>
      <c r="Z397" s="120">
        <f>(Y397+1)/(MAX($Y$368:Y397)+1)-1</f>
        <v>0</v>
      </c>
      <c r="AA397" s="123">
        <f>MIN($Z$368:Z397)</f>
        <v>-4.1662720310579049E-3</v>
      </c>
      <c r="AB397" s="123">
        <f t="shared" si="51"/>
        <v>0.34</v>
      </c>
      <c r="AC397" s="94">
        <f t="shared" si="52"/>
        <v>-2.1600000000000001E-2</v>
      </c>
      <c r="AD397" s="123">
        <f t="shared" si="53"/>
        <v>0.26400000000000001</v>
      </c>
      <c r="AE397" s="318">
        <f t="shared" si="54"/>
        <v>0.9</v>
      </c>
    </row>
    <row r="398" spans="1:31">
      <c r="A398" s="115">
        <v>44592</v>
      </c>
      <c r="B398" s="221">
        <v>1.0104</v>
      </c>
      <c r="C398" s="221">
        <v>1.0104</v>
      </c>
      <c r="D398" s="221">
        <v>1.0104</v>
      </c>
      <c r="E398" s="204">
        <v>48013685.609999999</v>
      </c>
      <c r="F398" s="191">
        <f t="shared" si="148"/>
        <v>0.96439820559320411</v>
      </c>
      <c r="G398" s="201">
        <f>出入金!M398</f>
        <v>50000000</v>
      </c>
      <c r="H398" s="201">
        <f>出入金!N398</f>
        <v>50000000</v>
      </c>
      <c r="I398" s="34">
        <f>出入金!C398</f>
        <v>4.2599999999999978E-2</v>
      </c>
      <c r="J398" s="167">
        <f t="shared" si="149"/>
        <v>0</v>
      </c>
      <c r="K398" s="167">
        <f t="shared" si="150"/>
        <v>632009.11999999732</v>
      </c>
      <c r="L398" s="222">
        <v>0</v>
      </c>
      <c r="M398" s="167">
        <f t="shared" si="151"/>
        <v>126401.82399999947</v>
      </c>
      <c r="N398" s="167">
        <f t="shared" si="152"/>
        <v>0</v>
      </c>
      <c r="O398" s="167">
        <f t="shared" si="153"/>
        <v>632009.11999999732</v>
      </c>
      <c r="P398" s="123">
        <f t="shared" si="154"/>
        <v>1.2640182399999946E-2</v>
      </c>
      <c r="Q398" s="123">
        <f>J398/AVERAGE($G398:G$3684)</f>
        <v>0</v>
      </c>
      <c r="R398" s="123">
        <f>K398/AVERAGE($G$368:G398)</f>
        <v>1.2640182399999946E-2</v>
      </c>
      <c r="S398" s="123">
        <f>N398/AVERAGE($G$368:G398)</f>
        <v>0</v>
      </c>
      <c r="T398" s="123">
        <f>O398/AVERAGE($G$368:G398)</f>
        <v>1.2640182399999946E-2</v>
      </c>
      <c r="U398" s="123">
        <f>T398/COUNT($T$368:T398)*365</f>
        <v>0.14882795406451549</v>
      </c>
      <c r="V398" s="211">
        <f>(U398-I398)/(STDEV($S$368:S414)*SQRT(365))</f>
        <v>1.7527676790270972</v>
      </c>
      <c r="W398" s="123">
        <f>(R398+1)/(MAX($R$368:R$368)+1)-1</f>
        <v>1.2640182399999977E-2</v>
      </c>
      <c r="X398" s="123">
        <f>MIN($W$368:W398)</f>
        <v>-1.7107013999999587E-3</v>
      </c>
      <c r="Y398" s="123">
        <f>IF(WEEKDAY(A:A)=6,R:R,Y397)</f>
        <v>1.2640182399999946E-2</v>
      </c>
      <c r="Z398" s="120">
        <f>(Y398+1)/(MAX($Y$368:Y398)+1)-1</f>
        <v>0</v>
      </c>
      <c r="AA398" s="123">
        <f>MIN($Z$368:Z398)</f>
        <v>-4.1662720310579049E-3</v>
      </c>
      <c r="AB398" s="123">
        <f t="shared" si="51"/>
        <v>0.34</v>
      </c>
      <c r="AC398" s="94">
        <f t="shared" si="52"/>
        <v>-2.1600000000000001E-2</v>
      </c>
      <c r="AD398" s="123">
        <f t="shared" si="53"/>
        <v>0.26400000000000001</v>
      </c>
      <c r="AE398" s="318">
        <f t="shared" si="54"/>
        <v>0.9</v>
      </c>
    </row>
    <row r="399" spans="1:31">
      <c r="A399" s="115">
        <v>44593</v>
      </c>
      <c r="B399" s="221">
        <v>1.0104</v>
      </c>
      <c r="C399" s="221">
        <v>1.0104</v>
      </c>
      <c r="D399" s="221">
        <v>1.0104</v>
      </c>
      <c r="E399" s="204">
        <v>48013685.609999999</v>
      </c>
      <c r="F399" s="191">
        <f t="shared" si="148"/>
        <v>0.96439820559320411</v>
      </c>
      <c r="G399" s="201">
        <f>出入金!M399</f>
        <v>50000000</v>
      </c>
      <c r="H399" s="201">
        <f>出入金!N399</f>
        <v>50000000</v>
      </c>
      <c r="I399" s="34">
        <f>出入金!C399</f>
        <v>4.2599999999999978E-2</v>
      </c>
      <c r="J399" s="167">
        <f t="shared" si="149"/>
        <v>0</v>
      </c>
      <c r="K399" s="167">
        <f t="shared" si="150"/>
        <v>632009.11999999732</v>
      </c>
      <c r="L399" s="222">
        <v>0</v>
      </c>
      <c r="M399" s="167">
        <f t="shared" si="151"/>
        <v>126401.82399999947</v>
      </c>
      <c r="N399" s="167">
        <f t="shared" si="152"/>
        <v>0</v>
      </c>
      <c r="O399" s="167">
        <f t="shared" si="153"/>
        <v>632009.11999999732</v>
      </c>
      <c r="P399" s="123">
        <f t="shared" si="154"/>
        <v>1.2640182399999946E-2</v>
      </c>
      <c r="Q399" s="123">
        <f>J399/AVERAGE($G399:G$3684)</f>
        <v>0</v>
      </c>
      <c r="R399" s="123">
        <f>K399/AVERAGE($G$368:G399)</f>
        <v>1.2640182399999946E-2</v>
      </c>
      <c r="S399" s="123">
        <f>N399/AVERAGE($G$368:G399)</f>
        <v>0</v>
      </c>
      <c r="T399" s="123">
        <f>O399/AVERAGE($G$368:G399)</f>
        <v>1.2640182399999946E-2</v>
      </c>
      <c r="U399" s="123">
        <f>T399/COUNT($T$368:T399)*365</f>
        <v>0.14417708049999939</v>
      </c>
      <c r="V399" s="211">
        <f>(U399-I399)/(STDEV($S$368:S415)*SQRT(365))</f>
        <v>1.6760279833894078</v>
      </c>
      <c r="W399" s="123">
        <f>(R399+1)/(MAX($R$368:R$368)+1)-1</f>
        <v>1.2640182399999977E-2</v>
      </c>
      <c r="X399" s="123">
        <f>MIN($W$368:W399)</f>
        <v>-1.7107013999999587E-3</v>
      </c>
      <c r="Y399" s="123">
        <f>IF(WEEKDAY(A:A)=6,R:R,Y398)</f>
        <v>1.2640182399999946E-2</v>
      </c>
      <c r="Z399" s="120">
        <f>(Y399+1)/(MAX($Y$368:Y399)+1)-1</f>
        <v>0</v>
      </c>
      <c r="AA399" s="123">
        <f>MIN($Z$368:Z399)</f>
        <v>-4.1662720310579049E-3</v>
      </c>
      <c r="AB399" s="123">
        <f t="shared" si="51"/>
        <v>0.34</v>
      </c>
      <c r="AC399" s="94">
        <f t="shared" si="52"/>
        <v>-2.1600000000000001E-2</v>
      </c>
      <c r="AD399" s="123">
        <f t="shared" si="53"/>
        <v>0.26400000000000001</v>
      </c>
      <c r="AE399" s="318">
        <f t="shared" si="54"/>
        <v>0.9</v>
      </c>
    </row>
    <row r="400" spans="1:31">
      <c r="A400" s="115">
        <v>44594</v>
      </c>
      <c r="B400" s="221">
        <v>1.0104</v>
      </c>
      <c r="C400" s="221">
        <v>1.0104</v>
      </c>
      <c r="D400" s="221">
        <v>1.0104</v>
      </c>
      <c r="E400" s="204">
        <v>48013685.609999999</v>
      </c>
      <c r="F400" s="191">
        <f t="shared" si="148"/>
        <v>0.96439820559320411</v>
      </c>
      <c r="G400" s="201">
        <f>出入金!M400</f>
        <v>50000000</v>
      </c>
      <c r="H400" s="201">
        <f>出入金!N400</f>
        <v>50000000</v>
      </c>
      <c r="I400" s="34">
        <f>出入金!C400</f>
        <v>4.2599999999999978E-2</v>
      </c>
      <c r="J400" s="167">
        <f t="shared" si="149"/>
        <v>0</v>
      </c>
      <c r="K400" s="167">
        <f t="shared" si="150"/>
        <v>632009.11999999732</v>
      </c>
      <c r="L400" s="222">
        <v>0</v>
      </c>
      <c r="M400" s="167">
        <f t="shared" si="151"/>
        <v>126401.82399999947</v>
      </c>
      <c r="N400" s="167">
        <f t="shared" si="152"/>
        <v>0</v>
      </c>
      <c r="O400" s="167">
        <f t="shared" si="153"/>
        <v>632009.11999999732</v>
      </c>
      <c r="P400" s="123">
        <f t="shared" si="154"/>
        <v>1.2640182399999946E-2</v>
      </c>
      <c r="Q400" s="123">
        <f>J400/AVERAGE($G400:G$3684)</f>
        <v>0</v>
      </c>
      <c r="R400" s="123">
        <f>K400/AVERAGE($G$368:G400)</f>
        <v>1.2640182399999946E-2</v>
      </c>
      <c r="S400" s="123">
        <f>N400/AVERAGE($G$368:G400)</f>
        <v>0</v>
      </c>
      <c r="T400" s="123">
        <f>O400/AVERAGE($G$368:G400)</f>
        <v>1.2640182399999946E-2</v>
      </c>
      <c r="U400" s="123">
        <f>T400/COUNT($T$368:T400)*365</f>
        <v>0.13980807806060547</v>
      </c>
      <c r="V400" s="211">
        <f>(U400-I400)/(STDEV($S$368:S416)*SQRT(365))</f>
        <v>1.6039391783964267</v>
      </c>
      <c r="W400" s="123">
        <f>(R400+1)/(MAX($R$368:R$368)+1)-1</f>
        <v>1.2640182399999977E-2</v>
      </c>
      <c r="X400" s="123">
        <f>MIN($W$368:W400)</f>
        <v>-1.7107013999999587E-3</v>
      </c>
      <c r="Y400" s="123">
        <f>IF(WEEKDAY(A:A)=6,R:R,Y399)</f>
        <v>1.2640182399999946E-2</v>
      </c>
      <c r="Z400" s="120">
        <f>(Y400+1)/(MAX($Y$368:Y400)+1)-1</f>
        <v>0</v>
      </c>
      <c r="AA400" s="123">
        <f>MIN($Z$368:Z400)</f>
        <v>-4.1662720310579049E-3</v>
      </c>
      <c r="AB400" s="123">
        <f t="shared" si="51"/>
        <v>0.34</v>
      </c>
      <c r="AC400" s="94">
        <f t="shared" si="52"/>
        <v>-2.1600000000000001E-2</v>
      </c>
      <c r="AD400" s="123">
        <f t="shared" si="53"/>
        <v>0.26400000000000001</v>
      </c>
      <c r="AE400" s="318">
        <f t="shared" si="54"/>
        <v>0.9</v>
      </c>
    </row>
    <row r="401" spans="1:31">
      <c r="A401" s="115">
        <v>44595</v>
      </c>
      <c r="B401" s="221">
        <v>1.0104</v>
      </c>
      <c r="C401" s="221">
        <v>1.0104</v>
      </c>
      <c r="D401" s="221">
        <v>1.0104</v>
      </c>
      <c r="E401" s="204">
        <v>48013685.609999999</v>
      </c>
      <c r="F401" s="191">
        <f t="shared" si="148"/>
        <v>0.96439820559320411</v>
      </c>
      <c r="G401" s="201">
        <f>出入金!M401</f>
        <v>50000000</v>
      </c>
      <c r="H401" s="201">
        <f>出入金!N401</f>
        <v>50000000</v>
      </c>
      <c r="I401" s="34">
        <f>出入金!C401</f>
        <v>4.2599999999999978E-2</v>
      </c>
      <c r="J401" s="167">
        <f t="shared" si="149"/>
        <v>0</v>
      </c>
      <c r="K401" s="167">
        <f t="shared" si="150"/>
        <v>632009.11999999732</v>
      </c>
      <c r="L401" s="222">
        <v>0</v>
      </c>
      <c r="M401" s="167">
        <f t="shared" si="151"/>
        <v>126401.82399999947</v>
      </c>
      <c r="N401" s="167">
        <f t="shared" si="152"/>
        <v>0</v>
      </c>
      <c r="O401" s="167">
        <f t="shared" si="153"/>
        <v>632009.11999999732</v>
      </c>
      <c r="P401" s="123">
        <f t="shared" si="154"/>
        <v>1.2640182399999946E-2</v>
      </c>
      <c r="Q401" s="123">
        <f>J401/AVERAGE($G401:G$3684)</f>
        <v>0</v>
      </c>
      <c r="R401" s="123">
        <f>K401/AVERAGE($G$368:G401)</f>
        <v>1.2640182399999946E-2</v>
      </c>
      <c r="S401" s="123">
        <f>N401/AVERAGE($G$368:G401)</f>
        <v>0</v>
      </c>
      <c r="T401" s="123">
        <f>O401/AVERAGE($G$368:G401)</f>
        <v>1.2640182399999946E-2</v>
      </c>
      <c r="U401" s="123">
        <f>T401/COUNT($T$368:T401)*365</f>
        <v>0.1356960757647053</v>
      </c>
      <c r="V401" s="211">
        <f>(U401-I401)/(STDEV($S$368:S417)*SQRT(365))</f>
        <v>1.5360908913442093</v>
      </c>
      <c r="W401" s="123">
        <f>(R401+1)/(MAX($R$368:R$368)+1)-1</f>
        <v>1.2640182399999977E-2</v>
      </c>
      <c r="X401" s="123">
        <f>MIN($W$368:W401)</f>
        <v>-1.7107013999999587E-3</v>
      </c>
      <c r="Y401" s="123">
        <f>IF(WEEKDAY(A:A)=6,R:R,Y400)</f>
        <v>1.2640182399999946E-2</v>
      </c>
      <c r="Z401" s="120">
        <f>(Y401+1)/(MAX($Y$368:Y401)+1)-1</f>
        <v>0</v>
      </c>
      <c r="AA401" s="123">
        <f>MIN($Z$368:Z401)</f>
        <v>-4.1662720310579049E-3</v>
      </c>
      <c r="AB401" s="123">
        <f t="shared" si="51"/>
        <v>0.34</v>
      </c>
      <c r="AC401" s="94">
        <f t="shared" si="52"/>
        <v>-2.1600000000000001E-2</v>
      </c>
      <c r="AD401" s="123">
        <f t="shared" si="53"/>
        <v>0.26400000000000001</v>
      </c>
      <c r="AE401" s="318">
        <f t="shared" si="54"/>
        <v>0.9</v>
      </c>
    </row>
    <row r="402" spans="1:31">
      <c r="A402" s="115">
        <v>44596</v>
      </c>
      <c r="B402" s="221">
        <v>1.0104</v>
      </c>
      <c r="C402" s="221">
        <v>1.0104</v>
      </c>
      <c r="D402" s="221">
        <v>1.0104</v>
      </c>
      <c r="E402" s="204">
        <v>48013685.609999999</v>
      </c>
      <c r="F402" s="191">
        <f t="shared" si="148"/>
        <v>0.96439820559320411</v>
      </c>
      <c r="G402" s="201">
        <f>出入金!M402</f>
        <v>50000000</v>
      </c>
      <c r="H402" s="201">
        <f>出入金!N402</f>
        <v>50000000</v>
      </c>
      <c r="I402" s="34">
        <f>出入金!C402</f>
        <v>4.2599999999999978E-2</v>
      </c>
      <c r="J402" s="167">
        <f t="shared" si="149"/>
        <v>0</v>
      </c>
      <c r="K402" s="167">
        <f t="shared" si="150"/>
        <v>632009.11999999732</v>
      </c>
      <c r="L402" s="222">
        <v>0</v>
      </c>
      <c r="M402" s="167">
        <f t="shared" si="151"/>
        <v>126401.82399999947</v>
      </c>
      <c r="N402" s="167">
        <f t="shared" si="152"/>
        <v>0</v>
      </c>
      <c r="O402" s="167">
        <f t="shared" si="153"/>
        <v>632009.11999999732</v>
      </c>
      <c r="P402" s="123">
        <f t="shared" si="154"/>
        <v>1.2640182399999946E-2</v>
      </c>
      <c r="Q402" s="123">
        <f>J402/AVERAGE($G402:G$3684)</f>
        <v>0</v>
      </c>
      <c r="R402" s="123">
        <f>K402/AVERAGE($G$368:G402)</f>
        <v>1.2640182399999946E-2</v>
      </c>
      <c r="S402" s="123">
        <f>N402/AVERAGE($G$368:G402)</f>
        <v>0</v>
      </c>
      <c r="T402" s="123">
        <f>O402/AVERAGE($G$368:G402)</f>
        <v>1.2640182399999946E-2</v>
      </c>
      <c r="U402" s="123">
        <f>T402/COUNT($T$368:T402)*365</f>
        <v>0.13181904502857086</v>
      </c>
      <c r="V402" s="211">
        <f>(U402-I402)/(STDEV($S$368:S418)*SQRT(365))</f>
        <v>1.4721196492664042</v>
      </c>
      <c r="W402" s="123">
        <f>(R402+1)/(MAX($R$368:R$368)+1)-1</f>
        <v>1.2640182399999977E-2</v>
      </c>
      <c r="X402" s="123">
        <f>MIN($W$368:W402)</f>
        <v>-1.7107013999999587E-3</v>
      </c>
      <c r="Y402" s="123">
        <f>IF(WEEKDAY(A:A)=6,R:R,Y401)</f>
        <v>1.2640182399999946E-2</v>
      </c>
      <c r="Z402" s="120">
        <f>(Y402+1)/(MAX($Y$368:Y402)+1)-1</f>
        <v>0</v>
      </c>
      <c r="AA402" s="123">
        <f>MIN($Z$368:Z402)</f>
        <v>-4.1662720310579049E-3</v>
      </c>
      <c r="AB402" s="123">
        <f t="shared" si="51"/>
        <v>0.34</v>
      </c>
      <c r="AC402" s="94">
        <f t="shared" si="52"/>
        <v>-2.1600000000000001E-2</v>
      </c>
      <c r="AD402" s="123">
        <f t="shared" si="53"/>
        <v>0.26400000000000001</v>
      </c>
      <c r="AE402" s="318">
        <f t="shared" si="54"/>
        <v>0.9</v>
      </c>
    </row>
    <row r="403" spans="1:31">
      <c r="A403" s="115">
        <v>44597</v>
      </c>
      <c r="B403" s="221">
        <v>1.0104</v>
      </c>
      <c r="C403" s="221">
        <v>1.0104</v>
      </c>
      <c r="D403" s="221">
        <v>1.0104</v>
      </c>
      <c r="E403" s="204">
        <v>48013685.609999999</v>
      </c>
      <c r="F403" s="191">
        <f t="shared" si="148"/>
        <v>0.96439820559320411</v>
      </c>
      <c r="G403" s="201">
        <f>出入金!M403</f>
        <v>50000000</v>
      </c>
      <c r="H403" s="201">
        <f>出入金!N403</f>
        <v>50000000</v>
      </c>
      <c r="I403" s="34">
        <f>出入金!C403</f>
        <v>4.2599999999999978E-2</v>
      </c>
      <c r="J403" s="167">
        <f t="shared" si="149"/>
        <v>0</v>
      </c>
      <c r="K403" s="167">
        <f t="shared" si="150"/>
        <v>632009.11999999732</v>
      </c>
      <c r="L403" s="222">
        <v>0</v>
      </c>
      <c r="M403" s="167">
        <f t="shared" si="151"/>
        <v>126401.82399999947</v>
      </c>
      <c r="N403" s="167">
        <f t="shared" si="152"/>
        <v>0</v>
      </c>
      <c r="O403" s="167">
        <f t="shared" si="153"/>
        <v>632009.11999999732</v>
      </c>
      <c r="P403" s="123">
        <f t="shared" si="154"/>
        <v>1.2640182399999946E-2</v>
      </c>
      <c r="Q403" s="123">
        <f>J403/AVERAGE($G403:G$3684)</f>
        <v>0</v>
      </c>
      <c r="R403" s="123">
        <f>K403/AVERAGE($G$368:G403)</f>
        <v>1.2640182399999946E-2</v>
      </c>
      <c r="S403" s="123">
        <f>N403/AVERAGE($G$368:G403)</f>
        <v>0</v>
      </c>
      <c r="T403" s="123">
        <f>O403/AVERAGE($G$368:G403)</f>
        <v>1.2640182399999946E-2</v>
      </c>
      <c r="U403" s="123">
        <f>T403/COUNT($T$368:T403)*365</f>
        <v>0.12815740488888835</v>
      </c>
      <c r="V403" s="211">
        <f>(U403-I403)/(STDEV($S$368:S419)*SQRT(365))</f>
        <v>1.4117023650818108</v>
      </c>
      <c r="W403" s="123">
        <f>(R403+1)/(MAX($R$368:R$368)+1)-1</f>
        <v>1.2640182399999977E-2</v>
      </c>
      <c r="X403" s="123">
        <f>MIN($W$368:W403)</f>
        <v>-1.7107013999999587E-3</v>
      </c>
      <c r="Y403" s="123">
        <f>IF(WEEKDAY(A:A)=6,R:R,Y402)</f>
        <v>1.2640182399999946E-2</v>
      </c>
      <c r="Z403" s="120">
        <f>(Y403+1)/(MAX($Y$368:Y403)+1)-1</f>
        <v>0</v>
      </c>
      <c r="AA403" s="123">
        <f>MIN($Z$368:Z403)</f>
        <v>-4.1662720310579049E-3</v>
      </c>
      <c r="AB403" s="123">
        <f t="shared" si="51"/>
        <v>0.34</v>
      </c>
      <c r="AC403" s="94">
        <f t="shared" si="52"/>
        <v>-2.1600000000000001E-2</v>
      </c>
      <c r="AD403" s="123">
        <f t="shared" si="53"/>
        <v>0.26400000000000001</v>
      </c>
      <c r="AE403" s="318">
        <f t="shared" si="54"/>
        <v>0.9</v>
      </c>
    </row>
    <row r="404" spans="1:31">
      <c r="A404" s="115">
        <v>44598</v>
      </c>
      <c r="B404" s="221">
        <v>1.0104</v>
      </c>
      <c r="C404" s="221">
        <v>1.0104</v>
      </c>
      <c r="D404" s="221">
        <v>1.0104</v>
      </c>
      <c r="E404" s="204">
        <v>48013685.609999999</v>
      </c>
      <c r="F404" s="191">
        <f t="shared" si="148"/>
        <v>0.96439820559320411</v>
      </c>
      <c r="G404" s="201">
        <f>出入金!M404</f>
        <v>50000000</v>
      </c>
      <c r="H404" s="201">
        <f>出入金!N404</f>
        <v>50000000</v>
      </c>
      <c r="I404" s="34">
        <f>出入金!C404</f>
        <v>4.2599999999999978E-2</v>
      </c>
      <c r="J404" s="167">
        <f t="shared" si="149"/>
        <v>0</v>
      </c>
      <c r="K404" s="167">
        <f t="shared" si="150"/>
        <v>632009.11999999732</v>
      </c>
      <c r="L404" s="222">
        <v>0</v>
      </c>
      <c r="M404" s="167">
        <f t="shared" si="151"/>
        <v>126401.82399999947</v>
      </c>
      <c r="N404" s="167">
        <f t="shared" si="152"/>
        <v>0</v>
      </c>
      <c r="O404" s="167">
        <f t="shared" si="153"/>
        <v>632009.11999999732</v>
      </c>
      <c r="P404" s="123">
        <f t="shared" si="154"/>
        <v>1.2640182399999946E-2</v>
      </c>
      <c r="Q404" s="123">
        <f>J404/AVERAGE($G404:G$3684)</f>
        <v>0</v>
      </c>
      <c r="R404" s="123">
        <f>K404/AVERAGE($G$368:G404)</f>
        <v>1.2640182399999946E-2</v>
      </c>
      <c r="S404" s="123">
        <f>N404/AVERAGE($G$368:G404)</f>
        <v>0</v>
      </c>
      <c r="T404" s="123">
        <f>O404/AVERAGE($G$368:G404)</f>
        <v>1.2640182399999946E-2</v>
      </c>
      <c r="U404" s="123">
        <f>T404/COUNT($T$368:T404)*365</f>
        <v>0.12469369124324273</v>
      </c>
      <c r="V404" s="211">
        <f>(U404-I404)/(STDEV($S$368:S420)*SQRT(365))</f>
        <v>1.3545508800423305</v>
      </c>
      <c r="W404" s="123">
        <f>(R404+1)/(MAX($R$368:R$368)+1)-1</f>
        <v>1.2640182399999977E-2</v>
      </c>
      <c r="X404" s="123">
        <f>MIN($W$368:W404)</f>
        <v>-1.7107013999999587E-3</v>
      </c>
      <c r="Y404" s="123">
        <f>IF(WEEKDAY(A:A)=6,R:R,Y403)</f>
        <v>1.2640182399999946E-2</v>
      </c>
      <c r="Z404" s="120">
        <f>(Y404+1)/(MAX($Y$368:Y404)+1)-1</f>
        <v>0</v>
      </c>
      <c r="AA404" s="123">
        <f>MIN($Z$368:Z404)</f>
        <v>-4.1662720310579049E-3</v>
      </c>
      <c r="AB404" s="123">
        <f t="shared" si="51"/>
        <v>0.34</v>
      </c>
      <c r="AC404" s="94">
        <f t="shared" si="52"/>
        <v>-2.1600000000000001E-2</v>
      </c>
      <c r="AD404" s="123">
        <f t="shared" si="53"/>
        <v>0.26400000000000001</v>
      </c>
      <c r="AE404" s="318">
        <f t="shared" si="54"/>
        <v>0.9</v>
      </c>
    </row>
    <row r="405" spans="1:31">
      <c r="A405" s="115">
        <v>44599</v>
      </c>
      <c r="B405" s="221">
        <v>1.0145</v>
      </c>
      <c r="C405" s="221">
        <v>1.0145</v>
      </c>
      <c r="D405" s="221">
        <v>1.0145</v>
      </c>
      <c r="E405" s="204">
        <v>48208515.490000002</v>
      </c>
      <c r="F405" s="191">
        <f t="shared" si="148"/>
        <v>0.96831153956285188</v>
      </c>
      <c r="G405" s="201">
        <f>出入金!M405</f>
        <v>50000000</v>
      </c>
      <c r="H405" s="201">
        <f>出入金!N405</f>
        <v>50000000</v>
      </c>
      <c r="I405" s="34">
        <f>出入金!C405</f>
        <v>4.2599999999999978E-2</v>
      </c>
      <c r="J405" s="167">
        <f t="shared" si="149"/>
        <v>194829.88000000268</v>
      </c>
      <c r="K405" s="167">
        <f t="shared" si="150"/>
        <v>826839</v>
      </c>
      <c r="L405" s="222">
        <v>0</v>
      </c>
      <c r="M405" s="167">
        <f t="shared" si="151"/>
        <v>165367.80000000002</v>
      </c>
      <c r="N405" s="167">
        <f t="shared" si="152"/>
        <v>194829.88000000268</v>
      </c>
      <c r="O405" s="167">
        <f t="shared" si="153"/>
        <v>826839</v>
      </c>
      <c r="P405" s="123">
        <f t="shared" si="154"/>
        <v>1.6536780000000001E-2</v>
      </c>
      <c r="Q405" s="123">
        <f>J405/AVERAGE($G405:G$3684)</f>
        <v>3.8965976000000535E-3</v>
      </c>
      <c r="R405" s="123">
        <f>K405/AVERAGE($G$368:G405)</f>
        <v>1.6536780000000001E-2</v>
      </c>
      <c r="S405" s="123">
        <f>N405/AVERAGE($G$368:G405)</f>
        <v>3.8965976000000535E-3</v>
      </c>
      <c r="T405" s="123">
        <f>O405/AVERAGE($G$368:G405)</f>
        <v>1.6536780000000001E-2</v>
      </c>
      <c r="U405" s="123">
        <f>T405/COUNT($T$368:T405)*365</f>
        <v>0.15884012368421052</v>
      </c>
      <c r="V405" s="211">
        <f>(U405-I405)/(STDEV($S$368:S421)*SQRT(365))</f>
        <v>1.9179690844469965</v>
      </c>
      <c r="W405" s="123">
        <f>(R405+1)/(MAX($R$368:R$368)+1)-1</f>
        <v>1.6536780000000029E-2</v>
      </c>
      <c r="X405" s="123">
        <f>MIN($W$368:W405)</f>
        <v>-1.7107013999999587E-3</v>
      </c>
      <c r="Y405" s="123">
        <f>IF(WEEKDAY(A:A)=6,R:R,Y404)</f>
        <v>1.2640182399999946E-2</v>
      </c>
      <c r="Z405" s="120">
        <f>(Y405+1)/(MAX($Y$368:Y405)+1)-1</f>
        <v>0</v>
      </c>
      <c r="AA405" s="123">
        <f>MIN($Z$368:Z405)</f>
        <v>-4.1662720310579049E-3</v>
      </c>
      <c r="AB405" s="123">
        <f t="shared" si="51"/>
        <v>0.34</v>
      </c>
      <c r="AC405" s="94">
        <f t="shared" si="52"/>
        <v>-2.1600000000000001E-2</v>
      </c>
      <c r="AD405" s="123">
        <f t="shared" si="53"/>
        <v>0.26400000000000001</v>
      </c>
      <c r="AE405" s="318">
        <f t="shared" si="54"/>
        <v>0.9</v>
      </c>
    </row>
    <row r="406" spans="1:31">
      <c r="A406" s="115">
        <v>44600</v>
      </c>
      <c r="B406" s="221">
        <v>1.0073000000000001</v>
      </c>
      <c r="C406" s="221">
        <v>1.0073000000000001</v>
      </c>
      <c r="D406" s="221">
        <v>1.0073000000000001</v>
      </c>
      <c r="E406" s="204">
        <v>47866375.219999999</v>
      </c>
      <c r="F406" s="191">
        <f t="shared" ref="F406" si="155">D406/$D$226</f>
        <v>0.96143934332347047</v>
      </c>
      <c r="G406" s="201">
        <f>出入金!M406</f>
        <v>50000000</v>
      </c>
      <c r="H406" s="201">
        <f>出入金!N406</f>
        <v>50000000</v>
      </c>
      <c r="I406" s="34">
        <f>出入金!C406</f>
        <v>4.2599999999999978E-2</v>
      </c>
      <c r="J406" s="167">
        <f t="shared" ref="J406" si="156">E406-E405</f>
        <v>-342140.27000000328</v>
      </c>
      <c r="K406" s="167">
        <f t="shared" ref="K406" si="157">E406-G406-$K$367</f>
        <v>484698.72999999672</v>
      </c>
      <c r="L406" s="222">
        <v>0</v>
      </c>
      <c r="M406" s="167">
        <f t="shared" ref="M406" si="158">IF(R406&gt;0,R406*G406*0.2,0)</f>
        <v>96939.745999999344</v>
      </c>
      <c r="N406" s="167">
        <f t="shared" ref="N406" si="159">O406-O405</f>
        <v>-342140.27000000328</v>
      </c>
      <c r="O406" s="167">
        <f t="shared" ref="O406" si="160">K406-L406</f>
        <v>484698.72999999672</v>
      </c>
      <c r="P406" s="123">
        <f t="shared" ref="P406" si="161">K406/H406</f>
        <v>9.6939745999999345E-3</v>
      </c>
      <c r="Q406" s="123">
        <f>J406/AVERAGE($G406:G$3684)</f>
        <v>-6.8428054000000656E-3</v>
      </c>
      <c r="R406" s="123">
        <f>K406/AVERAGE($G$368:G406)</f>
        <v>9.6939745999999345E-3</v>
      </c>
      <c r="S406" s="123">
        <f>N406/AVERAGE($G$368:G406)</f>
        <v>-6.8428054000000656E-3</v>
      </c>
      <c r="T406" s="123">
        <f>O406/AVERAGE($G$368:G406)</f>
        <v>9.6939745999999345E-3</v>
      </c>
      <c r="U406" s="123">
        <f>T406/COUNT($T$368:T406)*365</f>
        <v>9.0725659717948104E-2</v>
      </c>
      <c r="V406" s="211">
        <f>(U406-I406)/(STDEV($S$368:S422)*SQRT(365))</f>
        <v>0.79407630155660869</v>
      </c>
      <c r="W406" s="123">
        <f>(R406+1)/(MAX($R$368:R$368)+1)-1</f>
        <v>9.6939745999999882E-3</v>
      </c>
      <c r="X406" s="123">
        <f>MIN($W$368:W406)</f>
        <v>-1.7107013999999587E-3</v>
      </c>
      <c r="Y406" s="123">
        <f>IF(WEEKDAY(A:A)=6,R:R,Y405)</f>
        <v>1.2640182399999946E-2</v>
      </c>
      <c r="Z406" s="120">
        <f>(Y406+1)/(MAX($Y$368:Y406)+1)-1</f>
        <v>0</v>
      </c>
      <c r="AA406" s="123">
        <f>MIN($Z$368:Z406)</f>
        <v>-4.1662720310579049E-3</v>
      </c>
      <c r="AB406" s="123">
        <f t="shared" si="51"/>
        <v>0.34</v>
      </c>
      <c r="AC406" s="94">
        <f t="shared" si="52"/>
        <v>-2.1600000000000001E-2</v>
      </c>
      <c r="AD406" s="123">
        <f t="shared" si="53"/>
        <v>0.26400000000000001</v>
      </c>
      <c r="AE406" s="320">
        <f t="shared" si="54"/>
        <v>0.9</v>
      </c>
    </row>
    <row r="407" spans="1:31">
      <c r="A407" s="115">
        <v>44601</v>
      </c>
      <c r="B407" s="221">
        <v>1.0034000000000001</v>
      </c>
      <c r="C407" s="221">
        <v>1.0034000000000001</v>
      </c>
      <c r="D407" s="221">
        <v>1.0034000000000001</v>
      </c>
      <c r="E407" s="204">
        <v>47681049.229999997</v>
      </c>
      <c r="F407" s="191">
        <f t="shared" ref="F407" si="162">D407/$D$226</f>
        <v>0.95771690369380547</v>
      </c>
      <c r="G407" s="201">
        <f>出入金!M407</f>
        <v>50000000</v>
      </c>
      <c r="H407" s="201">
        <f>出入金!N407</f>
        <v>50000000</v>
      </c>
      <c r="I407" s="34">
        <f>出入金!C407</f>
        <v>4.2599999999999978E-2</v>
      </c>
      <c r="J407" s="167">
        <f t="shared" ref="J407" si="163">E407-E406</f>
        <v>-185325.99000000209</v>
      </c>
      <c r="K407" s="167">
        <f t="shared" ref="K407" si="164">E407-G407-$K$367</f>
        <v>299372.73999999464</v>
      </c>
      <c r="L407" s="222">
        <v>0</v>
      </c>
      <c r="M407" s="167">
        <f t="shared" ref="M407" si="165">IF(R407&gt;0,R407*G407*0.2,0)</f>
        <v>59874.547999998933</v>
      </c>
      <c r="N407" s="167">
        <f t="shared" ref="N407" si="166">O407-O406</f>
        <v>-185325.99000000209</v>
      </c>
      <c r="O407" s="167">
        <f t="shared" ref="O407" si="167">K407-L407</f>
        <v>299372.73999999464</v>
      </c>
      <c r="P407" s="123">
        <f t="shared" ref="P407" si="168">K407/H407</f>
        <v>5.9874547999998924E-3</v>
      </c>
      <c r="Q407" s="123">
        <f>J407/AVERAGE($G407:G$3684)</f>
        <v>-3.7065198000000416E-3</v>
      </c>
      <c r="R407" s="123">
        <f>K407/AVERAGE($G$368:G407)</f>
        <v>5.9874547999998924E-3</v>
      </c>
      <c r="S407" s="123">
        <f>N407/AVERAGE($G$368:G407)</f>
        <v>-3.7065198000000416E-3</v>
      </c>
      <c r="T407" s="123">
        <f>O407/AVERAGE($G$368:G407)</f>
        <v>5.9874547999998924E-3</v>
      </c>
      <c r="U407" s="123">
        <f>T407/COUNT($T$368:T407)*365</f>
        <v>5.4635525049999016E-2</v>
      </c>
      <c r="V407" s="211">
        <f>(U407-I407)/(STDEV($S$368:S423)*SQRT(365))</f>
        <v>0.19858689262665613</v>
      </c>
      <c r="W407" s="123">
        <f>(R407+1)/(MAX($R$368:R$368)+1)-1</f>
        <v>5.9874547999998473E-3</v>
      </c>
      <c r="X407" s="123">
        <f>MIN($W$368:W407)</f>
        <v>-1.7107013999999587E-3</v>
      </c>
      <c r="Y407" s="123">
        <f>IF(WEEKDAY(A:A)=6,R:R,Y406)</f>
        <v>1.2640182399999946E-2</v>
      </c>
      <c r="Z407" s="120">
        <f>(Y407+1)/(MAX($Y$368:Y407)+1)-1</f>
        <v>0</v>
      </c>
      <c r="AA407" s="123">
        <f>MIN($Z$368:Z407)</f>
        <v>-4.1662720310579049E-3</v>
      </c>
      <c r="AB407" s="123">
        <f t="shared" si="51"/>
        <v>0.34</v>
      </c>
      <c r="AC407" s="94">
        <f t="shared" si="52"/>
        <v>-2.1600000000000001E-2</v>
      </c>
      <c r="AD407" s="123">
        <f t="shared" si="53"/>
        <v>0.26400000000000001</v>
      </c>
      <c r="AE407" s="321">
        <f t="shared" si="54"/>
        <v>0.9</v>
      </c>
    </row>
    <row r="408" spans="1:31">
      <c r="A408" s="115">
        <v>44602</v>
      </c>
      <c r="B408" s="221">
        <v>1.0037</v>
      </c>
      <c r="C408" s="221">
        <v>1.0037</v>
      </c>
      <c r="D408" s="221">
        <v>1.0037</v>
      </c>
      <c r="E408" s="204">
        <v>47695305.079999998</v>
      </c>
      <c r="F408" s="191">
        <f t="shared" ref="F408" si="169">D408/$D$226</f>
        <v>0.95800324520377966</v>
      </c>
      <c r="G408" s="201">
        <f>出入金!M408</f>
        <v>50000000</v>
      </c>
      <c r="H408" s="201">
        <f>出入金!N408</f>
        <v>50000000</v>
      </c>
      <c r="I408" s="34">
        <f>出入金!C408</f>
        <v>4.2599999999999978E-2</v>
      </c>
      <c r="J408" s="167">
        <f t="shared" ref="J408" si="170">E408-E407</f>
        <v>14255.85000000149</v>
      </c>
      <c r="K408" s="167">
        <f t="shared" ref="K408" si="171">E408-G408-$K$367</f>
        <v>313628.58999999613</v>
      </c>
      <c r="L408" s="222">
        <v>0</v>
      </c>
      <c r="M408" s="167">
        <f t="shared" ref="M408" si="172">IF(R408&gt;0,R408*G408*0.2,0)</f>
        <v>62725.71799999923</v>
      </c>
      <c r="N408" s="167">
        <f t="shared" ref="N408" si="173">O408-O407</f>
        <v>14255.85000000149</v>
      </c>
      <c r="O408" s="167">
        <f t="shared" ref="O408" si="174">K408-L408</f>
        <v>313628.58999999613</v>
      </c>
      <c r="P408" s="123">
        <f t="shared" ref="P408" si="175">K408/H408</f>
        <v>6.2725717999999224E-3</v>
      </c>
      <c r="Q408" s="123">
        <f>J408/AVERAGE($G408:G$3684)</f>
        <v>2.851170000000298E-4</v>
      </c>
      <c r="R408" s="123">
        <f>K408/AVERAGE($G$368:G408)</f>
        <v>6.2725717999999224E-3</v>
      </c>
      <c r="S408" s="123">
        <f>N408/AVERAGE($G$368:G408)</f>
        <v>2.851170000000298E-4</v>
      </c>
      <c r="T408" s="123">
        <f>O408/AVERAGE($G$368:G408)</f>
        <v>6.2725717999999224E-3</v>
      </c>
      <c r="U408" s="123">
        <f>T408/COUNT($T$368:T408)*365</f>
        <v>5.5841187975609066E-2</v>
      </c>
      <c r="V408" s="211">
        <f>(U408-I408)/(STDEV($S$368:S424)*SQRT(365))</f>
        <v>0.21848040395727167</v>
      </c>
      <c r="W408" s="123">
        <f>(R408+1)/(MAX($R$368:R$368)+1)-1</f>
        <v>6.2725717999998487E-3</v>
      </c>
      <c r="X408" s="123">
        <f>MIN($W$368:W408)</f>
        <v>-1.7107013999999587E-3</v>
      </c>
      <c r="Y408" s="123">
        <f>IF(WEEKDAY(A:A)=6,R:R,Y407)</f>
        <v>1.2640182399999946E-2</v>
      </c>
      <c r="Z408" s="120">
        <f>(Y408+1)/(MAX($Y$368:Y408)+1)-1</f>
        <v>0</v>
      </c>
      <c r="AA408" s="123">
        <f>MIN($Z$368:Z408)</f>
        <v>-4.1662720310579049E-3</v>
      </c>
      <c r="AB408" s="123">
        <f t="shared" si="51"/>
        <v>0.34</v>
      </c>
      <c r="AC408" s="94">
        <f t="shared" si="52"/>
        <v>-2.1600000000000001E-2</v>
      </c>
      <c r="AD408" s="123">
        <f t="shared" si="53"/>
        <v>0.26400000000000001</v>
      </c>
      <c r="AE408" s="322">
        <f t="shared" si="54"/>
        <v>0.9</v>
      </c>
    </row>
    <row r="409" spans="1:31">
      <c r="A409" s="115">
        <v>44603</v>
      </c>
      <c r="B409" s="221">
        <v>1.0033000000000001</v>
      </c>
      <c r="C409" s="221">
        <v>1.0033000000000001</v>
      </c>
      <c r="D409" s="221">
        <v>1.0033000000000001</v>
      </c>
      <c r="E409" s="204">
        <v>47676297.280000001</v>
      </c>
      <c r="F409" s="191">
        <f t="shared" ref="F409" si="176">D409/$D$226</f>
        <v>0.95762145652381403</v>
      </c>
      <c r="G409" s="201">
        <f>出入金!M409</f>
        <v>50000000</v>
      </c>
      <c r="H409" s="201">
        <f>出入金!N409</f>
        <v>50000000</v>
      </c>
      <c r="I409" s="34">
        <f>出入金!C409</f>
        <v>4.2599999999999978E-2</v>
      </c>
      <c r="J409" s="167">
        <f t="shared" ref="J409" si="177">E409-E408</f>
        <v>-19007.79999999702</v>
      </c>
      <c r="K409" s="167">
        <f t="shared" ref="K409" si="178">E409-G409-$K$367</f>
        <v>294620.78999999911</v>
      </c>
      <c r="L409" s="222">
        <v>0</v>
      </c>
      <c r="M409" s="167">
        <f t="shared" ref="M409" si="179">IF(R409&gt;0,R409*G409*0.2,0)</f>
        <v>58924.157999999821</v>
      </c>
      <c r="N409" s="167">
        <f t="shared" ref="N409" si="180">O409-O408</f>
        <v>-19007.79999999702</v>
      </c>
      <c r="O409" s="167">
        <f t="shared" ref="O409" si="181">K409-L409</f>
        <v>294620.78999999911</v>
      </c>
      <c r="P409" s="123">
        <f t="shared" ref="P409" si="182">K409/H409</f>
        <v>5.8924157999999819E-3</v>
      </c>
      <c r="Q409" s="123">
        <f>J409/AVERAGE($G409:G$3684)</f>
        <v>-3.8015599999994041E-4</v>
      </c>
      <c r="R409" s="123">
        <f>K409/AVERAGE($G$368:G409)</f>
        <v>5.8924157999999819E-3</v>
      </c>
      <c r="S409" s="123">
        <f>N409/AVERAGE($G$368:G409)</f>
        <v>-3.8015599999994041E-4</v>
      </c>
      <c r="T409" s="123">
        <f>O409/AVERAGE($G$368:G409)</f>
        <v>5.8924157999999819E-3</v>
      </c>
      <c r="U409" s="123">
        <f>T409/COUNT($T$368:T409)*365</f>
        <v>5.1207899214285556E-2</v>
      </c>
      <c r="V409" s="211">
        <f>(U409-I409)/(STDEV($S$368:S425)*SQRT(365))</f>
        <v>0.14203085863782439</v>
      </c>
      <c r="W409" s="123">
        <f>(R409+1)/(MAX($R$368:R$368)+1)-1</f>
        <v>5.8924157999999949E-3</v>
      </c>
      <c r="X409" s="123">
        <f>MIN($W$368:W409)</f>
        <v>-1.7107013999999587E-3</v>
      </c>
      <c r="Y409" s="123">
        <f>IF(WEEKDAY(A:A)=6,R:R,Y408)</f>
        <v>5.8924157999999819E-3</v>
      </c>
      <c r="Z409" s="120">
        <f>(Y409+1)/(MAX($Y$368:Y409)+1)-1</f>
        <v>-6.6635382609521177E-3</v>
      </c>
      <c r="AA409" s="123">
        <f>MIN($Z$368:Z409)</f>
        <v>-6.6635382609521177E-3</v>
      </c>
      <c r="AB409" s="123">
        <f t="shared" si="51"/>
        <v>0.34</v>
      </c>
      <c r="AC409" s="94">
        <f t="shared" si="52"/>
        <v>-2.1600000000000001E-2</v>
      </c>
      <c r="AD409" s="123">
        <f t="shared" si="53"/>
        <v>0.26400000000000001</v>
      </c>
      <c r="AE409" s="323">
        <f t="shared" si="54"/>
        <v>0.9</v>
      </c>
    </row>
    <row r="410" spans="1:31">
      <c r="A410" s="115">
        <v>44604</v>
      </c>
      <c r="B410" s="221">
        <v>1.0033000000000001</v>
      </c>
      <c r="C410" s="221">
        <v>1.0033000000000001</v>
      </c>
      <c r="D410" s="221">
        <v>1.0033000000000001</v>
      </c>
      <c r="E410" s="204">
        <v>47676297.280000001</v>
      </c>
      <c r="F410" s="191">
        <f t="shared" ref="F410:F412" si="183">D410/$D$226</f>
        <v>0.95762145652381403</v>
      </c>
      <c r="G410" s="201">
        <f>出入金!M410</f>
        <v>50000000</v>
      </c>
      <c r="H410" s="201">
        <f>出入金!N410</f>
        <v>50000000</v>
      </c>
      <c r="I410" s="34">
        <f>出入金!C410</f>
        <v>4.2599999999999978E-2</v>
      </c>
      <c r="J410" s="167">
        <f t="shared" ref="J410:J412" si="184">E410-E409</f>
        <v>0</v>
      </c>
      <c r="K410" s="167">
        <f t="shared" ref="K410:K412" si="185">E410-G410-$K$367</f>
        <v>294620.78999999911</v>
      </c>
      <c r="L410" s="222">
        <v>0</v>
      </c>
      <c r="M410" s="167">
        <f t="shared" ref="M410:M412" si="186">IF(R410&gt;0,R410*G410*0.2,0)</f>
        <v>58924.157999999821</v>
      </c>
      <c r="N410" s="167">
        <f t="shared" ref="N410:N412" si="187">O410-O409</f>
        <v>0</v>
      </c>
      <c r="O410" s="167">
        <f t="shared" ref="O410:O412" si="188">K410-L410</f>
        <v>294620.78999999911</v>
      </c>
      <c r="P410" s="123">
        <f t="shared" ref="P410:P412" si="189">K410/H410</f>
        <v>5.8924157999999819E-3</v>
      </c>
      <c r="Q410" s="123">
        <f>J410/AVERAGE($G410:G$3684)</f>
        <v>0</v>
      </c>
      <c r="R410" s="123">
        <f>K410/AVERAGE($G$368:G410)</f>
        <v>5.8924157999999819E-3</v>
      </c>
      <c r="S410" s="123">
        <f>N410/AVERAGE($G$368:G410)</f>
        <v>0</v>
      </c>
      <c r="T410" s="123">
        <f>O410/AVERAGE($G$368:G410)</f>
        <v>5.8924157999999819E-3</v>
      </c>
      <c r="U410" s="123">
        <f>T410/COUNT($T$368:T410)*365</f>
        <v>5.0017017837209153E-2</v>
      </c>
      <c r="V410" s="211">
        <f>(U410-I410)/(STDEV($S$368:S426)*SQRT(365))</f>
        <v>0.12238124375371305</v>
      </c>
      <c r="W410" s="123">
        <f>(R410+1)/(MAX($R$368:R$368)+1)-1</f>
        <v>5.8924157999999949E-3</v>
      </c>
      <c r="X410" s="123">
        <f>MIN($W$368:W410)</f>
        <v>-1.7107013999999587E-3</v>
      </c>
      <c r="Y410" s="123">
        <f>IF(WEEKDAY(A:A)=6,R:R,Y409)</f>
        <v>5.8924157999999819E-3</v>
      </c>
      <c r="Z410" s="120">
        <f>(Y410+1)/(MAX($Y$368:Y410)+1)-1</f>
        <v>-6.6635382609521177E-3</v>
      </c>
      <c r="AA410" s="123">
        <f>MIN($Z$368:Z410)</f>
        <v>-6.6635382609521177E-3</v>
      </c>
      <c r="AB410" s="123">
        <f t="shared" si="51"/>
        <v>0.34</v>
      </c>
      <c r="AC410" s="94">
        <f t="shared" si="52"/>
        <v>-2.1600000000000001E-2</v>
      </c>
      <c r="AD410" s="123">
        <f t="shared" si="53"/>
        <v>0.26400000000000001</v>
      </c>
      <c r="AE410" s="324">
        <f t="shared" si="54"/>
        <v>0.9</v>
      </c>
    </row>
    <row r="411" spans="1:31">
      <c r="A411" s="115">
        <v>44605</v>
      </c>
      <c r="B411" s="221">
        <v>1.0033000000000001</v>
      </c>
      <c r="C411" s="221">
        <v>1.0033000000000001</v>
      </c>
      <c r="D411" s="221">
        <v>1.0033000000000001</v>
      </c>
      <c r="E411" s="204">
        <v>47676297.280000001</v>
      </c>
      <c r="F411" s="191">
        <f t="shared" si="183"/>
        <v>0.95762145652381403</v>
      </c>
      <c r="G411" s="201">
        <f>出入金!M411</f>
        <v>50000000</v>
      </c>
      <c r="H411" s="201">
        <f>出入金!N411</f>
        <v>50000000</v>
      </c>
      <c r="I411" s="34">
        <f>出入金!C411</f>
        <v>4.2599999999999978E-2</v>
      </c>
      <c r="J411" s="167">
        <f t="shared" si="184"/>
        <v>0</v>
      </c>
      <c r="K411" s="167">
        <f t="shared" si="185"/>
        <v>294620.78999999911</v>
      </c>
      <c r="L411" s="222">
        <v>0</v>
      </c>
      <c r="M411" s="167">
        <f t="shared" si="186"/>
        <v>58924.157999999821</v>
      </c>
      <c r="N411" s="167">
        <f t="shared" si="187"/>
        <v>0</v>
      </c>
      <c r="O411" s="167">
        <f t="shared" si="188"/>
        <v>294620.78999999911</v>
      </c>
      <c r="P411" s="123">
        <f t="shared" si="189"/>
        <v>5.8924157999999819E-3</v>
      </c>
      <c r="Q411" s="123">
        <f>J411/AVERAGE($G411:G$3684)</f>
        <v>0</v>
      </c>
      <c r="R411" s="123">
        <f>K411/AVERAGE($G$368:G411)</f>
        <v>5.8924157999999819E-3</v>
      </c>
      <c r="S411" s="123">
        <f>N411/AVERAGE($G$368:G411)</f>
        <v>0</v>
      </c>
      <c r="T411" s="123">
        <f>O411/AVERAGE($G$368:G411)</f>
        <v>5.8924157999999819E-3</v>
      </c>
      <c r="U411" s="123">
        <f>T411/COUNT($T$368:T411)*365</f>
        <v>4.8880267431818038E-2</v>
      </c>
      <c r="V411" s="211">
        <f>(U411-I411)/(STDEV($S$368:S427)*SQRT(365))</f>
        <v>0.1036247931825158</v>
      </c>
      <c r="W411" s="123">
        <f>(R411+1)/(MAX($R$368:R$368)+1)-1</f>
        <v>5.8924157999999949E-3</v>
      </c>
      <c r="X411" s="123">
        <f>MIN($W$368:W411)</f>
        <v>-1.7107013999999587E-3</v>
      </c>
      <c r="Y411" s="123">
        <f>IF(WEEKDAY(A:A)=6,R:R,Y410)</f>
        <v>5.8924157999999819E-3</v>
      </c>
      <c r="Z411" s="120">
        <f>(Y411+1)/(MAX($Y$368:Y411)+1)-1</f>
        <v>-6.6635382609521177E-3</v>
      </c>
      <c r="AA411" s="123">
        <f>MIN($Z$368:Z411)</f>
        <v>-6.6635382609521177E-3</v>
      </c>
      <c r="AB411" s="123">
        <f t="shared" si="51"/>
        <v>0.34</v>
      </c>
      <c r="AC411" s="94">
        <f t="shared" si="52"/>
        <v>-2.1600000000000001E-2</v>
      </c>
      <c r="AD411" s="123">
        <f t="shared" si="53"/>
        <v>0.26400000000000001</v>
      </c>
      <c r="AE411" s="324">
        <f t="shared" si="54"/>
        <v>0.9</v>
      </c>
    </row>
    <row r="412" spans="1:31">
      <c r="A412" s="115">
        <v>44606</v>
      </c>
      <c r="B412" s="221">
        <v>1.0046999999999999</v>
      </c>
      <c r="C412" s="221">
        <v>1.0046999999999999</v>
      </c>
      <c r="D412" s="221">
        <v>1.0046999999999999</v>
      </c>
      <c r="E412" s="204">
        <v>47742824.560000002</v>
      </c>
      <c r="F412" s="191">
        <f t="shared" si="183"/>
        <v>0.95895771690369369</v>
      </c>
      <c r="G412" s="201">
        <f>出入金!M412</f>
        <v>50000000</v>
      </c>
      <c r="H412" s="201">
        <f>出入金!N412</f>
        <v>50000000</v>
      </c>
      <c r="I412" s="34">
        <f>出入金!C412</f>
        <v>4.2599999999999978E-2</v>
      </c>
      <c r="J412" s="167">
        <f t="shared" si="184"/>
        <v>66527.280000001192</v>
      </c>
      <c r="K412" s="167">
        <f t="shared" si="185"/>
        <v>361148.0700000003</v>
      </c>
      <c r="L412" s="222">
        <v>0</v>
      </c>
      <c r="M412" s="167">
        <f t="shared" si="186"/>
        <v>72229.61400000006</v>
      </c>
      <c r="N412" s="167">
        <f t="shared" si="187"/>
        <v>66527.280000001192</v>
      </c>
      <c r="O412" s="167">
        <f t="shared" si="188"/>
        <v>361148.0700000003</v>
      </c>
      <c r="P412" s="123">
        <f t="shared" si="189"/>
        <v>7.2229614000000062E-3</v>
      </c>
      <c r="Q412" s="123">
        <f>J412/AVERAGE($G412:G$3684)</f>
        <v>1.3305456000000239E-3</v>
      </c>
      <c r="R412" s="123">
        <f>K412/AVERAGE($G$368:G412)</f>
        <v>7.2229614000000062E-3</v>
      </c>
      <c r="S412" s="123">
        <f>N412/AVERAGE($G$368:G412)</f>
        <v>1.3305456000000239E-3</v>
      </c>
      <c r="T412" s="123">
        <f>O412/AVERAGE($G$368:G412)</f>
        <v>7.2229614000000062E-3</v>
      </c>
      <c r="U412" s="123">
        <f>T412/COUNT($T$368:T412)*365</f>
        <v>5.8586242466666716E-2</v>
      </c>
      <c r="V412" s="211">
        <f>(U412-I412)/(STDEV($S$368:S428)*SQRT(365))</f>
        <v>0.26377396939835968</v>
      </c>
      <c r="W412" s="123">
        <f>(R412+1)/(MAX($R$368:R$368)+1)-1</f>
        <v>7.2229614000001163E-3</v>
      </c>
      <c r="X412" s="123">
        <f>MIN($W$368:W412)</f>
        <v>-1.7107013999999587E-3</v>
      </c>
      <c r="Y412" s="123">
        <f>IF(WEEKDAY(A:A)=6,R:R,Y411)</f>
        <v>5.8924157999999819E-3</v>
      </c>
      <c r="Z412" s="120">
        <f>(Y412+1)/(MAX($Y$368:Y412)+1)-1</f>
        <v>-6.6635382609521177E-3</v>
      </c>
      <c r="AA412" s="123">
        <f>MIN($Z$368:Z412)</f>
        <v>-6.6635382609521177E-3</v>
      </c>
      <c r="AB412" s="123">
        <f t="shared" si="51"/>
        <v>0.34</v>
      </c>
      <c r="AC412" s="94">
        <f t="shared" si="52"/>
        <v>-2.1600000000000001E-2</v>
      </c>
      <c r="AD412" s="123">
        <f t="shared" si="53"/>
        <v>0.26400000000000001</v>
      </c>
      <c r="AE412" s="324">
        <f t="shared" si="54"/>
        <v>0.9</v>
      </c>
    </row>
    <row r="413" spans="1:31">
      <c r="A413" s="115">
        <v>44607</v>
      </c>
      <c r="B413" s="221">
        <v>1.0085</v>
      </c>
      <c r="C413" s="221">
        <v>1.0085</v>
      </c>
      <c r="D413" s="221">
        <v>1.0085</v>
      </c>
      <c r="E413" s="204">
        <v>47923398.600000001</v>
      </c>
      <c r="F413" s="191">
        <f t="shared" ref="F413" si="190">D413/$D$226</f>
        <v>0.96258470936336726</v>
      </c>
      <c r="G413" s="201">
        <f>出入金!M413</f>
        <v>50000000</v>
      </c>
      <c r="H413" s="201">
        <f>出入金!N413</f>
        <v>50000000</v>
      </c>
      <c r="I413" s="34">
        <f>出入金!C413</f>
        <v>4.2599999999999978E-2</v>
      </c>
      <c r="J413" s="167">
        <f t="shared" ref="J413" si="191">E413-E412</f>
        <v>180574.03999999911</v>
      </c>
      <c r="K413" s="167">
        <f t="shared" ref="K413" si="192">E413-G413-$K$367</f>
        <v>541722.1099999994</v>
      </c>
      <c r="L413" s="222">
        <v>0</v>
      </c>
      <c r="M413" s="167">
        <f t="shared" ref="M413" si="193">IF(R413&gt;0,R413*G413*0.2,0)</f>
        <v>108344.42199999989</v>
      </c>
      <c r="N413" s="167">
        <f t="shared" ref="N413" si="194">O413-O412</f>
        <v>180574.03999999911</v>
      </c>
      <c r="O413" s="167">
        <f t="shared" ref="O413" si="195">K413-L413</f>
        <v>541722.1099999994</v>
      </c>
      <c r="P413" s="123">
        <f t="shared" ref="P413" si="196">K413/H413</f>
        <v>1.0834442199999988E-2</v>
      </c>
      <c r="Q413" s="123">
        <f>J413/AVERAGE($G413:G$3684)</f>
        <v>3.6114807999999823E-3</v>
      </c>
      <c r="R413" s="123">
        <f>K413/AVERAGE($G$368:G413)</f>
        <v>1.0834442199999988E-2</v>
      </c>
      <c r="S413" s="123">
        <f>N413/AVERAGE($G$368:G413)</f>
        <v>3.6114807999999823E-3</v>
      </c>
      <c r="T413" s="123">
        <f>O413/AVERAGE($G$368:G413)</f>
        <v>1.0834442199999988E-2</v>
      </c>
      <c r="U413" s="123">
        <f>T413/COUNT($T$368:T413)*365</f>
        <v>8.5968943543478171E-2</v>
      </c>
      <c r="V413" s="211">
        <f>(U413-I413)/(STDEV($S$368:S429)*SQRT(365))</f>
        <v>0.71559019644106869</v>
      </c>
      <c r="W413" s="123">
        <f>(R413+1)/(MAX($R$368:R$368)+1)-1</f>
        <v>1.0834442199999961E-2</v>
      </c>
      <c r="X413" s="123">
        <f>MIN($W$368:W413)</f>
        <v>-1.7107013999999587E-3</v>
      </c>
      <c r="Y413" s="123">
        <f>IF(WEEKDAY(A:A)=6,R:R,Y412)</f>
        <v>5.8924157999999819E-3</v>
      </c>
      <c r="Z413" s="120">
        <f>(Y413+1)/(MAX($Y$368:Y413)+1)-1</f>
        <v>-6.6635382609521177E-3</v>
      </c>
      <c r="AA413" s="123">
        <f>MIN($Z$368:Z413)</f>
        <v>-6.6635382609521177E-3</v>
      </c>
      <c r="AB413" s="123">
        <f t="shared" si="51"/>
        <v>0.34</v>
      </c>
      <c r="AC413" s="94">
        <f t="shared" si="52"/>
        <v>-2.1600000000000001E-2</v>
      </c>
      <c r="AD413" s="123">
        <f t="shared" si="53"/>
        <v>0.26400000000000001</v>
      </c>
      <c r="AE413" s="325">
        <f t="shared" si="54"/>
        <v>0.9</v>
      </c>
    </row>
  </sheetData>
  <mergeCells count="6">
    <mergeCell ref="AB1:AD1"/>
    <mergeCell ref="B1:F1"/>
    <mergeCell ref="G1:I1"/>
    <mergeCell ref="J1:O1"/>
    <mergeCell ref="Q1:U1"/>
    <mergeCell ref="W1:AA1"/>
  </mergeCells>
  <phoneticPr fontId="1" type="noConversion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14"/>
  <sheetViews>
    <sheetView workbookViewId="0">
      <pane xSplit="1" ySplit="2" topLeftCell="B387" activePane="bottomRight" state="frozen"/>
      <selection pane="topRight" activeCell="B1" sqref="B1"/>
      <selection pane="bottomLeft" activeCell="A3" sqref="A3"/>
      <selection pane="bottomRight" activeCell="D409" sqref="D409"/>
    </sheetView>
  </sheetViews>
  <sheetFormatPr defaultRowHeight="13.5"/>
  <cols>
    <col min="1" max="1" width="11.125" style="75" bestFit="1" customWidth="1"/>
    <col min="2" max="2" width="8.625" style="191" customWidth="1"/>
    <col min="3" max="3" width="11.5" style="191" customWidth="1"/>
    <col min="4" max="4" width="13.875" style="167" customWidth="1"/>
    <col min="5" max="5" width="9.5" style="75" customWidth="1"/>
    <col min="6" max="6" width="15.375" style="192" customWidth="1"/>
    <col min="7" max="7" width="13.75" style="192" customWidth="1"/>
    <col min="8" max="8" width="11.375" style="75" customWidth="1"/>
    <col min="9" max="9" width="14.125" style="167" customWidth="1"/>
    <col min="10" max="10" width="12.125" style="167" bestFit="1" customWidth="1"/>
    <col min="11" max="13" width="11.375" style="167" customWidth="1"/>
    <col min="14" max="14" width="15.625" style="123" customWidth="1"/>
    <col min="15" max="15" width="10.625" style="123" customWidth="1"/>
    <col min="16" max="16" width="11.125" style="75" customWidth="1"/>
    <col min="17" max="17" width="14.375" style="75" customWidth="1"/>
    <col min="18" max="18" width="15.75" style="75" customWidth="1"/>
    <col min="19" max="19" width="10.75" style="123" customWidth="1"/>
    <col min="20" max="20" width="10.375" style="75" customWidth="1"/>
    <col min="21" max="22" width="9.375" style="123" bestFit="1" customWidth="1"/>
    <col min="23" max="23" width="10.875" style="75" customWidth="1"/>
    <col min="25" max="25" width="11.125" style="75" customWidth="1"/>
    <col min="26" max="26" width="10.375" style="93" customWidth="1"/>
    <col min="27" max="27" width="8.625" style="93" customWidth="1"/>
    <col min="28" max="28" width="10.25" style="93" customWidth="1"/>
    <col min="29" max="29" width="10.625" style="211" customWidth="1"/>
  </cols>
  <sheetData>
    <row r="1" spans="1:29">
      <c r="A1" s="1"/>
      <c r="B1" s="342" t="s">
        <v>71</v>
      </c>
      <c r="C1" s="343"/>
      <c r="D1" s="343"/>
      <c r="E1" s="344"/>
      <c r="F1" s="346" t="s">
        <v>72</v>
      </c>
      <c r="G1" s="343"/>
      <c r="H1" s="344"/>
      <c r="I1" s="348" t="s">
        <v>73</v>
      </c>
      <c r="J1" s="343"/>
      <c r="K1" s="343"/>
      <c r="L1" s="343"/>
      <c r="M1" s="344"/>
      <c r="N1" s="156"/>
      <c r="O1" s="347" t="s">
        <v>74</v>
      </c>
      <c r="P1" s="343"/>
      <c r="Q1" s="343"/>
      <c r="R1" s="343"/>
      <c r="S1" s="344"/>
      <c r="T1" s="31"/>
      <c r="U1" s="345" t="s">
        <v>75</v>
      </c>
      <c r="V1" s="344"/>
      <c r="W1" s="159"/>
      <c r="X1" s="159"/>
      <c r="Y1" s="159"/>
      <c r="Z1" s="352" t="s">
        <v>76</v>
      </c>
      <c r="AA1" s="343"/>
      <c r="AB1" s="344"/>
    </row>
    <row r="2" spans="1:29" s="46" customFormat="1" ht="28.5" customHeight="1">
      <c r="A2" s="37" t="s">
        <v>56</v>
      </c>
      <c r="B2" s="228" t="s">
        <v>0</v>
      </c>
      <c r="C2" s="228" t="s">
        <v>98</v>
      </c>
      <c r="D2" s="229" t="s">
        <v>78</v>
      </c>
      <c r="E2" s="230" t="s">
        <v>79</v>
      </c>
      <c r="F2" s="231" t="s">
        <v>80</v>
      </c>
      <c r="G2" s="231" t="s">
        <v>81</v>
      </c>
      <c r="H2" s="38" t="s">
        <v>82</v>
      </c>
      <c r="I2" s="232" t="s">
        <v>58</v>
      </c>
      <c r="J2" s="232" t="s">
        <v>66</v>
      </c>
      <c r="K2" s="232" t="s">
        <v>83</v>
      </c>
      <c r="L2" s="232" t="s">
        <v>84</v>
      </c>
      <c r="M2" s="232" t="s">
        <v>104</v>
      </c>
      <c r="N2" s="39" t="s">
        <v>105</v>
      </c>
      <c r="O2" s="39" t="s">
        <v>62</v>
      </c>
      <c r="P2" s="38" t="s">
        <v>67</v>
      </c>
      <c r="Q2" s="38" t="s">
        <v>87</v>
      </c>
      <c r="R2" s="38" t="s">
        <v>88</v>
      </c>
      <c r="S2" s="39" t="s">
        <v>106</v>
      </c>
      <c r="T2" s="41" t="s">
        <v>90</v>
      </c>
      <c r="U2" s="40" t="s">
        <v>91</v>
      </c>
      <c r="V2" s="40" t="s">
        <v>92</v>
      </c>
      <c r="W2" s="198" t="s">
        <v>93</v>
      </c>
      <c r="X2" s="199" t="s">
        <v>94</v>
      </c>
      <c r="Y2" s="199" t="s">
        <v>111</v>
      </c>
      <c r="Z2" s="92" t="s">
        <v>96</v>
      </c>
      <c r="AA2" s="95" t="s">
        <v>92</v>
      </c>
      <c r="AB2" s="92" t="s">
        <v>97</v>
      </c>
      <c r="AC2" s="217" t="s">
        <v>113</v>
      </c>
    </row>
    <row r="3" spans="1:29" hidden="1">
      <c r="A3" s="115">
        <v>44197</v>
      </c>
      <c r="B3" s="200"/>
      <c r="C3" s="200"/>
      <c r="D3" s="175"/>
      <c r="E3" s="60"/>
      <c r="F3" s="201">
        <f>出入金!R3</f>
        <v>0</v>
      </c>
      <c r="G3" s="201">
        <f>出入金!S3</f>
        <v>0</v>
      </c>
      <c r="H3" s="34">
        <f>出入金!C3</f>
        <v>4.4400000000000002E-2</v>
      </c>
      <c r="I3" s="175"/>
      <c r="J3" s="175"/>
      <c r="K3" s="175"/>
      <c r="L3" s="175"/>
      <c r="M3" s="175"/>
      <c r="N3" s="78"/>
      <c r="O3" s="78"/>
      <c r="P3" s="60"/>
      <c r="Q3" s="60"/>
      <c r="R3" s="60"/>
      <c r="S3" s="78"/>
      <c r="T3" s="60"/>
      <c r="U3" s="78"/>
      <c r="V3" s="78"/>
    </row>
    <row r="4" spans="1:29" hidden="1">
      <c r="A4" s="115">
        <v>44198</v>
      </c>
      <c r="B4" s="200"/>
      <c r="C4" s="200"/>
      <c r="D4" s="175"/>
      <c r="E4" s="60"/>
      <c r="F4" s="201">
        <f>出入金!R4</f>
        <v>0</v>
      </c>
      <c r="G4" s="201">
        <f>出入金!S4</f>
        <v>0</v>
      </c>
      <c r="H4" s="34">
        <f>出入金!C4</f>
        <v>4.4400000000000002E-2</v>
      </c>
      <c r="I4" s="175"/>
      <c r="J4" s="175"/>
      <c r="K4" s="175"/>
      <c r="L4" s="175"/>
      <c r="M4" s="175"/>
      <c r="N4" s="78"/>
      <c r="O4" s="78"/>
      <c r="P4" s="60"/>
      <c r="Q4" s="60"/>
      <c r="R4" s="60"/>
      <c r="S4" s="78"/>
      <c r="T4" s="60"/>
      <c r="U4" s="78"/>
      <c r="V4" s="78"/>
    </row>
    <row r="5" spans="1:29" hidden="1">
      <c r="A5" s="115">
        <v>44199</v>
      </c>
      <c r="B5" s="200"/>
      <c r="C5" s="200"/>
      <c r="D5" s="175"/>
      <c r="E5" s="60"/>
      <c r="F5" s="201">
        <f>出入金!R5</f>
        <v>0</v>
      </c>
      <c r="G5" s="201">
        <f>出入金!S5</f>
        <v>0</v>
      </c>
      <c r="H5" s="34">
        <f>出入金!C5</f>
        <v>4.4400000000000002E-2</v>
      </c>
      <c r="I5" s="175"/>
      <c r="J5" s="175"/>
      <c r="K5" s="175"/>
      <c r="L5" s="175"/>
      <c r="M5" s="175"/>
      <c r="N5" s="78"/>
      <c r="O5" s="78"/>
      <c r="P5" s="60"/>
      <c r="Q5" s="60"/>
      <c r="R5" s="60"/>
      <c r="S5" s="78"/>
      <c r="T5" s="60"/>
      <c r="U5" s="78"/>
      <c r="V5" s="78"/>
    </row>
    <row r="6" spans="1:29" hidden="1">
      <c r="A6" s="115">
        <v>44200</v>
      </c>
      <c r="B6" s="200"/>
      <c r="C6" s="200"/>
      <c r="D6" s="175"/>
      <c r="E6" s="60"/>
      <c r="F6" s="201">
        <f>出入金!R6</f>
        <v>0</v>
      </c>
      <c r="G6" s="201">
        <f>出入金!S6</f>
        <v>0</v>
      </c>
      <c r="H6" s="34">
        <f>出入金!C6</f>
        <v>4.4400000000000002E-2</v>
      </c>
      <c r="I6" s="175"/>
      <c r="J6" s="175"/>
      <c r="K6" s="175"/>
      <c r="L6" s="175"/>
      <c r="M6" s="175"/>
      <c r="N6" s="78"/>
      <c r="O6" s="78"/>
      <c r="P6" s="60"/>
      <c r="Q6" s="60"/>
      <c r="R6" s="60"/>
      <c r="S6" s="78"/>
      <c r="T6" s="60"/>
      <c r="U6" s="78"/>
      <c r="V6" s="78"/>
    </row>
    <row r="7" spans="1:29" hidden="1">
      <c r="A7" s="115">
        <v>44201</v>
      </c>
      <c r="B7" s="200"/>
      <c r="C7" s="200"/>
      <c r="D7" s="175"/>
      <c r="E7" s="60"/>
      <c r="F7" s="201">
        <f>出入金!R7</f>
        <v>0</v>
      </c>
      <c r="G7" s="201">
        <f>出入金!S7</f>
        <v>0</v>
      </c>
      <c r="H7" s="34">
        <f>出入金!C7</f>
        <v>4.4400000000000002E-2</v>
      </c>
      <c r="I7" s="175"/>
      <c r="J7" s="175"/>
      <c r="K7" s="175"/>
      <c r="L7" s="175"/>
      <c r="M7" s="175"/>
      <c r="N7" s="78"/>
      <c r="O7" s="78"/>
      <c r="P7" s="60"/>
      <c r="Q7" s="60"/>
      <c r="R7" s="60"/>
      <c r="S7" s="78"/>
      <c r="T7" s="60"/>
      <c r="U7" s="78"/>
      <c r="V7" s="78"/>
    </row>
    <row r="8" spans="1:29" hidden="1">
      <c r="A8" s="115">
        <v>44202</v>
      </c>
      <c r="B8" s="200"/>
      <c r="C8" s="200"/>
      <c r="D8" s="175"/>
      <c r="E8" s="60"/>
      <c r="F8" s="201">
        <f>出入金!R8</f>
        <v>0</v>
      </c>
      <c r="G8" s="201">
        <f>出入金!S8</f>
        <v>0</v>
      </c>
      <c r="H8" s="34">
        <f>出入金!C8</f>
        <v>4.4400000000000002E-2</v>
      </c>
      <c r="I8" s="175"/>
      <c r="J8" s="175"/>
      <c r="K8" s="175"/>
      <c r="L8" s="175"/>
      <c r="M8" s="175"/>
      <c r="N8" s="78"/>
      <c r="O8" s="78"/>
      <c r="P8" s="60"/>
      <c r="Q8" s="60"/>
      <c r="R8" s="60"/>
      <c r="S8" s="78"/>
      <c r="T8" s="60"/>
      <c r="U8" s="78"/>
      <c r="V8" s="78"/>
    </row>
    <row r="9" spans="1:29" hidden="1">
      <c r="A9" s="115">
        <v>44203</v>
      </c>
      <c r="B9" s="200"/>
      <c r="C9" s="200"/>
      <c r="D9" s="175"/>
      <c r="E9" s="60"/>
      <c r="F9" s="201">
        <f>出入金!R9</f>
        <v>0</v>
      </c>
      <c r="G9" s="201">
        <f>出入金!S9</f>
        <v>0</v>
      </c>
      <c r="H9" s="34">
        <f>出入金!C9</f>
        <v>4.4400000000000002E-2</v>
      </c>
      <c r="I9" s="175"/>
      <c r="J9" s="175"/>
      <c r="K9" s="175"/>
      <c r="L9" s="175"/>
      <c r="M9" s="175"/>
      <c r="N9" s="78"/>
      <c r="O9" s="78"/>
      <c r="P9" s="60"/>
      <c r="Q9" s="60"/>
      <c r="R9" s="60"/>
      <c r="S9" s="78"/>
      <c r="T9" s="60"/>
      <c r="U9" s="78"/>
      <c r="V9" s="78"/>
    </row>
    <row r="10" spans="1:29" hidden="1">
      <c r="A10" s="115">
        <v>44204</v>
      </c>
      <c r="B10" s="200"/>
      <c r="C10" s="200"/>
      <c r="D10" s="175"/>
      <c r="E10" s="60"/>
      <c r="F10" s="201">
        <f>出入金!R10</f>
        <v>0</v>
      </c>
      <c r="G10" s="201">
        <f>出入金!S10</f>
        <v>0</v>
      </c>
      <c r="H10" s="34">
        <f>出入金!C10</f>
        <v>4.4400000000000002E-2</v>
      </c>
      <c r="I10" s="175"/>
      <c r="J10" s="175"/>
      <c r="K10" s="175"/>
      <c r="L10" s="175"/>
      <c r="M10" s="175"/>
      <c r="N10" s="78"/>
      <c r="O10" s="78"/>
      <c r="P10" s="60"/>
      <c r="Q10" s="60"/>
      <c r="R10" s="60"/>
      <c r="S10" s="78"/>
      <c r="T10" s="60"/>
      <c r="U10" s="78"/>
      <c r="V10" s="78"/>
    </row>
    <row r="11" spans="1:29" hidden="1">
      <c r="A11" s="115">
        <v>44205</v>
      </c>
      <c r="B11" s="200"/>
      <c r="C11" s="200"/>
      <c r="D11" s="175"/>
      <c r="E11" s="60"/>
      <c r="F11" s="201">
        <f>出入金!R11</f>
        <v>0</v>
      </c>
      <c r="G11" s="201">
        <f>出入金!S11</f>
        <v>0</v>
      </c>
      <c r="H11" s="34">
        <f>出入金!C11</f>
        <v>4.4400000000000002E-2</v>
      </c>
      <c r="I11" s="175"/>
      <c r="J11" s="175"/>
      <c r="K11" s="175"/>
      <c r="L11" s="175"/>
      <c r="M11" s="175"/>
      <c r="N11" s="78"/>
      <c r="O11" s="78"/>
      <c r="P11" s="60"/>
      <c r="Q11" s="60"/>
      <c r="R11" s="60"/>
      <c r="S11" s="78"/>
      <c r="T11" s="60"/>
      <c r="U11" s="78"/>
      <c r="V11" s="78"/>
    </row>
    <row r="12" spans="1:29" hidden="1">
      <c r="A12" s="115">
        <v>44206</v>
      </c>
      <c r="B12" s="200"/>
      <c r="C12" s="200"/>
      <c r="D12" s="175"/>
      <c r="E12" s="60"/>
      <c r="F12" s="201">
        <f>出入金!R12</f>
        <v>0</v>
      </c>
      <c r="G12" s="201">
        <f>出入金!S12</f>
        <v>0</v>
      </c>
      <c r="H12" s="34">
        <f>出入金!C12</f>
        <v>4.4400000000000002E-2</v>
      </c>
      <c r="I12" s="175"/>
      <c r="J12" s="175"/>
      <c r="K12" s="175"/>
      <c r="L12" s="175"/>
      <c r="M12" s="175"/>
      <c r="N12" s="78"/>
      <c r="O12" s="78"/>
      <c r="P12" s="60"/>
      <c r="Q12" s="60"/>
      <c r="R12" s="60"/>
      <c r="S12" s="78"/>
      <c r="T12" s="60"/>
      <c r="U12" s="78"/>
      <c r="V12" s="78"/>
    </row>
    <row r="13" spans="1:29" hidden="1">
      <c r="A13" s="115">
        <v>44207</v>
      </c>
      <c r="B13" s="200"/>
      <c r="C13" s="200"/>
      <c r="D13" s="175"/>
      <c r="E13" s="60"/>
      <c r="F13" s="201">
        <f>出入金!R13</f>
        <v>0</v>
      </c>
      <c r="G13" s="201">
        <f>出入金!S13</f>
        <v>0</v>
      </c>
      <c r="H13" s="34">
        <f>出入金!C13</f>
        <v>4.4400000000000002E-2</v>
      </c>
      <c r="I13" s="175"/>
      <c r="J13" s="175"/>
      <c r="K13" s="175"/>
      <c r="L13" s="175"/>
      <c r="M13" s="175"/>
      <c r="N13" s="78"/>
      <c r="O13" s="78"/>
      <c r="P13" s="60"/>
      <c r="Q13" s="60"/>
      <c r="R13" s="60"/>
      <c r="S13" s="78"/>
      <c r="T13" s="60"/>
      <c r="U13" s="78"/>
      <c r="V13" s="78"/>
    </row>
    <row r="14" spans="1:29" hidden="1">
      <c r="A14" s="115">
        <v>44208</v>
      </c>
      <c r="B14" s="200"/>
      <c r="C14" s="200"/>
      <c r="D14" s="175"/>
      <c r="E14" s="60"/>
      <c r="F14" s="201">
        <f>出入金!R14</f>
        <v>0</v>
      </c>
      <c r="G14" s="201">
        <f>出入金!S14</f>
        <v>0</v>
      </c>
      <c r="H14" s="34">
        <f>出入金!C14</f>
        <v>4.4400000000000002E-2</v>
      </c>
      <c r="I14" s="175"/>
      <c r="J14" s="175"/>
      <c r="K14" s="175"/>
      <c r="L14" s="175"/>
      <c r="M14" s="175"/>
      <c r="N14" s="78"/>
      <c r="O14" s="78"/>
      <c r="P14" s="60"/>
      <c r="Q14" s="60"/>
      <c r="R14" s="60"/>
      <c r="S14" s="78"/>
      <c r="T14" s="60"/>
      <c r="U14" s="78"/>
      <c r="V14" s="78"/>
    </row>
    <row r="15" spans="1:29" hidden="1">
      <c r="A15" s="115">
        <v>44209</v>
      </c>
      <c r="B15" s="200"/>
      <c r="C15" s="200"/>
      <c r="D15" s="175"/>
      <c r="E15" s="60"/>
      <c r="F15" s="201">
        <f>出入金!R15</f>
        <v>0</v>
      </c>
      <c r="G15" s="201">
        <f>出入金!S15</f>
        <v>0</v>
      </c>
      <c r="H15" s="34">
        <f>出入金!C15</f>
        <v>4.4400000000000002E-2</v>
      </c>
      <c r="I15" s="175"/>
      <c r="J15" s="175"/>
      <c r="K15" s="175"/>
      <c r="L15" s="175"/>
      <c r="M15" s="175"/>
      <c r="N15" s="78"/>
      <c r="O15" s="78"/>
      <c r="P15" s="60"/>
      <c r="Q15" s="60"/>
      <c r="R15" s="60"/>
      <c r="S15" s="78"/>
      <c r="T15" s="60"/>
      <c r="U15" s="78"/>
      <c r="V15" s="78"/>
    </row>
    <row r="16" spans="1:29" hidden="1">
      <c r="A16" s="115">
        <v>44210</v>
      </c>
      <c r="B16" s="200"/>
      <c r="C16" s="200"/>
      <c r="D16" s="175"/>
      <c r="E16" s="60"/>
      <c r="F16" s="201">
        <f>出入金!R16</f>
        <v>0</v>
      </c>
      <c r="G16" s="201">
        <f>出入金!S16</f>
        <v>0</v>
      </c>
      <c r="H16" s="34">
        <f>出入金!C16</f>
        <v>4.4400000000000002E-2</v>
      </c>
      <c r="I16" s="175"/>
      <c r="J16" s="175"/>
      <c r="K16" s="175"/>
      <c r="L16" s="175"/>
      <c r="M16" s="175"/>
      <c r="N16" s="78"/>
      <c r="O16" s="78"/>
      <c r="P16" s="60"/>
      <c r="Q16" s="60"/>
      <c r="R16" s="60"/>
      <c r="S16" s="78"/>
      <c r="T16" s="60"/>
      <c r="U16" s="78"/>
      <c r="V16" s="78"/>
    </row>
    <row r="17" spans="1:22" hidden="1">
      <c r="A17" s="115">
        <v>44211</v>
      </c>
      <c r="B17" s="200"/>
      <c r="C17" s="200"/>
      <c r="D17" s="175"/>
      <c r="E17" s="60"/>
      <c r="F17" s="201">
        <f>出入金!R17</f>
        <v>0</v>
      </c>
      <c r="G17" s="201">
        <f>出入金!S17</f>
        <v>0</v>
      </c>
      <c r="H17" s="34">
        <f>出入金!C17</f>
        <v>4.4400000000000002E-2</v>
      </c>
      <c r="I17" s="175"/>
      <c r="J17" s="175"/>
      <c r="K17" s="175"/>
      <c r="L17" s="175"/>
      <c r="M17" s="175"/>
      <c r="N17" s="78"/>
      <c r="O17" s="78"/>
      <c r="P17" s="60"/>
      <c r="Q17" s="60"/>
      <c r="R17" s="60"/>
      <c r="S17" s="78"/>
      <c r="T17" s="60"/>
      <c r="U17" s="78"/>
      <c r="V17" s="78"/>
    </row>
    <row r="18" spans="1:22" hidden="1">
      <c r="A18" s="115">
        <v>44212</v>
      </c>
      <c r="B18" s="200"/>
      <c r="C18" s="200"/>
      <c r="D18" s="175"/>
      <c r="E18" s="60"/>
      <c r="F18" s="201">
        <f>出入金!R18</f>
        <v>0</v>
      </c>
      <c r="G18" s="201">
        <f>出入金!S18</f>
        <v>0</v>
      </c>
      <c r="H18" s="34">
        <f>出入金!C18</f>
        <v>4.4400000000000002E-2</v>
      </c>
      <c r="I18" s="175"/>
      <c r="J18" s="175"/>
      <c r="K18" s="175"/>
      <c r="L18" s="175"/>
      <c r="M18" s="175"/>
      <c r="N18" s="78"/>
      <c r="O18" s="78"/>
      <c r="P18" s="60"/>
      <c r="Q18" s="60"/>
      <c r="R18" s="60"/>
      <c r="S18" s="78"/>
      <c r="T18" s="60"/>
      <c r="U18" s="78"/>
      <c r="V18" s="78"/>
    </row>
    <row r="19" spans="1:22" hidden="1">
      <c r="A19" s="115">
        <v>44213</v>
      </c>
      <c r="B19" s="200"/>
      <c r="C19" s="200"/>
      <c r="D19" s="175"/>
      <c r="E19" s="60"/>
      <c r="F19" s="201">
        <f>出入金!R19</f>
        <v>0</v>
      </c>
      <c r="G19" s="201">
        <f>出入金!S19</f>
        <v>0</v>
      </c>
      <c r="H19" s="34">
        <f>出入金!C19</f>
        <v>4.4400000000000002E-2</v>
      </c>
      <c r="I19" s="175"/>
      <c r="J19" s="175"/>
      <c r="K19" s="175"/>
      <c r="L19" s="175"/>
      <c r="M19" s="175"/>
      <c r="N19" s="78"/>
      <c r="O19" s="78"/>
      <c r="P19" s="60"/>
      <c r="Q19" s="60"/>
      <c r="R19" s="60"/>
      <c r="S19" s="78"/>
      <c r="T19" s="60"/>
      <c r="U19" s="78"/>
      <c r="V19" s="78"/>
    </row>
    <row r="20" spans="1:22" hidden="1">
      <c r="A20" s="115">
        <v>44214</v>
      </c>
      <c r="B20" s="200"/>
      <c r="C20" s="200"/>
      <c r="D20" s="175"/>
      <c r="E20" s="60"/>
      <c r="F20" s="201">
        <f>出入金!R20</f>
        <v>0</v>
      </c>
      <c r="G20" s="201">
        <f>出入金!S20</f>
        <v>0</v>
      </c>
      <c r="H20" s="34">
        <f>出入金!C20</f>
        <v>4.4400000000000002E-2</v>
      </c>
      <c r="I20" s="175"/>
      <c r="J20" s="175"/>
      <c r="K20" s="175"/>
      <c r="L20" s="175"/>
      <c r="M20" s="175"/>
      <c r="N20" s="78"/>
      <c r="O20" s="78"/>
      <c r="P20" s="60"/>
      <c r="Q20" s="60"/>
      <c r="R20" s="60"/>
      <c r="S20" s="78"/>
      <c r="T20" s="60"/>
      <c r="U20" s="78"/>
      <c r="V20" s="78"/>
    </row>
    <row r="21" spans="1:22" hidden="1">
      <c r="A21" s="115">
        <v>44215</v>
      </c>
      <c r="B21" s="200"/>
      <c r="C21" s="200"/>
      <c r="D21" s="175"/>
      <c r="E21" s="60"/>
      <c r="F21" s="201">
        <f>出入金!R21</f>
        <v>0</v>
      </c>
      <c r="G21" s="201">
        <f>出入金!S21</f>
        <v>0</v>
      </c>
      <c r="H21" s="34">
        <f>出入金!C21</f>
        <v>4.4400000000000002E-2</v>
      </c>
      <c r="I21" s="175"/>
      <c r="J21" s="175"/>
      <c r="K21" s="175"/>
      <c r="L21" s="175"/>
      <c r="M21" s="175"/>
      <c r="N21" s="78"/>
      <c r="O21" s="78"/>
      <c r="P21" s="60"/>
      <c r="Q21" s="60"/>
      <c r="R21" s="60"/>
      <c r="S21" s="78"/>
      <c r="T21" s="60"/>
      <c r="U21" s="78"/>
      <c r="V21" s="78"/>
    </row>
    <row r="22" spans="1:22" hidden="1">
      <c r="A22" s="115">
        <v>44216</v>
      </c>
      <c r="B22" s="200"/>
      <c r="C22" s="200"/>
      <c r="D22" s="175"/>
      <c r="E22" s="60"/>
      <c r="F22" s="201">
        <f>出入金!R22</f>
        <v>0</v>
      </c>
      <c r="G22" s="201">
        <f>出入金!S22</f>
        <v>0</v>
      </c>
      <c r="H22" s="34">
        <f>出入金!C22</f>
        <v>4.4400000000000002E-2</v>
      </c>
      <c r="I22" s="175"/>
      <c r="J22" s="175"/>
      <c r="K22" s="175"/>
      <c r="L22" s="175"/>
      <c r="M22" s="175"/>
      <c r="N22" s="78"/>
      <c r="O22" s="78"/>
      <c r="P22" s="60"/>
      <c r="Q22" s="60"/>
      <c r="R22" s="60"/>
      <c r="S22" s="78"/>
      <c r="T22" s="60"/>
      <c r="U22" s="78"/>
      <c r="V22" s="78"/>
    </row>
    <row r="23" spans="1:22" hidden="1">
      <c r="A23" s="115">
        <v>44217</v>
      </c>
      <c r="B23" s="200"/>
      <c r="C23" s="200"/>
      <c r="D23" s="175"/>
      <c r="E23" s="60"/>
      <c r="F23" s="201">
        <f>出入金!R23</f>
        <v>0</v>
      </c>
      <c r="G23" s="201">
        <f>出入金!S23</f>
        <v>0</v>
      </c>
      <c r="H23" s="34">
        <f>出入金!C23</f>
        <v>4.4400000000000002E-2</v>
      </c>
      <c r="I23" s="175"/>
      <c r="J23" s="175"/>
      <c r="K23" s="175"/>
      <c r="L23" s="175"/>
      <c r="M23" s="175"/>
      <c r="N23" s="78"/>
      <c r="O23" s="78"/>
      <c r="P23" s="60"/>
      <c r="Q23" s="60"/>
      <c r="R23" s="60"/>
      <c r="S23" s="78"/>
      <c r="T23" s="60"/>
      <c r="U23" s="78"/>
      <c r="V23" s="78"/>
    </row>
    <row r="24" spans="1:22" hidden="1">
      <c r="A24" s="115">
        <v>44218</v>
      </c>
      <c r="B24" s="200"/>
      <c r="C24" s="200"/>
      <c r="D24" s="175"/>
      <c r="E24" s="60"/>
      <c r="F24" s="201">
        <f>出入金!R24</f>
        <v>0</v>
      </c>
      <c r="G24" s="201">
        <f>出入金!S24</f>
        <v>0</v>
      </c>
      <c r="H24" s="34">
        <f>出入金!C24</f>
        <v>4.4400000000000002E-2</v>
      </c>
      <c r="I24" s="175"/>
      <c r="J24" s="175"/>
      <c r="K24" s="175"/>
      <c r="L24" s="175"/>
      <c r="M24" s="175"/>
      <c r="N24" s="78"/>
      <c r="O24" s="78"/>
      <c r="P24" s="60"/>
      <c r="Q24" s="60"/>
      <c r="R24" s="60"/>
      <c r="S24" s="78"/>
      <c r="T24" s="60"/>
      <c r="U24" s="78"/>
      <c r="V24" s="78"/>
    </row>
    <row r="25" spans="1:22" hidden="1">
      <c r="A25" s="115">
        <v>44219</v>
      </c>
      <c r="B25" s="200"/>
      <c r="C25" s="200"/>
      <c r="D25" s="175"/>
      <c r="E25" s="60"/>
      <c r="F25" s="201">
        <f>出入金!R25</f>
        <v>0</v>
      </c>
      <c r="G25" s="201">
        <f>出入金!S25</f>
        <v>0</v>
      </c>
      <c r="H25" s="34">
        <f>出入金!C25</f>
        <v>4.4400000000000002E-2</v>
      </c>
      <c r="I25" s="175"/>
      <c r="J25" s="175"/>
      <c r="K25" s="175"/>
      <c r="L25" s="175"/>
      <c r="M25" s="175"/>
      <c r="N25" s="78"/>
      <c r="O25" s="78"/>
      <c r="P25" s="60"/>
      <c r="Q25" s="60"/>
      <c r="R25" s="60"/>
      <c r="S25" s="78"/>
      <c r="T25" s="60"/>
      <c r="U25" s="78"/>
      <c r="V25" s="78"/>
    </row>
    <row r="26" spans="1:22" hidden="1">
      <c r="A26" s="115">
        <v>44220</v>
      </c>
      <c r="B26" s="200"/>
      <c r="C26" s="200"/>
      <c r="D26" s="175"/>
      <c r="E26" s="60"/>
      <c r="F26" s="201">
        <f>出入金!R26</f>
        <v>0</v>
      </c>
      <c r="G26" s="201">
        <f>出入金!S26</f>
        <v>0</v>
      </c>
      <c r="H26" s="34">
        <f>出入金!C26</f>
        <v>4.4400000000000002E-2</v>
      </c>
      <c r="I26" s="175"/>
      <c r="J26" s="175"/>
      <c r="K26" s="175"/>
      <c r="L26" s="175"/>
      <c r="M26" s="175"/>
      <c r="N26" s="78"/>
      <c r="O26" s="78"/>
      <c r="P26" s="60"/>
      <c r="Q26" s="60"/>
      <c r="R26" s="60"/>
      <c r="S26" s="78"/>
      <c r="T26" s="60"/>
      <c r="U26" s="78"/>
      <c r="V26" s="78"/>
    </row>
    <row r="27" spans="1:22" hidden="1">
      <c r="A27" s="115">
        <v>44221</v>
      </c>
      <c r="B27" s="200"/>
      <c r="C27" s="200"/>
      <c r="D27" s="175"/>
      <c r="E27" s="60"/>
      <c r="F27" s="201">
        <f>出入金!R27</f>
        <v>0</v>
      </c>
      <c r="G27" s="201">
        <f>出入金!S27</f>
        <v>0</v>
      </c>
      <c r="H27" s="34">
        <f>出入金!C27</f>
        <v>4.4400000000000002E-2</v>
      </c>
      <c r="I27" s="175"/>
      <c r="J27" s="175"/>
      <c r="K27" s="175"/>
      <c r="L27" s="175"/>
      <c r="M27" s="175"/>
      <c r="N27" s="78"/>
      <c r="O27" s="78"/>
      <c r="P27" s="60"/>
      <c r="Q27" s="60"/>
      <c r="R27" s="60"/>
      <c r="S27" s="78"/>
      <c r="T27" s="60"/>
      <c r="U27" s="78"/>
      <c r="V27" s="78"/>
    </row>
    <row r="28" spans="1:22" hidden="1">
      <c r="A28" s="115">
        <v>44222</v>
      </c>
      <c r="B28" s="200"/>
      <c r="C28" s="200"/>
      <c r="D28" s="175"/>
      <c r="E28" s="60"/>
      <c r="F28" s="201">
        <f>出入金!R28</f>
        <v>0</v>
      </c>
      <c r="G28" s="201">
        <f>出入金!S28</f>
        <v>0</v>
      </c>
      <c r="H28" s="34">
        <f>出入金!C28</f>
        <v>4.4400000000000002E-2</v>
      </c>
      <c r="I28" s="175"/>
      <c r="J28" s="175"/>
      <c r="K28" s="175"/>
      <c r="L28" s="175"/>
      <c r="M28" s="175"/>
      <c r="N28" s="78"/>
      <c r="O28" s="78"/>
      <c r="P28" s="60"/>
      <c r="Q28" s="60"/>
      <c r="R28" s="60"/>
      <c r="S28" s="78"/>
      <c r="T28" s="60"/>
      <c r="U28" s="78"/>
      <c r="V28" s="78"/>
    </row>
    <row r="29" spans="1:22" hidden="1">
      <c r="A29" s="115">
        <v>44223</v>
      </c>
      <c r="B29" s="200"/>
      <c r="C29" s="200"/>
      <c r="D29" s="175"/>
      <c r="E29" s="60"/>
      <c r="F29" s="201">
        <f>出入金!R29</f>
        <v>0</v>
      </c>
      <c r="G29" s="201">
        <f>出入金!S29</f>
        <v>0</v>
      </c>
      <c r="H29" s="34">
        <f>出入金!C29</f>
        <v>4.4400000000000002E-2</v>
      </c>
      <c r="I29" s="175"/>
      <c r="J29" s="175"/>
      <c r="K29" s="175"/>
      <c r="L29" s="175"/>
      <c r="M29" s="175"/>
      <c r="N29" s="78"/>
      <c r="O29" s="78"/>
      <c r="P29" s="60"/>
      <c r="Q29" s="60"/>
      <c r="R29" s="60"/>
      <c r="S29" s="78"/>
      <c r="T29" s="60"/>
      <c r="U29" s="78"/>
      <c r="V29" s="78"/>
    </row>
    <row r="30" spans="1:22" hidden="1">
      <c r="A30" s="115">
        <v>44224</v>
      </c>
      <c r="B30" s="200"/>
      <c r="C30" s="200"/>
      <c r="D30" s="175"/>
      <c r="E30" s="60"/>
      <c r="F30" s="201">
        <f>出入金!R30</f>
        <v>0</v>
      </c>
      <c r="G30" s="201">
        <f>出入金!S30</f>
        <v>0</v>
      </c>
      <c r="H30" s="34">
        <f>出入金!C30</f>
        <v>4.4400000000000002E-2</v>
      </c>
      <c r="I30" s="175"/>
      <c r="J30" s="175"/>
      <c r="K30" s="175"/>
      <c r="L30" s="175"/>
      <c r="M30" s="175"/>
      <c r="N30" s="78"/>
      <c r="O30" s="78"/>
      <c r="P30" s="60"/>
      <c r="Q30" s="60"/>
      <c r="R30" s="60"/>
      <c r="S30" s="78"/>
      <c r="T30" s="60"/>
      <c r="U30" s="78"/>
      <c r="V30" s="78"/>
    </row>
    <row r="31" spans="1:22" hidden="1">
      <c r="A31" s="115">
        <v>44225</v>
      </c>
      <c r="B31" s="200"/>
      <c r="C31" s="200"/>
      <c r="D31" s="175"/>
      <c r="E31" s="60"/>
      <c r="F31" s="201">
        <f>出入金!R31</f>
        <v>0</v>
      </c>
      <c r="G31" s="201">
        <f>出入金!S31</f>
        <v>0</v>
      </c>
      <c r="H31" s="34">
        <f>出入金!C31</f>
        <v>4.4400000000000002E-2</v>
      </c>
      <c r="I31" s="175"/>
      <c r="J31" s="175"/>
      <c r="K31" s="175"/>
      <c r="L31" s="175"/>
      <c r="M31" s="175"/>
      <c r="N31" s="78"/>
      <c r="O31" s="78"/>
      <c r="P31" s="60"/>
      <c r="Q31" s="60"/>
      <c r="R31" s="60"/>
      <c r="S31" s="78"/>
      <c r="T31" s="60"/>
      <c r="U31" s="78"/>
      <c r="V31" s="78"/>
    </row>
    <row r="32" spans="1:22" hidden="1">
      <c r="A32" s="115">
        <v>44226</v>
      </c>
      <c r="B32" s="200"/>
      <c r="C32" s="200"/>
      <c r="D32" s="175"/>
      <c r="E32" s="60"/>
      <c r="F32" s="201">
        <f>出入金!R32</f>
        <v>0</v>
      </c>
      <c r="G32" s="201">
        <f>出入金!S32</f>
        <v>0</v>
      </c>
      <c r="H32" s="34">
        <f>出入金!C32</f>
        <v>4.4400000000000002E-2</v>
      </c>
      <c r="I32" s="175"/>
      <c r="J32" s="175"/>
      <c r="K32" s="175"/>
      <c r="L32" s="175"/>
      <c r="M32" s="175"/>
      <c r="N32" s="78"/>
      <c r="O32" s="78"/>
      <c r="P32" s="60"/>
      <c r="Q32" s="60"/>
      <c r="R32" s="60"/>
      <c r="S32" s="78"/>
      <c r="T32" s="60"/>
      <c r="U32" s="78"/>
      <c r="V32" s="78"/>
    </row>
    <row r="33" spans="1:22" hidden="1">
      <c r="A33" s="115">
        <v>44227</v>
      </c>
      <c r="B33" s="200"/>
      <c r="C33" s="200"/>
      <c r="D33" s="175"/>
      <c r="E33" s="60"/>
      <c r="F33" s="201">
        <f>出入金!R33</f>
        <v>0</v>
      </c>
      <c r="G33" s="201">
        <f>出入金!S33</f>
        <v>0</v>
      </c>
      <c r="H33" s="34">
        <f>出入金!C33</f>
        <v>4.4400000000000002E-2</v>
      </c>
      <c r="I33" s="175"/>
      <c r="J33" s="175"/>
      <c r="K33" s="175"/>
      <c r="L33" s="175"/>
      <c r="M33" s="175"/>
      <c r="N33" s="78"/>
      <c r="O33" s="78"/>
      <c r="P33" s="60"/>
      <c r="Q33" s="60"/>
      <c r="R33" s="60"/>
      <c r="S33" s="78"/>
      <c r="T33" s="60"/>
      <c r="U33" s="78"/>
      <c r="V33" s="78"/>
    </row>
    <row r="34" spans="1:22" hidden="1">
      <c r="A34" s="115">
        <v>44228</v>
      </c>
      <c r="B34" s="200"/>
      <c r="C34" s="200"/>
      <c r="D34" s="175"/>
      <c r="E34" s="60"/>
      <c r="F34" s="201">
        <f>出入金!R34</f>
        <v>0</v>
      </c>
      <c r="G34" s="201">
        <f>出入金!S34</f>
        <v>0</v>
      </c>
      <c r="H34" s="34">
        <f>出入金!C34</f>
        <v>4.4400000000000002E-2</v>
      </c>
      <c r="I34" s="175"/>
      <c r="J34" s="175"/>
      <c r="K34" s="175"/>
      <c r="L34" s="175"/>
      <c r="M34" s="175"/>
      <c r="N34" s="78"/>
      <c r="O34" s="78"/>
      <c r="P34" s="60"/>
      <c r="Q34" s="60"/>
      <c r="R34" s="60"/>
      <c r="S34" s="78"/>
      <c r="T34" s="60"/>
      <c r="U34" s="78"/>
      <c r="V34" s="78"/>
    </row>
    <row r="35" spans="1:22" hidden="1">
      <c r="A35" s="115">
        <v>44229</v>
      </c>
      <c r="B35" s="200"/>
      <c r="C35" s="200"/>
      <c r="D35" s="175"/>
      <c r="E35" s="60"/>
      <c r="F35" s="201">
        <f>出入金!R35</f>
        <v>0</v>
      </c>
      <c r="G35" s="201">
        <f>出入金!S35</f>
        <v>0</v>
      </c>
      <c r="H35" s="34">
        <f>出入金!C35</f>
        <v>4.4400000000000002E-2</v>
      </c>
      <c r="I35" s="175"/>
      <c r="J35" s="175"/>
      <c r="K35" s="175"/>
      <c r="L35" s="175"/>
      <c r="M35" s="175"/>
      <c r="N35" s="78"/>
      <c r="O35" s="78"/>
      <c r="P35" s="60"/>
      <c r="Q35" s="60"/>
      <c r="R35" s="60"/>
      <c r="S35" s="78"/>
      <c r="T35" s="60"/>
      <c r="U35" s="78"/>
      <c r="V35" s="78"/>
    </row>
    <row r="36" spans="1:22" hidden="1">
      <c r="A36" s="115">
        <v>44230</v>
      </c>
      <c r="B36" s="200"/>
      <c r="C36" s="200"/>
      <c r="D36" s="175"/>
      <c r="E36" s="60"/>
      <c r="F36" s="201">
        <f>出入金!R36</f>
        <v>0</v>
      </c>
      <c r="G36" s="201">
        <f>出入金!S36</f>
        <v>0</v>
      </c>
      <c r="H36" s="34">
        <f>出入金!C36</f>
        <v>4.4400000000000002E-2</v>
      </c>
      <c r="I36" s="175"/>
      <c r="J36" s="175"/>
      <c r="K36" s="175"/>
      <c r="L36" s="175"/>
      <c r="M36" s="175"/>
      <c r="N36" s="78"/>
      <c r="O36" s="78"/>
      <c r="P36" s="60"/>
      <c r="Q36" s="60"/>
      <c r="R36" s="60"/>
      <c r="S36" s="78"/>
      <c r="T36" s="60"/>
      <c r="U36" s="78"/>
      <c r="V36" s="78"/>
    </row>
    <row r="37" spans="1:22" hidden="1">
      <c r="A37" s="115">
        <v>44231</v>
      </c>
      <c r="B37" s="200"/>
      <c r="C37" s="200"/>
      <c r="D37" s="175"/>
      <c r="E37" s="60"/>
      <c r="F37" s="201">
        <f>出入金!R37</f>
        <v>0</v>
      </c>
      <c r="G37" s="201">
        <f>出入金!S37</f>
        <v>0</v>
      </c>
      <c r="H37" s="34">
        <f>出入金!C37</f>
        <v>4.4400000000000002E-2</v>
      </c>
      <c r="I37" s="175"/>
      <c r="J37" s="175"/>
      <c r="K37" s="175"/>
      <c r="L37" s="175"/>
      <c r="M37" s="175"/>
      <c r="N37" s="78"/>
      <c r="O37" s="78"/>
      <c r="P37" s="60"/>
      <c r="Q37" s="60"/>
      <c r="R37" s="60"/>
      <c r="S37" s="78"/>
      <c r="T37" s="60"/>
      <c r="U37" s="78"/>
      <c r="V37" s="78"/>
    </row>
    <row r="38" spans="1:22" hidden="1">
      <c r="A38" s="115">
        <v>44232</v>
      </c>
      <c r="B38" s="200"/>
      <c r="C38" s="200"/>
      <c r="D38" s="175"/>
      <c r="E38" s="60"/>
      <c r="F38" s="201">
        <f>出入金!R38</f>
        <v>0</v>
      </c>
      <c r="G38" s="201">
        <f>出入金!S38</f>
        <v>0</v>
      </c>
      <c r="H38" s="34">
        <f>出入金!C38</f>
        <v>4.4400000000000002E-2</v>
      </c>
      <c r="I38" s="175"/>
      <c r="J38" s="175"/>
      <c r="K38" s="175"/>
      <c r="L38" s="175"/>
      <c r="M38" s="175"/>
      <c r="N38" s="78"/>
      <c r="O38" s="78"/>
      <c r="P38" s="60"/>
      <c r="Q38" s="60"/>
      <c r="R38" s="60"/>
      <c r="S38" s="78"/>
      <c r="T38" s="60"/>
      <c r="U38" s="78"/>
      <c r="V38" s="78"/>
    </row>
    <row r="39" spans="1:22" hidden="1">
      <c r="A39" s="115">
        <v>44233</v>
      </c>
      <c r="B39" s="200"/>
      <c r="C39" s="200"/>
      <c r="D39" s="175"/>
      <c r="E39" s="60"/>
      <c r="F39" s="201">
        <f>出入金!R39</f>
        <v>0</v>
      </c>
      <c r="G39" s="201">
        <f>出入金!S39</f>
        <v>0</v>
      </c>
      <c r="H39" s="34">
        <f>出入金!C39</f>
        <v>4.4400000000000002E-2</v>
      </c>
      <c r="I39" s="175"/>
      <c r="J39" s="175"/>
      <c r="K39" s="175"/>
      <c r="L39" s="175"/>
      <c r="M39" s="175"/>
      <c r="N39" s="78"/>
      <c r="O39" s="78"/>
      <c r="P39" s="60"/>
      <c r="Q39" s="60"/>
      <c r="R39" s="60"/>
      <c r="S39" s="78"/>
      <c r="T39" s="60"/>
      <c r="U39" s="78"/>
      <c r="V39" s="78"/>
    </row>
    <row r="40" spans="1:22" hidden="1">
      <c r="A40" s="115">
        <v>44234</v>
      </c>
      <c r="B40" s="200"/>
      <c r="C40" s="200"/>
      <c r="D40" s="175"/>
      <c r="E40" s="60"/>
      <c r="F40" s="201">
        <f>出入金!R40</f>
        <v>0</v>
      </c>
      <c r="G40" s="201">
        <f>出入金!S40</f>
        <v>0</v>
      </c>
      <c r="H40" s="34">
        <f>出入金!C40</f>
        <v>4.4400000000000002E-2</v>
      </c>
      <c r="I40" s="175"/>
      <c r="J40" s="175"/>
      <c r="K40" s="175"/>
      <c r="L40" s="175"/>
      <c r="M40" s="175"/>
      <c r="N40" s="78"/>
      <c r="O40" s="78"/>
      <c r="P40" s="60"/>
      <c r="Q40" s="60"/>
      <c r="R40" s="60"/>
      <c r="S40" s="78"/>
      <c r="T40" s="60"/>
      <c r="U40" s="78"/>
      <c r="V40" s="78"/>
    </row>
    <row r="41" spans="1:22" hidden="1">
      <c r="A41" s="115">
        <v>44235</v>
      </c>
      <c r="B41" s="200"/>
      <c r="C41" s="200"/>
      <c r="D41" s="175"/>
      <c r="E41" s="60"/>
      <c r="F41" s="201">
        <f>出入金!R41</f>
        <v>0</v>
      </c>
      <c r="G41" s="201">
        <f>出入金!S41</f>
        <v>0</v>
      </c>
      <c r="H41" s="34">
        <f>出入金!C41</f>
        <v>4.4400000000000002E-2</v>
      </c>
      <c r="I41" s="175"/>
      <c r="J41" s="175"/>
      <c r="K41" s="175"/>
      <c r="L41" s="175"/>
      <c r="M41" s="175"/>
      <c r="N41" s="78"/>
      <c r="O41" s="78"/>
      <c r="P41" s="60"/>
      <c r="Q41" s="60"/>
      <c r="R41" s="60"/>
      <c r="S41" s="78"/>
      <c r="T41" s="60"/>
      <c r="U41" s="78"/>
      <c r="V41" s="78"/>
    </row>
    <row r="42" spans="1:22" hidden="1">
      <c r="A42" s="115">
        <v>44236</v>
      </c>
      <c r="B42" s="200"/>
      <c r="C42" s="200"/>
      <c r="D42" s="175"/>
      <c r="E42" s="60"/>
      <c r="F42" s="201">
        <f>出入金!R42</f>
        <v>0</v>
      </c>
      <c r="G42" s="201">
        <f>出入金!S42</f>
        <v>0</v>
      </c>
      <c r="H42" s="34">
        <f>出入金!C42</f>
        <v>4.4400000000000002E-2</v>
      </c>
      <c r="I42" s="175"/>
      <c r="J42" s="175"/>
      <c r="K42" s="175"/>
      <c r="L42" s="175"/>
      <c r="M42" s="175"/>
      <c r="N42" s="78"/>
      <c r="O42" s="78"/>
      <c r="P42" s="60"/>
      <c r="Q42" s="60"/>
      <c r="R42" s="60"/>
      <c r="S42" s="78"/>
      <c r="T42" s="60"/>
      <c r="U42" s="78"/>
      <c r="V42" s="78"/>
    </row>
    <row r="43" spans="1:22" hidden="1">
      <c r="A43" s="115">
        <v>44237</v>
      </c>
      <c r="B43" s="200"/>
      <c r="C43" s="200"/>
      <c r="D43" s="175"/>
      <c r="E43" s="60"/>
      <c r="F43" s="201">
        <f>出入金!R43</f>
        <v>0</v>
      </c>
      <c r="G43" s="201">
        <f>出入金!S43</f>
        <v>0</v>
      </c>
      <c r="H43" s="34">
        <f>出入金!C43</f>
        <v>4.4400000000000002E-2</v>
      </c>
      <c r="I43" s="175"/>
      <c r="J43" s="175"/>
      <c r="K43" s="175"/>
      <c r="L43" s="175"/>
      <c r="M43" s="175"/>
      <c r="N43" s="78"/>
      <c r="O43" s="78"/>
      <c r="P43" s="60"/>
      <c r="Q43" s="60"/>
      <c r="R43" s="60"/>
      <c r="S43" s="78"/>
      <c r="T43" s="60"/>
      <c r="U43" s="78"/>
      <c r="V43" s="78"/>
    </row>
    <row r="44" spans="1:22" hidden="1">
      <c r="A44" s="115">
        <v>44238</v>
      </c>
      <c r="B44" s="200"/>
      <c r="C44" s="200"/>
      <c r="D44" s="175"/>
      <c r="E44" s="60"/>
      <c r="F44" s="201">
        <f>出入金!R44</f>
        <v>0</v>
      </c>
      <c r="G44" s="201">
        <f>出入金!S44</f>
        <v>0</v>
      </c>
      <c r="H44" s="34">
        <f>出入金!C44</f>
        <v>4.4400000000000002E-2</v>
      </c>
      <c r="I44" s="175"/>
      <c r="J44" s="175"/>
      <c r="K44" s="175"/>
      <c r="L44" s="175"/>
      <c r="M44" s="175"/>
      <c r="N44" s="78"/>
      <c r="O44" s="78"/>
      <c r="P44" s="60"/>
      <c r="Q44" s="60"/>
      <c r="R44" s="60"/>
      <c r="S44" s="78"/>
      <c r="T44" s="60"/>
      <c r="U44" s="78"/>
      <c r="V44" s="78"/>
    </row>
    <row r="45" spans="1:22" hidden="1">
      <c r="A45" s="115">
        <v>44239</v>
      </c>
      <c r="B45" s="200"/>
      <c r="C45" s="200"/>
      <c r="D45" s="175"/>
      <c r="E45" s="60"/>
      <c r="F45" s="201">
        <f>出入金!R45</f>
        <v>0</v>
      </c>
      <c r="G45" s="201">
        <f>出入金!S45</f>
        <v>0</v>
      </c>
      <c r="H45" s="34">
        <f>出入金!C45</f>
        <v>4.4400000000000002E-2</v>
      </c>
      <c r="I45" s="175"/>
      <c r="J45" s="175"/>
      <c r="K45" s="175"/>
      <c r="L45" s="175"/>
      <c r="M45" s="175"/>
      <c r="N45" s="78"/>
      <c r="O45" s="78"/>
      <c r="P45" s="60"/>
      <c r="Q45" s="60"/>
      <c r="R45" s="60"/>
      <c r="S45" s="78"/>
      <c r="T45" s="60"/>
      <c r="U45" s="78"/>
      <c r="V45" s="78"/>
    </row>
    <row r="46" spans="1:22" hidden="1">
      <c r="A46" s="115">
        <v>44240</v>
      </c>
      <c r="B46" s="200"/>
      <c r="C46" s="200"/>
      <c r="D46" s="175"/>
      <c r="E46" s="60"/>
      <c r="F46" s="201">
        <f>出入金!R46</f>
        <v>0</v>
      </c>
      <c r="G46" s="201">
        <f>出入金!S46</f>
        <v>0</v>
      </c>
      <c r="H46" s="34">
        <f>出入金!C46</f>
        <v>4.4400000000000002E-2</v>
      </c>
      <c r="I46" s="175"/>
      <c r="J46" s="175"/>
      <c r="K46" s="175"/>
      <c r="L46" s="175"/>
      <c r="M46" s="175"/>
      <c r="N46" s="78"/>
      <c r="O46" s="78"/>
      <c r="P46" s="60"/>
      <c r="Q46" s="60"/>
      <c r="R46" s="60"/>
      <c r="S46" s="78"/>
      <c r="T46" s="60"/>
      <c r="U46" s="78"/>
      <c r="V46" s="78"/>
    </row>
    <row r="47" spans="1:22" hidden="1">
      <c r="A47" s="115">
        <v>44241</v>
      </c>
      <c r="B47" s="200"/>
      <c r="C47" s="200"/>
      <c r="D47" s="175"/>
      <c r="E47" s="60"/>
      <c r="F47" s="201">
        <f>出入金!R47</f>
        <v>0</v>
      </c>
      <c r="G47" s="201">
        <f>出入金!S47</f>
        <v>0</v>
      </c>
      <c r="H47" s="34">
        <f>出入金!C47</f>
        <v>4.4400000000000002E-2</v>
      </c>
      <c r="I47" s="175"/>
      <c r="J47" s="175"/>
      <c r="K47" s="175"/>
      <c r="L47" s="175"/>
      <c r="M47" s="175"/>
      <c r="N47" s="78"/>
      <c r="O47" s="78"/>
      <c r="P47" s="60"/>
      <c r="Q47" s="60"/>
      <c r="R47" s="60"/>
      <c r="S47" s="78"/>
      <c r="T47" s="60"/>
      <c r="U47" s="78"/>
      <c r="V47" s="78"/>
    </row>
    <row r="48" spans="1:22" hidden="1">
      <c r="A48" s="115">
        <v>44242</v>
      </c>
      <c r="B48" s="200"/>
      <c r="C48" s="200"/>
      <c r="D48" s="175"/>
      <c r="E48" s="60"/>
      <c r="F48" s="201">
        <f>出入金!R48</f>
        <v>0</v>
      </c>
      <c r="G48" s="201">
        <f>出入金!S48</f>
        <v>0</v>
      </c>
      <c r="H48" s="34">
        <f>出入金!C48</f>
        <v>4.4400000000000002E-2</v>
      </c>
      <c r="I48" s="175"/>
      <c r="J48" s="175"/>
      <c r="K48" s="175"/>
      <c r="L48" s="175"/>
      <c r="M48" s="175"/>
      <c r="N48" s="78"/>
      <c r="O48" s="78"/>
      <c r="P48" s="60"/>
      <c r="Q48" s="60"/>
      <c r="R48" s="60"/>
      <c r="S48" s="78"/>
      <c r="T48" s="60"/>
      <c r="U48" s="78"/>
      <c r="V48" s="78"/>
    </row>
    <row r="49" spans="1:22" hidden="1">
      <c r="A49" s="115">
        <v>44243</v>
      </c>
      <c r="B49" s="200"/>
      <c r="C49" s="200"/>
      <c r="D49" s="175"/>
      <c r="E49" s="60"/>
      <c r="F49" s="201">
        <f>出入金!R49</f>
        <v>0</v>
      </c>
      <c r="G49" s="201">
        <f>出入金!S49</f>
        <v>0</v>
      </c>
      <c r="H49" s="34">
        <f>出入金!C49</f>
        <v>4.4400000000000002E-2</v>
      </c>
      <c r="I49" s="175"/>
      <c r="J49" s="175"/>
      <c r="K49" s="175"/>
      <c r="L49" s="175"/>
      <c r="M49" s="175"/>
      <c r="N49" s="78"/>
      <c r="O49" s="78"/>
      <c r="P49" s="60"/>
      <c r="Q49" s="60"/>
      <c r="R49" s="60"/>
      <c r="S49" s="78"/>
      <c r="T49" s="60"/>
      <c r="U49" s="78"/>
      <c r="V49" s="78"/>
    </row>
    <row r="50" spans="1:22" hidden="1">
      <c r="A50" s="115">
        <v>44244</v>
      </c>
      <c r="B50" s="200"/>
      <c r="C50" s="200"/>
      <c r="D50" s="175"/>
      <c r="E50" s="60"/>
      <c r="F50" s="201">
        <f>出入金!R50</f>
        <v>0</v>
      </c>
      <c r="G50" s="201">
        <f>出入金!S50</f>
        <v>0</v>
      </c>
      <c r="H50" s="34">
        <f>出入金!C50</f>
        <v>4.4400000000000002E-2</v>
      </c>
      <c r="I50" s="175"/>
      <c r="J50" s="175"/>
      <c r="K50" s="175"/>
      <c r="L50" s="175"/>
      <c r="M50" s="175"/>
      <c r="N50" s="78"/>
      <c r="O50" s="78"/>
      <c r="P50" s="60"/>
      <c r="Q50" s="60"/>
      <c r="R50" s="60"/>
      <c r="S50" s="78"/>
      <c r="T50" s="60"/>
      <c r="U50" s="78"/>
      <c r="V50" s="78"/>
    </row>
    <row r="51" spans="1:22" hidden="1">
      <c r="A51" s="115">
        <v>44245</v>
      </c>
      <c r="B51" s="200"/>
      <c r="C51" s="200"/>
      <c r="D51" s="175"/>
      <c r="E51" s="60"/>
      <c r="F51" s="201">
        <f>出入金!R51</f>
        <v>0</v>
      </c>
      <c r="G51" s="201">
        <f>出入金!S51</f>
        <v>0</v>
      </c>
      <c r="H51" s="34">
        <f>出入金!C51</f>
        <v>4.4400000000000002E-2</v>
      </c>
      <c r="I51" s="175"/>
      <c r="J51" s="175"/>
      <c r="K51" s="175"/>
      <c r="L51" s="175"/>
      <c r="M51" s="175"/>
      <c r="N51" s="78"/>
      <c r="O51" s="78"/>
      <c r="P51" s="60"/>
      <c r="Q51" s="60"/>
      <c r="R51" s="60"/>
      <c r="S51" s="78"/>
      <c r="T51" s="60"/>
      <c r="U51" s="78"/>
      <c r="V51" s="78"/>
    </row>
    <row r="52" spans="1:22" hidden="1">
      <c r="A52" s="115">
        <v>44246</v>
      </c>
      <c r="B52" s="200"/>
      <c r="C52" s="200"/>
      <c r="D52" s="175"/>
      <c r="E52" s="60"/>
      <c r="F52" s="201">
        <f>出入金!R52</f>
        <v>0</v>
      </c>
      <c r="G52" s="201">
        <f>出入金!S52</f>
        <v>0</v>
      </c>
      <c r="H52" s="34">
        <f>出入金!C52</f>
        <v>4.4400000000000002E-2</v>
      </c>
      <c r="I52" s="175"/>
      <c r="J52" s="175"/>
      <c r="K52" s="175"/>
      <c r="L52" s="175"/>
      <c r="M52" s="175"/>
      <c r="N52" s="78"/>
      <c r="O52" s="78"/>
      <c r="P52" s="60"/>
      <c r="Q52" s="60"/>
      <c r="R52" s="60"/>
      <c r="S52" s="78"/>
      <c r="T52" s="60"/>
      <c r="U52" s="78"/>
      <c r="V52" s="78"/>
    </row>
    <row r="53" spans="1:22" hidden="1">
      <c r="A53" s="115">
        <v>44247</v>
      </c>
      <c r="B53" s="200"/>
      <c r="C53" s="200"/>
      <c r="D53" s="175"/>
      <c r="E53" s="60"/>
      <c r="F53" s="201">
        <f>出入金!R53</f>
        <v>0</v>
      </c>
      <c r="G53" s="201">
        <f>出入金!S53</f>
        <v>0</v>
      </c>
      <c r="H53" s="34">
        <f>出入金!C53</f>
        <v>4.4400000000000002E-2</v>
      </c>
      <c r="I53" s="175"/>
      <c r="J53" s="175"/>
      <c r="K53" s="175"/>
      <c r="L53" s="175"/>
      <c r="M53" s="175"/>
      <c r="N53" s="78"/>
      <c r="O53" s="78"/>
      <c r="P53" s="60"/>
      <c r="Q53" s="60"/>
      <c r="R53" s="60"/>
      <c r="S53" s="78"/>
      <c r="T53" s="60"/>
      <c r="U53" s="78"/>
      <c r="V53" s="78"/>
    </row>
    <row r="54" spans="1:22" hidden="1">
      <c r="A54" s="115">
        <v>44248</v>
      </c>
      <c r="B54" s="200"/>
      <c r="C54" s="200"/>
      <c r="D54" s="175"/>
      <c r="E54" s="60"/>
      <c r="F54" s="201">
        <f>出入金!R54</f>
        <v>0</v>
      </c>
      <c r="G54" s="201">
        <f>出入金!S54</f>
        <v>0</v>
      </c>
      <c r="H54" s="34">
        <f>出入金!C54</f>
        <v>4.4400000000000002E-2</v>
      </c>
      <c r="I54" s="175"/>
      <c r="J54" s="175"/>
      <c r="K54" s="175"/>
      <c r="L54" s="175"/>
      <c r="M54" s="175"/>
      <c r="N54" s="78"/>
      <c r="O54" s="78"/>
      <c r="P54" s="60"/>
      <c r="Q54" s="60"/>
      <c r="R54" s="60"/>
      <c r="S54" s="78"/>
      <c r="T54" s="60"/>
      <c r="U54" s="78"/>
      <c r="V54" s="78"/>
    </row>
    <row r="55" spans="1:22" hidden="1">
      <c r="A55" s="115">
        <v>44249</v>
      </c>
      <c r="B55" s="200"/>
      <c r="C55" s="200"/>
      <c r="D55" s="175"/>
      <c r="E55" s="60"/>
      <c r="F55" s="201">
        <f>出入金!R55</f>
        <v>0</v>
      </c>
      <c r="G55" s="201">
        <f>出入金!S55</f>
        <v>0</v>
      </c>
      <c r="H55" s="34">
        <f>出入金!C55</f>
        <v>4.4400000000000002E-2</v>
      </c>
      <c r="I55" s="175"/>
      <c r="J55" s="175"/>
      <c r="K55" s="175"/>
      <c r="L55" s="175"/>
      <c r="M55" s="175"/>
      <c r="N55" s="78"/>
      <c r="O55" s="78"/>
      <c r="P55" s="60"/>
      <c r="Q55" s="60"/>
      <c r="R55" s="60"/>
      <c r="S55" s="78"/>
      <c r="T55" s="60"/>
      <c r="U55" s="78"/>
      <c r="V55" s="78"/>
    </row>
    <row r="56" spans="1:22" hidden="1">
      <c r="A56" s="115">
        <v>44250</v>
      </c>
      <c r="B56" s="200"/>
      <c r="C56" s="200"/>
      <c r="D56" s="175"/>
      <c r="E56" s="60"/>
      <c r="F56" s="201">
        <f>出入金!R56</f>
        <v>0</v>
      </c>
      <c r="G56" s="201">
        <f>出入金!S56</f>
        <v>0</v>
      </c>
      <c r="H56" s="34">
        <f>出入金!C56</f>
        <v>4.4400000000000002E-2</v>
      </c>
      <c r="I56" s="175"/>
      <c r="J56" s="175"/>
      <c r="K56" s="175"/>
      <c r="L56" s="175"/>
      <c r="M56" s="175"/>
      <c r="N56" s="78"/>
      <c r="O56" s="78"/>
      <c r="P56" s="60"/>
      <c r="Q56" s="60"/>
      <c r="R56" s="60"/>
      <c r="S56" s="78"/>
      <c r="T56" s="60"/>
      <c r="U56" s="78"/>
      <c r="V56" s="78"/>
    </row>
    <row r="57" spans="1:22" hidden="1">
      <c r="A57" s="115">
        <v>44251</v>
      </c>
      <c r="B57" s="200"/>
      <c r="C57" s="200"/>
      <c r="D57" s="175"/>
      <c r="E57" s="60"/>
      <c r="F57" s="201">
        <f>出入金!R57</f>
        <v>0</v>
      </c>
      <c r="G57" s="201">
        <f>出入金!S57</f>
        <v>0</v>
      </c>
      <c r="H57" s="34">
        <f>出入金!C57</f>
        <v>4.4400000000000002E-2</v>
      </c>
      <c r="I57" s="175"/>
      <c r="J57" s="175"/>
      <c r="K57" s="175"/>
      <c r="L57" s="175"/>
      <c r="M57" s="175"/>
      <c r="N57" s="78"/>
      <c r="O57" s="78"/>
      <c r="P57" s="60"/>
      <c r="Q57" s="60"/>
      <c r="R57" s="60"/>
      <c r="S57" s="78"/>
      <c r="T57" s="60"/>
      <c r="U57" s="78"/>
      <c r="V57" s="78"/>
    </row>
    <row r="58" spans="1:22" hidden="1">
      <c r="A58" s="115">
        <v>44252</v>
      </c>
      <c r="B58" s="200"/>
      <c r="C58" s="200"/>
      <c r="D58" s="175"/>
      <c r="E58" s="60"/>
      <c r="F58" s="201">
        <f>出入金!R58</f>
        <v>0</v>
      </c>
      <c r="G58" s="201">
        <f>出入金!S58</f>
        <v>0</v>
      </c>
      <c r="H58" s="34">
        <f>出入金!C58</f>
        <v>4.4400000000000002E-2</v>
      </c>
      <c r="I58" s="175"/>
      <c r="J58" s="175"/>
      <c r="K58" s="175"/>
      <c r="L58" s="175"/>
      <c r="M58" s="175"/>
      <c r="N58" s="78"/>
      <c r="O58" s="78"/>
      <c r="P58" s="60"/>
      <c r="Q58" s="60"/>
      <c r="R58" s="60"/>
      <c r="S58" s="78"/>
      <c r="T58" s="60"/>
      <c r="U58" s="78"/>
      <c r="V58" s="78"/>
    </row>
    <row r="59" spans="1:22" hidden="1">
      <c r="A59" s="115">
        <v>44253</v>
      </c>
      <c r="B59" s="200"/>
      <c r="C59" s="200"/>
      <c r="D59" s="175"/>
      <c r="E59" s="60"/>
      <c r="F59" s="201">
        <f>出入金!R59</f>
        <v>0</v>
      </c>
      <c r="G59" s="201">
        <f>出入金!S59</f>
        <v>0</v>
      </c>
      <c r="H59" s="34">
        <f>出入金!C59</f>
        <v>4.4400000000000002E-2</v>
      </c>
      <c r="I59" s="175"/>
      <c r="J59" s="175"/>
      <c r="K59" s="175"/>
      <c r="L59" s="175"/>
      <c r="M59" s="175"/>
      <c r="N59" s="78"/>
      <c r="O59" s="78"/>
      <c r="P59" s="60"/>
      <c r="Q59" s="60"/>
      <c r="R59" s="60"/>
      <c r="S59" s="78"/>
      <c r="T59" s="60"/>
      <c r="U59" s="78"/>
      <c r="V59" s="78"/>
    </row>
    <row r="60" spans="1:22" hidden="1">
      <c r="A60" s="115">
        <v>44254</v>
      </c>
      <c r="B60" s="200"/>
      <c r="C60" s="200"/>
      <c r="D60" s="175"/>
      <c r="E60" s="60"/>
      <c r="F60" s="201">
        <f>出入金!R60</f>
        <v>0</v>
      </c>
      <c r="G60" s="201">
        <f>出入金!S60</f>
        <v>0</v>
      </c>
      <c r="H60" s="34">
        <f>出入金!C60</f>
        <v>4.4400000000000002E-2</v>
      </c>
      <c r="I60" s="175"/>
      <c r="J60" s="175"/>
      <c r="K60" s="175"/>
      <c r="L60" s="175"/>
      <c r="M60" s="175"/>
      <c r="N60" s="78"/>
      <c r="O60" s="78"/>
      <c r="P60" s="60"/>
      <c r="Q60" s="60"/>
      <c r="R60" s="60"/>
      <c r="S60" s="78"/>
      <c r="T60" s="60"/>
      <c r="U60" s="78"/>
      <c r="V60" s="78"/>
    </row>
    <row r="61" spans="1:22" hidden="1">
      <c r="A61" s="115">
        <v>44255</v>
      </c>
      <c r="B61" s="200"/>
      <c r="C61" s="200"/>
      <c r="D61" s="175"/>
      <c r="E61" s="60"/>
      <c r="F61" s="201">
        <f>出入金!R61</f>
        <v>0</v>
      </c>
      <c r="G61" s="201">
        <f>出入金!S61</f>
        <v>0</v>
      </c>
      <c r="H61" s="34">
        <f>出入金!C61</f>
        <v>4.4400000000000002E-2</v>
      </c>
      <c r="I61" s="175"/>
      <c r="J61" s="175"/>
      <c r="K61" s="175"/>
      <c r="L61" s="175"/>
      <c r="M61" s="175"/>
      <c r="N61" s="78"/>
      <c r="O61" s="78"/>
      <c r="P61" s="60"/>
      <c r="Q61" s="60"/>
      <c r="R61" s="60"/>
      <c r="S61" s="78"/>
      <c r="T61" s="60"/>
      <c r="U61" s="78"/>
      <c r="V61" s="78"/>
    </row>
    <row r="62" spans="1:22" hidden="1">
      <c r="A62" s="115">
        <v>44256</v>
      </c>
      <c r="B62" s="200"/>
      <c r="C62" s="200"/>
      <c r="D62" s="175"/>
      <c r="E62" s="60"/>
      <c r="F62" s="201">
        <f>出入金!R62</f>
        <v>0</v>
      </c>
      <c r="G62" s="201">
        <f>出入金!S62</f>
        <v>0</v>
      </c>
      <c r="H62" s="34">
        <f>出入金!C62</f>
        <v>4.4387500000000003E-2</v>
      </c>
      <c r="I62" s="175"/>
      <c r="J62" s="175"/>
      <c r="K62" s="175"/>
      <c r="L62" s="175"/>
      <c r="M62" s="175"/>
      <c r="N62" s="78"/>
      <c r="O62" s="78"/>
      <c r="P62" s="60"/>
      <c r="Q62" s="60"/>
      <c r="R62" s="60"/>
      <c r="S62" s="78"/>
      <c r="T62" s="60"/>
      <c r="U62" s="78"/>
      <c r="V62" s="78"/>
    </row>
    <row r="63" spans="1:22" hidden="1">
      <c r="A63" s="115">
        <v>44257</v>
      </c>
      <c r="B63" s="200"/>
      <c r="C63" s="200"/>
      <c r="D63" s="175"/>
      <c r="E63" s="60"/>
      <c r="F63" s="201">
        <f>出入金!R63</f>
        <v>0</v>
      </c>
      <c r="G63" s="201">
        <f>出入金!S63</f>
        <v>0</v>
      </c>
      <c r="H63" s="34">
        <f>出入金!C63</f>
        <v>4.4375757575757582E-2</v>
      </c>
      <c r="I63" s="175"/>
      <c r="J63" s="175"/>
      <c r="K63" s="175"/>
      <c r="L63" s="175"/>
      <c r="M63" s="175"/>
      <c r="N63" s="78"/>
      <c r="O63" s="78"/>
      <c r="P63" s="60"/>
      <c r="Q63" s="60"/>
      <c r="R63" s="60"/>
      <c r="S63" s="78"/>
      <c r="T63" s="60"/>
      <c r="U63" s="78"/>
      <c r="V63" s="78"/>
    </row>
    <row r="64" spans="1:22" hidden="1">
      <c r="A64" s="115">
        <v>44258</v>
      </c>
      <c r="B64" s="200"/>
      <c r="C64" s="200"/>
      <c r="D64" s="175"/>
      <c r="E64" s="60"/>
      <c r="F64" s="201">
        <f>出入金!R64</f>
        <v>0</v>
      </c>
      <c r="G64" s="201">
        <f>出入金!S64</f>
        <v>0</v>
      </c>
      <c r="H64" s="34">
        <f>出入金!C64</f>
        <v>4.4364705882352945E-2</v>
      </c>
      <c r="I64" s="175"/>
      <c r="J64" s="175"/>
      <c r="K64" s="175"/>
      <c r="L64" s="175"/>
      <c r="M64" s="175"/>
      <c r="N64" s="78"/>
      <c r="O64" s="78"/>
      <c r="P64" s="60"/>
      <c r="Q64" s="60"/>
      <c r="R64" s="60"/>
      <c r="S64" s="78"/>
      <c r="T64" s="60"/>
      <c r="U64" s="78"/>
      <c r="V64" s="78"/>
    </row>
    <row r="65" spans="1:22" hidden="1">
      <c r="A65" s="115">
        <v>44259</v>
      </c>
      <c r="B65" s="200"/>
      <c r="C65" s="200"/>
      <c r="D65" s="175"/>
      <c r="E65" s="60"/>
      <c r="F65" s="201">
        <f>出入金!R65</f>
        <v>0</v>
      </c>
      <c r="G65" s="201">
        <f>出入金!S65</f>
        <v>0</v>
      </c>
      <c r="H65" s="34">
        <f>出入金!C65</f>
        <v>4.4354285714285721E-2</v>
      </c>
      <c r="I65" s="175"/>
      <c r="J65" s="175"/>
      <c r="K65" s="175"/>
      <c r="L65" s="175"/>
      <c r="M65" s="175"/>
      <c r="N65" s="78"/>
      <c r="O65" s="78"/>
      <c r="P65" s="60"/>
      <c r="Q65" s="60"/>
      <c r="R65" s="60"/>
      <c r="S65" s="78"/>
      <c r="T65" s="60"/>
      <c r="U65" s="78"/>
      <c r="V65" s="78"/>
    </row>
    <row r="66" spans="1:22" hidden="1">
      <c r="A66" s="115">
        <v>44260</v>
      </c>
      <c r="B66" s="200"/>
      <c r="C66" s="200"/>
      <c r="D66" s="175"/>
      <c r="E66" s="60"/>
      <c r="F66" s="201">
        <f>出入金!R66</f>
        <v>0</v>
      </c>
      <c r="G66" s="201">
        <f>出入金!S66</f>
        <v>0</v>
      </c>
      <c r="H66" s="34">
        <f>出入金!C66</f>
        <v>4.434444444444445E-2</v>
      </c>
      <c r="I66" s="175"/>
      <c r="J66" s="175"/>
      <c r="K66" s="175"/>
      <c r="L66" s="175"/>
      <c r="M66" s="175"/>
      <c r="N66" s="78"/>
      <c r="O66" s="78"/>
      <c r="P66" s="60"/>
      <c r="Q66" s="60"/>
      <c r="R66" s="60"/>
      <c r="S66" s="78"/>
      <c r="T66" s="60"/>
      <c r="U66" s="78"/>
      <c r="V66" s="78"/>
    </row>
    <row r="67" spans="1:22" hidden="1">
      <c r="A67" s="115">
        <v>44261</v>
      </c>
      <c r="B67" s="200"/>
      <c r="C67" s="200"/>
      <c r="D67" s="175"/>
      <c r="E67" s="60"/>
      <c r="F67" s="201">
        <f>出入金!R67</f>
        <v>0</v>
      </c>
      <c r="G67" s="201">
        <f>出入金!S67</f>
        <v>0</v>
      </c>
      <c r="H67" s="34">
        <f>出入金!C67</f>
        <v>4.4335135135135144E-2</v>
      </c>
      <c r="I67" s="175"/>
      <c r="J67" s="175"/>
      <c r="K67" s="175"/>
      <c r="L67" s="175"/>
      <c r="M67" s="175"/>
      <c r="N67" s="78"/>
      <c r="O67" s="78"/>
      <c r="P67" s="60"/>
      <c r="Q67" s="60"/>
      <c r="R67" s="60"/>
      <c r="S67" s="78"/>
      <c r="T67" s="60"/>
      <c r="U67" s="78"/>
      <c r="V67" s="78"/>
    </row>
    <row r="68" spans="1:22" hidden="1">
      <c r="A68" s="115">
        <v>44262</v>
      </c>
      <c r="B68" s="200"/>
      <c r="C68" s="200"/>
      <c r="D68" s="175"/>
      <c r="E68" s="60"/>
      <c r="F68" s="201">
        <f>出入金!R68</f>
        <v>0</v>
      </c>
      <c r="G68" s="201">
        <f>出入金!S68</f>
        <v>0</v>
      </c>
      <c r="H68" s="34">
        <f>出入金!C68</f>
        <v>4.4326315789473693E-2</v>
      </c>
      <c r="I68" s="175"/>
      <c r="J68" s="175"/>
      <c r="K68" s="175"/>
      <c r="L68" s="175"/>
      <c r="M68" s="175"/>
      <c r="N68" s="78"/>
      <c r="O68" s="78"/>
      <c r="P68" s="60"/>
      <c r="Q68" s="60"/>
      <c r="R68" s="60"/>
      <c r="S68" s="78"/>
      <c r="T68" s="60"/>
      <c r="U68" s="78"/>
      <c r="V68" s="78"/>
    </row>
    <row r="69" spans="1:22" hidden="1">
      <c r="A69" s="115">
        <v>44263</v>
      </c>
      <c r="B69" s="200"/>
      <c r="C69" s="200"/>
      <c r="D69" s="175"/>
      <c r="E69" s="60"/>
      <c r="F69" s="201">
        <f>出入金!R69</f>
        <v>0</v>
      </c>
      <c r="G69" s="201">
        <f>出入金!S69</f>
        <v>0</v>
      </c>
      <c r="H69" s="34">
        <f>出入金!C69</f>
        <v>4.4317948717948731E-2</v>
      </c>
      <c r="I69" s="175"/>
      <c r="J69" s="175"/>
      <c r="K69" s="175"/>
      <c r="L69" s="175"/>
      <c r="M69" s="175"/>
      <c r="N69" s="78"/>
      <c r="O69" s="78"/>
      <c r="P69" s="60"/>
      <c r="Q69" s="60"/>
      <c r="R69" s="60"/>
      <c r="S69" s="78"/>
      <c r="T69" s="60"/>
      <c r="U69" s="78"/>
      <c r="V69" s="78"/>
    </row>
    <row r="70" spans="1:22" hidden="1">
      <c r="A70" s="115">
        <v>44264</v>
      </c>
      <c r="B70" s="200"/>
      <c r="C70" s="200"/>
      <c r="D70" s="175"/>
      <c r="E70" s="60"/>
      <c r="F70" s="201">
        <f>出入金!R70</f>
        <v>0</v>
      </c>
      <c r="G70" s="201">
        <f>出入金!S70</f>
        <v>0</v>
      </c>
      <c r="H70" s="34">
        <f>出入金!C70</f>
        <v>4.4310000000000009E-2</v>
      </c>
      <c r="I70" s="175"/>
      <c r="J70" s="175"/>
      <c r="K70" s="175"/>
      <c r="L70" s="175"/>
      <c r="M70" s="175"/>
      <c r="N70" s="78"/>
      <c r="O70" s="78"/>
      <c r="P70" s="60"/>
      <c r="Q70" s="60"/>
      <c r="R70" s="60"/>
      <c r="S70" s="78"/>
      <c r="T70" s="60"/>
      <c r="U70" s="78"/>
      <c r="V70" s="78"/>
    </row>
    <row r="71" spans="1:22" hidden="1">
      <c r="A71" s="115">
        <v>44265</v>
      </c>
      <c r="B71" s="200"/>
      <c r="C71" s="200"/>
      <c r="D71" s="175"/>
      <c r="E71" s="60"/>
      <c r="F71" s="201">
        <f>出入金!R71</f>
        <v>0</v>
      </c>
      <c r="G71" s="201">
        <f>出入金!S71</f>
        <v>0</v>
      </c>
      <c r="H71" s="34">
        <f>出入金!C71</f>
        <v>4.4302439024390253E-2</v>
      </c>
      <c r="I71" s="175"/>
      <c r="J71" s="175"/>
      <c r="K71" s="175"/>
      <c r="L71" s="175"/>
      <c r="M71" s="175"/>
      <c r="N71" s="78"/>
      <c r="O71" s="78"/>
      <c r="P71" s="60"/>
      <c r="Q71" s="60"/>
      <c r="R71" s="60"/>
      <c r="S71" s="78"/>
      <c r="T71" s="60"/>
      <c r="U71" s="78"/>
      <c r="V71" s="78"/>
    </row>
    <row r="72" spans="1:22" hidden="1">
      <c r="A72" s="115">
        <v>44266</v>
      </c>
      <c r="B72" s="200"/>
      <c r="C72" s="200"/>
      <c r="D72" s="175"/>
      <c r="E72" s="60"/>
      <c r="F72" s="201">
        <f>出入金!R72</f>
        <v>0</v>
      </c>
      <c r="G72" s="201">
        <f>出入金!S72</f>
        <v>0</v>
      </c>
      <c r="H72" s="34">
        <f>出入金!C72</f>
        <v>4.429523809523811E-2</v>
      </c>
      <c r="I72" s="175"/>
      <c r="J72" s="175"/>
      <c r="K72" s="175"/>
      <c r="L72" s="175"/>
      <c r="M72" s="175"/>
      <c r="N72" s="78"/>
      <c r="O72" s="78"/>
      <c r="P72" s="60"/>
      <c r="Q72" s="60"/>
      <c r="R72" s="60"/>
      <c r="S72" s="78"/>
      <c r="T72" s="60"/>
      <c r="U72" s="78"/>
      <c r="V72" s="78"/>
    </row>
    <row r="73" spans="1:22" hidden="1">
      <c r="A73" s="115">
        <v>44267</v>
      </c>
      <c r="B73" s="200"/>
      <c r="C73" s="200"/>
      <c r="D73" s="175"/>
      <c r="E73" s="60"/>
      <c r="F73" s="201">
        <f>出入金!R73</f>
        <v>0</v>
      </c>
      <c r="G73" s="201">
        <f>出入金!S73</f>
        <v>0</v>
      </c>
      <c r="H73" s="34">
        <f>出入金!C73</f>
        <v>4.4288372093023269E-2</v>
      </c>
      <c r="I73" s="175"/>
      <c r="J73" s="175"/>
      <c r="K73" s="175"/>
      <c r="L73" s="175"/>
      <c r="M73" s="175"/>
      <c r="N73" s="78"/>
      <c r="O73" s="78"/>
      <c r="P73" s="60"/>
      <c r="Q73" s="60"/>
      <c r="R73" s="60"/>
      <c r="S73" s="78"/>
      <c r="T73" s="60"/>
      <c r="U73" s="78"/>
      <c r="V73" s="78"/>
    </row>
    <row r="74" spans="1:22" hidden="1">
      <c r="A74" s="115">
        <v>44268</v>
      </c>
      <c r="B74" s="200"/>
      <c r="C74" s="200"/>
      <c r="D74" s="175"/>
      <c r="E74" s="60"/>
      <c r="F74" s="201">
        <f>出入金!R74</f>
        <v>0</v>
      </c>
      <c r="G74" s="201">
        <f>出入金!S74</f>
        <v>0</v>
      </c>
      <c r="H74" s="34">
        <f>出入金!C74</f>
        <v>4.4281818181818193E-2</v>
      </c>
      <c r="I74" s="175"/>
      <c r="J74" s="175"/>
      <c r="K74" s="175"/>
      <c r="L74" s="175"/>
      <c r="M74" s="175"/>
      <c r="N74" s="78"/>
      <c r="O74" s="78"/>
      <c r="P74" s="60"/>
      <c r="Q74" s="60"/>
      <c r="R74" s="60"/>
      <c r="S74" s="78"/>
      <c r="T74" s="60"/>
      <c r="U74" s="78"/>
      <c r="V74" s="78"/>
    </row>
    <row r="75" spans="1:22" hidden="1">
      <c r="A75" s="115">
        <v>44269</v>
      </c>
      <c r="B75" s="200"/>
      <c r="C75" s="200"/>
      <c r="D75" s="175"/>
      <c r="E75" s="60"/>
      <c r="F75" s="201">
        <f>出入金!R75</f>
        <v>0</v>
      </c>
      <c r="G75" s="201">
        <f>出入金!S75</f>
        <v>0</v>
      </c>
      <c r="H75" s="34">
        <f>出入金!C75</f>
        <v>4.4275555555555568E-2</v>
      </c>
      <c r="I75" s="175"/>
      <c r="J75" s="175"/>
      <c r="K75" s="175"/>
      <c r="L75" s="175"/>
      <c r="M75" s="175"/>
      <c r="N75" s="78"/>
      <c r="O75" s="78"/>
      <c r="P75" s="60"/>
      <c r="Q75" s="60"/>
      <c r="R75" s="60"/>
      <c r="S75" s="78"/>
      <c r="T75" s="60"/>
      <c r="U75" s="78"/>
      <c r="V75" s="78"/>
    </row>
    <row r="76" spans="1:22" hidden="1">
      <c r="A76" s="115">
        <v>44270</v>
      </c>
      <c r="B76" s="200"/>
      <c r="C76" s="200"/>
      <c r="D76" s="175"/>
      <c r="E76" s="60"/>
      <c r="F76" s="201">
        <f>出入金!R76</f>
        <v>0</v>
      </c>
      <c r="G76" s="201">
        <f>出入金!S76</f>
        <v>0</v>
      </c>
      <c r="H76" s="34">
        <f>出入金!C76</f>
        <v>4.4269565217391317E-2</v>
      </c>
      <c r="I76" s="175"/>
      <c r="J76" s="175"/>
      <c r="K76" s="175"/>
      <c r="L76" s="175"/>
      <c r="M76" s="175"/>
      <c r="N76" s="78"/>
      <c r="O76" s="78"/>
      <c r="P76" s="60"/>
      <c r="Q76" s="60"/>
      <c r="R76" s="60"/>
      <c r="S76" s="78"/>
      <c r="T76" s="60"/>
      <c r="U76" s="78"/>
      <c r="V76" s="78"/>
    </row>
    <row r="77" spans="1:22" hidden="1">
      <c r="A77" s="115">
        <v>44271</v>
      </c>
      <c r="B77" s="200"/>
      <c r="C77" s="200"/>
      <c r="D77" s="175"/>
      <c r="E77" s="60"/>
      <c r="F77" s="201">
        <f>出入金!R77</f>
        <v>0</v>
      </c>
      <c r="G77" s="201">
        <f>出入金!S77</f>
        <v>0</v>
      </c>
      <c r="H77" s="34">
        <f>出入金!C77</f>
        <v>4.4263829787234053E-2</v>
      </c>
      <c r="I77" s="175"/>
      <c r="J77" s="175"/>
      <c r="K77" s="175"/>
      <c r="L77" s="175"/>
      <c r="M77" s="175"/>
      <c r="N77" s="78"/>
      <c r="O77" s="78"/>
      <c r="P77" s="60"/>
      <c r="Q77" s="60"/>
      <c r="R77" s="60"/>
      <c r="S77" s="78"/>
      <c r="T77" s="60"/>
      <c r="U77" s="78"/>
      <c r="V77" s="78"/>
    </row>
    <row r="78" spans="1:22" hidden="1">
      <c r="A78" s="115">
        <v>44272</v>
      </c>
      <c r="B78" s="200"/>
      <c r="C78" s="200"/>
      <c r="D78" s="175"/>
      <c r="E78" s="60"/>
      <c r="F78" s="201">
        <f>出入金!R78</f>
        <v>0</v>
      </c>
      <c r="G78" s="201">
        <f>出入金!S78</f>
        <v>0</v>
      </c>
      <c r="H78" s="34">
        <f>出入金!C78</f>
        <v>4.4258333333333344E-2</v>
      </c>
      <c r="I78" s="175"/>
      <c r="J78" s="175"/>
      <c r="K78" s="175"/>
      <c r="L78" s="175"/>
      <c r="M78" s="175"/>
      <c r="N78" s="78"/>
      <c r="O78" s="78"/>
      <c r="P78" s="60"/>
      <c r="Q78" s="60"/>
      <c r="R78" s="60"/>
      <c r="S78" s="78"/>
      <c r="T78" s="60"/>
      <c r="U78" s="78"/>
      <c r="V78" s="78"/>
    </row>
    <row r="79" spans="1:22" hidden="1">
      <c r="A79" s="115">
        <v>44273</v>
      </c>
      <c r="B79" s="200"/>
      <c r="C79" s="200"/>
      <c r="D79" s="175"/>
      <c r="E79" s="60"/>
      <c r="F79" s="201">
        <f>出入金!R79</f>
        <v>0</v>
      </c>
      <c r="G79" s="201">
        <f>出入金!S79</f>
        <v>0</v>
      </c>
      <c r="H79" s="34">
        <f>出入金!C79</f>
        <v>4.4253061224489805E-2</v>
      </c>
      <c r="I79" s="175"/>
      <c r="J79" s="175"/>
      <c r="K79" s="175"/>
      <c r="L79" s="175"/>
      <c r="M79" s="175"/>
      <c r="N79" s="78"/>
      <c r="O79" s="78"/>
      <c r="P79" s="60"/>
      <c r="Q79" s="60"/>
      <c r="R79" s="60"/>
      <c r="S79" s="78"/>
      <c r="T79" s="60"/>
      <c r="U79" s="78"/>
      <c r="V79" s="78"/>
    </row>
    <row r="80" spans="1:22" hidden="1">
      <c r="A80" s="115">
        <v>44274</v>
      </c>
      <c r="B80" s="200"/>
      <c r="C80" s="200"/>
      <c r="D80" s="175"/>
      <c r="E80" s="60"/>
      <c r="F80" s="201">
        <f>出入金!R80</f>
        <v>0</v>
      </c>
      <c r="G80" s="201">
        <f>出入金!S80</f>
        <v>0</v>
      </c>
      <c r="H80" s="34">
        <f>出入金!C80</f>
        <v>4.424800000000001E-2</v>
      </c>
      <c r="I80" s="175"/>
      <c r="J80" s="175"/>
      <c r="K80" s="175"/>
      <c r="L80" s="175"/>
      <c r="M80" s="175"/>
      <c r="N80" s="78"/>
      <c r="O80" s="78"/>
      <c r="P80" s="60"/>
      <c r="Q80" s="60"/>
      <c r="R80" s="60"/>
      <c r="S80" s="78"/>
      <c r="T80" s="60"/>
      <c r="U80" s="78"/>
      <c r="V80" s="78"/>
    </row>
    <row r="81" spans="1:22" hidden="1">
      <c r="A81" s="115">
        <v>44275</v>
      </c>
      <c r="B81" s="200"/>
      <c r="C81" s="200"/>
      <c r="D81" s="175"/>
      <c r="E81" s="60"/>
      <c r="F81" s="201">
        <f>出入金!R81</f>
        <v>0</v>
      </c>
      <c r="G81" s="201">
        <f>出入金!S81</f>
        <v>0</v>
      </c>
      <c r="H81" s="34">
        <f>出入金!C81</f>
        <v>4.4243137254901976E-2</v>
      </c>
      <c r="I81" s="175"/>
      <c r="J81" s="175"/>
      <c r="K81" s="175"/>
      <c r="L81" s="175"/>
      <c r="M81" s="175"/>
      <c r="N81" s="78"/>
      <c r="O81" s="78"/>
      <c r="P81" s="60"/>
      <c r="Q81" s="60"/>
      <c r="R81" s="60"/>
      <c r="S81" s="78"/>
      <c r="T81" s="60"/>
      <c r="U81" s="78"/>
      <c r="V81" s="78"/>
    </row>
    <row r="82" spans="1:22" hidden="1">
      <c r="A82" s="115">
        <v>44276</v>
      </c>
      <c r="B82" s="200"/>
      <c r="C82" s="200"/>
      <c r="D82" s="175"/>
      <c r="E82" s="60"/>
      <c r="F82" s="201">
        <f>出入金!R82</f>
        <v>0</v>
      </c>
      <c r="G82" s="201">
        <f>出入金!S82</f>
        <v>0</v>
      </c>
      <c r="H82" s="34">
        <f>出入金!C82</f>
        <v>4.4238461538461553E-2</v>
      </c>
      <c r="I82" s="175"/>
      <c r="J82" s="175"/>
      <c r="K82" s="175"/>
      <c r="L82" s="175"/>
      <c r="M82" s="175"/>
      <c r="N82" s="78"/>
      <c r="O82" s="78"/>
      <c r="P82" s="60"/>
      <c r="Q82" s="60"/>
      <c r="R82" s="60"/>
      <c r="S82" s="78"/>
      <c r="T82" s="60"/>
      <c r="U82" s="78"/>
      <c r="V82" s="78"/>
    </row>
    <row r="83" spans="1:22" hidden="1">
      <c r="A83" s="115">
        <v>44277</v>
      </c>
      <c r="B83" s="200"/>
      <c r="C83" s="200"/>
      <c r="D83" s="175"/>
      <c r="E83" s="60"/>
      <c r="F83" s="201">
        <f>出入金!R83</f>
        <v>0</v>
      </c>
      <c r="G83" s="201">
        <f>出入金!S83</f>
        <v>0</v>
      </c>
      <c r="H83" s="34">
        <f>出入金!C83</f>
        <v>4.423396226415096E-2</v>
      </c>
      <c r="I83" s="175"/>
      <c r="J83" s="175"/>
      <c r="K83" s="175"/>
      <c r="L83" s="175"/>
      <c r="M83" s="175"/>
      <c r="N83" s="78"/>
      <c r="O83" s="78"/>
      <c r="P83" s="60"/>
      <c r="Q83" s="60"/>
      <c r="R83" s="60"/>
      <c r="S83" s="78"/>
      <c r="T83" s="60"/>
      <c r="U83" s="78"/>
      <c r="V83" s="78"/>
    </row>
    <row r="84" spans="1:22" hidden="1">
      <c r="A84" s="115">
        <v>44278</v>
      </c>
      <c r="B84" s="200"/>
      <c r="C84" s="200"/>
      <c r="D84" s="175"/>
      <c r="E84" s="60"/>
      <c r="F84" s="201">
        <f>出入金!R84</f>
        <v>0</v>
      </c>
      <c r="G84" s="201">
        <f>出入金!S84</f>
        <v>0</v>
      </c>
      <c r="H84" s="34">
        <f>出入金!C84</f>
        <v>4.4229629629629647E-2</v>
      </c>
      <c r="I84" s="175"/>
      <c r="J84" s="175"/>
      <c r="K84" s="175"/>
      <c r="L84" s="175"/>
      <c r="M84" s="175"/>
      <c r="N84" s="78"/>
      <c r="O84" s="78"/>
      <c r="P84" s="60"/>
      <c r="Q84" s="60"/>
      <c r="R84" s="60"/>
      <c r="S84" s="78"/>
      <c r="T84" s="60"/>
      <c r="U84" s="78"/>
      <c r="V84" s="78"/>
    </row>
    <row r="85" spans="1:22" hidden="1">
      <c r="A85" s="115">
        <v>44279</v>
      </c>
      <c r="B85" s="200"/>
      <c r="C85" s="200"/>
      <c r="D85" s="175"/>
      <c r="E85" s="60"/>
      <c r="F85" s="201">
        <f>出入金!R85</f>
        <v>0</v>
      </c>
      <c r="G85" s="201">
        <f>出入金!S85</f>
        <v>0</v>
      </c>
      <c r="H85" s="34">
        <f>出入金!C85</f>
        <v>4.4225454545454561E-2</v>
      </c>
      <c r="I85" s="175"/>
      <c r="J85" s="175"/>
      <c r="K85" s="175"/>
      <c r="L85" s="175"/>
      <c r="M85" s="175"/>
      <c r="N85" s="78"/>
      <c r="O85" s="78"/>
      <c r="P85" s="60"/>
      <c r="Q85" s="60"/>
      <c r="R85" s="60"/>
      <c r="S85" s="78"/>
      <c r="T85" s="60"/>
      <c r="U85" s="78"/>
      <c r="V85" s="78"/>
    </row>
    <row r="86" spans="1:22" hidden="1">
      <c r="A86" s="115">
        <v>44280</v>
      </c>
      <c r="B86" s="200"/>
      <c r="C86" s="200"/>
      <c r="D86" s="175"/>
      <c r="E86" s="60"/>
      <c r="F86" s="201">
        <f>出入金!R86</f>
        <v>0</v>
      </c>
      <c r="G86" s="201">
        <f>出入金!S86</f>
        <v>0</v>
      </c>
      <c r="H86" s="34">
        <f>出入金!C86</f>
        <v>4.4221428571428585E-2</v>
      </c>
      <c r="I86" s="175"/>
      <c r="J86" s="175"/>
      <c r="K86" s="175"/>
      <c r="L86" s="175"/>
      <c r="M86" s="175"/>
      <c r="N86" s="78"/>
      <c r="O86" s="78"/>
      <c r="P86" s="60"/>
      <c r="Q86" s="60"/>
      <c r="R86" s="60"/>
      <c r="S86" s="78"/>
      <c r="T86" s="60"/>
      <c r="U86" s="78"/>
      <c r="V86" s="78"/>
    </row>
    <row r="87" spans="1:22" hidden="1">
      <c r="A87" s="115">
        <v>44281</v>
      </c>
      <c r="B87" s="200"/>
      <c r="C87" s="200"/>
      <c r="D87" s="175"/>
      <c r="E87" s="60"/>
      <c r="F87" s="201">
        <f>出入金!R87</f>
        <v>0</v>
      </c>
      <c r="G87" s="201">
        <f>出入金!S87</f>
        <v>0</v>
      </c>
      <c r="H87" s="34">
        <f>出入金!C87</f>
        <v>4.4217543859649135E-2</v>
      </c>
      <c r="I87" s="175"/>
      <c r="J87" s="175"/>
      <c r="K87" s="175"/>
      <c r="L87" s="175"/>
      <c r="M87" s="175"/>
      <c r="N87" s="78"/>
      <c r="O87" s="78"/>
      <c r="P87" s="60"/>
      <c r="Q87" s="60"/>
      <c r="R87" s="60"/>
      <c r="S87" s="78"/>
      <c r="T87" s="60"/>
      <c r="U87" s="78"/>
      <c r="V87" s="78"/>
    </row>
    <row r="88" spans="1:22" hidden="1">
      <c r="A88" s="115">
        <v>44282</v>
      </c>
      <c r="B88" s="200"/>
      <c r="C88" s="200"/>
      <c r="D88" s="175"/>
      <c r="E88" s="60"/>
      <c r="F88" s="201">
        <f>出入金!R88</f>
        <v>0</v>
      </c>
      <c r="G88" s="201">
        <f>出入金!S88</f>
        <v>0</v>
      </c>
      <c r="H88" s="34">
        <f>出入金!C88</f>
        <v>4.4213793103448293E-2</v>
      </c>
      <c r="I88" s="175"/>
      <c r="J88" s="175"/>
      <c r="K88" s="175"/>
      <c r="L88" s="175"/>
      <c r="M88" s="175"/>
      <c r="N88" s="78"/>
      <c r="O88" s="78"/>
      <c r="P88" s="60"/>
      <c r="Q88" s="60"/>
      <c r="R88" s="60"/>
      <c r="S88" s="78"/>
      <c r="T88" s="60"/>
      <c r="U88" s="78"/>
      <c r="V88" s="78"/>
    </row>
    <row r="89" spans="1:22" hidden="1">
      <c r="A89" s="115">
        <v>44283</v>
      </c>
      <c r="B89" s="200"/>
      <c r="C89" s="200"/>
      <c r="D89" s="175"/>
      <c r="E89" s="60"/>
      <c r="F89" s="201">
        <f>出入金!R89</f>
        <v>0</v>
      </c>
      <c r="G89" s="201">
        <f>出入金!S89</f>
        <v>0</v>
      </c>
      <c r="H89" s="34">
        <f>出入金!C89</f>
        <v>4.4210169491525439E-2</v>
      </c>
      <c r="I89" s="175"/>
      <c r="J89" s="175"/>
      <c r="K89" s="175"/>
      <c r="L89" s="175"/>
      <c r="M89" s="175"/>
      <c r="N89" s="78"/>
      <c r="O89" s="78"/>
      <c r="P89" s="60"/>
      <c r="Q89" s="60"/>
      <c r="R89" s="60"/>
      <c r="S89" s="78"/>
      <c r="T89" s="60"/>
      <c r="U89" s="78"/>
      <c r="V89" s="78"/>
    </row>
    <row r="90" spans="1:22" hidden="1">
      <c r="A90" s="115">
        <v>44284</v>
      </c>
      <c r="B90" s="200"/>
      <c r="C90" s="200"/>
      <c r="D90" s="175"/>
      <c r="E90" s="60"/>
      <c r="F90" s="201">
        <f>出入金!R90</f>
        <v>0</v>
      </c>
      <c r="G90" s="201">
        <f>出入金!S90</f>
        <v>0</v>
      </c>
      <c r="H90" s="34">
        <f>出入金!C90</f>
        <v>4.4206666666666686E-2</v>
      </c>
      <c r="I90" s="175"/>
      <c r="J90" s="175"/>
      <c r="K90" s="175"/>
      <c r="L90" s="175"/>
      <c r="M90" s="175"/>
      <c r="N90" s="78"/>
      <c r="O90" s="78"/>
      <c r="P90" s="60"/>
      <c r="Q90" s="60"/>
      <c r="R90" s="60"/>
      <c r="S90" s="78"/>
      <c r="T90" s="60"/>
      <c r="U90" s="78"/>
      <c r="V90" s="78"/>
    </row>
    <row r="91" spans="1:22" hidden="1">
      <c r="A91" s="115">
        <v>44285</v>
      </c>
      <c r="B91" s="200"/>
      <c r="C91" s="200"/>
      <c r="D91" s="175"/>
      <c r="E91" s="60"/>
      <c r="F91" s="201">
        <f>出入金!R91</f>
        <v>0</v>
      </c>
      <c r="G91" s="201">
        <f>出入金!S91</f>
        <v>0</v>
      </c>
      <c r="H91" s="34">
        <f>出入金!C91</f>
        <v>4.4203278688524604E-2</v>
      </c>
      <c r="I91" s="175"/>
      <c r="J91" s="175"/>
      <c r="K91" s="175"/>
      <c r="L91" s="175"/>
      <c r="M91" s="175"/>
      <c r="N91" s="78"/>
      <c r="O91" s="78"/>
      <c r="P91" s="60"/>
      <c r="Q91" s="60"/>
      <c r="R91" s="60"/>
      <c r="S91" s="78"/>
      <c r="T91" s="60"/>
      <c r="U91" s="78"/>
      <c r="V91" s="78"/>
    </row>
    <row r="92" spans="1:22" hidden="1">
      <c r="A92" s="115">
        <v>44286</v>
      </c>
      <c r="B92" s="200"/>
      <c r="C92" s="200"/>
      <c r="D92" s="175"/>
      <c r="E92" s="60"/>
      <c r="F92" s="201">
        <f>出入金!R92</f>
        <v>0</v>
      </c>
      <c r="G92" s="201">
        <f>出入金!S92</f>
        <v>0</v>
      </c>
      <c r="H92" s="34">
        <f>出入金!C92</f>
        <v>4.4200000000000017E-2</v>
      </c>
      <c r="I92" s="175"/>
      <c r="J92" s="175"/>
      <c r="K92" s="175"/>
      <c r="L92" s="175"/>
      <c r="M92" s="175"/>
      <c r="N92" s="78"/>
      <c r="O92" s="78"/>
      <c r="P92" s="60"/>
      <c r="Q92" s="60"/>
      <c r="R92" s="60"/>
      <c r="S92" s="78"/>
      <c r="T92" s="60"/>
      <c r="U92" s="78"/>
      <c r="V92" s="78"/>
    </row>
    <row r="93" spans="1:22" hidden="1">
      <c r="A93" s="115">
        <v>44287</v>
      </c>
      <c r="B93" s="200"/>
      <c r="C93" s="200"/>
      <c r="D93" s="175"/>
      <c r="E93" s="60"/>
      <c r="F93" s="201">
        <f>出入金!R93</f>
        <v>0</v>
      </c>
      <c r="G93" s="201">
        <f>出入金!S93</f>
        <v>0</v>
      </c>
      <c r="H93" s="34">
        <f>出入金!C93</f>
        <v>4.4177777777777795E-2</v>
      </c>
      <c r="I93" s="175"/>
      <c r="J93" s="175"/>
      <c r="K93" s="175"/>
      <c r="L93" s="175"/>
      <c r="M93" s="175"/>
      <c r="N93" s="78"/>
      <c r="O93" s="78"/>
      <c r="P93" s="60"/>
      <c r="Q93" s="60"/>
      <c r="R93" s="60"/>
      <c r="S93" s="78"/>
      <c r="T93" s="60"/>
      <c r="U93" s="78"/>
      <c r="V93" s="78"/>
    </row>
    <row r="94" spans="1:22" hidden="1">
      <c r="A94" s="115">
        <v>44288</v>
      </c>
      <c r="B94" s="200"/>
      <c r="C94" s="200"/>
      <c r="D94" s="175"/>
      <c r="E94" s="60"/>
      <c r="F94" s="201">
        <f>出入金!R94</f>
        <v>0</v>
      </c>
      <c r="G94" s="201">
        <f>出入金!S94</f>
        <v>0</v>
      </c>
      <c r="H94" s="34">
        <f>出入金!C94</f>
        <v>4.4156250000000022E-2</v>
      </c>
      <c r="I94" s="175"/>
      <c r="J94" s="175"/>
      <c r="K94" s="175"/>
      <c r="L94" s="175"/>
      <c r="M94" s="175"/>
      <c r="N94" s="78"/>
      <c r="O94" s="78"/>
      <c r="P94" s="60"/>
      <c r="Q94" s="60"/>
      <c r="R94" s="60"/>
      <c r="S94" s="78"/>
      <c r="T94" s="60"/>
      <c r="U94" s="78"/>
      <c r="V94" s="78"/>
    </row>
    <row r="95" spans="1:22" hidden="1">
      <c r="A95" s="115">
        <v>44289</v>
      </c>
      <c r="B95" s="200"/>
      <c r="C95" s="200"/>
      <c r="D95" s="175"/>
      <c r="E95" s="60"/>
      <c r="F95" s="201">
        <f>出入金!R95</f>
        <v>0</v>
      </c>
      <c r="G95" s="201">
        <f>出入金!S95</f>
        <v>0</v>
      </c>
      <c r="H95" s="34">
        <f>出入金!C95</f>
        <v>4.4135384615384639E-2</v>
      </c>
      <c r="I95" s="175"/>
      <c r="J95" s="175"/>
      <c r="K95" s="175"/>
      <c r="L95" s="175"/>
      <c r="M95" s="175"/>
      <c r="N95" s="78"/>
      <c r="O95" s="78"/>
      <c r="P95" s="60"/>
      <c r="Q95" s="60"/>
      <c r="R95" s="60"/>
      <c r="S95" s="78"/>
      <c r="T95" s="60"/>
      <c r="U95" s="78"/>
      <c r="V95" s="78"/>
    </row>
    <row r="96" spans="1:22" hidden="1">
      <c r="A96" s="115">
        <v>44290</v>
      </c>
      <c r="B96" s="200"/>
      <c r="C96" s="200"/>
      <c r="D96" s="175"/>
      <c r="E96" s="60"/>
      <c r="F96" s="201">
        <f>出入金!R96</f>
        <v>0</v>
      </c>
      <c r="G96" s="201">
        <f>出入金!S96</f>
        <v>0</v>
      </c>
      <c r="H96" s="34">
        <f>出入金!C96</f>
        <v>4.4115151515151545E-2</v>
      </c>
      <c r="I96" s="175"/>
      <c r="J96" s="175"/>
      <c r="K96" s="175"/>
      <c r="L96" s="175"/>
      <c r="M96" s="175"/>
      <c r="N96" s="78"/>
      <c r="O96" s="78"/>
      <c r="P96" s="60"/>
      <c r="Q96" s="60"/>
      <c r="R96" s="60"/>
      <c r="S96" s="78"/>
      <c r="T96" s="60"/>
      <c r="U96" s="78"/>
      <c r="V96" s="78"/>
    </row>
    <row r="97" spans="1:22" hidden="1">
      <c r="A97" s="115">
        <v>44291</v>
      </c>
      <c r="B97" s="200"/>
      <c r="C97" s="200"/>
      <c r="D97" s="175"/>
      <c r="E97" s="60"/>
      <c r="F97" s="201">
        <f>出入金!R97</f>
        <v>0</v>
      </c>
      <c r="G97" s="201">
        <f>出入金!S97</f>
        <v>0</v>
      </c>
      <c r="H97" s="34">
        <f>出入金!C97</f>
        <v>4.4095522388059728E-2</v>
      </c>
      <c r="I97" s="175"/>
      <c r="J97" s="175"/>
      <c r="K97" s="175"/>
      <c r="L97" s="175"/>
      <c r="M97" s="175"/>
      <c r="N97" s="78"/>
      <c r="O97" s="78"/>
      <c r="P97" s="60"/>
      <c r="Q97" s="60"/>
      <c r="R97" s="60"/>
      <c r="S97" s="78"/>
      <c r="T97" s="60"/>
      <c r="U97" s="78"/>
      <c r="V97" s="78"/>
    </row>
    <row r="98" spans="1:22" hidden="1">
      <c r="A98" s="115">
        <v>44292</v>
      </c>
      <c r="B98" s="200"/>
      <c r="C98" s="200"/>
      <c r="D98" s="175"/>
      <c r="E98" s="60"/>
      <c r="F98" s="201">
        <f>出入金!R98</f>
        <v>0</v>
      </c>
      <c r="G98" s="201">
        <f>出入金!S98</f>
        <v>0</v>
      </c>
      <c r="H98" s="34">
        <f>出入金!C98</f>
        <v>4.4076470588235328E-2</v>
      </c>
      <c r="I98" s="175"/>
      <c r="J98" s="175"/>
      <c r="K98" s="175"/>
      <c r="L98" s="175"/>
      <c r="M98" s="175"/>
      <c r="N98" s="78"/>
      <c r="O98" s="78"/>
      <c r="P98" s="60"/>
      <c r="Q98" s="60"/>
      <c r="R98" s="60"/>
      <c r="S98" s="78"/>
      <c r="T98" s="60"/>
      <c r="U98" s="78"/>
      <c r="V98" s="78"/>
    </row>
    <row r="99" spans="1:22" hidden="1">
      <c r="A99" s="115">
        <v>44293</v>
      </c>
      <c r="B99" s="200"/>
      <c r="C99" s="200"/>
      <c r="D99" s="175"/>
      <c r="E99" s="60"/>
      <c r="F99" s="201">
        <f>出入金!R99</f>
        <v>0</v>
      </c>
      <c r="G99" s="201">
        <f>出入金!S99</f>
        <v>0</v>
      </c>
      <c r="H99" s="34">
        <f>出入金!C99</f>
        <v>4.4057971014492783E-2</v>
      </c>
      <c r="I99" s="175"/>
      <c r="J99" s="175"/>
      <c r="K99" s="175"/>
      <c r="L99" s="175"/>
      <c r="M99" s="175"/>
      <c r="N99" s="78"/>
      <c r="O99" s="78"/>
      <c r="P99" s="60"/>
      <c r="Q99" s="60"/>
      <c r="R99" s="60"/>
      <c r="S99" s="78"/>
      <c r="T99" s="60"/>
      <c r="U99" s="78"/>
      <c r="V99" s="78"/>
    </row>
    <row r="100" spans="1:22" hidden="1">
      <c r="A100" s="115">
        <v>44294</v>
      </c>
      <c r="B100" s="200"/>
      <c r="C100" s="200"/>
      <c r="D100" s="175"/>
      <c r="E100" s="60"/>
      <c r="F100" s="201">
        <f>出入金!R100</f>
        <v>0</v>
      </c>
      <c r="G100" s="201">
        <f>出入金!S100</f>
        <v>0</v>
      </c>
      <c r="H100" s="34">
        <f>出入金!C100</f>
        <v>4.4040000000000037E-2</v>
      </c>
      <c r="I100" s="175"/>
      <c r="J100" s="175"/>
      <c r="K100" s="175"/>
      <c r="L100" s="175"/>
      <c r="M100" s="175"/>
      <c r="N100" s="78"/>
      <c r="O100" s="78"/>
      <c r="P100" s="60"/>
      <c r="Q100" s="60"/>
      <c r="R100" s="60"/>
      <c r="S100" s="78"/>
      <c r="T100" s="60"/>
      <c r="U100" s="78"/>
      <c r="V100" s="78"/>
    </row>
    <row r="101" spans="1:22" hidden="1">
      <c r="A101" s="115">
        <v>44295</v>
      </c>
      <c r="B101" s="200"/>
      <c r="C101" s="200"/>
      <c r="D101" s="175"/>
      <c r="E101" s="60"/>
      <c r="F101" s="201">
        <f>出入金!R101</f>
        <v>0</v>
      </c>
      <c r="G101" s="201">
        <f>出入金!S101</f>
        <v>0</v>
      </c>
      <c r="H101" s="34">
        <f>出入金!C101</f>
        <v>4.4022535211267644E-2</v>
      </c>
      <c r="I101" s="175"/>
      <c r="J101" s="175"/>
      <c r="K101" s="175"/>
      <c r="L101" s="175"/>
      <c r="M101" s="175"/>
      <c r="N101" s="78"/>
      <c r="O101" s="78"/>
      <c r="P101" s="60"/>
      <c r="Q101" s="60"/>
      <c r="R101" s="60"/>
      <c r="S101" s="78"/>
      <c r="T101" s="60"/>
      <c r="U101" s="78"/>
      <c r="V101" s="78"/>
    </row>
    <row r="102" spans="1:22" hidden="1">
      <c r="A102" s="115">
        <v>44296</v>
      </c>
      <c r="B102" s="200"/>
      <c r="C102" s="200"/>
      <c r="D102" s="175"/>
      <c r="E102" s="60"/>
      <c r="F102" s="201">
        <f>出入金!R102</f>
        <v>0</v>
      </c>
      <c r="G102" s="201">
        <f>出入金!S102</f>
        <v>0</v>
      </c>
      <c r="H102" s="34">
        <f>出入金!C102</f>
        <v>4.4005555555555596E-2</v>
      </c>
      <c r="I102" s="175"/>
      <c r="J102" s="175"/>
      <c r="K102" s="175"/>
      <c r="L102" s="175"/>
      <c r="M102" s="175"/>
      <c r="N102" s="78"/>
      <c r="O102" s="78"/>
      <c r="P102" s="60"/>
      <c r="Q102" s="60"/>
      <c r="R102" s="60"/>
      <c r="S102" s="78"/>
      <c r="T102" s="60"/>
      <c r="U102" s="78"/>
      <c r="V102" s="78"/>
    </row>
    <row r="103" spans="1:22" hidden="1">
      <c r="A103" s="115">
        <v>44297</v>
      </c>
      <c r="B103" s="200"/>
      <c r="C103" s="200"/>
      <c r="D103" s="175"/>
      <c r="E103" s="60"/>
      <c r="F103" s="201">
        <f>出入金!R103</f>
        <v>0</v>
      </c>
      <c r="G103" s="201">
        <f>出入金!S103</f>
        <v>0</v>
      </c>
      <c r="H103" s="34">
        <f>出入金!C103</f>
        <v>4.3989041095890448E-2</v>
      </c>
      <c r="I103" s="175"/>
      <c r="J103" s="175"/>
      <c r="K103" s="175"/>
      <c r="L103" s="175"/>
      <c r="M103" s="175"/>
      <c r="N103" s="78"/>
      <c r="O103" s="78"/>
      <c r="P103" s="60"/>
      <c r="Q103" s="60"/>
      <c r="R103" s="60"/>
      <c r="S103" s="78"/>
      <c r="T103" s="60"/>
      <c r="U103" s="78"/>
      <c r="V103" s="78"/>
    </row>
    <row r="104" spans="1:22" hidden="1">
      <c r="A104" s="115">
        <v>44298</v>
      </c>
      <c r="B104" s="200"/>
      <c r="C104" s="200"/>
      <c r="D104" s="175"/>
      <c r="E104" s="60"/>
      <c r="F104" s="201">
        <f>出入金!R104</f>
        <v>0</v>
      </c>
      <c r="G104" s="201">
        <f>出入金!S104</f>
        <v>0</v>
      </c>
      <c r="H104" s="34">
        <f>出入金!C104</f>
        <v>4.3972972972973014E-2</v>
      </c>
      <c r="I104" s="175"/>
      <c r="J104" s="175"/>
      <c r="K104" s="175"/>
      <c r="L104" s="175"/>
      <c r="M104" s="175"/>
      <c r="N104" s="78"/>
      <c r="O104" s="78"/>
      <c r="P104" s="60"/>
      <c r="Q104" s="60"/>
      <c r="R104" s="60"/>
      <c r="S104" s="78"/>
      <c r="T104" s="60"/>
      <c r="U104" s="78"/>
      <c r="V104" s="78"/>
    </row>
    <row r="105" spans="1:22" hidden="1">
      <c r="A105" s="115">
        <v>44299</v>
      </c>
      <c r="B105" s="200"/>
      <c r="C105" s="200"/>
      <c r="D105" s="175"/>
      <c r="E105" s="60"/>
      <c r="F105" s="201">
        <f>出入金!R105</f>
        <v>0</v>
      </c>
      <c r="G105" s="201">
        <f>出入金!S105</f>
        <v>0</v>
      </c>
      <c r="H105" s="34">
        <f>出入金!C105</f>
        <v>4.3957333333333376E-2</v>
      </c>
      <c r="I105" s="175"/>
      <c r="J105" s="175"/>
      <c r="K105" s="175"/>
      <c r="L105" s="175"/>
      <c r="M105" s="175"/>
      <c r="N105" s="78"/>
      <c r="O105" s="78"/>
      <c r="P105" s="60"/>
      <c r="Q105" s="60"/>
      <c r="R105" s="60"/>
      <c r="S105" s="78"/>
      <c r="T105" s="60"/>
      <c r="U105" s="78"/>
      <c r="V105" s="78"/>
    </row>
    <row r="106" spans="1:22" hidden="1">
      <c r="A106" s="115">
        <v>44300</v>
      </c>
      <c r="B106" s="200"/>
      <c r="C106" s="200"/>
      <c r="D106" s="175"/>
      <c r="E106" s="60"/>
      <c r="F106" s="201">
        <f>出入金!R106</f>
        <v>0</v>
      </c>
      <c r="G106" s="201">
        <f>出入金!S106</f>
        <v>0</v>
      </c>
      <c r="H106" s="34">
        <f>出入金!C106</f>
        <v>4.3942105263157942E-2</v>
      </c>
      <c r="I106" s="175"/>
      <c r="J106" s="175"/>
      <c r="K106" s="175"/>
      <c r="L106" s="175"/>
      <c r="M106" s="175"/>
      <c r="N106" s="78"/>
      <c r="O106" s="78"/>
      <c r="P106" s="60"/>
      <c r="Q106" s="60"/>
      <c r="R106" s="60"/>
      <c r="S106" s="78"/>
      <c r="T106" s="60"/>
      <c r="U106" s="78"/>
      <c r="V106" s="78"/>
    </row>
    <row r="107" spans="1:22" hidden="1">
      <c r="A107" s="115">
        <v>44301</v>
      </c>
      <c r="B107" s="200"/>
      <c r="C107" s="200"/>
      <c r="D107" s="175"/>
      <c r="E107" s="60"/>
      <c r="F107" s="201">
        <f>出入金!R107</f>
        <v>0</v>
      </c>
      <c r="G107" s="201">
        <f>出入金!S107</f>
        <v>0</v>
      </c>
      <c r="H107" s="34">
        <f>出入金!C107</f>
        <v>4.3927272727272773E-2</v>
      </c>
      <c r="I107" s="175"/>
      <c r="J107" s="175"/>
      <c r="K107" s="175"/>
      <c r="L107" s="175"/>
      <c r="M107" s="175"/>
      <c r="N107" s="78"/>
      <c r="O107" s="78"/>
      <c r="P107" s="60"/>
      <c r="Q107" s="60"/>
      <c r="R107" s="60"/>
      <c r="S107" s="78"/>
      <c r="T107" s="60"/>
      <c r="U107" s="78"/>
      <c r="V107" s="78"/>
    </row>
    <row r="108" spans="1:22" hidden="1">
      <c r="A108" s="115">
        <v>44302</v>
      </c>
      <c r="B108" s="200"/>
      <c r="C108" s="200"/>
      <c r="D108" s="175"/>
      <c r="E108" s="60"/>
      <c r="F108" s="201">
        <f>出入金!R108</f>
        <v>0</v>
      </c>
      <c r="G108" s="201">
        <f>出入金!S108</f>
        <v>0</v>
      </c>
      <c r="H108" s="34">
        <f>出入金!C108</f>
        <v>4.3912820512820562E-2</v>
      </c>
      <c r="I108" s="175"/>
      <c r="J108" s="175"/>
      <c r="K108" s="175"/>
      <c r="L108" s="175"/>
      <c r="M108" s="175"/>
      <c r="N108" s="78"/>
      <c r="O108" s="78"/>
      <c r="P108" s="60"/>
      <c r="Q108" s="60"/>
      <c r="R108" s="60"/>
      <c r="S108" s="78"/>
      <c r="T108" s="60"/>
      <c r="U108" s="78"/>
      <c r="V108" s="78"/>
    </row>
    <row r="109" spans="1:22" hidden="1">
      <c r="A109" s="115">
        <v>44303</v>
      </c>
      <c r="B109" s="200"/>
      <c r="C109" s="200"/>
      <c r="D109" s="175"/>
      <c r="E109" s="60"/>
      <c r="F109" s="201">
        <f>出入金!R109</f>
        <v>0</v>
      </c>
      <c r="G109" s="201">
        <f>出入金!S109</f>
        <v>0</v>
      </c>
      <c r="H109" s="34">
        <f>出入金!C109</f>
        <v>4.3898734177215237E-2</v>
      </c>
      <c r="I109" s="175"/>
      <c r="J109" s="175"/>
      <c r="K109" s="175"/>
      <c r="L109" s="175"/>
      <c r="M109" s="175"/>
      <c r="N109" s="78"/>
      <c r="O109" s="78"/>
      <c r="P109" s="60"/>
      <c r="Q109" s="60"/>
      <c r="R109" s="60"/>
      <c r="S109" s="78"/>
      <c r="T109" s="60"/>
      <c r="U109" s="78"/>
      <c r="V109" s="78"/>
    </row>
    <row r="110" spans="1:22" hidden="1">
      <c r="A110" s="115">
        <v>44304</v>
      </c>
      <c r="B110" s="200"/>
      <c r="C110" s="200"/>
      <c r="D110" s="175"/>
      <c r="E110" s="60"/>
      <c r="F110" s="201">
        <f>出入金!R110</f>
        <v>0</v>
      </c>
      <c r="G110" s="201">
        <f>出入金!S110</f>
        <v>0</v>
      </c>
      <c r="H110" s="34">
        <f>出入金!C110</f>
        <v>4.3885000000000049E-2</v>
      </c>
      <c r="I110" s="175"/>
      <c r="J110" s="175"/>
      <c r="K110" s="175"/>
      <c r="L110" s="175"/>
      <c r="M110" s="175"/>
      <c r="N110" s="78"/>
      <c r="O110" s="78"/>
      <c r="P110" s="60"/>
      <c r="Q110" s="60"/>
      <c r="R110" s="60"/>
      <c r="S110" s="78"/>
      <c r="T110" s="60"/>
      <c r="U110" s="78"/>
      <c r="V110" s="78"/>
    </row>
    <row r="111" spans="1:22" hidden="1">
      <c r="A111" s="115">
        <v>44305</v>
      </c>
      <c r="B111" s="200"/>
      <c r="C111" s="200"/>
      <c r="D111" s="175"/>
      <c r="E111" s="60"/>
      <c r="F111" s="201">
        <f>出入金!R111</f>
        <v>0</v>
      </c>
      <c r="G111" s="201">
        <f>出入金!S111</f>
        <v>0</v>
      </c>
      <c r="H111" s="34">
        <f>出入金!C111</f>
        <v>4.3871604938271656E-2</v>
      </c>
      <c r="I111" s="175"/>
      <c r="J111" s="175"/>
      <c r="K111" s="175"/>
      <c r="L111" s="175"/>
      <c r="M111" s="175"/>
      <c r="N111" s="78"/>
      <c r="O111" s="78"/>
      <c r="P111" s="60"/>
      <c r="Q111" s="60"/>
      <c r="R111" s="60"/>
      <c r="S111" s="78"/>
      <c r="T111" s="60"/>
      <c r="U111" s="78"/>
      <c r="V111" s="78"/>
    </row>
    <row r="112" spans="1:22" hidden="1">
      <c r="A112" s="115">
        <v>44306</v>
      </c>
      <c r="B112" s="200"/>
      <c r="C112" s="200"/>
      <c r="D112" s="175"/>
      <c r="E112" s="60"/>
      <c r="F112" s="201">
        <f>出入金!R112</f>
        <v>0</v>
      </c>
      <c r="G112" s="201">
        <f>出入金!S112</f>
        <v>0</v>
      </c>
      <c r="H112" s="34">
        <f>出入金!C112</f>
        <v>4.3858536585365905E-2</v>
      </c>
      <c r="I112" s="175"/>
      <c r="J112" s="175"/>
      <c r="K112" s="175"/>
      <c r="L112" s="175"/>
      <c r="M112" s="175"/>
      <c r="N112" s="78"/>
      <c r="O112" s="78"/>
      <c r="P112" s="60"/>
      <c r="Q112" s="60"/>
      <c r="R112" s="60"/>
      <c r="S112" s="78"/>
      <c r="T112" s="60"/>
      <c r="U112" s="78"/>
      <c r="V112" s="78"/>
    </row>
    <row r="113" spans="1:22" hidden="1">
      <c r="A113" s="115">
        <v>44307</v>
      </c>
      <c r="B113" s="200"/>
      <c r="C113" s="200"/>
      <c r="D113" s="175"/>
      <c r="E113" s="60"/>
      <c r="F113" s="201">
        <f>出入金!R113</f>
        <v>0</v>
      </c>
      <c r="G113" s="201">
        <f>出入金!S113</f>
        <v>0</v>
      </c>
      <c r="H113" s="34">
        <f>出入金!C113</f>
        <v>4.3845783132530174E-2</v>
      </c>
      <c r="I113" s="175"/>
      <c r="J113" s="175"/>
      <c r="K113" s="175"/>
      <c r="L113" s="175"/>
      <c r="M113" s="175"/>
      <c r="N113" s="78"/>
      <c r="O113" s="78"/>
      <c r="P113" s="60"/>
      <c r="Q113" s="60"/>
      <c r="R113" s="60"/>
      <c r="S113" s="78"/>
      <c r="T113" s="60"/>
      <c r="U113" s="78"/>
      <c r="V113" s="78"/>
    </row>
    <row r="114" spans="1:22" hidden="1">
      <c r="A114" s="115">
        <v>44308</v>
      </c>
      <c r="B114" s="200"/>
      <c r="C114" s="200"/>
      <c r="D114" s="175"/>
      <c r="E114" s="60"/>
      <c r="F114" s="201">
        <f>出入金!R114</f>
        <v>0</v>
      </c>
      <c r="G114" s="201">
        <f>出入金!S114</f>
        <v>0</v>
      </c>
      <c r="H114" s="34">
        <f>出入金!C114</f>
        <v>4.3833333333333391E-2</v>
      </c>
      <c r="I114" s="175"/>
      <c r="J114" s="175"/>
      <c r="K114" s="175"/>
      <c r="L114" s="175"/>
      <c r="M114" s="175"/>
      <c r="N114" s="78"/>
      <c r="O114" s="78"/>
      <c r="P114" s="60"/>
      <c r="Q114" s="60"/>
      <c r="R114" s="60"/>
      <c r="S114" s="78"/>
      <c r="T114" s="60"/>
      <c r="U114" s="78"/>
      <c r="V114" s="78"/>
    </row>
    <row r="115" spans="1:22" hidden="1">
      <c r="A115" s="115">
        <v>44309</v>
      </c>
      <c r="B115" s="200"/>
      <c r="C115" s="200"/>
      <c r="D115" s="175"/>
      <c r="E115" s="60"/>
      <c r="F115" s="201">
        <f>出入金!R115</f>
        <v>0</v>
      </c>
      <c r="G115" s="201">
        <f>出入金!S115</f>
        <v>0</v>
      </c>
      <c r="H115" s="34">
        <f>出入金!C115</f>
        <v>4.3821176470588294E-2</v>
      </c>
      <c r="I115" s="175"/>
      <c r="J115" s="175"/>
      <c r="K115" s="175"/>
      <c r="L115" s="175"/>
      <c r="M115" s="175"/>
      <c r="N115" s="78"/>
      <c r="O115" s="78"/>
      <c r="P115" s="60"/>
      <c r="Q115" s="60"/>
      <c r="R115" s="60"/>
      <c r="S115" s="78"/>
      <c r="T115" s="60"/>
      <c r="U115" s="78"/>
      <c r="V115" s="78"/>
    </row>
    <row r="116" spans="1:22" hidden="1">
      <c r="A116" s="115">
        <v>44310</v>
      </c>
      <c r="B116" s="200"/>
      <c r="C116" s="200"/>
      <c r="D116" s="175"/>
      <c r="E116" s="60"/>
      <c r="F116" s="201">
        <f>出入金!R116</f>
        <v>0</v>
      </c>
      <c r="G116" s="201">
        <f>出入金!S116</f>
        <v>0</v>
      </c>
      <c r="H116" s="34">
        <f>出入金!C116</f>
        <v>4.3809302325581452E-2</v>
      </c>
      <c r="I116" s="175"/>
      <c r="J116" s="175"/>
      <c r="K116" s="175"/>
      <c r="L116" s="175"/>
      <c r="M116" s="175"/>
      <c r="N116" s="78"/>
      <c r="O116" s="78"/>
      <c r="P116" s="60"/>
      <c r="Q116" s="60"/>
      <c r="R116" s="60"/>
      <c r="S116" s="78"/>
      <c r="T116" s="60"/>
      <c r="U116" s="78"/>
      <c r="V116" s="78"/>
    </row>
    <row r="117" spans="1:22" hidden="1">
      <c r="A117" s="115">
        <v>44311</v>
      </c>
      <c r="B117" s="200"/>
      <c r="C117" s="200"/>
      <c r="D117" s="175"/>
      <c r="E117" s="60"/>
      <c r="F117" s="201">
        <f>出入金!R117</f>
        <v>0</v>
      </c>
      <c r="G117" s="201">
        <f>出入金!S117</f>
        <v>0</v>
      </c>
      <c r="H117" s="34">
        <f>出入金!C117</f>
        <v>4.3797701149425348E-2</v>
      </c>
      <c r="I117" s="175"/>
      <c r="J117" s="175"/>
      <c r="K117" s="175"/>
      <c r="L117" s="175"/>
      <c r="M117" s="175"/>
      <c r="N117" s="78"/>
      <c r="O117" s="78"/>
      <c r="P117" s="60"/>
      <c r="Q117" s="60"/>
      <c r="R117" s="60"/>
      <c r="S117" s="78"/>
      <c r="T117" s="60"/>
      <c r="U117" s="78"/>
      <c r="V117" s="78"/>
    </row>
    <row r="118" spans="1:22" hidden="1">
      <c r="A118" s="115">
        <v>44312</v>
      </c>
      <c r="B118" s="200"/>
      <c r="C118" s="200"/>
      <c r="D118" s="175"/>
      <c r="E118" s="60"/>
      <c r="F118" s="201">
        <f>出入金!R118</f>
        <v>0</v>
      </c>
      <c r="G118" s="201">
        <f>出入金!S118</f>
        <v>0</v>
      </c>
      <c r="H118" s="34">
        <f>出入金!C118</f>
        <v>4.37863636363637E-2</v>
      </c>
      <c r="I118" s="175"/>
      <c r="J118" s="175"/>
      <c r="K118" s="175"/>
      <c r="L118" s="175"/>
      <c r="M118" s="175"/>
      <c r="N118" s="78"/>
      <c r="O118" s="78"/>
      <c r="P118" s="60"/>
      <c r="Q118" s="60"/>
      <c r="R118" s="60"/>
      <c r="S118" s="78"/>
      <c r="T118" s="60"/>
      <c r="U118" s="78"/>
      <c r="V118" s="78"/>
    </row>
    <row r="119" spans="1:22" hidden="1">
      <c r="A119" s="115">
        <v>44313</v>
      </c>
      <c r="B119" s="200"/>
      <c r="C119" s="200"/>
      <c r="D119" s="175"/>
      <c r="E119" s="60"/>
      <c r="F119" s="201">
        <f>出入金!R119</f>
        <v>0</v>
      </c>
      <c r="G119" s="201">
        <f>出入金!S119</f>
        <v>0</v>
      </c>
      <c r="H119" s="34">
        <f>出入金!C119</f>
        <v>4.3775280898876466E-2</v>
      </c>
      <c r="I119" s="175"/>
      <c r="J119" s="175"/>
      <c r="K119" s="175"/>
      <c r="L119" s="175"/>
      <c r="M119" s="175"/>
      <c r="N119" s="78"/>
      <c r="O119" s="78"/>
      <c r="P119" s="60"/>
      <c r="Q119" s="60"/>
      <c r="R119" s="60"/>
      <c r="S119" s="78"/>
      <c r="T119" s="60"/>
      <c r="U119" s="78"/>
      <c r="V119" s="78"/>
    </row>
    <row r="120" spans="1:22" hidden="1">
      <c r="A120" s="115">
        <v>44314</v>
      </c>
      <c r="B120" s="200"/>
      <c r="C120" s="200"/>
      <c r="D120" s="175"/>
      <c r="E120" s="60"/>
      <c r="F120" s="201">
        <f>出入金!R120</f>
        <v>0</v>
      </c>
      <c r="G120" s="201">
        <f>出入金!S120</f>
        <v>0</v>
      </c>
      <c r="H120" s="34">
        <f>出入金!C120</f>
        <v>4.3764444444444509E-2</v>
      </c>
      <c r="I120" s="175"/>
      <c r="J120" s="175"/>
      <c r="K120" s="175"/>
      <c r="L120" s="175"/>
      <c r="M120" s="175"/>
      <c r="N120" s="78"/>
      <c r="O120" s="78"/>
      <c r="P120" s="60"/>
      <c r="Q120" s="60"/>
      <c r="R120" s="60"/>
      <c r="S120" s="78"/>
      <c r="T120" s="60"/>
      <c r="U120" s="78"/>
      <c r="V120" s="78"/>
    </row>
    <row r="121" spans="1:22" hidden="1">
      <c r="A121" s="115">
        <v>44315</v>
      </c>
      <c r="B121" s="200"/>
      <c r="C121" s="200"/>
      <c r="D121" s="175"/>
      <c r="E121" s="60"/>
      <c r="F121" s="201">
        <f>出入金!R121</f>
        <v>0</v>
      </c>
      <c r="G121" s="201">
        <f>出入金!S121</f>
        <v>0</v>
      </c>
      <c r="H121" s="34">
        <f>出入金!C121</f>
        <v>4.375384615384622E-2</v>
      </c>
      <c r="I121" s="175"/>
      <c r="J121" s="175"/>
      <c r="K121" s="175"/>
      <c r="L121" s="175"/>
      <c r="M121" s="175"/>
      <c r="N121" s="78"/>
      <c r="O121" s="78"/>
      <c r="P121" s="60"/>
      <c r="Q121" s="60"/>
      <c r="R121" s="60"/>
      <c r="S121" s="78"/>
      <c r="T121" s="60"/>
      <c r="U121" s="78"/>
      <c r="V121" s="78"/>
    </row>
    <row r="122" spans="1:22" hidden="1">
      <c r="A122" s="115">
        <v>44316</v>
      </c>
      <c r="B122" s="200"/>
      <c r="C122" s="200"/>
      <c r="D122" s="175"/>
      <c r="E122" s="60"/>
      <c r="F122" s="201">
        <f>出入金!R122</f>
        <v>0</v>
      </c>
      <c r="G122" s="201">
        <f>出入金!S122</f>
        <v>0</v>
      </c>
      <c r="H122" s="34">
        <f>出入金!C122</f>
        <v>4.3743478260869634E-2</v>
      </c>
      <c r="I122" s="175"/>
      <c r="J122" s="175"/>
      <c r="K122" s="175"/>
      <c r="L122" s="175"/>
      <c r="M122" s="175"/>
      <c r="N122" s="78"/>
      <c r="O122" s="78"/>
      <c r="P122" s="60"/>
      <c r="Q122" s="60"/>
      <c r="R122" s="60"/>
      <c r="S122" s="78"/>
      <c r="T122" s="60"/>
      <c r="U122" s="78"/>
      <c r="V122" s="78"/>
    </row>
    <row r="123" spans="1:22" hidden="1">
      <c r="A123" s="115">
        <v>44317</v>
      </c>
      <c r="B123" s="200"/>
      <c r="C123" s="200"/>
      <c r="D123" s="175"/>
      <c r="E123" s="60"/>
      <c r="F123" s="201">
        <f>出入金!R123</f>
        <v>0</v>
      </c>
      <c r="G123" s="201">
        <f>出入金!S123</f>
        <v>0</v>
      </c>
      <c r="H123" s="34">
        <f>出入金!C123</f>
        <v>4.3730107526881792E-2</v>
      </c>
      <c r="I123" s="175"/>
      <c r="J123" s="175"/>
      <c r="K123" s="175"/>
      <c r="L123" s="175"/>
      <c r="M123" s="175"/>
      <c r="N123" s="78"/>
      <c r="O123" s="78"/>
      <c r="P123" s="60"/>
      <c r="Q123" s="60"/>
      <c r="R123" s="60"/>
      <c r="S123" s="78"/>
      <c r="T123" s="60"/>
      <c r="U123" s="78"/>
      <c r="V123" s="78"/>
    </row>
    <row r="124" spans="1:22" hidden="1">
      <c r="A124" s="115">
        <v>44318</v>
      </c>
      <c r="B124" s="200"/>
      <c r="C124" s="200"/>
      <c r="D124" s="175"/>
      <c r="E124" s="60"/>
      <c r="F124" s="201">
        <f>出入金!R124</f>
        <v>0</v>
      </c>
      <c r="G124" s="201">
        <f>出入金!S124</f>
        <v>0</v>
      </c>
      <c r="H124" s="34">
        <f>出入金!C124</f>
        <v>4.3717021276595817E-2</v>
      </c>
      <c r="I124" s="175"/>
      <c r="J124" s="175"/>
      <c r="K124" s="175"/>
      <c r="L124" s="175"/>
      <c r="M124" s="175"/>
      <c r="N124" s="78"/>
      <c r="O124" s="78"/>
      <c r="P124" s="60"/>
      <c r="Q124" s="60"/>
      <c r="R124" s="60"/>
      <c r="S124" s="78"/>
      <c r="T124" s="60"/>
      <c r="U124" s="78"/>
      <c r="V124" s="78"/>
    </row>
    <row r="125" spans="1:22" hidden="1">
      <c r="A125" s="115">
        <v>44319</v>
      </c>
      <c r="B125" s="200"/>
      <c r="C125" s="200"/>
      <c r="D125" s="175"/>
      <c r="E125" s="60"/>
      <c r="F125" s="201">
        <f>出入金!R125</f>
        <v>0</v>
      </c>
      <c r="G125" s="201">
        <f>出入金!S125</f>
        <v>0</v>
      </c>
      <c r="H125" s="34">
        <f>出入金!C125</f>
        <v>4.3704210526315866E-2</v>
      </c>
      <c r="I125" s="175"/>
      <c r="J125" s="175"/>
      <c r="K125" s="175"/>
      <c r="L125" s="175"/>
      <c r="M125" s="175"/>
      <c r="N125" s="78"/>
      <c r="O125" s="78"/>
      <c r="P125" s="60"/>
      <c r="Q125" s="60"/>
      <c r="R125" s="60"/>
      <c r="S125" s="78"/>
      <c r="T125" s="60"/>
      <c r="U125" s="78"/>
      <c r="V125" s="78"/>
    </row>
    <row r="126" spans="1:22" hidden="1">
      <c r="A126" s="115">
        <v>44320</v>
      </c>
      <c r="B126" s="200"/>
      <c r="C126" s="200"/>
      <c r="D126" s="175"/>
      <c r="E126" s="60"/>
      <c r="F126" s="201">
        <f>出入金!R126</f>
        <v>0</v>
      </c>
      <c r="G126" s="201">
        <f>出入金!S126</f>
        <v>0</v>
      </c>
      <c r="H126" s="34">
        <f>出入金!C126</f>
        <v>4.3691666666666747E-2</v>
      </c>
      <c r="I126" s="175"/>
      <c r="J126" s="175"/>
      <c r="K126" s="175"/>
      <c r="L126" s="175"/>
      <c r="M126" s="175"/>
      <c r="N126" s="78"/>
      <c r="O126" s="78"/>
      <c r="P126" s="60"/>
      <c r="Q126" s="60"/>
      <c r="R126" s="60"/>
      <c r="S126" s="78"/>
      <c r="T126" s="60"/>
      <c r="U126" s="78"/>
      <c r="V126" s="78"/>
    </row>
    <row r="127" spans="1:22" hidden="1">
      <c r="A127" s="115">
        <v>44321</v>
      </c>
      <c r="B127" s="200"/>
      <c r="C127" s="200"/>
      <c r="D127" s="175"/>
      <c r="E127" s="60"/>
      <c r="F127" s="201">
        <f>出入金!R127</f>
        <v>0</v>
      </c>
      <c r="G127" s="201">
        <f>出入金!S127</f>
        <v>0</v>
      </c>
      <c r="H127" s="34">
        <f>出入金!C127</f>
        <v>4.3679381443299053E-2</v>
      </c>
      <c r="I127" s="175"/>
      <c r="J127" s="175"/>
      <c r="K127" s="175"/>
      <c r="L127" s="175"/>
      <c r="M127" s="175"/>
      <c r="N127" s="78"/>
      <c r="O127" s="78"/>
      <c r="P127" s="60"/>
      <c r="Q127" s="60"/>
      <c r="R127" s="60"/>
      <c r="S127" s="78"/>
      <c r="T127" s="60"/>
      <c r="U127" s="78"/>
      <c r="V127" s="78"/>
    </row>
    <row r="128" spans="1:22" hidden="1">
      <c r="A128" s="115">
        <v>44322</v>
      </c>
      <c r="B128" s="200"/>
      <c r="C128" s="200"/>
      <c r="D128" s="175"/>
      <c r="E128" s="60"/>
      <c r="F128" s="201">
        <f>出入金!R128</f>
        <v>0</v>
      </c>
      <c r="G128" s="201">
        <f>出入金!S128</f>
        <v>0</v>
      </c>
      <c r="H128" s="34">
        <f>出入金!C128</f>
        <v>4.3667346938775602E-2</v>
      </c>
      <c r="I128" s="175"/>
      <c r="J128" s="175"/>
      <c r="K128" s="175"/>
      <c r="L128" s="175"/>
      <c r="M128" s="175"/>
      <c r="N128" s="78"/>
      <c r="O128" s="78"/>
      <c r="P128" s="60"/>
      <c r="Q128" s="60"/>
      <c r="R128" s="60"/>
      <c r="S128" s="78"/>
      <c r="T128" s="60"/>
      <c r="U128" s="78"/>
      <c r="V128" s="78"/>
    </row>
    <row r="129" spans="1:22" hidden="1">
      <c r="A129" s="115">
        <v>44323</v>
      </c>
      <c r="B129" s="200"/>
      <c r="C129" s="200"/>
      <c r="D129" s="175"/>
      <c r="E129" s="60"/>
      <c r="F129" s="201">
        <f>出入金!R129</f>
        <v>0</v>
      </c>
      <c r="G129" s="201">
        <f>出入金!S129</f>
        <v>0</v>
      </c>
      <c r="H129" s="34">
        <f>出入金!C129</f>
        <v>4.3655555555555649E-2</v>
      </c>
      <c r="I129" s="175"/>
      <c r="J129" s="175"/>
      <c r="K129" s="175"/>
      <c r="L129" s="175"/>
      <c r="M129" s="175"/>
      <c r="N129" s="78"/>
      <c r="O129" s="78"/>
      <c r="P129" s="60"/>
      <c r="Q129" s="60"/>
      <c r="R129" s="60"/>
      <c r="S129" s="78"/>
      <c r="T129" s="60"/>
      <c r="U129" s="78"/>
      <c r="V129" s="78"/>
    </row>
    <row r="130" spans="1:22" hidden="1">
      <c r="A130" s="115">
        <v>44324</v>
      </c>
      <c r="B130" s="200"/>
      <c r="C130" s="200"/>
      <c r="D130" s="175"/>
      <c r="E130" s="60"/>
      <c r="F130" s="201">
        <f>出入金!R130</f>
        <v>0</v>
      </c>
      <c r="G130" s="201">
        <f>出入金!S130</f>
        <v>0</v>
      </c>
      <c r="H130" s="34">
        <f>出入金!C130</f>
        <v>4.3644000000000099E-2</v>
      </c>
      <c r="I130" s="175"/>
      <c r="J130" s="175"/>
      <c r="K130" s="175"/>
      <c r="L130" s="175"/>
      <c r="M130" s="175"/>
      <c r="N130" s="78"/>
      <c r="O130" s="78"/>
      <c r="P130" s="60"/>
      <c r="Q130" s="60"/>
      <c r="R130" s="60"/>
      <c r="S130" s="78"/>
      <c r="T130" s="60"/>
      <c r="U130" s="78"/>
      <c r="V130" s="78"/>
    </row>
    <row r="131" spans="1:22" hidden="1">
      <c r="A131" s="115">
        <v>44325</v>
      </c>
      <c r="B131" s="200"/>
      <c r="C131" s="200"/>
      <c r="D131" s="175"/>
      <c r="E131" s="60"/>
      <c r="F131" s="201">
        <f>出入金!R131</f>
        <v>0</v>
      </c>
      <c r="G131" s="201">
        <f>出入金!S131</f>
        <v>0</v>
      </c>
      <c r="H131" s="34">
        <f>出入金!C131</f>
        <v>4.3632673267326831E-2</v>
      </c>
      <c r="I131" s="175"/>
      <c r="J131" s="175"/>
      <c r="K131" s="175"/>
      <c r="L131" s="175"/>
      <c r="M131" s="175"/>
      <c r="N131" s="78"/>
      <c r="O131" s="78"/>
      <c r="P131" s="60"/>
      <c r="Q131" s="60"/>
      <c r="R131" s="60"/>
      <c r="S131" s="78"/>
      <c r="T131" s="60"/>
      <c r="U131" s="78"/>
      <c r="V131" s="78"/>
    </row>
    <row r="132" spans="1:22" hidden="1">
      <c r="A132" s="115">
        <v>44326</v>
      </c>
      <c r="B132" s="200"/>
      <c r="C132" s="200"/>
      <c r="D132" s="175"/>
      <c r="E132" s="60"/>
      <c r="F132" s="201">
        <f>出入金!R132</f>
        <v>0</v>
      </c>
      <c r="G132" s="201">
        <f>出入金!S132</f>
        <v>0</v>
      </c>
      <c r="H132" s="34">
        <f>出入金!C132</f>
        <v>4.3621568627451084E-2</v>
      </c>
      <c r="I132" s="175"/>
      <c r="J132" s="175"/>
      <c r="K132" s="175"/>
      <c r="L132" s="175"/>
      <c r="M132" s="175"/>
      <c r="N132" s="78"/>
      <c r="O132" s="78"/>
      <c r="P132" s="60"/>
      <c r="Q132" s="60"/>
      <c r="R132" s="60"/>
      <c r="S132" s="78"/>
      <c r="T132" s="60"/>
      <c r="U132" s="78"/>
      <c r="V132" s="78"/>
    </row>
    <row r="133" spans="1:22" hidden="1">
      <c r="A133" s="115">
        <v>44327</v>
      </c>
      <c r="B133" s="200"/>
      <c r="C133" s="200"/>
      <c r="D133" s="175"/>
      <c r="E133" s="60"/>
      <c r="F133" s="201">
        <f>出入金!R133</f>
        <v>0</v>
      </c>
      <c r="G133" s="201">
        <f>出入金!S133</f>
        <v>0</v>
      </c>
      <c r="H133" s="34">
        <f>出入金!C133</f>
        <v>4.3610679611650591E-2</v>
      </c>
      <c r="I133" s="175"/>
      <c r="J133" s="175"/>
      <c r="K133" s="175"/>
      <c r="L133" s="175"/>
      <c r="M133" s="175"/>
      <c r="N133" s="78"/>
      <c r="O133" s="78"/>
      <c r="P133" s="60"/>
      <c r="Q133" s="60"/>
      <c r="R133" s="60"/>
      <c r="S133" s="78"/>
      <c r="T133" s="60"/>
      <c r="U133" s="78"/>
      <c r="V133" s="78"/>
    </row>
    <row r="134" spans="1:22" hidden="1">
      <c r="A134" s="115">
        <v>44328</v>
      </c>
      <c r="B134" s="200"/>
      <c r="C134" s="200"/>
      <c r="D134" s="175"/>
      <c r="E134" s="60"/>
      <c r="F134" s="201">
        <f>出入金!R134</f>
        <v>0</v>
      </c>
      <c r="G134" s="201">
        <f>出入金!S134</f>
        <v>0</v>
      </c>
      <c r="H134" s="34">
        <f>出入金!C134</f>
        <v>4.3600000000000111E-2</v>
      </c>
      <c r="I134" s="175"/>
      <c r="J134" s="175"/>
      <c r="K134" s="175"/>
      <c r="L134" s="175"/>
      <c r="M134" s="175"/>
      <c r="N134" s="78"/>
      <c r="O134" s="78"/>
      <c r="P134" s="60"/>
      <c r="Q134" s="60"/>
      <c r="R134" s="60"/>
      <c r="S134" s="78"/>
      <c r="T134" s="60"/>
      <c r="U134" s="78"/>
      <c r="V134" s="78"/>
    </row>
    <row r="135" spans="1:22" hidden="1">
      <c r="A135" s="115">
        <v>44329</v>
      </c>
      <c r="B135" s="200"/>
      <c r="C135" s="200"/>
      <c r="D135" s="175"/>
      <c r="E135" s="60"/>
      <c r="F135" s="201">
        <f>出入金!R135</f>
        <v>0</v>
      </c>
      <c r="G135" s="201">
        <f>出入金!S135</f>
        <v>0</v>
      </c>
      <c r="H135" s="34">
        <f>出入金!C135</f>
        <v>4.3589523809523918E-2</v>
      </c>
      <c r="I135" s="175"/>
      <c r="J135" s="175"/>
      <c r="K135" s="175"/>
      <c r="L135" s="175"/>
      <c r="M135" s="175"/>
      <c r="N135" s="78"/>
      <c r="O135" s="78"/>
      <c r="P135" s="60"/>
      <c r="Q135" s="60"/>
      <c r="R135" s="60"/>
      <c r="S135" s="78"/>
      <c r="T135" s="60"/>
      <c r="U135" s="78"/>
      <c r="V135" s="78"/>
    </row>
    <row r="136" spans="1:22" hidden="1">
      <c r="A136" s="115">
        <v>44330</v>
      </c>
      <c r="B136" s="200"/>
      <c r="C136" s="200"/>
      <c r="D136" s="175"/>
      <c r="E136" s="60"/>
      <c r="F136" s="201">
        <f>出入金!R136</f>
        <v>0</v>
      </c>
      <c r="G136" s="201">
        <f>出入金!S136</f>
        <v>0</v>
      </c>
      <c r="H136" s="34">
        <f>出入金!C136</f>
        <v>4.3579245283018986E-2</v>
      </c>
      <c r="I136" s="175"/>
      <c r="J136" s="175"/>
      <c r="K136" s="175"/>
      <c r="L136" s="175"/>
      <c r="M136" s="175"/>
      <c r="N136" s="78"/>
      <c r="O136" s="78"/>
      <c r="P136" s="60"/>
      <c r="Q136" s="60"/>
      <c r="R136" s="60"/>
      <c r="S136" s="78"/>
      <c r="T136" s="60"/>
      <c r="U136" s="78"/>
      <c r="V136" s="78"/>
    </row>
    <row r="137" spans="1:22" hidden="1">
      <c r="A137" s="115">
        <v>44331</v>
      </c>
      <c r="B137" s="200"/>
      <c r="C137" s="200"/>
      <c r="D137" s="175"/>
      <c r="E137" s="60"/>
      <c r="F137" s="201">
        <f>出入金!R137</f>
        <v>0</v>
      </c>
      <c r="G137" s="201">
        <f>出入金!S137</f>
        <v>0</v>
      </c>
      <c r="H137" s="34">
        <f>出入金!C137</f>
        <v>4.3569158878504793E-2</v>
      </c>
      <c r="I137" s="175"/>
      <c r="J137" s="175"/>
      <c r="K137" s="175"/>
      <c r="L137" s="175"/>
      <c r="M137" s="175"/>
      <c r="N137" s="78"/>
      <c r="O137" s="78"/>
      <c r="P137" s="60"/>
      <c r="Q137" s="60"/>
      <c r="R137" s="60"/>
      <c r="S137" s="78"/>
      <c r="T137" s="60"/>
      <c r="U137" s="78"/>
      <c r="V137" s="78"/>
    </row>
    <row r="138" spans="1:22" hidden="1">
      <c r="A138" s="115">
        <v>44332</v>
      </c>
      <c r="B138" s="200"/>
      <c r="C138" s="200"/>
      <c r="D138" s="175"/>
      <c r="E138" s="60"/>
      <c r="F138" s="201">
        <f>出入金!R138</f>
        <v>0</v>
      </c>
      <c r="G138" s="201">
        <f>出入金!S138</f>
        <v>0</v>
      </c>
      <c r="H138" s="34">
        <f>出入金!C138</f>
        <v>4.3559259259259381E-2</v>
      </c>
      <c r="I138" s="175"/>
      <c r="J138" s="175"/>
      <c r="K138" s="175"/>
      <c r="L138" s="175"/>
      <c r="M138" s="175"/>
      <c r="N138" s="78"/>
      <c r="O138" s="78"/>
      <c r="P138" s="60"/>
      <c r="Q138" s="60"/>
      <c r="R138" s="60"/>
      <c r="S138" s="78"/>
      <c r="T138" s="60"/>
      <c r="U138" s="78"/>
      <c r="V138" s="78"/>
    </row>
    <row r="139" spans="1:22" hidden="1">
      <c r="A139" s="115">
        <v>44333</v>
      </c>
      <c r="B139" s="200"/>
      <c r="C139" s="200"/>
      <c r="D139" s="175"/>
      <c r="E139" s="60"/>
      <c r="F139" s="201">
        <f>出入金!R139</f>
        <v>0</v>
      </c>
      <c r="G139" s="201">
        <f>出入金!S139</f>
        <v>0</v>
      </c>
      <c r="H139" s="34">
        <f>出入金!C139</f>
        <v>4.3549541284403796E-2</v>
      </c>
      <c r="I139" s="175"/>
      <c r="J139" s="175"/>
      <c r="K139" s="175"/>
      <c r="L139" s="175"/>
      <c r="M139" s="175"/>
      <c r="N139" s="78"/>
      <c r="O139" s="78"/>
      <c r="P139" s="60"/>
      <c r="Q139" s="60"/>
      <c r="R139" s="60"/>
      <c r="S139" s="78"/>
      <c r="T139" s="60"/>
      <c r="U139" s="78"/>
      <c r="V139" s="78"/>
    </row>
    <row r="140" spans="1:22" hidden="1">
      <c r="A140" s="115">
        <v>44334</v>
      </c>
      <c r="B140" s="200"/>
      <c r="C140" s="200"/>
      <c r="D140" s="175"/>
      <c r="E140" s="60"/>
      <c r="F140" s="201">
        <f>出入金!R140</f>
        <v>0</v>
      </c>
      <c r="G140" s="201">
        <f>出入金!S140</f>
        <v>0</v>
      </c>
      <c r="H140" s="34">
        <f>出入金!C140</f>
        <v>4.3540000000000127E-2</v>
      </c>
      <c r="I140" s="175"/>
      <c r="J140" s="175"/>
      <c r="K140" s="175"/>
      <c r="L140" s="175"/>
      <c r="M140" s="175"/>
      <c r="N140" s="78"/>
      <c r="O140" s="78"/>
      <c r="P140" s="60"/>
      <c r="Q140" s="60"/>
      <c r="R140" s="60"/>
      <c r="S140" s="78"/>
      <c r="T140" s="60"/>
      <c r="U140" s="78"/>
      <c r="V140" s="78"/>
    </row>
    <row r="141" spans="1:22" hidden="1">
      <c r="A141" s="115">
        <v>44335</v>
      </c>
      <c r="B141" s="200"/>
      <c r="C141" s="200"/>
      <c r="D141" s="175"/>
      <c r="E141" s="60"/>
      <c r="F141" s="201">
        <f>出入金!R141</f>
        <v>0</v>
      </c>
      <c r="G141" s="201">
        <f>出入金!S141</f>
        <v>0</v>
      </c>
      <c r="H141" s="34">
        <f>出入金!C141</f>
        <v>4.3530630630630757E-2</v>
      </c>
      <c r="I141" s="175"/>
      <c r="J141" s="175"/>
      <c r="K141" s="175"/>
      <c r="L141" s="175"/>
      <c r="M141" s="175"/>
      <c r="N141" s="78"/>
      <c r="O141" s="78"/>
      <c r="P141" s="60"/>
      <c r="Q141" s="60"/>
      <c r="R141" s="60"/>
      <c r="S141" s="78"/>
      <c r="T141" s="60"/>
      <c r="U141" s="78"/>
      <c r="V141" s="78"/>
    </row>
    <row r="142" spans="1:22" hidden="1">
      <c r="A142" s="115">
        <v>44336</v>
      </c>
      <c r="B142" s="200"/>
      <c r="C142" s="200"/>
      <c r="D142" s="175"/>
      <c r="E142" s="60"/>
      <c r="F142" s="201">
        <f>出入金!R142</f>
        <v>0</v>
      </c>
      <c r="G142" s="201">
        <f>出入金!S142</f>
        <v>0</v>
      </c>
      <c r="H142" s="34">
        <f>出入金!C142</f>
        <v>4.3521428571428704E-2</v>
      </c>
      <c r="I142" s="175"/>
      <c r="J142" s="175"/>
      <c r="K142" s="175"/>
      <c r="L142" s="175"/>
      <c r="M142" s="175"/>
      <c r="N142" s="78"/>
      <c r="O142" s="78"/>
      <c r="P142" s="60"/>
      <c r="Q142" s="60"/>
      <c r="R142" s="60"/>
      <c r="S142" s="78"/>
      <c r="T142" s="60"/>
      <c r="U142" s="78"/>
      <c r="V142" s="78"/>
    </row>
    <row r="143" spans="1:22" hidden="1">
      <c r="A143" s="115">
        <v>44337</v>
      </c>
      <c r="B143" s="200"/>
      <c r="C143" s="200"/>
      <c r="D143" s="175"/>
      <c r="E143" s="60"/>
      <c r="F143" s="201">
        <f>出入金!R143</f>
        <v>0</v>
      </c>
      <c r="G143" s="201">
        <f>出入金!S143</f>
        <v>0</v>
      </c>
      <c r="H143" s="34">
        <f>出入金!C143</f>
        <v>4.3512389380531105E-2</v>
      </c>
      <c r="I143" s="175"/>
      <c r="J143" s="175"/>
      <c r="K143" s="175"/>
      <c r="L143" s="175"/>
      <c r="M143" s="175"/>
      <c r="N143" s="78"/>
      <c r="O143" s="78"/>
      <c r="P143" s="60"/>
      <c r="Q143" s="60"/>
      <c r="R143" s="60"/>
      <c r="S143" s="78"/>
      <c r="T143" s="60"/>
      <c r="U143" s="78"/>
      <c r="V143" s="78"/>
    </row>
    <row r="144" spans="1:22" hidden="1">
      <c r="A144" s="115">
        <v>44338</v>
      </c>
      <c r="B144" s="200"/>
      <c r="C144" s="200"/>
      <c r="D144" s="175"/>
      <c r="E144" s="60"/>
      <c r="F144" s="201">
        <f>出入金!R144</f>
        <v>0</v>
      </c>
      <c r="G144" s="201">
        <f>出入金!S144</f>
        <v>0</v>
      </c>
      <c r="H144" s="34">
        <f>出入金!C144</f>
        <v>4.3503508771929961E-2</v>
      </c>
      <c r="I144" s="175"/>
      <c r="J144" s="175"/>
      <c r="K144" s="175"/>
      <c r="L144" s="175"/>
      <c r="M144" s="175"/>
      <c r="N144" s="78"/>
      <c r="O144" s="78"/>
      <c r="P144" s="60"/>
      <c r="Q144" s="60"/>
      <c r="R144" s="60"/>
      <c r="S144" s="78"/>
      <c r="T144" s="60"/>
      <c r="U144" s="78"/>
      <c r="V144" s="78"/>
    </row>
    <row r="145" spans="1:22" hidden="1">
      <c r="A145" s="115">
        <v>44339</v>
      </c>
      <c r="B145" s="200"/>
      <c r="C145" s="200"/>
      <c r="D145" s="175"/>
      <c r="E145" s="60"/>
      <c r="F145" s="201">
        <f>出入金!R145</f>
        <v>0</v>
      </c>
      <c r="G145" s="201">
        <f>出入金!S145</f>
        <v>0</v>
      </c>
      <c r="H145" s="34">
        <f>出入金!C145</f>
        <v>4.3494782608695791E-2</v>
      </c>
      <c r="I145" s="175"/>
      <c r="J145" s="175"/>
      <c r="K145" s="175"/>
      <c r="L145" s="175"/>
      <c r="M145" s="175"/>
      <c r="N145" s="78"/>
      <c r="O145" s="78"/>
      <c r="P145" s="60"/>
      <c r="Q145" s="60"/>
      <c r="R145" s="60"/>
      <c r="S145" s="78"/>
      <c r="T145" s="60"/>
      <c r="U145" s="78"/>
      <c r="V145" s="78"/>
    </row>
    <row r="146" spans="1:22" hidden="1">
      <c r="A146" s="115">
        <v>44340</v>
      </c>
      <c r="B146" s="200"/>
      <c r="C146" s="200"/>
      <c r="D146" s="175"/>
      <c r="E146" s="60"/>
      <c r="F146" s="201">
        <f>出入金!R146</f>
        <v>0</v>
      </c>
      <c r="G146" s="201">
        <f>出入金!S146</f>
        <v>0</v>
      </c>
      <c r="H146" s="34">
        <f>出入金!C146</f>
        <v>4.3486206896551867E-2</v>
      </c>
      <c r="I146" s="175"/>
      <c r="J146" s="175"/>
      <c r="K146" s="175"/>
      <c r="L146" s="175"/>
      <c r="M146" s="175"/>
      <c r="N146" s="78"/>
      <c r="O146" s="78"/>
      <c r="P146" s="60"/>
      <c r="Q146" s="60"/>
      <c r="R146" s="60"/>
      <c r="S146" s="78"/>
      <c r="T146" s="60"/>
      <c r="U146" s="78"/>
      <c r="V146" s="78"/>
    </row>
    <row r="147" spans="1:22" hidden="1">
      <c r="A147" s="115">
        <v>44341</v>
      </c>
      <c r="B147" s="200"/>
      <c r="C147" s="200"/>
      <c r="D147" s="175"/>
      <c r="E147" s="60"/>
      <c r="F147" s="201">
        <f>出入金!R147</f>
        <v>0</v>
      </c>
      <c r="G147" s="201">
        <f>出入金!S147</f>
        <v>0</v>
      </c>
      <c r="H147" s="34">
        <f>出入金!C147</f>
        <v>4.3477777777777921E-2</v>
      </c>
      <c r="I147" s="175"/>
      <c r="J147" s="175"/>
      <c r="K147" s="175"/>
      <c r="L147" s="175"/>
      <c r="M147" s="175"/>
      <c r="N147" s="78"/>
      <c r="O147" s="78"/>
      <c r="P147" s="60"/>
      <c r="Q147" s="60"/>
      <c r="R147" s="60"/>
      <c r="S147" s="78"/>
      <c r="T147" s="60"/>
      <c r="U147" s="78"/>
      <c r="V147" s="78"/>
    </row>
    <row r="148" spans="1:22" hidden="1">
      <c r="A148" s="115">
        <v>44342</v>
      </c>
      <c r="B148" s="200"/>
      <c r="C148" s="200"/>
      <c r="D148" s="175"/>
      <c r="E148" s="60"/>
      <c r="F148" s="201">
        <f>出入金!R148</f>
        <v>0</v>
      </c>
      <c r="G148" s="201">
        <f>出入金!S148</f>
        <v>0</v>
      </c>
      <c r="H148" s="34">
        <f>出入金!C148</f>
        <v>4.3469491525423877E-2</v>
      </c>
      <c r="I148" s="175"/>
      <c r="J148" s="175"/>
      <c r="K148" s="175"/>
      <c r="L148" s="175"/>
      <c r="M148" s="175"/>
      <c r="N148" s="78"/>
      <c r="O148" s="78"/>
      <c r="P148" s="60"/>
      <c r="Q148" s="60"/>
      <c r="R148" s="60"/>
      <c r="S148" s="78"/>
      <c r="T148" s="60"/>
      <c r="U148" s="78"/>
      <c r="V148" s="78"/>
    </row>
    <row r="149" spans="1:22" hidden="1">
      <c r="A149" s="115">
        <v>44343</v>
      </c>
      <c r="B149" s="200"/>
      <c r="C149" s="200"/>
      <c r="D149" s="175"/>
      <c r="E149" s="60"/>
      <c r="F149" s="201">
        <f>出入金!R149</f>
        <v>0</v>
      </c>
      <c r="G149" s="201">
        <f>出入金!S149</f>
        <v>0</v>
      </c>
      <c r="H149" s="34">
        <f>出入金!C149</f>
        <v>4.3461344537815277E-2</v>
      </c>
      <c r="I149" s="175"/>
      <c r="J149" s="175"/>
      <c r="K149" s="175"/>
      <c r="L149" s="175"/>
      <c r="M149" s="175"/>
      <c r="N149" s="78"/>
      <c r="O149" s="78"/>
      <c r="P149" s="60"/>
      <c r="Q149" s="60"/>
      <c r="R149" s="60"/>
      <c r="S149" s="78"/>
      <c r="T149" s="60"/>
      <c r="U149" s="78"/>
      <c r="V149" s="78"/>
    </row>
    <row r="150" spans="1:22" hidden="1">
      <c r="A150" s="115">
        <v>44344</v>
      </c>
      <c r="B150" s="200"/>
      <c r="C150" s="200"/>
      <c r="D150" s="175"/>
      <c r="E150" s="60"/>
      <c r="F150" s="201">
        <f>出入金!R150</f>
        <v>0</v>
      </c>
      <c r="G150" s="201">
        <f>出入金!S150</f>
        <v>0</v>
      </c>
      <c r="H150" s="34">
        <f>出入金!C150</f>
        <v>4.3453333333333483E-2</v>
      </c>
      <c r="I150" s="175"/>
      <c r="J150" s="175"/>
      <c r="K150" s="175"/>
      <c r="L150" s="175"/>
      <c r="M150" s="175"/>
      <c r="N150" s="78"/>
      <c r="O150" s="78"/>
      <c r="P150" s="60"/>
      <c r="Q150" s="60"/>
      <c r="R150" s="60"/>
      <c r="S150" s="78"/>
      <c r="T150" s="60"/>
      <c r="U150" s="78"/>
      <c r="V150" s="78"/>
    </row>
    <row r="151" spans="1:22" hidden="1">
      <c r="A151" s="115">
        <v>44345</v>
      </c>
      <c r="B151" s="200"/>
      <c r="C151" s="200"/>
      <c r="D151" s="175"/>
      <c r="E151" s="60"/>
      <c r="F151" s="201">
        <f>出入金!R151</f>
        <v>0</v>
      </c>
      <c r="G151" s="201">
        <f>出入金!S151</f>
        <v>0</v>
      </c>
      <c r="H151" s="34">
        <f>出入金!C151</f>
        <v>4.3445454545454697E-2</v>
      </c>
      <c r="I151" s="175"/>
      <c r="J151" s="175"/>
      <c r="K151" s="175"/>
      <c r="L151" s="175"/>
      <c r="M151" s="175"/>
      <c r="N151" s="78"/>
      <c r="O151" s="78"/>
      <c r="P151" s="60"/>
      <c r="Q151" s="60"/>
      <c r="R151" s="60"/>
      <c r="S151" s="78"/>
      <c r="T151" s="60"/>
      <c r="U151" s="78"/>
      <c r="V151" s="78"/>
    </row>
    <row r="152" spans="1:22" hidden="1">
      <c r="A152" s="115">
        <v>44346</v>
      </c>
      <c r="B152" s="200"/>
      <c r="C152" s="200"/>
      <c r="D152" s="175"/>
      <c r="E152" s="60"/>
      <c r="F152" s="201">
        <f>出入金!R152</f>
        <v>0</v>
      </c>
      <c r="G152" s="201">
        <f>出入金!S152</f>
        <v>0</v>
      </c>
      <c r="H152" s="34">
        <f>出入金!C152</f>
        <v>4.3437704918032942E-2</v>
      </c>
      <c r="I152" s="175"/>
      <c r="J152" s="175"/>
      <c r="K152" s="175"/>
      <c r="L152" s="175"/>
      <c r="M152" s="175"/>
      <c r="N152" s="78"/>
      <c r="O152" s="78"/>
      <c r="P152" s="60"/>
      <c r="Q152" s="60"/>
      <c r="R152" s="60"/>
      <c r="S152" s="78"/>
      <c r="T152" s="60"/>
      <c r="U152" s="78"/>
      <c r="V152" s="78"/>
    </row>
    <row r="153" spans="1:22" hidden="1">
      <c r="A153" s="115">
        <v>44347</v>
      </c>
      <c r="B153" s="200"/>
      <c r="C153" s="200"/>
      <c r="D153" s="175"/>
      <c r="E153" s="60"/>
      <c r="F153" s="201">
        <f>出入金!R153</f>
        <v>0</v>
      </c>
      <c r="G153" s="201">
        <f>出入金!S153</f>
        <v>0</v>
      </c>
      <c r="H153" s="34">
        <f>出入金!C153</f>
        <v>4.3430081300813168E-2</v>
      </c>
      <c r="I153" s="175"/>
      <c r="J153" s="175"/>
      <c r="K153" s="175"/>
      <c r="L153" s="175"/>
      <c r="M153" s="175"/>
      <c r="N153" s="78"/>
      <c r="O153" s="78"/>
      <c r="P153" s="60"/>
      <c r="Q153" s="60"/>
      <c r="R153" s="60"/>
      <c r="S153" s="78"/>
      <c r="T153" s="60"/>
      <c r="U153" s="78"/>
      <c r="V153" s="78"/>
    </row>
    <row r="154" spans="1:22" hidden="1">
      <c r="A154" s="115">
        <v>44348</v>
      </c>
      <c r="B154" s="200"/>
      <c r="C154" s="200"/>
      <c r="D154" s="175"/>
      <c r="E154" s="60"/>
      <c r="F154" s="201">
        <f>出入金!R154</f>
        <v>0</v>
      </c>
      <c r="G154" s="201">
        <f>出入金!S154</f>
        <v>0</v>
      </c>
      <c r="H154" s="34">
        <f>出入金!C154</f>
        <v>4.3421774193548542E-2</v>
      </c>
      <c r="I154" s="175"/>
      <c r="J154" s="175"/>
      <c r="K154" s="175"/>
      <c r="L154" s="175"/>
      <c r="M154" s="175"/>
      <c r="N154" s="78"/>
      <c r="O154" s="78"/>
      <c r="P154" s="60"/>
      <c r="Q154" s="60"/>
      <c r="R154" s="60"/>
      <c r="S154" s="78"/>
      <c r="T154" s="60"/>
      <c r="U154" s="78"/>
      <c r="V154" s="78"/>
    </row>
    <row r="155" spans="1:22" hidden="1">
      <c r="A155" s="115">
        <v>44349</v>
      </c>
      <c r="B155" s="200"/>
      <c r="C155" s="200"/>
      <c r="D155" s="175"/>
      <c r="E155" s="60"/>
      <c r="F155" s="201">
        <f>出入金!R155</f>
        <v>0</v>
      </c>
      <c r="G155" s="201">
        <f>出入金!S155</f>
        <v>0</v>
      </c>
      <c r="H155" s="34">
        <f>出入金!C155</f>
        <v>4.3413600000000149E-2</v>
      </c>
      <c r="I155" s="175"/>
      <c r="J155" s="175"/>
      <c r="K155" s="175"/>
      <c r="L155" s="175"/>
      <c r="M155" s="175"/>
      <c r="N155" s="78"/>
      <c r="O155" s="78"/>
      <c r="P155" s="60"/>
      <c r="Q155" s="60"/>
      <c r="R155" s="60"/>
      <c r="S155" s="78"/>
      <c r="T155" s="60"/>
      <c r="U155" s="78"/>
      <c r="V155" s="78"/>
    </row>
    <row r="156" spans="1:22" hidden="1">
      <c r="A156" s="115">
        <v>44350</v>
      </c>
      <c r="B156" s="200"/>
      <c r="C156" s="200"/>
      <c r="D156" s="175"/>
      <c r="E156" s="60"/>
      <c r="F156" s="201">
        <f>出入金!R156</f>
        <v>0</v>
      </c>
      <c r="G156" s="201">
        <f>出入金!S156</f>
        <v>0</v>
      </c>
      <c r="H156" s="34">
        <f>出入金!C156</f>
        <v>4.3405555555555704E-2</v>
      </c>
      <c r="I156" s="175"/>
      <c r="J156" s="175"/>
      <c r="K156" s="175"/>
      <c r="L156" s="175"/>
      <c r="M156" s="175"/>
      <c r="N156" s="78"/>
      <c r="O156" s="78"/>
      <c r="P156" s="60"/>
      <c r="Q156" s="60"/>
      <c r="R156" s="60"/>
      <c r="S156" s="78"/>
      <c r="T156" s="60"/>
      <c r="U156" s="78"/>
      <c r="V156" s="78"/>
    </row>
    <row r="157" spans="1:22" hidden="1">
      <c r="A157" s="115">
        <v>44351</v>
      </c>
      <c r="B157" s="200"/>
      <c r="C157" s="200"/>
      <c r="D157" s="175"/>
      <c r="E157" s="60"/>
      <c r="F157" s="201">
        <f>出入金!R157</f>
        <v>0</v>
      </c>
      <c r="G157" s="201">
        <f>出入金!S157</f>
        <v>0</v>
      </c>
      <c r="H157" s="34">
        <f>出入金!C157</f>
        <v>4.3397637795275737E-2</v>
      </c>
      <c r="I157" s="175"/>
      <c r="J157" s="175"/>
      <c r="K157" s="175"/>
      <c r="L157" s="175"/>
      <c r="M157" s="175"/>
      <c r="N157" s="78"/>
      <c r="O157" s="78"/>
      <c r="P157" s="60"/>
      <c r="Q157" s="60"/>
      <c r="R157" s="60"/>
      <c r="S157" s="78"/>
      <c r="T157" s="60"/>
      <c r="U157" s="78"/>
      <c r="V157" s="78"/>
    </row>
    <row r="158" spans="1:22" hidden="1">
      <c r="A158" s="115">
        <v>44352</v>
      </c>
      <c r="B158" s="200"/>
      <c r="C158" s="200"/>
      <c r="D158" s="175"/>
      <c r="E158" s="60"/>
      <c r="F158" s="201">
        <f>出入金!R158</f>
        <v>0</v>
      </c>
      <c r="G158" s="201">
        <f>出入金!S158</f>
        <v>0</v>
      </c>
      <c r="H158" s="34">
        <f>出入金!C158</f>
        <v>4.3389843750000143E-2</v>
      </c>
      <c r="I158" s="175"/>
      <c r="J158" s="175"/>
      <c r="K158" s="175"/>
      <c r="L158" s="175"/>
      <c r="M158" s="175"/>
      <c r="N158" s="78"/>
      <c r="O158" s="78"/>
      <c r="P158" s="60"/>
      <c r="Q158" s="60"/>
      <c r="R158" s="60"/>
      <c r="S158" s="78"/>
      <c r="T158" s="60"/>
      <c r="U158" s="78"/>
      <c r="V158" s="78"/>
    </row>
    <row r="159" spans="1:22" hidden="1">
      <c r="A159" s="115">
        <v>44353</v>
      </c>
      <c r="B159" s="200"/>
      <c r="C159" s="200"/>
      <c r="D159" s="175"/>
      <c r="E159" s="60"/>
      <c r="F159" s="201">
        <f>出入金!R159</f>
        <v>0</v>
      </c>
      <c r="G159" s="201">
        <f>出入金!S159</f>
        <v>0</v>
      </c>
      <c r="H159" s="34">
        <f>出入金!C159</f>
        <v>4.3382170542635802E-2</v>
      </c>
      <c r="I159" s="175"/>
      <c r="J159" s="175"/>
      <c r="K159" s="175"/>
      <c r="L159" s="175"/>
      <c r="M159" s="175"/>
      <c r="N159" s="78"/>
      <c r="O159" s="78"/>
      <c r="P159" s="60"/>
      <c r="Q159" s="60"/>
      <c r="R159" s="60"/>
      <c r="S159" s="78"/>
      <c r="T159" s="60"/>
      <c r="U159" s="78"/>
      <c r="V159" s="78"/>
    </row>
    <row r="160" spans="1:22" hidden="1">
      <c r="A160" s="115">
        <v>44354</v>
      </c>
      <c r="B160" s="200"/>
      <c r="C160" s="200"/>
      <c r="D160" s="175"/>
      <c r="E160" s="60"/>
      <c r="F160" s="201">
        <f>出入金!R160</f>
        <v>0</v>
      </c>
      <c r="G160" s="201">
        <f>出入金!S160</f>
        <v>0</v>
      </c>
      <c r="H160" s="34">
        <f>出入金!C160</f>
        <v>4.3374615384615518E-2</v>
      </c>
      <c r="I160" s="175"/>
      <c r="J160" s="175"/>
      <c r="K160" s="175"/>
      <c r="L160" s="175"/>
      <c r="M160" s="175"/>
      <c r="N160" s="78"/>
      <c r="O160" s="78"/>
      <c r="P160" s="60"/>
      <c r="Q160" s="60"/>
      <c r="R160" s="60"/>
      <c r="S160" s="78"/>
      <c r="T160" s="60"/>
      <c r="U160" s="78"/>
      <c r="V160" s="78"/>
    </row>
    <row r="161" spans="1:22" hidden="1">
      <c r="A161" s="115">
        <v>44355</v>
      </c>
      <c r="B161" s="200"/>
      <c r="C161" s="200"/>
      <c r="D161" s="175"/>
      <c r="E161" s="60"/>
      <c r="F161" s="201">
        <f>出入金!R161</f>
        <v>0</v>
      </c>
      <c r="G161" s="201">
        <f>出入金!S161</f>
        <v>0</v>
      </c>
      <c r="H161" s="34">
        <f>出入金!C161</f>
        <v>4.336717557251922E-2</v>
      </c>
      <c r="I161" s="175"/>
      <c r="J161" s="175"/>
      <c r="K161" s="175"/>
      <c r="L161" s="175"/>
      <c r="M161" s="175"/>
      <c r="N161" s="78"/>
      <c r="O161" s="78"/>
      <c r="P161" s="60"/>
      <c r="Q161" s="60"/>
      <c r="R161" s="60"/>
      <c r="S161" s="78"/>
      <c r="T161" s="60"/>
      <c r="U161" s="78"/>
      <c r="V161" s="78"/>
    </row>
    <row r="162" spans="1:22" hidden="1">
      <c r="A162" s="115">
        <v>44356</v>
      </c>
      <c r="B162" s="200"/>
      <c r="C162" s="200"/>
      <c r="D162" s="175"/>
      <c r="E162" s="60"/>
      <c r="F162" s="201">
        <f>出入金!R162</f>
        <v>0</v>
      </c>
      <c r="G162" s="201">
        <f>出入金!S162</f>
        <v>0</v>
      </c>
      <c r="H162" s="34">
        <f>出入金!C162</f>
        <v>4.3359848484848619E-2</v>
      </c>
      <c r="I162" s="175"/>
      <c r="J162" s="175"/>
      <c r="K162" s="175"/>
      <c r="L162" s="175"/>
      <c r="M162" s="175"/>
      <c r="N162" s="78"/>
      <c r="O162" s="78"/>
      <c r="P162" s="60"/>
      <c r="Q162" s="60"/>
      <c r="R162" s="60"/>
      <c r="S162" s="78"/>
      <c r="T162" s="60"/>
      <c r="U162" s="78"/>
      <c r="V162" s="78"/>
    </row>
    <row r="163" spans="1:22" hidden="1">
      <c r="A163" s="115">
        <v>44357</v>
      </c>
      <c r="B163" s="200"/>
      <c r="C163" s="200"/>
      <c r="D163" s="175"/>
      <c r="E163" s="60"/>
      <c r="F163" s="201">
        <f>出入金!R163</f>
        <v>0</v>
      </c>
      <c r="G163" s="201">
        <f>出入金!S163</f>
        <v>0</v>
      </c>
      <c r="H163" s="34">
        <f>出入金!C163</f>
        <v>4.3352631578947497E-2</v>
      </c>
      <c r="I163" s="175"/>
      <c r="J163" s="175"/>
      <c r="K163" s="175"/>
      <c r="L163" s="175"/>
      <c r="M163" s="175"/>
      <c r="N163" s="78"/>
      <c r="O163" s="78"/>
      <c r="P163" s="60"/>
      <c r="Q163" s="60"/>
      <c r="R163" s="60"/>
      <c r="S163" s="78"/>
      <c r="T163" s="60"/>
      <c r="U163" s="78"/>
      <c r="V163" s="78"/>
    </row>
    <row r="164" spans="1:22" hidden="1">
      <c r="A164" s="115">
        <v>44358</v>
      </c>
      <c r="B164" s="200"/>
      <c r="C164" s="200"/>
      <c r="D164" s="175"/>
      <c r="E164" s="60"/>
      <c r="F164" s="201">
        <f>出入金!R164</f>
        <v>0</v>
      </c>
      <c r="G164" s="201">
        <f>出入金!S164</f>
        <v>0</v>
      </c>
      <c r="H164" s="34">
        <f>出入金!C164</f>
        <v>4.3345522388059825E-2</v>
      </c>
      <c r="I164" s="175"/>
      <c r="J164" s="175"/>
      <c r="K164" s="175"/>
      <c r="L164" s="175"/>
      <c r="M164" s="175"/>
      <c r="N164" s="78"/>
      <c r="O164" s="78"/>
      <c r="P164" s="60"/>
      <c r="Q164" s="60"/>
      <c r="R164" s="60"/>
      <c r="S164" s="78"/>
      <c r="T164" s="60"/>
      <c r="U164" s="78"/>
      <c r="V164" s="78"/>
    </row>
    <row r="165" spans="1:22" hidden="1">
      <c r="A165" s="115">
        <v>44359</v>
      </c>
      <c r="B165" s="200"/>
      <c r="C165" s="200"/>
      <c r="D165" s="175"/>
      <c r="E165" s="60"/>
      <c r="F165" s="201">
        <f>出入金!R165</f>
        <v>0</v>
      </c>
      <c r="G165" s="201">
        <f>出入金!S165</f>
        <v>0</v>
      </c>
      <c r="H165" s="34">
        <f>出入金!C165</f>
        <v>4.3338518518518644E-2</v>
      </c>
      <c r="I165" s="175"/>
      <c r="J165" s="175"/>
      <c r="K165" s="175"/>
      <c r="L165" s="175"/>
      <c r="M165" s="175"/>
      <c r="N165" s="78"/>
      <c r="O165" s="78"/>
      <c r="P165" s="60"/>
      <c r="Q165" s="60"/>
      <c r="R165" s="60"/>
      <c r="S165" s="78"/>
      <c r="T165" s="60"/>
      <c r="U165" s="78"/>
      <c r="V165" s="78"/>
    </row>
    <row r="166" spans="1:22" hidden="1">
      <c r="A166" s="115">
        <v>44360</v>
      </c>
      <c r="B166" s="200"/>
      <c r="C166" s="200"/>
      <c r="D166" s="175"/>
      <c r="E166" s="60"/>
      <c r="F166" s="201">
        <f>出入金!R166</f>
        <v>0</v>
      </c>
      <c r="G166" s="201">
        <f>出入金!S166</f>
        <v>0</v>
      </c>
      <c r="H166" s="34">
        <f>出入金!C166</f>
        <v>4.3331617647058944E-2</v>
      </c>
      <c r="I166" s="175"/>
      <c r="J166" s="175"/>
      <c r="K166" s="175"/>
      <c r="L166" s="175"/>
      <c r="M166" s="175"/>
      <c r="N166" s="78"/>
      <c r="O166" s="78"/>
      <c r="P166" s="60"/>
      <c r="Q166" s="60"/>
      <c r="R166" s="60"/>
      <c r="S166" s="78"/>
      <c r="T166" s="60"/>
      <c r="U166" s="78"/>
      <c r="V166" s="78"/>
    </row>
    <row r="167" spans="1:22" hidden="1">
      <c r="A167" s="115">
        <v>44361</v>
      </c>
      <c r="B167" s="200"/>
      <c r="C167" s="200"/>
      <c r="D167" s="175"/>
      <c r="E167" s="60"/>
      <c r="F167" s="201">
        <f>出入金!R167</f>
        <v>0</v>
      </c>
      <c r="G167" s="201">
        <f>出入金!S167</f>
        <v>0</v>
      </c>
      <c r="H167" s="34">
        <f>出入金!C167</f>
        <v>4.3324817518248293E-2</v>
      </c>
      <c r="I167" s="175"/>
      <c r="J167" s="175"/>
      <c r="K167" s="175"/>
      <c r="L167" s="175"/>
      <c r="M167" s="175"/>
      <c r="N167" s="78"/>
      <c r="O167" s="78"/>
      <c r="P167" s="60"/>
      <c r="Q167" s="60"/>
      <c r="R167" s="60"/>
      <c r="S167" s="78"/>
      <c r="T167" s="60"/>
      <c r="U167" s="78"/>
      <c r="V167" s="78"/>
    </row>
    <row r="168" spans="1:22" hidden="1">
      <c r="A168" s="115">
        <v>44362</v>
      </c>
      <c r="B168" s="200"/>
      <c r="C168" s="200"/>
      <c r="D168" s="175"/>
      <c r="E168" s="60"/>
      <c r="F168" s="201">
        <f>出入金!R168</f>
        <v>0</v>
      </c>
      <c r="G168" s="201">
        <f>出入金!S168</f>
        <v>0</v>
      </c>
      <c r="H168" s="34">
        <f>出入金!C168</f>
        <v>4.3318115942029098E-2</v>
      </c>
      <c r="I168" s="175"/>
      <c r="J168" s="175"/>
      <c r="K168" s="175"/>
      <c r="L168" s="175"/>
      <c r="M168" s="175"/>
      <c r="N168" s="78"/>
      <c r="O168" s="78"/>
      <c r="P168" s="60"/>
      <c r="Q168" s="60"/>
      <c r="R168" s="60"/>
      <c r="S168" s="78"/>
      <c r="T168" s="60"/>
      <c r="U168" s="78"/>
      <c r="V168" s="78"/>
    </row>
    <row r="169" spans="1:22" hidden="1">
      <c r="A169" s="115">
        <v>44363</v>
      </c>
      <c r="B169" s="200"/>
      <c r="C169" s="200"/>
      <c r="D169" s="175"/>
      <c r="E169" s="60"/>
      <c r="F169" s="201">
        <f>出入金!R169</f>
        <v>0</v>
      </c>
      <c r="G169" s="201">
        <f>出入金!S169</f>
        <v>0</v>
      </c>
      <c r="H169" s="34">
        <f>出入金!C169</f>
        <v>4.3311510791367018E-2</v>
      </c>
      <c r="I169" s="175"/>
      <c r="J169" s="175"/>
      <c r="K169" s="175"/>
      <c r="L169" s="175"/>
      <c r="M169" s="175"/>
      <c r="N169" s="78"/>
      <c r="O169" s="78"/>
      <c r="P169" s="60"/>
      <c r="Q169" s="60"/>
      <c r="R169" s="60"/>
      <c r="S169" s="78"/>
      <c r="T169" s="60"/>
      <c r="U169" s="78"/>
      <c r="V169" s="78"/>
    </row>
    <row r="170" spans="1:22" hidden="1">
      <c r="A170" s="115">
        <v>44364</v>
      </c>
      <c r="B170" s="200"/>
      <c r="C170" s="200"/>
      <c r="D170" s="175"/>
      <c r="E170" s="60"/>
      <c r="F170" s="201">
        <f>出入金!R170</f>
        <v>0</v>
      </c>
      <c r="G170" s="201">
        <f>出入金!S170</f>
        <v>0</v>
      </c>
      <c r="H170" s="34">
        <f>出入金!C170</f>
        <v>4.3305000000000114E-2</v>
      </c>
      <c r="I170" s="175"/>
      <c r="J170" s="175"/>
      <c r="K170" s="175"/>
      <c r="L170" s="175"/>
      <c r="M170" s="175"/>
      <c r="N170" s="78"/>
      <c r="O170" s="78"/>
      <c r="P170" s="60"/>
      <c r="Q170" s="60"/>
      <c r="R170" s="60"/>
      <c r="S170" s="78"/>
      <c r="T170" s="60"/>
      <c r="U170" s="78"/>
      <c r="V170" s="78"/>
    </row>
    <row r="171" spans="1:22" hidden="1">
      <c r="A171" s="115">
        <v>44365</v>
      </c>
      <c r="B171" s="200"/>
      <c r="C171" s="200"/>
      <c r="D171" s="175"/>
      <c r="E171" s="60"/>
      <c r="F171" s="201">
        <f>出入金!R171</f>
        <v>0</v>
      </c>
      <c r="G171" s="201">
        <f>出入金!S171</f>
        <v>0</v>
      </c>
      <c r="H171" s="34">
        <f>出入金!C171</f>
        <v>4.3298581560283794E-2</v>
      </c>
      <c r="I171" s="175"/>
      <c r="J171" s="175"/>
      <c r="K171" s="175"/>
      <c r="L171" s="175"/>
      <c r="M171" s="175"/>
      <c r="N171" s="78"/>
      <c r="O171" s="78"/>
      <c r="P171" s="60"/>
      <c r="Q171" s="60"/>
      <c r="R171" s="60"/>
      <c r="S171" s="78"/>
      <c r="T171" s="60"/>
      <c r="U171" s="78"/>
      <c r="V171" s="78"/>
    </row>
    <row r="172" spans="1:22" hidden="1">
      <c r="A172" s="115">
        <v>44366</v>
      </c>
      <c r="B172" s="200"/>
      <c r="C172" s="200"/>
      <c r="D172" s="175"/>
      <c r="E172" s="60"/>
      <c r="F172" s="201">
        <f>出入金!R172</f>
        <v>0</v>
      </c>
      <c r="G172" s="201">
        <f>出入金!S172</f>
        <v>0</v>
      </c>
      <c r="H172" s="34">
        <f>出入金!C172</f>
        <v>4.3292253521126867E-2</v>
      </c>
      <c r="I172" s="175"/>
      <c r="J172" s="175"/>
      <c r="K172" s="175"/>
      <c r="L172" s="175"/>
      <c r="M172" s="175"/>
      <c r="N172" s="78"/>
      <c r="O172" s="78"/>
      <c r="P172" s="60"/>
      <c r="Q172" s="60"/>
      <c r="R172" s="60"/>
      <c r="S172" s="78"/>
      <c r="T172" s="60"/>
      <c r="U172" s="78"/>
      <c r="V172" s="78"/>
    </row>
    <row r="173" spans="1:22" hidden="1">
      <c r="A173" s="115">
        <v>44367</v>
      </c>
      <c r="B173" s="200"/>
      <c r="C173" s="200"/>
      <c r="D173" s="175"/>
      <c r="E173" s="60"/>
      <c r="F173" s="201">
        <f>出入金!R173</f>
        <v>0</v>
      </c>
      <c r="G173" s="201">
        <f>出入金!S173</f>
        <v>0</v>
      </c>
      <c r="H173" s="34">
        <f>出入金!C173</f>
        <v>4.3286013986014088E-2</v>
      </c>
      <c r="I173" s="175"/>
      <c r="J173" s="175"/>
      <c r="K173" s="175"/>
      <c r="L173" s="175"/>
      <c r="M173" s="175"/>
      <c r="N173" s="78"/>
      <c r="O173" s="78"/>
      <c r="P173" s="60"/>
      <c r="Q173" s="60"/>
      <c r="R173" s="60"/>
      <c r="S173" s="78"/>
      <c r="T173" s="60"/>
      <c r="U173" s="78"/>
      <c r="V173" s="78"/>
    </row>
    <row r="174" spans="1:22" hidden="1">
      <c r="A174" s="115">
        <v>44368</v>
      </c>
      <c r="B174" s="200"/>
      <c r="C174" s="200"/>
      <c r="D174" s="175"/>
      <c r="E174" s="60"/>
      <c r="F174" s="201">
        <f>出入金!R174</f>
        <v>0</v>
      </c>
      <c r="G174" s="201">
        <f>出入金!S174</f>
        <v>0</v>
      </c>
      <c r="H174" s="34">
        <f>出入金!C174</f>
        <v>4.3279861111111213E-2</v>
      </c>
      <c r="I174" s="175"/>
      <c r="J174" s="175"/>
      <c r="K174" s="175"/>
      <c r="L174" s="175"/>
      <c r="M174" s="175"/>
      <c r="N174" s="78"/>
      <c r="O174" s="78"/>
      <c r="P174" s="60"/>
      <c r="Q174" s="60"/>
      <c r="R174" s="60"/>
      <c r="S174" s="78"/>
      <c r="T174" s="60"/>
      <c r="U174" s="78"/>
      <c r="V174" s="78"/>
    </row>
    <row r="175" spans="1:22" hidden="1">
      <c r="A175" s="115">
        <v>44369</v>
      </c>
      <c r="B175" s="200"/>
      <c r="C175" s="200"/>
      <c r="D175" s="175"/>
      <c r="E175" s="60"/>
      <c r="F175" s="201">
        <f>出入金!R175</f>
        <v>0</v>
      </c>
      <c r="G175" s="201">
        <f>出入金!S175</f>
        <v>0</v>
      </c>
      <c r="H175" s="34">
        <f>出入金!C175</f>
        <v>4.3273793103448373E-2</v>
      </c>
      <c r="I175" s="175"/>
      <c r="J175" s="175"/>
      <c r="K175" s="175"/>
      <c r="L175" s="175"/>
      <c r="M175" s="175"/>
      <c r="N175" s="78"/>
      <c r="O175" s="78"/>
      <c r="P175" s="60"/>
      <c r="Q175" s="60"/>
      <c r="R175" s="60"/>
      <c r="S175" s="78"/>
      <c r="T175" s="60"/>
      <c r="U175" s="78"/>
      <c r="V175" s="78"/>
    </row>
    <row r="176" spans="1:22" hidden="1">
      <c r="A176" s="115">
        <v>44370</v>
      </c>
      <c r="B176" s="200"/>
      <c r="C176" s="200"/>
      <c r="D176" s="175"/>
      <c r="E176" s="60"/>
      <c r="F176" s="201">
        <f>出入金!R176</f>
        <v>0</v>
      </c>
      <c r="G176" s="201">
        <f>出入金!S176</f>
        <v>0</v>
      </c>
      <c r="H176" s="34">
        <f>出入金!C176</f>
        <v>4.326780821917818E-2</v>
      </c>
      <c r="I176" s="175"/>
      <c r="J176" s="175"/>
      <c r="K176" s="175"/>
      <c r="L176" s="175"/>
      <c r="M176" s="175"/>
      <c r="N176" s="78"/>
      <c r="O176" s="78"/>
      <c r="P176" s="60"/>
      <c r="Q176" s="60"/>
      <c r="R176" s="60"/>
      <c r="S176" s="78"/>
      <c r="T176" s="60"/>
      <c r="U176" s="78"/>
      <c r="V176" s="78"/>
    </row>
    <row r="177" spans="1:22" hidden="1">
      <c r="A177" s="115">
        <v>44371</v>
      </c>
      <c r="B177" s="200"/>
      <c r="C177" s="200"/>
      <c r="D177" s="175"/>
      <c r="E177" s="60"/>
      <c r="F177" s="201">
        <f>出入金!R177</f>
        <v>0</v>
      </c>
      <c r="G177" s="201">
        <f>出入金!S177</f>
        <v>0</v>
      </c>
      <c r="H177" s="34">
        <f>出入金!C177</f>
        <v>4.3261904761904856E-2</v>
      </c>
      <c r="I177" s="175"/>
      <c r="J177" s="175"/>
      <c r="K177" s="175"/>
      <c r="L177" s="175"/>
      <c r="M177" s="175"/>
      <c r="N177" s="78"/>
      <c r="O177" s="78"/>
      <c r="P177" s="60"/>
      <c r="Q177" s="60"/>
      <c r="R177" s="60"/>
      <c r="S177" s="78"/>
      <c r="T177" s="60"/>
      <c r="U177" s="78"/>
      <c r="V177" s="78"/>
    </row>
    <row r="178" spans="1:22" hidden="1">
      <c r="A178" s="115">
        <v>44372</v>
      </c>
      <c r="B178" s="200"/>
      <c r="C178" s="200"/>
      <c r="D178" s="175"/>
      <c r="E178" s="60"/>
      <c r="F178" s="201">
        <f>出入金!R178</f>
        <v>0</v>
      </c>
      <c r="G178" s="201">
        <f>出入金!S178</f>
        <v>0</v>
      </c>
      <c r="H178" s="34">
        <f>出入金!C178</f>
        <v>4.3256081081081171E-2</v>
      </c>
      <c r="I178" s="175"/>
      <c r="J178" s="175"/>
      <c r="K178" s="175"/>
      <c r="L178" s="175"/>
      <c r="M178" s="175"/>
      <c r="N178" s="78"/>
      <c r="O178" s="78"/>
      <c r="P178" s="60"/>
      <c r="Q178" s="60"/>
      <c r="R178" s="60"/>
      <c r="S178" s="78"/>
      <c r="T178" s="60"/>
      <c r="U178" s="78"/>
      <c r="V178" s="78"/>
    </row>
    <row r="179" spans="1:22" hidden="1">
      <c r="A179" s="115">
        <v>44373</v>
      </c>
      <c r="B179" s="200"/>
      <c r="C179" s="200"/>
      <c r="D179" s="175"/>
      <c r="E179" s="60"/>
      <c r="F179" s="201">
        <f>出入金!R179</f>
        <v>0</v>
      </c>
      <c r="G179" s="201">
        <f>出入金!S179</f>
        <v>0</v>
      </c>
      <c r="H179" s="34">
        <f>出入金!C179</f>
        <v>4.3250335570469887E-2</v>
      </c>
      <c r="I179" s="175"/>
      <c r="J179" s="175"/>
      <c r="K179" s="175"/>
      <c r="L179" s="175"/>
      <c r="M179" s="175"/>
      <c r="N179" s="78"/>
      <c r="O179" s="78"/>
      <c r="P179" s="60"/>
      <c r="Q179" s="60"/>
      <c r="R179" s="60"/>
      <c r="S179" s="78"/>
      <c r="T179" s="60"/>
      <c r="U179" s="78"/>
      <c r="V179" s="78"/>
    </row>
    <row r="180" spans="1:22" hidden="1">
      <c r="A180" s="115">
        <v>44374</v>
      </c>
      <c r="B180" s="200"/>
      <c r="C180" s="200"/>
      <c r="D180" s="175"/>
      <c r="E180" s="60"/>
      <c r="F180" s="201">
        <f>出入金!R180</f>
        <v>0</v>
      </c>
      <c r="G180" s="201">
        <f>出入金!S180</f>
        <v>0</v>
      </c>
      <c r="H180" s="34">
        <f>出入金!C180</f>
        <v>4.3244666666666758E-2</v>
      </c>
      <c r="I180" s="175"/>
      <c r="J180" s="175"/>
      <c r="K180" s="175"/>
      <c r="L180" s="175"/>
      <c r="M180" s="175"/>
      <c r="N180" s="78"/>
      <c r="O180" s="78"/>
      <c r="P180" s="60"/>
      <c r="Q180" s="60"/>
      <c r="R180" s="60"/>
      <c r="S180" s="78"/>
      <c r="T180" s="60"/>
      <c r="U180" s="78"/>
      <c r="V180" s="78"/>
    </row>
    <row r="181" spans="1:22" hidden="1">
      <c r="A181" s="115">
        <v>44375</v>
      </c>
      <c r="B181" s="200"/>
      <c r="C181" s="200"/>
      <c r="D181" s="175"/>
      <c r="E181" s="60"/>
      <c r="F181" s="201">
        <f>出入金!R181</f>
        <v>0</v>
      </c>
      <c r="G181" s="201">
        <f>出入金!S181</f>
        <v>0</v>
      </c>
      <c r="H181" s="34">
        <f>出入金!C181</f>
        <v>4.3239072847682206E-2</v>
      </c>
      <c r="I181" s="175"/>
      <c r="J181" s="175"/>
      <c r="K181" s="175"/>
      <c r="L181" s="175"/>
      <c r="M181" s="175"/>
      <c r="N181" s="78"/>
      <c r="O181" s="78"/>
      <c r="P181" s="60"/>
      <c r="Q181" s="60"/>
      <c r="R181" s="60"/>
      <c r="S181" s="78"/>
      <c r="T181" s="60"/>
      <c r="U181" s="78"/>
      <c r="V181" s="78"/>
    </row>
    <row r="182" spans="1:22" hidden="1">
      <c r="A182" s="115">
        <v>44376</v>
      </c>
      <c r="B182" s="200"/>
      <c r="C182" s="200"/>
      <c r="D182" s="175"/>
      <c r="E182" s="60"/>
      <c r="F182" s="201">
        <f>出入金!R182</f>
        <v>0</v>
      </c>
      <c r="G182" s="201">
        <f>出入金!S182</f>
        <v>0</v>
      </c>
      <c r="H182" s="34">
        <f>出入金!C182</f>
        <v>4.3233552631579034E-2</v>
      </c>
      <c r="I182" s="175"/>
      <c r="J182" s="175"/>
      <c r="K182" s="175"/>
      <c r="L182" s="175"/>
      <c r="M182" s="175"/>
      <c r="N182" s="78"/>
      <c r="O182" s="78"/>
      <c r="P182" s="60"/>
      <c r="Q182" s="60"/>
      <c r="R182" s="60"/>
      <c r="S182" s="78"/>
      <c r="T182" s="60"/>
      <c r="U182" s="78"/>
      <c r="V182" s="78"/>
    </row>
    <row r="183" spans="1:22" hidden="1">
      <c r="A183" s="115">
        <v>44377</v>
      </c>
      <c r="B183" s="200"/>
      <c r="C183" s="200"/>
      <c r="D183" s="175"/>
      <c r="E183" s="60"/>
      <c r="F183" s="201">
        <f>出入金!R183</f>
        <v>0</v>
      </c>
      <c r="G183" s="201">
        <f>出入金!S183</f>
        <v>0</v>
      </c>
      <c r="H183" s="34">
        <f>出入金!C183</f>
        <v>4.3228104575163483E-2</v>
      </c>
      <c r="I183" s="175"/>
      <c r="J183" s="175"/>
      <c r="K183" s="175"/>
      <c r="L183" s="175"/>
      <c r="M183" s="175"/>
      <c r="N183" s="78"/>
      <c r="O183" s="78"/>
      <c r="P183" s="60"/>
      <c r="Q183" s="60"/>
      <c r="R183" s="60"/>
      <c r="S183" s="78"/>
      <c r="T183" s="60"/>
      <c r="U183" s="78"/>
      <c r="V183" s="78"/>
    </row>
    <row r="184" spans="1:22" hidden="1">
      <c r="A184" s="115">
        <v>44378</v>
      </c>
      <c r="B184" s="200"/>
      <c r="C184" s="200"/>
      <c r="D184" s="175"/>
      <c r="E184" s="60"/>
      <c r="F184" s="201">
        <f>出入金!R184</f>
        <v>0</v>
      </c>
      <c r="G184" s="201">
        <f>出入金!S184</f>
        <v>0</v>
      </c>
      <c r="H184" s="34">
        <f>出入金!C184</f>
        <v>4.3224675324675409E-2</v>
      </c>
      <c r="I184" s="175"/>
      <c r="J184" s="175"/>
      <c r="K184" s="175"/>
      <c r="L184" s="175"/>
      <c r="M184" s="175"/>
      <c r="N184" s="78"/>
      <c r="O184" s="78"/>
      <c r="P184" s="60"/>
      <c r="Q184" s="60"/>
      <c r="R184" s="60"/>
      <c r="S184" s="78"/>
      <c r="T184" s="60"/>
      <c r="U184" s="78"/>
      <c r="V184" s="78"/>
    </row>
    <row r="185" spans="1:22" hidden="1">
      <c r="A185" s="115">
        <v>44379</v>
      </c>
      <c r="B185" s="200"/>
      <c r="C185" s="200"/>
      <c r="D185" s="175"/>
      <c r="E185" s="60"/>
      <c r="F185" s="201">
        <f>出入金!R185</f>
        <v>0</v>
      </c>
      <c r="G185" s="201">
        <f>出入金!S185</f>
        <v>0</v>
      </c>
      <c r="H185" s="34">
        <f>出入金!C185</f>
        <v>4.3221290322580729E-2</v>
      </c>
      <c r="I185" s="175"/>
      <c r="J185" s="175"/>
      <c r="K185" s="175"/>
      <c r="L185" s="175"/>
      <c r="M185" s="175"/>
      <c r="N185" s="78"/>
      <c r="O185" s="78"/>
      <c r="P185" s="60"/>
      <c r="Q185" s="60"/>
      <c r="R185" s="60"/>
      <c r="S185" s="78"/>
      <c r="T185" s="60"/>
      <c r="U185" s="78"/>
      <c r="V185" s="78"/>
    </row>
    <row r="186" spans="1:22" hidden="1">
      <c r="A186" s="115">
        <v>44380</v>
      </c>
      <c r="B186" s="200"/>
      <c r="C186" s="200"/>
      <c r="D186" s="175"/>
      <c r="E186" s="60"/>
      <c r="F186" s="201">
        <f>出入金!R186</f>
        <v>0</v>
      </c>
      <c r="G186" s="201">
        <f>出入金!S186</f>
        <v>0</v>
      </c>
      <c r="H186" s="34">
        <f>出入金!C186</f>
        <v>4.3217948717948797E-2</v>
      </c>
      <c r="I186" s="175"/>
      <c r="J186" s="175"/>
      <c r="K186" s="175"/>
      <c r="L186" s="175"/>
      <c r="M186" s="175"/>
      <c r="N186" s="78"/>
      <c r="O186" s="78"/>
      <c r="P186" s="60"/>
      <c r="Q186" s="60"/>
      <c r="R186" s="60"/>
      <c r="S186" s="78"/>
      <c r="T186" s="60"/>
      <c r="U186" s="78"/>
      <c r="V186" s="78"/>
    </row>
    <row r="187" spans="1:22" hidden="1">
      <c r="A187" s="115">
        <v>44381</v>
      </c>
      <c r="B187" s="200"/>
      <c r="C187" s="200"/>
      <c r="D187" s="175"/>
      <c r="E187" s="60"/>
      <c r="F187" s="201">
        <f>出入金!R187</f>
        <v>0</v>
      </c>
      <c r="G187" s="201">
        <f>出入金!S187</f>
        <v>0</v>
      </c>
      <c r="H187" s="34">
        <f>出入金!C187</f>
        <v>4.3214649681528744E-2</v>
      </c>
      <c r="I187" s="175"/>
      <c r="J187" s="175"/>
      <c r="K187" s="175"/>
      <c r="L187" s="175"/>
      <c r="M187" s="175"/>
      <c r="N187" s="78"/>
      <c r="O187" s="78"/>
      <c r="P187" s="60"/>
      <c r="Q187" s="60"/>
      <c r="R187" s="60"/>
      <c r="S187" s="78"/>
      <c r="T187" s="60"/>
      <c r="U187" s="78"/>
      <c r="V187" s="78"/>
    </row>
    <row r="188" spans="1:22" hidden="1">
      <c r="A188" s="115">
        <v>44382</v>
      </c>
      <c r="B188" s="200"/>
      <c r="C188" s="200"/>
      <c r="D188" s="175"/>
      <c r="E188" s="60"/>
      <c r="F188" s="201">
        <f>出入金!R188</f>
        <v>0</v>
      </c>
      <c r="G188" s="201">
        <f>出入金!S188</f>
        <v>0</v>
      </c>
      <c r="H188" s="34">
        <f>出入金!C188</f>
        <v>4.3211392405063366E-2</v>
      </c>
      <c r="I188" s="175"/>
      <c r="J188" s="175"/>
      <c r="K188" s="175"/>
      <c r="L188" s="175"/>
      <c r="M188" s="175"/>
      <c r="N188" s="78"/>
      <c r="O188" s="78"/>
      <c r="P188" s="60"/>
      <c r="Q188" s="60"/>
      <c r="R188" s="60"/>
      <c r="S188" s="78"/>
      <c r="T188" s="60"/>
      <c r="U188" s="78"/>
      <c r="V188" s="78"/>
    </row>
    <row r="189" spans="1:22" hidden="1">
      <c r="A189" s="115">
        <v>44383</v>
      </c>
      <c r="B189" s="200"/>
      <c r="C189" s="200"/>
      <c r="D189" s="175"/>
      <c r="E189" s="60"/>
      <c r="F189" s="201">
        <f>出入金!R189</f>
        <v>0</v>
      </c>
      <c r="G189" s="201">
        <f>出入金!S189</f>
        <v>0</v>
      </c>
      <c r="H189" s="34">
        <f>出入金!C189</f>
        <v>4.3208176100629006E-2</v>
      </c>
      <c r="I189" s="175"/>
      <c r="J189" s="175"/>
      <c r="K189" s="175"/>
      <c r="L189" s="175"/>
      <c r="M189" s="175"/>
      <c r="N189" s="78"/>
      <c r="O189" s="78"/>
      <c r="P189" s="60"/>
      <c r="Q189" s="60"/>
      <c r="R189" s="60"/>
      <c r="S189" s="78"/>
      <c r="T189" s="60"/>
      <c r="U189" s="78"/>
      <c r="V189" s="78"/>
    </row>
    <row r="190" spans="1:22" hidden="1">
      <c r="A190" s="115">
        <v>44384</v>
      </c>
      <c r="B190" s="200"/>
      <c r="C190" s="200"/>
      <c r="D190" s="175"/>
      <c r="E190" s="60"/>
      <c r="F190" s="201">
        <f>出入金!R190</f>
        <v>0</v>
      </c>
      <c r="G190" s="201">
        <f>出入金!S190</f>
        <v>0</v>
      </c>
      <c r="H190" s="34">
        <f>出入金!C190</f>
        <v>4.3205000000000077E-2</v>
      </c>
      <c r="I190" s="175"/>
      <c r="J190" s="175"/>
      <c r="K190" s="175"/>
      <c r="L190" s="175"/>
      <c r="M190" s="175"/>
      <c r="N190" s="78"/>
      <c r="O190" s="78"/>
      <c r="P190" s="60"/>
      <c r="Q190" s="60"/>
      <c r="R190" s="60"/>
      <c r="S190" s="78"/>
      <c r="T190" s="60"/>
      <c r="U190" s="78"/>
      <c r="V190" s="78"/>
    </row>
    <row r="191" spans="1:22" hidden="1">
      <c r="A191" s="115">
        <v>44385</v>
      </c>
      <c r="B191" s="200"/>
      <c r="C191" s="200"/>
      <c r="D191" s="175"/>
      <c r="E191" s="60"/>
      <c r="F191" s="201">
        <f>出入金!R191</f>
        <v>0</v>
      </c>
      <c r="G191" s="201">
        <f>出入金!S191</f>
        <v>0</v>
      </c>
      <c r="H191" s="34">
        <f>出入金!C191</f>
        <v>4.3201863354037341E-2</v>
      </c>
      <c r="I191" s="175"/>
      <c r="J191" s="175"/>
      <c r="K191" s="175"/>
      <c r="L191" s="175"/>
      <c r="M191" s="175"/>
      <c r="N191" s="78"/>
      <c r="O191" s="78"/>
      <c r="P191" s="60"/>
      <c r="Q191" s="60"/>
      <c r="R191" s="60"/>
      <c r="S191" s="78"/>
      <c r="T191" s="60"/>
      <c r="U191" s="78"/>
      <c r="V191" s="78"/>
    </row>
    <row r="192" spans="1:22" hidden="1">
      <c r="A192" s="115">
        <v>44386</v>
      </c>
      <c r="B192" s="200"/>
      <c r="C192" s="200"/>
      <c r="D192" s="175"/>
      <c r="E192" s="60"/>
      <c r="F192" s="201">
        <f>出入金!R192</f>
        <v>0</v>
      </c>
      <c r="G192" s="201">
        <f>出入金!S192</f>
        <v>0</v>
      </c>
      <c r="H192" s="34">
        <f>出入金!C192</f>
        <v>4.3198765432098843E-2</v>
      </c>
      <c r="I192" s="175"/>
      <c r="J192" s="175"/>
      <c r="K192" s="175"/>
      <c r="L192" s="175"/>
      <c r="M192" s="175"/>
      <c r="N192" s="78"/>
      <c r="O192" s="78"/>
      <c r="P192" s="60"/>
      <c r="Q192" s="60"/>
      <c r="R192" s="60"/>
      <c r="S192" s="78"/>
      <c r="T192" s="60"/>
      <c r="U192" s="78"/>
      <c r="V192" s="78"/>
    </row>
    <row r="193" spans="1:22" hidden="1">
      <c r="A193" s="115">
        <v>44387</v>
      </c>
      <c r="B193" s="200"/>
      <c r="C193" s="200"/>
      <c r="D193" s="175"/>
      <c r="E193" s="60"/>
      <c r="F193" s="201">
        <f>出入金!R193</f>
        <v>0</v>
      </c>
      <c r="G193" s="201">
        <f>出入金!S193</f>
        <v>0</v>
      </c>
      <c r="H193" s="34">
        <f>出入金!C193</f>
        <v>4.319570552147247E-2</v>
      </c>
      <c r="I193" s="175"/>
      <c r="J193" s="175"/>
      <c r="K193" s="175"/>
      <c r="L193" s="175"/>
      <c r="M193" s="175"/>
      <c r="N193" s="78"/>
      <c r="O193" s="78"/>
      <c r="P193" s="60"/>
      <c r="Q193" s="60"/>
      <c r="R193" s="60"/>
      <c r="S193" s="78"/>
      <c r="T193" s="60"/>
      <c r="U193" s="78"/>
      <c r="V193" s="78"/>
    </row>
    <row r="194" spans="1:22" hidden="1">
      <c r="A194" s="115">
        <v>44388</v>
      </c>
      <c r="B194" s="200"/>
      <c r="C194" s="200"/>
      <c r="D194" s="175"/>
      <c r="E194" s="60"/>
      <c r="F194" s="201">
        <f>出入金!R194</f>
        <v>0</v>
      </c>
      <c r="G194" s="201">
        <f>出入金!S194</f>
        <v>0</v>
      </c>
      <c r="H194" s="34">
        <f>出入金!C194</f>
        <v>4.3192682926829346E-2</v>
      </c>
      <c r="I194" s="175"/>
      <c r="J194" s="175"/>
      <c r="K194" s="175"/>
      <c r="L194" s="175"/>
      <c r="M194" s="175"/>
      <c r="N194" s="78"/>
      <c r="O194" s="78"/>
      <c r="P194" s="60"/>
      <c r="Q194" s="60"/>
      <c r="R194" s="60"/>
      <c r="S194" s="78"/>
      <c r="T194" s="60"/>
      <c r="U194" s="78"/>
      <c r="V194" s="78"/>
    </row>
    <row r="195" spans="1:22" hidden="1">
      <c r="A195" s="115">
        <v>44389</v>
      </c>
      <c r="B195" s="200"/>
      <c r="C195" s="200"/>
      <c r="D195" s="175"/>
      <c r="E195" s="60"/>
      <c r="F195" s="201">
        <f>出入金!R195</f>
        <v>0</v>
      </c>
      <c r="G195" s="201">
        <f>出入金!S195</f>
        <v>0</v>
      </c>
      <c r="H195" s="34">
        <f>出入金!C195</f>
        <v>4.3189696969697045E-2</v>
      </c>
      <c r="I195" s="175"/>
      <c r="J195" s="175"/>
      <c r="K195" s="175"/>
      <c r="L195" s="175"/>
      <c r="M195" s="175"/>
      <c r="N195" s="78"/>
      <c r="O195" s="78"/>
      <c r="P195" s="60"/>
      <c r="Q195" s="60"/>
      <c r="R195" s="60"/>
      <c r="S195" s="78"/>
      <c r="T195" s="60"/>
      <c r="U195" s="78"/>
      <c r="V195" s="78"/>
    </row>
    <row r="196" spans="1:22" hidden="1">
      <c r="A196" s="115">
        <v>44390</v>
      </c>
      <c r="B196" s="200"/>
      <c r="C196" s="200"/>
      <c r="D196" s="175"/>
      <c r="E196" s="60"/>
      <c r="F196" s="201">
        <f>出入金!R196</f>
        <v>0</v>
      </c>
      <c r="G196" s="201">
        <f>出入金!S196</f>
        <v>0</v>
      </c>
      <c r="H196" s="34">
        <f>出入金!C196</f>
        <v>4.3186746987951878E-2</v>
      </c>
      <c r="I196" s="175"/>
      <c r="J196" s="175"/>
      <c r="K196" s="175"/>
      <c r="L196" s="175"/>
      <c r="M196" s="175"/>
      <c r="N196" s="78"/>
      <c r="O196" s="78"/>
      <c r="P196" s="60"/>
      <c r="Q196" s="60"/>
      <c r="R196" s="60"/>
      <c r="S196" s="78"/>
      <c r="T196" s="60"/>
      <c r="U196" s="78"/>
      <c r="V196" s="78"/>
    </row>
    <row r="197" spans="1:22" hidden="1">
      <c r="A197" s="115">
        <v>44391</v>
      </c>
      <c r="B197" s="200"/>
      <c r="C197" s="200"/>
      <c r="D197" s="175"/>
      <c r="E197" s="60"/>
      <c r="F197" s="201">
        <f>出入金!R197</f>
        <v>0</v>
      </c>
      <c r="G197" s="201">
        <f>出入金!S197</f>
        <v>0</v>
      </c>
      <c r="H197" s="34">
        <f>出入金!C197</f>
        <v>4.3183832335329415E-2</v>
      </c>
      <c r="I197" s="175"/>
      <c r="J197" s="175"/>
      <c r="K197" s="175"/>
      <c r="L197" s="175"/>
      <c r="M197" s="175"/>
      <c r="N197" s="78"/>
      <c r="O197" s="78"/>
      <c r="P197" s="60"/>
      <c r="Q197" s="60"/>
      <c r="R197" s="60"/>
      <c r="S197" s="78"/>
      <c r="T197" s="60"/>
      <c r="U197" s="78"/>
      <c r="V197" s="78"/>
    </row>
    <row r="198" spans="1:22" hidden="1">
      <c r="A198" s="115">
        <v>44392</v>
      </c>
      <c r="B198" s="200"/>
      <c r="C198" s="200"/>
      <c r="D198" s="175"/>
      <c r="E198" s="60"/>
      <c r="F198" s="201">
        <f>出入金!R198</f>
        <v>0</v>
      </c>
      <c r="G198" s="201">
        <f>出入金!S198</f>
        <v>0</v>
      </c>
      <c r="H198" s="34">
        <f>出入金!C198</f>
        <v>4.3180952380952452E-2</v>
      </c>
      <c r="I198" s="175"/>
      <c r="J198" s="175"/>
      <c r="K198" s="175"/>
      <c r="L198" s="175"/>
      <c r="M198" s="175"/>
      <c r="N198" s="78"/>
      <c r="O198" s="78"/>
      <c r="P198" s="60"/>
      <c r="Q198" s="60"/>
      <c r="R198" s="60"/>
      <c r="S198" s="78"/>
      <c r="T198" s="60"/>
      <c r="U198" s="78"/>
      <c r="V198" s="78"/>
    </row>
    <row r="199" spans="1:22" hidden="1">
      <c r="A199" s="115">
        <v>44393</v>
      </c>
      <c r="B199" s="200"/>
      <c r="C199" s="200"/>
      <c r="D199" s="175"/>
      <c r="E199" s="60"/>
      <c r="F199" s="201">
        <f>出入金!R199</f>
        <v>0</v>
      </c>
      <c r="G199" s="201">
        <f>出入金!S199</f>
        <v>0</v>
      </c>
      <c r="H199" s="34">
        <f>出入金!C199</f>
        <v>4.317810650887581E-2</v>
      </c>
      <c r="I199" s="175"/>
      <c r="J199" s="175"/>
      <c r="K199" s="175"/>
      <c r="L199" s="175"/>
      <c r="M199" s="175"/>
      <c r="N199" s="78"/>
      <c r="O199" s="78"/>
      <c r="P199" s="60"/>
      <c r="Q199" s="60"/>
      <c r="R199" s="60"/>
      <c r="S199" s="78"/>
      <c r="T199" s="60"/>
      <c r="U199" s="78"/>
      <c r="V199" s="78"/>
    </row>
    <row r="200" spans="1:22" hidden="1">
      <c r="A200" s="115">
        <v>44394</v>
      </c>
      <c r="B200" s="200"/>
      <c r="C200" s="200"/>
      <c r="D200" s="175"/>
      <c r="E200" s="60"/>
      <c r="F200" s="201">
        <f>出入金!R200</f>
        <v>0</v>
      </c>
      <c r="G200" s="201">
        <f>出入金!S200</f>
        <v>0</v>
      </c>
      <c r="H200" s="34">
        <f>出入金!C200</f>
        <v>4.3175294117647131E-2</v>
      </c>
      <c r="I200" s="175"/>
      <c r="J200" s="175"/>
      <c r="K200" s="175"/>
      <c r="L200" s="175"/>
      <c r="M200" s="175"/>
      <c r="N200" s="78"/>
      <c r="O200" s="78"/>
      <c r="P200" s="60"/>
      <c r="Q200" s="60"/>
      <c r="R200" s="60"/>
      <c r="S200" s="78"/>
      <c r="T200" s="60"/>
      <c r="U200" s="78"/>
      <c r="V200" s="78"/>
    </row>
    <row r="201" spans="1:22" hidden="1">
      <c r="A201" s="115">
        <v>44395</v>
      </c>
      <c r="B201" s="200"/>
      <c r="C201" s="200"/>
      <c r="D201" s="175"/>
      <c r="E201" s="60"/>
      <c r="F201" s="201">
        <f>出入金!R201</f>
        <v>0</v>
      </c>
      <c r="G201" s="201">
        <f>出入金!S201</f>
        <v>0</v>
      </c>
      <c r="H201" s="34">
        <f>出入金!C201</f>
        <v>4.3172514619883112E-2</v>
      </c>
      <c r="I201" s="175"/>
      <c r="J201" s="175"/>
      <c r="K201" s="175"/>
      <c r="L201" s="175"/>
      <c r="M201" s="175"/>
      <c r="N201" s="78"/>
      <c r="O201" s="78"/>
      <c r="P201" s="60"/>
      <c r="Q201" s="60"/>
      <c r="R201" s="60"/>
      <c r="S201" s="78"/>
      <c r="T201" s="60"/>
      <c r="U201" s="78"/>
      <c r="V201" s="78"/>
    </row>
    <row r="202" spans="1:22" hidden="1">
      <c r="A202" s="115">
        <v>44396</v>
      </c>
      <c r="B202" s="200"/>
      <c r="C202" s="200"/>
      <c r="D202" s="175"/>
      <c r="E202" s="60"/>
      <c r="F202" s="201">
        <f>出入金!R202</f>
        <v>0</v>
      </c>
      <c r="G202" s="201">
        <f>出入金!S202</f>
        <v>0</v>
      </c>
      <c r="H202" s="34">
        <f>出入金!C202</f>
        <v>4.3169767441860532E-2</v>
      </c>
      <c r="I202" s="175"/>
      <c r="J202" s="175"/>
      <c r="K202" s="175"/>
      <c r="L202" s="175"/>
      <c r="M202" s="175"/>
      <c r="N202" s="78"/>
      <c r="O202" s="78"/>
      <c r="P202" s="60"/>
      <c r="Q202" s="60"/>
      <c r="R202" s="60"/>
      <c r="S202" s="78"/>
      <c r="T202" s="60"/>
      <c r="U202" s="78"/>
      <c r="V202" s="78"/>
    </row>
    <row r="203" spans="1:22" hidden="1">
      <c r="A203" s="115">
        <v>44397</v>
      </c>
      <c r="B203" s="200"/>
      <c r="C203" s="200"/>
      <c r="D203" s="175"/>
      <c r="E203" s="60"/>
      <c r="F203" s="201">
        <f>出入金!R203</f>
        <v>0</v>
      </c>
      <c r="G203" s="201">
        <f>出入金!S203</f>
        <v>0</v>
      </c>
      <c r="H203" s="34">
        <f>出入金!C203</f>
        <v>4.3167052023121454E-2</v>
      </c>
      <c r="I203" s="175"/>
      <c r="J203" s="175"/>
      <c r="K203" s="175"/>
      <c r="L203" s="175"/>
      <c r="M203" s="175"/>
      <c r="N203" s="78"/>
      <c r="O203" s="78"/>
      <c r="P203" s="60"/>
      <c r="Q203" s="60"/>
      <c r="R203" s="60"/>
      <c r="S203" s="78"/>
      <c r="T203" s="60"/>
      <c r="U203" s="78"/>
      <c r="V203" s="78"/>
    </row>
    <row r="204" spans="1:22" hidden="1">
      <c r="A204" s="115">
        <v>44398</v>
      </c>
      <c r="B204" s="200"/>
      <c r="C204" s="200"/>
      <c r="D204" s="175"/>
      <c r="E204" s="60"/>
      <c r="F204" s="201">
        <f>出入金!R204</f>
        <v>0</v>
      </c>
      <c r="G204" s="201">
        <f>出入金!S204</f>
        <v>0</v>
      </c>
      <c r="H204" s="34">
        <f>出入金!C204</f>
        <v>4.3164367816092022E-2</v>
      </c>
      <c r="I204" s="175"/>
      <c r="J204" s="175"/>
      <c r="K204" s="175"/>
      <c r="L204" s="175"/>
      <c r="M204" s="175"/>
      <c r="N204" s="78"/>
      <c r="O204" s="78"/>
      <c r="P204" s="60"/>
      <c r="Q204" s="60"/>
      <c r="R204" s="60"/>
      <c r="S204" s="78"/>
      <c r="T204" s="60"/>
      <c r="U204" s="78"/>
      <c r="V204" s="78"/>
    </row>
    <row r="205" spans="1:22" hidden="1">
      <c r="A205" s="115">
        <v>44399</v>
      </c>
      <c r="B205" s="200"/>
      <c r="C205" s="200"/>
      <c r="D205" s="175"/>
      <c r="E205" s="60"/>
      <c r="F205" s="201">
        <f>出入金!R205</f>
        <v>0</v>
      </c>
      <c r="G205" s="201">
        <f>出入金!S205</f>
        <v>0</v>
      </c>
      <c r="H205" s="34">
        <f>出入金!C205</f>
        <v>4.3161714285714352E-2</v>
      </c>
      <c r="I205" s="175"/>
      <c r="J205" s="175"/>
      <c r="K205" s="175"/>
      <c r="L205" s="175"/>
      <c r="M205" s="175"/>
      <c r="N205" s="78"/>
      <c r="O205" s="78"/>
      <c r="P205" s="60"/>
      <c r="Q205" s="60"/>
      <c r="R205" s="60"/>
      <c r="S205" s="78"/>
      <c r="T205" s="60"/>
      <c r="U205" s="78"/>
      <c r="V205" s="78"/>
    </row>
    <row r="206" spans="1:22" hidden="1">
      <c r="A206" s="115">
        <v>44400</v>
      </c>
      <c r="B206" s="208"/>
      <c r="C206" s="208"/>
      <c r="D206" s="220"/>
      <c r="E206" s="191"/>
      <c r="F206" s="201">
        <f>出入金!R206</f>
        <v>0</v>
      </c>
      <c r="G206" s="201">
        <f>出入金!S206</f>
        <v>0</v>
      </c>
      <c r="H206" s="34">
        <f>出入金!C206</f>
        <v>4.3159090909090973E-2</v>
      </c>
      <c r="P206" s="123"/>
      <c r="Q206" s="123"/>
      <c r="R206" s="123"/>
    </row>
    <row r="207" spans="1:22" hidden="1">
      <c r="A207" s="115">
        <v>44401</v>
      </c>
      <c r="B207" s="208"/>
      <c r="C207" s="208"/>
      <c r="D207" s="220"/>
      <c r="E207" s="191"/>
      <c r="F207" s="201">
        <f>出入金!R207</f>
        <v>0</v>
      </c>
      <c r="G207" s="201">
        <f>出入金!S207</f>
        <v>0</v>
      </c>
      <c r="H207" s="34">
        <f>出入金!C207</f>
        <v>4.3156497175141306E-2</v>
      </c>
      <c r="P207" s="123"/>
      <c r="Q207" s="123"/>
      <c r="R207" s="123"/>
    </row>
    <row r="208" spans="1:22" hidden="1">
      <c r="A208" s="115">
        <v>44402</v>
      </c>
      <c r="B208" s="208"/>
      <c r="C208" s="208"/>
      <c r="D208" s="220"/>
      <c r="E208" s="191"/>
      <c r="F208" s="201">
        <f>出入金!R208</f>
        <v>0</v>
      </c>
      <c r="G208" s="201">
        <f>出入金!S208</f>
        <v>0</v>
      </c>
      <c r="H208" s="34">
        <f>出入金!C208</f>
        <v>4.3153932584269729E-2</v>
      </c>
      <c r="P208" s="123"/>
      <c r="Q208" s="123"/>
      <c r="R208" s="123"/>
    </row>
    <row r="209" spans="1:18" hidden="1">
      <c r="A209" s="115">
        <v>44403</v>
      </c>
      <c r="B209" s="208"/>
      <c r="C209" s="208"/>
      <c r="D209" s="220"/>
      <c r="E209" s="191"/>
      <c r="F209" s="201">
        <f>出入金!R209</f>
        <v>0</v>
      </c>
      <c r="G209" s="201">
        <f>出入金!S209</f>
        <v>0</v>
      </c>
      <c r="H209" s="34">
        <f>出入金!C209</f>
        <v>4.3151396648044758E-2</v>
      </c>
      <c r="P209" s="123"/>
      <c r="Q209" s="123"/>
      <c r="R209" s="123"/>
    </row>
    <row r="210" spans="1:18" hidden="1">
      <c r="A210" s="115">
        <v>44404</v>
      </c>
      <c r="B210" s="208"/>
      <c r="C210" s="208"/>
      <c r="D210" s="220"/>
      <c r="E210" s="191"/>
      <c r="F210" s="201">
        <f>出入金!R210</f>
        <v>0</v>
      </c>
      <c r="G210" s="201">
        <f>出入金!S210</f>
        <v>0</v>
      </c>
      <c r="H210" s="34">
        <f>出入金!C210</f>
        <v>4.3148888888888952E-2</v>
      </c>
      <c r="P210" s="123"/>
      <c r="Q210" s="123"/>
      <c r="R210" s="123"/>
    </row>
    <row r="211" spans="1:18" hidden="1">
      <c r="A211" s="115">
        <v>44405</v>
      </c>
      <c r="B211" s="208"/>
      <c r="C211" s="208"/>
      <c r="D211" s="220"/>
      <c r="E211" s="191"/>
      <c r="F211" s="201">
        <f>出入金!R211</f>
        <v>0</v>
      </c>
      <c r="G211" s="201">
        <f>出入金!S211</f>
        <v>0</v>
      </c>
      <c r="H211" s="34">
        <f>出入金!C211</f>
        <v>4.314640883977907E-2</v>
      </c>
      <c r="P211" s="123"/>
      <c r="Q211" s="123"/>
      <c r="R211" s="123"/>
    </row>
    <row r="212" spans="1:18" hidden="1">
      <c r="A212" s="115">
        <v>44406</v>
      </c>
      <c r="B212" s="208"/>
      <c r="C212" s="208"/>
      <c r="D212" s="220"/>
      <c r="E212" s="191"/>
      <c r="F212" s="201">
        <f>出入金!R212</f>
        <v>0</v>
      </c>
      <c r="G212" s="201">
        <f>出入金!S212</f>
        <v>0</v>
      </c>
      <c r="H212" s="34">
        <f>出入金!C212</f>
        <v>4.3143956043956107E-2</v>
      </c>
      <c r="P212" s="123"/>
      <c r="Q212" s="123"/>
      <c r="R212" s="123"/>
    </row>
    <row r="213" spans="1:18" hidden="1">
      <c r="A213" s="115">
        <v>44407</v>
      </c>
      <c r="B213" s="208"/>
      <c r="C213" s="208"/>
      <c r="D213" s="220"/>
      <c r="E213" s="191"/>
      <c r="F213" s="201">
        <f>出入金!R213</f>
        <v>0</v>
      </c>
      <c r="G213" s="201">
        <f>出入金!S213</f>
        <v>0</v>
      </c>
      <c r="H213" s="34">
        <f>出入金!C213</f>
        <v>4.3141530054644869E-2</v>
      </c>
      <c r="P213" s="123"/>
      <c r="Q213" s="123"/>
      <c r="R213" s="123"/>
    </row>
    <row r="214" spans="1:18" hidden="1">
      <c r="A214" s="115">
        <v>44408</v>
      </c>
      <c r="B214" s="208"/>
      <c r="C214" s="208"/>
      <c r="D214" s="220"/>
      <c r="E214" s="191"/>
      <c r="F214" s="201">
        <f>出入金!R214</f>
        <v>0</v>
      </c>
      <c r="G214" s="201">
        <f>出入金!S214</f>
        <v>0</v>
      </c>
      <c r="H214" s="34">
        <f>出入金!C214</f>
        <v>4.3139130434782673E-2</v>
      </c>
      <c r="P214" s="123"/>
      <c r="Q214" s="123"/>
      <c r="R214" s="123"/>
    </row>
    <row r="215" spans="1:18" hidden="1">
      <c r="A215" s="115">
        <v>44409</v>
      </c>
      <c r="B215" s="208"/>
      <c r="C215" s="208"/>
      <c r="D215" s="220"/>
      <c r="E215" s="191"/>
      <c r="F215" s="201">
        <f>出入金!R215</f>
        <v>0</v>
      </c>
      <c r="G215" s="201">
        <f>出入金!S215</f>
        <v>0</v>
      </c>
      <c r="H215" s="34">
        <f>出入金!C215</f>
        <v>4.3136216216216279E-2</v>
      </c>
      <c r="P215" s="123"/>
      <c r="Q215" s="123"/>
      <c r="R215" s="123"/>
    </row>
    <row r="216" spans="1:18" hidden="1">
      <c r="A216" s="115">
        <v>44410</v>
      </c>
      <c r="B216" s="208"/>
      <c r="C216" s="208"/>
      <c r="D216" s="220"/>
      <c r="E216" s="191"/>
      <c r="F216" s="201">
        <f>出入金!R216</f>
        <v>0</v>
      </c>
      <c r="G216" s="201">
        <f>出入金!S216</f>
        <v>0</v>
      </c>
      <c r="H216" s="34">
        <f>出入金!C216</f>
        <v>4.3133333333333392E-2</v>
      </c>
      <c r="P216" s="123"/>
      <c r="Q216" s="123"/>
      <c r="R216" s="123"/>
    </row>
    <row r="217" spans="1:18" hidden="1">
      <c r="A217" s="115">
        <v>44411</v>
      </c>
      <c r="B217" s="208"/>
      <c r="C217" s="208"/>
      <c r="D217" s="220"/>
      <c r="E217" s="191"/>
      <c r="F217" s="201">
        <f>出入金!R217</f>
        <v>0</v>
      </c>
      <c r="G217" s="201">
        <f>出入金!S217</f>
        <v>0</v>
      </c>
      <c r="H217" s="34">
        <f>出入金!C217</f>
        <v>4.313048128342252E-2</v>
      </c>
      <c r="P217" s="123"/>
      <c r="Q217" s="123"/>
      <c r="R217" s="123"/>
    </row>
    <row r="218" spans="1:18" hidden="1">
      <c r="A218" s="115">
        <v>44412</v>
      </c>
      <c r="B218" s="208"/>
      <c r="C218" s="208"/>
      <c r="D218" s="220"/>
      <c r="E218" s="191"/>
      <c r="F218" s="201">
        <f>出入金!R218</f>
        <v>0</v>
      </c>
      <c r="G218" s="201">
        <f>出入金!S218</f>
        <v>0</v>
      </c>
      <c r="H218" s="34">
        <f>出入金!C218</f>
        <v>4.3127659574468145E-2</v>
      </c>
      <c r="P218" s="123"/>
      <c r="Q218" s="123"/>
      <c r="R218" s="123"/>
    </row>
    <row r="219" spans="1:18" hidden="1">
      <c r="A219" s="115">
        <v>44413</v>
      </c>
      <c r="B219" s="208"/>
      <c r="C219" s="208"/>
      <c r="D219" s="220"/>
      <c r="E219" s="191"/>
      <c r="F219" s="201">
        <f>出入金!R219</f>
        <v>0</v>
      </c>
      <c r="G219" s="201">
        <f>出入金!S219</f>
        <v>0</v>
      </c>
      <c r="H219" s="34">
        <f>出入金!C219</f>
        <v>4.3124867724867788E-2</v>
      </c>
      <c r="P219" s="123"/>
      <c r="Q219" s="123"/>
      <c r="R219" s="123"/>
    </row>
    <row r="220" spans="1:18" hidden="1">
      <c r="A220" s="115">
        <v>44414</v>
      </c>
      <c r="B220" s="208"/>
      <c r="C220" s="208"/>
      <c r="D220" s="220"/>
      <c r="E220" s="191"/>
      <c r="F220" s="201">
        <f>出入金!R220</f>
        <v>0</v>
      </c>
      <c r="G220" s="201">
        <f>出入金!S220</f>
        <v>0</v>
      </c>
      <c r="H220" s="34">
        <f>出入金!C220</f>
        <v>4.3122105263157955E-2</v>
      </c>
      <c r="P220" s="123"/>
      <c r="Q220" s="123"/>
      <c r="R220" s="123"/>
    </row>
    <row r="221" spans="1:18" hidden="1">
      <c r="A221" s="115">
        <v>44415</v>
      </c>
      <c r="B221" s="208"/>
      <c r="C221" s="208"/>
      <c r="D221" s="220"/>
      <c r="E221" s="191"/>
      <c r="F221" s="201">
        <f>出入金!R221</f>
        <v>0</v>
      </c>
      <c r="G221" s="201">
        <f>出入金!S221</f>
        <v>0</v>
      </c>
      <c r="H221" s="34">
        <f>出入金!C221</f>
        <v>4.3119371727748754E-2</v>
      </c>
      <c r="P221" s="123"/>
      <c r="Q221" s="123"/>
      <c r="R221" s="123"/>
    </row>
    <row r="222" spans="1:18" hidden="1">
      <c r="A222" s="115">
        <v>44416</v>
      </c>
      <c r="B222" s="208"/>
      <c r="C222" s="208"/>
      <c r="D222" s="220"/>
      <c r="E222" s="191"/>
      <c r="F222" s="201">
        <f>出入金!R222</f>
        <v>0</v>
      </c>
      <c r="G222" s="201">
        <f>出入金!S222</f>
        <v>0</v>
      </c>
      <c r="H222" s="34">
        <f>出入金!C222</f>
        <v>4.3116666666666727E-2</v>
      </c>
      <c r="P222" s="123"/>
      <c r="Q222" s="123"/>
      <c r="R222" s="123"/>
    </row>
    <row r="223" spans="1:18" hidden="1">
      <c r="A223" s="115">
        <v>44417</v>
      </c>
      <c r="B223" s="208"/>
      <c r="C223" s="208"/>
      <c r="D223" s="220"/>
      <c r="E223" s="191"/>
      <c r="F223" s="201">
        <f>出入金!R223</f>
        <v>0</v>
      </c>
      <c r="G223" s="201">
        <f>出入金!S223</f>
        <v>0</v>
      </c>
      <c r="H223" s="34">
        <f>出入金!C223</f>
        <v>4.3113989637305762E-2</v>
      </c>
      <c r="P223" s="123"/>
      <c r="Q223" s="123"/>
      <c r="R223" s="123"/>
    </row>
    <row r="224" spans="1:18" hidden="1">
      <c r="A224" s="115">
        <v>44418</v>
      </c>
      <c r="B224" s="208"/>
      <c r="C224" s="208"/>
      <c r="D224" s="220"/>
      <c r="E224" s="191"/>
      <c r="F224" s="201">
        <f>出入金!R224</f>
        <v>0</v>
      </c>
      <c r="G224" s="201">
        <f>出入金!S224</f>
        <v>0</v>
      </c>
      <c r="H224" s="34">
        <f>出入金!C224</f>
        <v>4.3111340206185629E-2</v>
      </c>
      <c r="P224" s="123"/>
      <c r="Q224" s="123"/>
      <c r="R224" s="123"/>
    </row>
    <row r="225" spans="1:18" hidden="1">
      <c r="A225" s="115">
        <v>44419</v>
      </c>
      <c r="B225" s="208"/>
      <c r="C225" s="208"/>
      <c r="D225" s="220"/>
      <c r="E225" s="191"/>
      <c r="F225" s="201">
        <f>出入金!R225</f>
        <v>0</v>
      </c>
      <c r="G225" s="201">
        <f>出入金!S225</f>
        <v>0</v>
      </c>
      <c r="H225" s="34">
        <f>出入金!C225</f>
        <v>4.3108717948718012E-2</v>
      </c>
      <c r="P225" s="123"/>
      <c r="Q225" s="123"/>
      <c r="R225" s="123"/>
    </row>
    <row r="226" spans="1:18" hidden="1">
      <c r="A226" s="115">
        <v>44420</v>
      </c>
      <c r="B226" s="208"/>
      <c r="C226" s="208"/>
      <c r="D226" s="220"/>
      <c r="E226" s="191"/>
      <c r="F226" s="201">
        <f>出入金!R226</f>
        <v>0</v>
      </c>
      <c r="G226" s="201">
        <f>出入金!S226</f>
        <v>0</v>
      </c>
      <c r="H226" s="34">
        <f>出入金!C226</f>
        <v>4.3106122448979656E-2</v>
      </c>
      <c r="P226" s="123"/>
      <c r="Q226" s="123"/>
      <c r="R226" s="123"/>
    </row>
    <row r="227" spans="1:18" hidden="1">
      <c r="A227" s="115">
        <v>44421</v>
      </c>
      <c r="B227" s="208"/>
      <c r="C227" s="208"/>
      <c r="D227" s="220"/>
      <c r="E227" s="191"/>
      <c r="F227" s="201">
        <f>出入金!R227</f>
        <v>0</v>
      </c>
      <c r="G227" s="201">
        <f>出入金!S227</f>
        <v>0</v>
      </c>
      <c r="H227" s="34">
        <f>出入金!C227</f>
        <v>4.3103553299492454E-2</v>
      </c>
      <c r="P227" s="123"/>
      <c r="Q227" s="123"/>
      <c r="R227" s="123"/>
    </row>
    <row r="228" spans="1:18" hidden="1">
      <c r="A228" s="115">
        <v>44422</v>
      </c>
      <c r="B228" s="208"/>
      <c r="C228" s="208"/>
      <c r="D228" s="220"/>
      <c r="E228" s="191"/>
      <c r="F228" s="201">
        <f>出入金!R228</f>
        <v>0</v>
      </c>
      <c r="G228" s="201">
        <f>出入金!S228</f>
        <v>0</v>
      </c>
      <c r="H228" s="34">
        <f>出入金!C228</f>
        <v>4.3101010101010168E-2</v>
      </c>
      <c r="P228" s="123"/>
      <c r="Q228" s="123"/>
      <c r="R228" s="123"/>
    </row>
    <row r="229" spans="1:18" hidden="1">
      <c r="A229" s="115">
        <v>44423</v>
      </c>
      <c r="B229" s="208"/>
      <c r="C229" s="208"/>
      <c r="D229" s="220"/>
      <c r="E229" s="191"/>
      <c r="F229" s="201">
        <f>出入金!R229</f>
        <v>0</v>
      </c>
      <c r="G229" s="201">
        <f>出入金!S229</f>
        <v>0</v>
      </c>
      <c r="H229" s="34">
        <f>出入金!C229</f>
        <v>4.3098492462311622E-2</v>
      </c>
      <c r="P229" s="123"/>
      <c r="Q229" s="123"/>
      <c r="R229" s="123"/>
    </row>
    <row r="230" spans="1:18" hidden="1">
      <c r="A230" s="115">
        <v>44424</v>
      </c>
      <c r="B230" s="208"/>
      <c r="C230" s="208"/>
      <c r="D230" s="220"/>
      <c r="E230" s="191"/>
      <c r="F230" s="201">
        <f>出入金!R230</f>
        <v>0</v>
      </c>
      <c r="G230" s="201">
        <f>出入金!S230</f>
        <v>0</v>
      </c>
      <c r="H230" s="34">
        <f>出入金!C230</f>
        <v>4.3096000000000065E-2</v>
      </c>
      <c r="P230" s="123"/>
      <c r="Q230" s="123"/>
      <c r="R230" s="123"/>
    </row>
    <row r="231" spans="1:18" hidden="1">
      <c r="A231" s="115">
        <v>44425</v>
      </c>
      <c r="B231" s="208"/>
      <c r="C231" s="208"/>
      <c r="D231" s="220"/>
      <c r="E231" s="191"/>
      <c r="F231" s="201">
        <f>出入金!R231</f>
        <v>0</v>
      </c>
      <c r="G231" s="201">
        <f>出入金!S231</f>
        <v>0</v>
      </c>
      <c r="H231" s="34">
        <f>出入金!C231</f>
        <v>4.3093532338308524E-2</v>
      </c>
      <c r="P231" s="123"/>
      <c r="Q231" s="123"/>
      <c r="R231" s="123"/>
    </row>
    <row r="232" spans="1:18" hidden="1">
      <c r="A232" s="115">
        <v>44426</v>
      </c>
      <c r="B232" s="208"/>
      <c r="C232" s="208"/>
      <c r="D232" s="220"/>
      <c r="E232" s="191"/>
      <c r="F232" s="201">
        <f>出入金!R232</f>
        <v>0</v>
      </c>
      <c r="G232" s="201">
        <f>出入金!S232</f>
        <v>0</v>
      </c>
      <c r="H232" s="34">
        <f>出入金!C232</f>
        <v>4.3091089108910963E-2</v>
      </c>
      <c r="P232" s="123"/>
      <c r="Q232" s="123"/>
      <c r="R232" s="123"/>
    </row>
    <row r="233" spans="1:18" hidden="1">
      <c r="A233" s="115">
        <v>44427</v>
      </c>
      <c r="B233" s="208"/>
      <c r="C233" s="208"/>
      <c r="D233" s="220"/>
      <c r="E233" s="191"/>
      <c r="F233" s="201">
        <f>出入金!R233</f>
        <v>0</v>
      </c>
      <c r="G233" s="201">
        <f>出入金!S233</f>
        <v>0</v>
      </c>
      <c r="H233" s="34">
        <f>出入金!C233</f>
        <v>4.3088669950738984E-2</v>
      </c>
      <c r="P233" s="123"/>
      <c r="Q233" s="123"/>
      <c r="R233" s="123"/>
    </row>
    <row r="234" spans="1:18" hidden="1">
      <c r="A234" s="115">
        <v>44428</v>
      </c>
      <c r="B234" s="208"/>
      <c r="C234" s="208"/>
      <c r="D234" s="220"/>
      <c r="E234" s="191"/>
      <c r="F234" s="201">
        <f>出入金!R234</f>
        <v>0</v>
      </c>
      <c r="G234" s="201">
        <f>出入金!S234</f>
        <v>0</v>
      </c>
      <c r="H234" s="34">
        <f>出入金!C234</f>
        <v>4.3086274509803991E-2</v>
      </c>
      <c r="P234" s="123"/>
      <c r="Q234" s="123"/>
      <c r="R234" s="123"/>
    </row>
    <row r="235" spans="1:18" hidden="1">
      <c r="A235" s="115">
        <v>44429</v>
      </c>
      <c r="B235" s="208"/>
      <c r="C235" s="208"/>
      <c r="D235" s="220"/>
      <c r="F235" s="201">
        <f>出入金!R235</f>
        <v>0</v>
      </c>
      <c r="G235" s="201">
        <f>出入金!S235</f>
        <v>0</v>
      </c>
      <c r="H235" s="34">
        <f>出入金!C235</f>
        <v>4.3083902439024463E-2</v>
      </c>
      <c r="P235" s="123"/>
      <c r="Q235" s="123"/>
      <c r="R235" s="123"/>
    </row>
    <row r="236" spans="1:18" hidden="1">
      <c r="A236" s="115">
        <v>44430</v>
      </c>
      <c r="B236" s="208"/>
      <c r="C236" s="208"/>
      <c r="D236" s="220"/>
      <c r="F236" s="201">
        <f>出入金!R236</f>
        <v>0</v>
      </c>
      <c r="G236" s="201">
        <f>出入金!S236</f>
        <v>0</v>
      </c>
      <c r="H236" s="34">
        <f>出入金!C236</f>
        <v>4.3081553398058324E-2</v>
      </c>
      <c r="P236" s="123"/>
      <c r="Q236" s="123"/>
      <c r="R236" s="123"/>
    </row>
    <row r="237" spans="1:18" hidden="1">
      <c r="A237" s="115">
        <v>44431</v>
      </c>
      <c r="B237" s="208"/>
      <c r="C237" s="208"/>
      <c r="D237" s="220"/>
      <c r="F237" s="201">
        <f>出入金!R237</f>
        <v>0</v>
      </c>
      <c r="G237" s="201">
        <f>出入金!S237</f>
        <v>0</v>
      </c>
      <c r="H237" s="34">
        <f>出入金!C237</f>
        <v>4.3079227053140171E-2</v>
      </c>
      <c r="P237" s="123"/>
      <c r="Q237" s="123"/>
      <c r="R237" s="123"/>
    </row>
    <row r="238" spans="1:18" hidden="1">
      <c r="A238" s="115">
        <v>44432</v>
      </c>
      <c r="B238" s="208"/>
      <c r="C238" s="208"/>
      <c r="D238" s="220"/>
      <c r="F238" s="201">
        <f>出入金!R238</f>
        <v>0</v>
      </c>
      <c r="G238" s="201">
        <f>出入金!S238</f>
        <v>0</v>
      </c>
      <c r="H238" s="34">
        <f>出入金!C238</f>
        <v>4.3076923076923151E-2</v>
      </c>
      <c r="P238" s="123"/>
      <c r="Q238" s="123"/>
      <c r="R238" s="123"/>
    </row>
    <row r="239" spans="1:18" hidden="1">
      <c r="A239" s="115">
        <v>44433</v>
      </c>
      <c r="B239" s="208"/>
      <c r="C239" s="208"/>
      <c r="D239" s="220"/>
      <c r="F239" s="201">
        <f>出入金!R239</f>
        <v>0</v>
      </c>
      <c r="G239" s="201">
        <f>出入金!S239</f>
        <v>0</v>
      </c>
      <c r="H239" s="34">
        <f>出入金!C239</f>
        <v>4.3074641148325432E-2</v>
      </c>
      <c r="P239" s="123"/>
      <c r="Q239" s="123"/>
      <c r="R239" s="123"/>
    </row>
    <row r="240" spans="1:18" hidden="1">
      <c r="A240" s="115">
        <v>44434</v>
      </c>
      <c r="B240" s="208"/>
      <c r="C240" s="208"/>
      <c r="D240" s="220"/>
      <c r="F240" s="201">
        <f>出入金!R240</f>
        <v>0</v>
      </c>
      <c r="G240" s="201">
        <f>出入金!S240</f>
        <v>0</v>
      </c>
      <c r="H240" s="34">
        <f>出入金!C240</f>
        <v>4.3072380952381029E-2</v>
      </c>
      <c r="P240" s="123"/>
      <c r="Q240" s="123"/>
      <c r="R240" s="123"/>
    </row>
    <row r="241" spans="1:29" hidden="1">
      <c r="A241" s="115">
        <v>44435</v>
      </c>
      <c r="B241" s="208"/>
      <c r="C241" s="208"/>
      <c r="D241" s="220"/>
      <c r="F241" s="201">
        <f>出入金!R241</f>
        <v>0</v>
      </c>
      <c r="G241" s="201">
        <f>出入金!S241</f>
        <v>0</v>
      </c>
      <c r="H241" s="34">
        <f>出入金!C241</f>
        <v>4.3070142180094861E-2</v>
      </c>
      <c r="P241" s="123"/>
      <c r="Q241" s="123"/>
      <c r="R241" s="123"/>
    </row>
    <row r="242" spans="1:29" hidden="1">
      <c r="A242" s="115">
        <v>44436</v>
      </c>
      <c r="B242" s="208"/>
      <c r="C242" s="208"/>
      <c r="D242" s="220"/>
      <c r="F242" s="201">
        <f>出入金!R242</f>
        <v>0</v>
      </c>
      <c r="G242" s="201">
        <f>出入金!S242</f>
        <v>0</v>
      </c>
      <c r="H242" s="34">
        <f>出入金!C242</f>
        <v>4.3067924528301958E-2</v>
      </c>
      <c r="P242" s="123"/>
      <c r="Q242" s="123"/>
      <c r="R242" s="123"/>
    </row>
    <row r="243" spans="1:29" hidden="1">
      <c r="A243" s="115">
        <v>44437</v>
      </c>
      <c r="B243" s="208"/>
      <c r="C243" s="208"/>
      <c r="D243" s="220"/>
      <c r="F243" s="201">
        <f>出入金!R243</f>
        <v>0</v>
      </c>
      <c r="G243" s="201">
        <f>出入金!S243</f>
        <v>0</v>
      </c>
      <c r="H243" s="34">
        <f>出入金!C243</f>
        <v>4.3065727699530591E-2</v>
      </c>
      <c r="P243" s="123"/>
      <c r="Q243" s="123"/>
      <c r="R243" s="123"/>
    </row>
    <row r="244" spans="1:29" hidden="1">
      <c r="A244" s="115">
        <v>44438</v>
      </c>
      <c r="B244" s="208"/>
      <c r="C244" s="208"/>
      <c r="D244" s="220"/>
      <c r="F244" s="201">
        <f>出入金!R244</f>
        <v>0</v>
      </c>
      <c r="G244" s="201">
        <f>出入金!S244</f>
        <v>0</v>
      </c>
      <c r="H244" s="34">
        <f>出入金!C242</f>
        <v>4.3067924528301958E-2</v>
      </c>
      <c r="P244" s="123"/>
      <c r="Q244" s="123"/>
      <c r="R244" s="123"/>
    </row>
    <row r="245" spans="1:29" hidden="1">
      <c r="A245" s="115">
        <v>44439</v>
      </c>
      <c r="B245" s="208"/>
      <c r="C245" s="208"/>
      <c r="D245" s="220"/>
      <c r="F245" s="201">
        <f>出入金!R245</f>
        <v>0</v>
      </c>
      <c r="G245" s="201">
        <f>出入金!S245</f>
        <v>0</v>
      </c>
      <c r="H245" s="34">
        <f>出入金!C245</f>
        <v>4.3061395348837288E-2</v>
      </c>
      <c r="P245" s="123"/>
      <c r="Q245" s="123"/>
      <c r="R245" s="123"/>
    </row>
    <row r="246" spans="1:29">
      <c r="A246" s="115">
        <v>44440</v>
      </c>
      <c r="B246" s="202">
        <v>1</v>
      </c>
      <c r="C246" s="202">
        <v>1</v>
      </c>
      <c r="D246" s="203">
        <v>230001957.66999999</v>
      </c>
      <c r="F246" s="201">
        <f>出入金!R246</f>
        <v>230000000</v>
      </c>
      <c r="G246" s="201">
        <f>出入金!S246</f>
        <v>942622.95081967209</v>
      </c>
      <c r="H246" s="34">
        <f>出入金!C246</f>
        <v>4.3059259259259339E-2</v>
      </c>
      <c r="I246" s="167">
        <f>D246-F246</f>
        <v>1957.669999986887</v>
      </c>
      <c r="J246" s="167">
        <f t="shared" ref="J246:J277" si="0">D246-F246</f>
        <v>1957.669999986887</v>
      </c>
      <c r="K246" s="167">
        <f t="shared" ref="K246:K277" si="1">IF(P246&gt;0,F246*P246*0.2,0)</f>
        <v>391.53399999737741</v>
      </c>
      <c r="L246" s="167">
        <f t="shared" ref="L246:L277" si="2">M246-M245</f>
        <v>1566.1359999895096</v>
      </c>
      <c r="M246" s="167">
        <f t="shared" ref="M246:M277" si="3">J246-K246</f>
        <v>1566.1359999895096</v>
      </c>
      <c r="N246" s="123">
        <f t="shared" ref="N246:N277" si="4">J246/G246</f>
        <v>2.0768325217252193E-3</v>
      </c>
      <c r="O246" s="123">
        <f>I246/AVERAGE($F$246:F246)</f>
        <v>8.5116086955951608E-6</v>
      </c>
      <c r="P246" s="123">
        <f>J246/AVERAGE($F$246:F246)</f>
        <v>8.5116086955951608E-6</v>
      </c>
      <c r="Q246" s="123">
        <f>L246/AVERAGE($F$246:F246)</f>
        <v>6.809286956476129E-6</v>
      </c>
      <c r="R246" s="123">
        <f>M246/AVERAGE($F$246:F246)</f>
        <v>6.809286956476129E-6</v>
      </c>
      <c r="S246" s="123">
        <f>R246/COUNT($R$246:R246)*365</f>
        <v>2.4853897391137873E-3</v>
      </c>
      <c r="T246" t="e">
        <f>(S246-H246)/(STDEV($Q$246:Q246)*SQRT(365))</f>
        <v>#DIV/0!</v>
      </c>
      <c r="U246" s="123">
        <f>IF(P246&lt;0,P246,0)</f>
        <v>0</v>
      </c>
      <c r="V246" s="123">
        <f>MIN($U$246:U246)</f>
        <v>0</v>
      </c>
      <c r="W246" s="123">
        <f t="shared" ref="W246:W277" si="5">IF(WEEKDAY(A:A)=6,P:P,W245)</f>
        <v>0</v>
      </c>
      <c r="X246" s="123">
        <f>IF(W246&lt;0,W246,0)</f>
        <v>0</v>
      </c>
      <c r="Y246" s="123">
        <f>MIN($X$246:X246)</f>
        <v>0</v>
      </c>
      <c r="Z246" s="93">
        <v>0.2</v>
      </c>
      <c r="AA246" s="93">
        <v>-0.03</v>
      </c>
      <c r="AB246" s="93">
        <f>20% *0.8</f>
        <v>0.16000000000000003</v>
      </c>
      <c r="AC246" s="211">
        <v>0.9</v>
      </c>
    </row>
    <row r="247" spans="1:29">
      <c r="A247" s="115">
        <v>44441</v>
      </c>
      <c r="B247" s="202">
        <v>1.006</v>
      </c>
      <c r="C247" s="202">
        <v>1.006</v>
      </c>
      <c r="D247" s="203">
        <v>231266397.11000001</v>
      </c>
      <c r="F247" s="201">
        <f>出入金!R247</f>
        <v>230000000</v>
      </c>
      <c r="G247" s="201">
        <f>出入金!S247</f>
        <v>1877551.0204081633</v>
      </c>
      <c r="H247" s="34">
        <f>出入金!C247</f>
        <v>4.3057142857142933E-2</v>
      </c>
      <c r="I247" s="167">
        <f t="shared" ref="I247:I278" si="6">D247-D246</f>
        <v>1264439.4400000274</v>
      </c>
      <c r="J247" s="167">
        <f t="shared" si="0"/>
        <v>1266397.1100000143</v>
      </c>
      <c r="K247" s="167">
        <f t="shared" si="1"/>
        <v>253279.42200000287</v>
      </c>
      <c r="L247" s="167">
        <f t="shared" si="2"/>
        <v>1011551.552000022</v>
      </c>
      <c r="M247" s="167">
        <f t="shared" si="3"/>
        <v>1013117.6880000115</v>
      </c>
      <c r="N247" s="123">
        <f t="shared" si="4"/>
        <v>0.67449411293479022</v>
      </c>
      <c r="O247" s="123">
        <f>I247/AVERAGE($F$246:F247)</f>
        <v>5.4975627826088147E-3</v>
      </c>
      <c r="P247" s="123">
        <f>J247/AVERAGE($F$246:F247)</f>
        <v>5.5060743913044104E-3</v>
      </c>
      <c r="Q247" s="123">
        <f>L247/AVERAGE($F$246:F247)</f>
        <v>4.3980502260870524E-3</v>
      </c>
      <c r="R247" s="123">
        <f>M247/AVERAGE($F$246:F247)</f>
        <v>4.4048595130435284E-3</v>
      </c>
      <c r="S247" s="123">
        <f>R247/COUNT($R$246:R247)*365</f>
        <v>0.80388686113044394</v>
      </c>
      <c r="T247">
        <f>(S247-H247)/(STDEV($Q$246:Q247)*SQRT(365))</f>
        <v>12.825336449944189</v>
      </c>
      <c r="U247" s="123">
        <f>(P247+1)/(MAX($P$246:P247)+1)-1</f>
        <v>0</v>
      </c>
      <c r="V247" s="123">
        <f>MIN($U$246:U247)</f>
        <v>0</v>
      </c>
      <c r="W247" s="123">
        <f t="shared" si="5"/>
        <v>0</v>
      </c>
      <c r="X247" s="120">
        <f>(W247+1)/(MAX($W$246:W247)+1)-1</f>
        <v>0</v>
      </c>
      <c r="Y247" s="123">
        <f>MIN($X$246:X247)</f>
        <v>0</v>
      </c>
      <c r="Z247" s="93">
        <f t="shared" ref="Z247:Z278" si="7">Z246</f>
        <v>0.2</v>
      </c>
      <c r="AA247" s="93">
        <f t="shared" ref="AA247:AA278" si="8">AA246</f>
        <v>-0.03</v>
      </c>
      <c r="AB247" s="93">
        <f t="shared" ref="AB247:AB278" si="9">AB246</f>
        <v>0.16000000000000003</v>
      </c>
      <c r="AC247" s="234">
        <f t="shared" ref="AC247:AC278" si="10">AC246</f>
        <v>0.9</v>
      </c>
    </row>
    <row r="248" spans="1:29">
      <c r="A248" s="115">
        <v>44442</v>
      </c>
      <c r="B248" s="202">
        <v>1.0049999999999999</v>
      </c>
      <c r="C248" s="202">
        <v>1.0049999999999999</v>
      </c>
      <c r="D248" s="203">
        <v>231240436.19999999</v>
      </c>
      <c r="F248" s="201">
        <f>出入金!R248</f>
        <v>230000000</v>
      </c>
      <c r="G248" s="201">
        <f>出入金!S248</f>
        <v>2804878.0487804879</v>
      </c>
      <c r="H248" s="34">
        <f>出入金!C248</f>
        <v>4.3055045871559713E-2</v>
      </c>
      <c r="I248" s="167">
        <f t="shared" si="6"/>
        <v>-25960.910000026226</v>
      </c>
      <c r="J248" s="167">
        <f t="shared" si="0"/>
        <v>1240436.1999999881</v>
      </c>
      <c r="K248" s="167">
        <f t="shared" si="1"/>
        <v>248087.23999999763</v>
      </c>
      <c r="L248" s="167">
        <f t="shared" si="2"/>
        <v>-20768.728000021074</v>
      </c>
      <c r="M248" s="167">
        <f t="shared" si="3"/>
        <v>992348.95999999042</v>
      </c>
      <c r="N248" s="123">
        <f t="shared" si="4"/>
        <v>0.44224247130434358</v>
      </c>
      <c r="O248" s="123">
        <f>I248/AVERAGE($F$246:F248)</f>
        <v>-1.1287352173924446E-4</v>
      </c>
      <c r="P248" s="123">
        <f>J248/AVERAGE($F$246:F248)</f>
        <v>5.3932008695651654E-3</v>
      </c>
      <c r="Q248" s="123">
        <f>L248/AVERAGE($F$246:F248)</f>
        <v>-9.0298817391395978E-5</v>
      </c>
      <c r="R248" s="123">
        <f>M248/AVERAGE($F$246:F248)</f>
        <v>4.3145606956521325E-3</v>
      </c>
      <c r="S248" s="123">
        <f>R248/COUNT($R$246:R248)*365</f>
        <v>0.52493821797100948</v>
      </c>
      <c r="T248">
        <f>(S248-H248)/(STDEV($Q$246:Q248)*SQRT(365))</f>
        <v>9.838188544440051</v>
      </c>
      <c r="U248" s="123">
        <f>(P248+1)/(MAX($P$246:P248)+1)-1</f>
        <v>-1.122554349635152E-4</v>
      </c>
      <c r="V248" s="123">
        <f>MIN($U$246:U248)</f>
        <v>-1.122554349635152E-4</v>
      </c>
      <c r="W248" s="123">
        <f t="shared" si="5"/>
        <v>5.3932008695651654E-3</v>
      </c>
      <c r="X248" s="120">
        <f>(W248+1)/(MAX($W$246:W248)+1)-1</f>
        <v>0</v>
      </c>
      <c r="Y248" s="123">
        <f>MIN($X$246:X248)</f>
        <v>0</v>
      </c>
      <c r="Z248" s="93">
        <f t="shared" si="7"/>
        <v>0.2</v>
      </c>
      <c r="AA248" s="93">
        <f t="shared" si="8"/>
        <v>-0.03</v>
      </c>
      <c r="AB248" s="93">
        <f t="shared" si="9"/>
        <v>0.16000000000000003</v>
      </c>
      <c r="AC248" s="234">
        <f t="shared" si="10"/>
        <v>0.9</v>
      </c>
    </row>
    <row r="249" spans="1:29">
      <c r="A249" s="115">
        <v>44443</v>
      </c>
      <c r="B249" s="202">
        <v>1.0049999999999999</v>
      </c>
      <c r="C249" s="202">
        <v>1.0049999999999999</v>
      </c>
      <c r="D249" s="203">
        <v>231240436.19999999</v>
      </c>
      <c r="F249" s="201">
        <f>出入金!R249</f>
        <v>230000000</v>
      </c>
      <c r="G249" s="201">
        <f>出入金!S249</f>
        <v>3724696.3562753038</v>
      </c>
      <c r="H249" s="34">
        <f>出入金!C249</f>
        <v>4.3052968036529755E-2</v>
      </c>
      <c r="I249" s="167">
        <f t="shared" si="6"/>
        <v>0</v>
      </c>
      <c r="J249" s="167">
        <f t="shared" si="0"/>
        <v>1240436.1999999881</v>
      </c>
      <c r="K249" s="167">
        <f t="shared" si="1"/>
        <v>248087.23999999763</v>
      </c>
      <c r="L249" s="167">
        <f t="shared" si="2"/>
        <v>0</v>
      </c>
      <c r="M249" s="167">
        <f t="shared" si="3"/>
        <v>992348.95999999042</v>
      </c>
      <c r="N249" s="123">
        <f t="shared" si="4"/>
        <v>0.33303015369564898</v>
      </c>
      <c r="O249" s="123">
        <f>I249/AVERAGE($F$246:F249)</f>
        <v>0</v>
      </c>
      <c r="P249" s="123">
        <f>J249/AVERAGE($F$246:F249)</f>
        <v>5.3932008695651654E-3</v>
      </c>
      <c r="Q249" s="123">
        <f>L249/AVERAGE($F$246:F249)</f>
        <v>0</v>
      </c>
      <c r="R249" s="123">
        <f>M249/AVERAGE($F$246:F249)</f>
        <v>4.3145606956521325E-3</v>
      </c>
      <c r="S249" s="123">
        <f>R249/COUNT($R$246:R249)*365</f>
        <v>0.39370366347825708</v>
      </c>
      <c r="T249">
        <f>(S249-H249)/(STDEV($Q$246:Q249)*SQRT(365))</f>
        <v>8.2922384447170252</v>
      </c>
      <c r="U249" s="123">
        <f>(P249+1)/(MAX($P$246:P249)+1)-1</f>
        <v>-1.122554349635152E-4</v>
      </c>
      <c r="V249" s="123">
        <f>MIN($U$246:U249)</f>
        <v>-1.122554349635152E-4</v>
      </c>
      <c r="W249" s="123">
        <f t="shared" si="5"/>
        <v>5.3932008695651654E-3</v>
      </c>
      <c r="X249" s="120">
        <f>(W249+1)/(MAX($W$246:W249)+1)-1</f>
        <v>0</v>
      </c>
      <c r="Y249" s="123">
        <f>MIN($X$246:X249)</f>
        <v>0</v>
      </c>
      <c r="Z249" s="93">
        <f t="shared" si="7"/>
        <v>0.2</v>
      </c>
      <c r="AA249" s="93">
        <f t="shared" si="8"/>
        <v>-0.03</v>
      </c>
      <c r="AB249" s="93">
        <f t="shared" si="9"/>
        <v>0.16000000000000003</v>
      </c>
      <c r="AC249" s="234">
        <f t="shared" si="10"/>
        <v>0.9</v>
      </c>
    </row>
    <row r="250" spans="1:29">
      <c r="A250" s="115">
        <v>44444</v>
      </c>
      <c r="B250" s="202">
        <v>1.0049999999999999</v>
      </c>
      <c r="C250" s="202">
        <v>1.0049999999999999</v>
      </c>
      <c r="D250" s="203">
        <v>231240436.19999999</v>
      </c>
      <c r="F250" s="201">
        <f>出入金!R250</f>
        <v>230000000</v>
      </c>
      <c r="G250" s="201">
        <f>出入金!S250</f>
        <v>4637096.7741935486</v>
      </c>
      <c r="H250" s="34">
        <f>出入金!C250</f>
        <v>4.3050909090909167E-2</v>
      </c>
      <c r="I250" s="167">
        <f t="shared" si="6"/>
        <v>0</v>
      </c>
      <c r="J250" s="167">
        <f t="shared" si="0"/>
        <v>1240436.1999999881</v>
      </c>
      <c r="K250" s="167">
        <f t="shared" si="1"/>
        <v>248087.23999999763</v>
      </c>
      <c r="L250" s="167">
        <f t="shared" si="2"/>
        <v>0</v>
      </c>
      <c r="M250" s="167">
        <f t="shared" si="3"/>
        <v>992348.95999999042</v>
      </c>
      <c r="N250" s="123">
        <f t="shared" si="4"/>
        <v>0.2675027631304322</v>
      </c>
      <c r="O250" s="123">
        <f>I250/AVERAGE($F$246:F250)</f>
        <v>0</v>
      </c>
      <c r="P250" s="123">
        <f>J250/AVERAGE($F$246:F250)</f>
        <v>5.3932008695651654E-3</v>
      </c>
      <c r="Q250" s="123">
        <f>L250/AVERAGE($F$246:F250)</f>
        <v>0</v>
      </c>
      <c r="R250" s="123">
        <f>M250/AVERAGE($F$246:F250)</f>
        <v>4.3145606956521325E-3</v>
      </c>
      <c r="S250" s="123">
        <f>R250/COUNT($R$246:R250)*365</f>
        <v>0.31496293078260568</v>
      </c>
      <c r="T250">
        <f>(S250-H250)/(STDEV($Q$246:Q250)*SQRT(365))</f>
        <v>7.2004698707933859</v>
      </c>
      <c r="U250" s="123">
        <f>(P250+1)/(MAX($P$246:P250)+1)-1</f>
        <v>-1.122554349635152E-4</v>
      </c>
      <c r="V250" s="123">
        <f>MIN($U$246:U250)</f>
        <v>-1.122554349635152E-4</v>
      </c>
      <c r="W250" s="123">
        <f t="shared" si="5"/>
        <v>5.3932008695651654E-3</v>
      </c>
      <c r="X250" s="120">
        <f>(W250+1)/(MAX($W$246:W250)+1)-1</f>
        <v>0</v>
      </c>
      <c r="Y250" s="123">
        <f>MIN($X$246:X250)</f>
        <v>0</v>
      </c>
      <c r="Z250" s="93">
        <f t="shared" si="7"/>
        <v>0.2</v>
      </c>
      <c r="AA250" s="93">
        <f t="shared" si="8"/>
        <v>-0.03</v>
      </c>
      <c r="AB250" s="93">
        <f t="shared" si="9"/>
        <v>0.16000000000000003</v>
      </c>
      <c r="AC250" s="234">
        <f t="shared" si="10"/>
        <v>0.9</v>
      </c>
    </row>
    <row r="251" spans="1:29">
      <c r="A251" s="115">
        <v>44445</v>
      </c>
      <c r="B251" s="202">
        <v>1.0069999999999999</v>
      </c>
      <c r="C251" s="202">
        <v>1.0069999999999999</v>
      </c>
      <c r="D251" s="203">
        <v>231643634.44</v>
      </c>
      <c r="F251" s="201">
        <f>出入金!R251</f>
        <v>230000000</v>
      </c>
      <c r="G251" s="201">
        <f>出入金!S251</f>
        <v>5542168.6746987952</v>
      </c>
      <c r="H251" s="34">
        <f>出入金!C251</f>
        <v>4.3048868778280625E-2</v>
      </c>
      <c r="I251" s="167">
        <f t="shared" si="6"/>
        <v>403198.24000000954</v>
      </c>
      <c r="J251" s="167">
        <f t="shared" si="0"/>
        <v>1643634.4399999976</v>
      </c>
      <c r="K251" s="167">
        <f t="shared" si="1"/>
        <v>328726.88799999957</v>
      </c>
      <c r="L251" s="167">
        <f t="shared" si="2"/>
        <v>322558.59200000763</v>
      </c>
      <c r="M251" s="167">
        <f t="shared" si="3"/>
        <v>1314907.551999998</v>
      </c>
      <c r="N251" s="123">
        <f t="shared" si="4"/>
        <v>0.29656882286956476</v>
      </c>
      <c r="O251" s="123">
        <f>I251/AVERAGE($F$246:F251)</f>
        <v>1.7530358260869981E-3</v>
      </c>
      <c r="P251" s="123">
        <f>J251/AVERAGE($F$246:F251)</f>
        <v>7.1462366956521637E-3</v>
      </c>
      <c r="Q251" s="123">
        <f>L251/AVERAGE($F$246:F251)</f>
        <v>1.4024286608695985E-3</v>
      </c>
      <c r="R251" s="123">
        <f>M251/AVERAGE($F$246:F251)</f>
        <v>5.716989356521731E-3</v>
      </c>
      <c r="S251" s="123">
        <f>R251/COUNT($R$246:R251)*365</f>
        <v>0.34778351918840533</v>
      </c>
      <c r="T251">
        <f>(S251-H251)/(STDEV($Q$246:Q251)*SQRT(365))</f>
        <v>8.9529214064538944</v>
      </c>
      <c r="U251" s="123">
        <f>(P251+1)/(MAX($P$246:P251)+1)-1</f>
        <v>0</v>
      </c>
      <c r="V251" s="123">
        <f>MIN($U$246:U251)</f>
        <v>-1.122554349635152E-4</v>
      </c>
      <c r="W251" s="123">
        <f t="shared" si="5"/>
        <v>5.3932008695651654E-3</v>
      </c>
      <c r="X251" s="120">
        <f>(W251+1)/(MAX($W$246:W251)+1)-1</f>
        <v>0</v>
      </c>
      <c r="Y251" s="123">
        <f>MIN($X$246:X251)</f>
        <v>0</v>
      </c>
      <c r="Z251" s="93">
        <f t="shared" si="7"/>
        <v>0.2</v>
      </c>
      <c r="AA251" s="93">
        <f t="shared" si="8"/>
        <v>-0.03</v>
      </c>
      <c r="AB251" s="93">
        <f t="shared" si="9"/>
        <v>0.16000000000000003</v>
      </c>
      <c r="AC251" s="234">
        <f t="shared" si="10"/>
        <v>0.9</v>
      </c>
    </row>
    <row r="252" spans="1:29">
      <c r="A252" s="115">
        <v>44446</v>
      </c>
      <c r="B252" s="202">
        <v>1.0069999999999999</v>
      </c>
      <c r="C252" s="202">
        <v>1.0069999999999999</v>
      </c>
      <c r="D252" s="203">
        <v>231529748.72</v>
      </c>
      <c r="F252" s="201">
        <f>出入金!R252</f>
        <v>230000000</v>
      </c>
      <c r="G252" s="201">
        <f>出入金!S252</f>
        <v>6440000</v>
      </c>
      <c r="H252" s="34">
        <f>出入金!C252</f>
        <v>4.3046846846846926E-2</v>
      </c>
      <c r="I252" s="167">
        <f t="shared" si="6"/>
        <v>-113885.71999999881</v>
      </c>
      <c r="J252" s="167">
        <f t="shared" si="0"/>
        <v>1529748.7199999988</v>
      </c>
      <c r="K252" s="167">
        <f t="shared" si="1"/>
        <v>305949.74399999977</v>
      </c>
      <c r="L252" s="167">
        <f t="shared" si="2"/>
        <v>-91108.575999998953</v>
      </c>
      <c r="M252" s="167">
        <f t="shared" si="3"/>
        <v>1223798.9759999991</v>
      </c>
      <c r="N252" s="123">
        <f t="shared" si="4"/>
        <v>0.23753862111801224</v>
      </c>
      <c r="O252" s="123">
        <f>I252/AVERAGE($F$246:F252)</f>
        <v>-4.9515530434782087E-4</v>
      </c>
      <c r="P252" s="123">
        <f>J252/AVERAGE($F$246:F252)</f>
        <v>6.6510813913043428E-3</v>
      </c>
      <c r="Q252" s="123">
        <f>L252/AVERAGE($F$246:F252)</f>
        <v>-3.9612424347825631E-4</v>
      </c>
      <c r="R252" s="123">
        <f>M252/AVERAGE($F$246:F252)</f>
        <v>5.320865113043474E-3</v>
      </c>
      <c r="S252" s="123">
        <f>R252/COUNT($R$246:R252)*365</f>
        <v>0.27744510946583828</v>
      </c>
      <c r="T252">
        <f>(S252-H252)/(STDEV($Q$246:Q252)*SQRT(365))</f>
        <v>7.198330028207061</v>
      </c>
      <c r="U252" s="123">
        <f>(P252+1)/(MAX($P$246:P252)+1)-1</f>
        <v>-4.9164191485473463E-4</v>
      </c>
      <c r="V252" s="123">
        <f>MIN($U$246:U252)</f>
        <v>-4.9164191485473463E-4</v>
      </c>
      <c r="W252" s="123">
        <f t="shared" si="5"/>
        <v>5.3932008695651654E-3</v>
      </c>
      <c r="X252" s="120">
        <f>(W252+1)/(MAX($W$246:W252)+1)-1</f>
        <v>0</v>
      </c>
      <c r="Y252" s="123">
        <f>MIN($X$246:X252)</f>
        <v>0</v>
      </c>
      <c r="Z252" s="93">
        <f t="shared" si="7"/>
        <v>0.2</v>
      </c>
      <c r="AA252" s="93">
        <f t="shared" si="8"/>
        <v>-0.03</v>
      </c>
      <c r="AB252" s="93">
        <f t="shared" si="9"/>
        <v>0.16000000000000003</v>
      </c>
      <c r="AC252" s="234">
        <f t="shared" si="10"/>
        <v>0.9</v>
      </c>
    </row>
    <row r="253" spans="1:29">
      <c r="A253" s="115">
        <v>44447</v>
      </c>
      <c r="B253" s="202">
        <v>1.01</v>
      </c>
      <c r="C253" s="202">
        <v>1.01</v>
      </c>
      <c r="D253" s="203">
        <v>232382981.34</v>
      </c>
      <c r="F253" s="201">
        <f>出入金!R253</f>
        <v>230000000</v>
      </c>
      <c r="G253" s="201">
        <f>出入金!S253</f>
        <v>7330677.2908366537</v>
      </c>
      <c r="H253" s="34">
        <f>出入金!C253</f>
        <v>4.3044843049327437E-2</v>
      </c>
      <c r="I253" s="167">
        <f t="shared" si="6"/>
        <v>853232.62000000477</v>
      </c>
      <c r="J253" s="167">
        <f t="shared" si="0"/>
        <v>2382981.3400000036</v>
      </c>
      <c r="K253" s="167">
        <f t="shared" si="1"/>
        <v>476596.26800000074</v>
      </c>
      <c r="L253" s="167">
        <f t="shared" si="2"/>
        <v>682586.09600000386</v>
      </c>
      <c r="M253" s="167">
        <f t="shared" si="3"/>
        <v>1906385.072000003</v>
      </c>
      <c r="N253" s="123">
        <f t="shared" si="4"/>
        <v>0.32506973714130483</v>
      </c>
      <c r="O253" s="123">
        <f>I253/AVERAGE($F$246:F253)</f>
        <v>3.7097070434782818E-3</v>
      </c>
      <c r="P253" s="123">
        <f>J253/AVERAGE($F$246:F253)</f>
        <v>1.0360788434782624E-2</v>
      </c>
      <c r="Q253" s="123">
        <f>L253/AVERAGE($F$246:F253)</f>
        <v>2.9677656347826256E-3</v>
      </c>
      <c r="R253" s="123">
        <f>M253/AVERAGE($F$246:F253)</f>
        <v>8.2886307478260996E-3</v>
      </c>
      <c r="S253" s="123">
        <f>R253/COUNT($R$246:R253)*365</f>
        <v>0.37816877786956582</v>
      </c>
      <c r="T253">
        <f>(S253-H253)/(STDEV($Q$246:Q253)*SQRT(365))</f>
        <v>9.963936810214495</v>
      </c>
      <c r="U253" s="123">
        <f>(P253+1)/(MAX($P$246:P253)+1)-1</f>
        <v>0</v>
      </c>
      <c r="V253" s="123">
        <f>MIN($U$246:U253)</f>
        <v>-4.9164191485473463E-4</v>
      </c>
      <c r="W253" s="123">
        <f t="shared" si="5"/>
        <v>5.3932008695651654E-3</v>
      </c>
      <c r="X253" s="120">
        <f>(W253+1)/(MAX($W$246:W253)+1)-1</f>
        <v>0</v>
      </c>
      <c r="Y253" s="123">
        <f>MIN($X$246:X253)</f>
        <v>0</v>
      </c>
      <c r="Z253" s="93">
        <f t="shared" si="7"/>
        <v>0.2</v>
      </c>
      <c r="AA253" s="93">
        <f t="shared" si="8"/>
        <v>-0.03</v>
      </c>
      <c r="AB253" s="93">
        <f t="shared" si="9"/>
        <v>0.16000000000000003</v>
      </c>
      <c r="AC253" s="234">
        <f t="shared" si="10"/>
        <v>0.9</v>
      </c>
    </row>
    <row r="254" spans="1:29">
      <c r="A254" s="115">
        <v>44448</v>
      </c>
      <c r="B254" s="202">
        <v>1.0089999999999999</v>
      </c>
      <c r="C254" s="202">
        <v>1.0089999999999999</v>
      </c>
      <c r="D254" s="203">
        <v>232145552.77000001</v>
      </c>
      <c r="F254" s="201">
        <f>出入金!R254</f>
        <v>230000000</v>
      </c>
      <c r="G254" s="201">
        <f>出入金!S254</f>
        <v>8214285.7142857146</v>
      </c>
      <c r="H254" s="34">
        <f>出入金!C254</f>
        <v>4.3042857142857223E-2</v>
      </c>
      <c r="I254" s="167">
        <f t="shared" si="6"/>
        <v>-237428.56999999285</v>
      </c>
      <c r="J254" s="167">
        <f t="shared" si="0"/>
        <v>2145552.7700000107</v>
      </c>
      <c r="K254" s="167">
        <f t="shared" si="1"/>
        <v>429110.55400000216</v>
      </c>
      <c r="L254" s="167">
        <f t="shared" si="2"/>
        <v>-189942.85599999432</v>
      </c>
      <c r="M254" s="167">
        <f t="shared" si="3"/>
        <v>1716442.2160000086</v>
      </c>
      <c r="N254" s="123">
        <f t="shared" si="4"/>
        <v>0.26119772852174045</v>
      </c>
      <c r="O254" s="123">
        <f>I254/AVERAGE($F$246:F254)</f>
        <v>-1.0322981304347516E-3</v>
      </c>
      <c r="P254" s="123">
        <f>J254/AVERAGE($F$246:F254)</f>
        <v>9.3284903043478733E-3</v>
      </c>
      <c r="Q254" s="123">
        <f>L254/AVERAGE($F$246:F254)</f>
        <v>-8.2583850434780144E-4</v>
      </c>
      <c r="R254" s="123">
        <f>M254/AVERAGE($F$246:F254)</f>
        <v>7.4627922434782985E-3</v>
      </c>
      <c r="S254" s="123">
        <f>R254/COUNT($R$246:R254)*365</f>
        <v>0.30265768542995319</v>
      </c>
      <c r="T254">
        <f>(S254-H254)/(STDEV($Q$246:Q254)*SQRT(365))</f>
        <v>7.7216499960041238</v>
      </c>
      <c r="U254" s="123">
        <f>(P254+1)/(MAX($P$246:P254)+1)-1</f>
        <v>-1.0217123845771559E-3</v>
      </c>
      <c r="V254" s="123">
        <f>MIN($U$246:U254)</f>
        <v>-1.0217123845771559E-3</v>
      </c>
      <c r="W254" s="123">
        <f t="shared" si="5"/>
        <v>5.3932008695651654E-3</v>
      </c>
      <c r="X254" s="120">
        <f>(W254+1)/(MAX($W$246:W254)+1)-1</f>
        <v>0</v>
      </c>
      <c r="Y254" s="123">
        <f>MIN($X$246:X254)</f>
        <v>0</v>
      </c>
      <c r="Z254" s="93">
        <f t="shared" si="7"/>
        <v>0.2</v>
      </c>
      <c r="AA254" s="93">
        <f t="shared" si="8"/>
        <v>-0.03</v>
      </c>
      <c r="AB254" s="93">
        <f t="shared" si="9"/>
        <v>0.16000000000000003</v>
      </c>
      <c r="AC254" s="234">
        <f t="shared" si="10"/>
        <v>0.9</v>
      </c>
    </row>
    <row r="255" spans="1:29">
      <c r="A255" s="115">
        <v>44449</v>
      </c>
      <c r="B255" s="202">
        <v>0.999</v>
      </c>
      <c r="C255" s="202">
        <v>0.999</v>
      </c>
      <c r="D255" s="203">
        <v>229836538.28</v>
      </c>
      <c r="F255" s="201">
        <f>出入金!R255</f>
        <v>230000000</v>
      </c>
      <c r="G255" s="201">
        <f>出入金!S255</f>
        <v>9090909.0909090918</v>
      </c>
      <c r="H255" s="34">
        <f>出入金!C255</f>
        <v>4.3040888888888969E-2</v>
      </c>
      <c r="I255" s="167">
        <f t="shared" si="6"/>
        <v>-2309014.4900000095</v>
      </c>
      <c r="J255" s="167">
        <f t="shared" si="0"/>
        <v>-163461.71999999881</v>
      </c>
      <c r="K255" s="167">
        <f t="shared" si="1"/>
        <v>0</v>
      </c>
      <c r="L255" s="167">
        <f t="shared" si="2"/>
        <v>-1879903.9360000074</v>
      </c>
      <c r="M255" s="167">
        <f t="shared" si="3"/>
        <v>-163461.71999999881</v>
      </c>
      <c r="N255" s="123">
        <f t="shared" si="4"/>
        <v>-1.7980789199999868E-2</v>
      </c>
      <c r="O255" s="123">
        <f>I255/AVERAGE($F$246:F255)</f>
        <v>-1.0039193434782651E-2</v>
      </c>
      <c r="P255" s="123">
        <f>J255/AVERAGE($F$246:F255)</f>
        <v>-7.1070313043477737E-4</v>
      </c>
      <c r="Q255" s="123">
        <f>L255/AVERAGE($F$246:F255)</f>
        <v>-8.1734953739130752E-3</v>
      </c>
      <c r="R255" s="123">
        <f>M255/AVERAGE($F$246:F255)</f>
        <v>-7.1070313043477737E-4</v>
      </c>
      <c r="S255" s="123">
        <f>R255/COUNT($R$246:R255)*365</f>
        <v>-2.5940664260869373E-2</v>
      </c>
      <c r="T255">
        <f>(S255-H255)/(STDEV($Q$246:Q255)*SQRT(365))</f>
        <v>-1.0957619800198859</v>
      </c>
      <c r="U255" s="123">
        <f>(P255+1)/(MAX($P$246:P255)+1)-1</f>
        <v>-1.0957958475772855E-2</v>
      </c>
      <c r="V255" s="123">
        <f>MIN($U$246:U255)</f>
        <v>-1.0957958475772855E-2</v>
      </c>
      <c r="W255" s="123">
        <f t="shared" si="5"/>
        <v>-7.1070313043477737E-4</v>
      </c>
      <c r="X255" s="120">
        <f>(W255+1)/(MAX($W$246:W255)+1)-1</f>
        <v>-6.0711610091660484E-3</v>
      </c>
      <c r="Y255" s="123">
        <f>MIN($X$246:X255)</f>
        <v>-6.0711610091660484E-3</v>
      </c>
      <c r="Z255" s="93">
        <f t="shared" si="7"/>
        <v>0.2</v>
      </c>
      <c r="AA255" s="93">
        <f t="shared" si="8"/>
        <v>-0.03</v>
      </c>
      <c r="AB255" s="93">
        <f t="shared" si="9"/>
        <v>0.16000000000000003</v>
      </c>
      <c r="AC255" s="234">
        <f t="shared" si="10"/>
        <v>0.9</v>
      </c>
    </row>
    <row r="256" spans="1:29">
      <c r="A256" s="115">
        <v>44450</v>
      </c>
      <c r="B256" s="202">
        <v>0.999</v>
      </c>
      <c r="C256" s="202">
        <v>0.999</v>
      </c>
      <c r="D256" s="203">
        <v>229836538.28</v>
      </c>
      <c r="F256" s="201">
        <f>出入金!R256</f>
        <v>230000000</v>
      </c>
      <c r="G256" s="201">
        <f>出入金!S256</f>
        <v>9960629.9212598428</v>
      </c>
      <c r="H256" s="34">
        <f>出入金!C256</f>
        <v>4.3038938053097428E-2</v>
      </c>
      <c r="I256" s="167">
        <f t="shared" si="6"/>
        <v>0</v>
      </c>
      <c r="J256" s="167">
        <f t="shared" si="0"/>
        <v>-163461.71999999881</v>
      </c>
      <c r="K256" s="167">
        <f t="shared" si="1"/>
        <v>0</v>
      </c>
      <c r="L256" s="167">
        <f t="shared" si="2"/>
        <v>0</v>
      </c>
      <c r="M256" s="167">
        <f t="shared" si="3"/>
        <v>-163461.71999999881</v>
      </c>
      <c r="N256" s="123">
        <f t="shared" si="4"/>
        <v>-1.6410781375493951E-2</v>
      </c>
      <c r="O256" s="123">
        <f>I256/AVERAGE($F$246:F256)</f>
        <v>0</v>
      </c>
      <c r="P256" s="123">
        <f>J256/AVERAGE($F$246:F256)</f>
        <v>-7.1070313043477737E-4</v>
      </c>
      <c r="Q256" s="123">
        <f>L256/AVERAGE($F$246:F256)</f>
        <v>0</v>
      </c>
      <c r="R256" s="123">
        <f>M256/AVERAGE($F$246:F256)</f>
        <v>-7.1070313043477737E-4</v>
      </c>
      <c r="S256" s="123">
        <f>R256/COUNT($R$246:R256)*365</f>
        <v>-2.3582422055335794E-2</v>
      </c>
      <c r="T256">
        <f>(S256-H256)/(STDEV($Q$246:Q256)*SQRT(365))</f>
        <v>-1.115489009537431</v>
      </c>
      <c r="U256" s="123">
        <f>(P256+1)/(MAX($P$246:P256)+1)-1</f>
        <v>-1.0957958475772855E-2</v>
      </c>
      <c r="V256" s="123">
        <f>MIN($U$246:U256)</f>
        <v>-1.0957958475772855E-2</v>
      </c>
      <c r="W256" s="123">
        <f t="shared" si="5"/>
        <v>-7.1070313043477737E-4</v>
      </c>
      <c r="X256" s="120">
        <f>(W256+1)/(MAX($W$246:W256)+1)-1</f>
        <v>-6.0711610091660484E-3</v>
      </c>
      <c r="Y256" s="123">
        <f>MIN($X$246:X256)</f>
        <v>-6.0711610091660484E-3</v>
      </c>
      <c r="Z256" s="93">
        <f t="shared" si="7"/>
        <v>0.2</v>
      </c>
      <c r="AA256" s="93">
        <f t="shared" si="8"/>
        <v>-0.03</v>
      </c>
      <c r="AB256" s="93">
        <f t="shared" si="9"/>
        <v>0.16000000000000003</v>
      </c>
      <c r="AC256" s="234">
        <f t="shared" si="10"/>
        <v>0.9</v>
      </c>
    </row>
    <row r="257" spans="1:29">
      <c r="A257" s="115">
        <v>44451</v>
      </c>
      <c r="B257" s="202">
        <v>0.999</v>
      </c>
      <c r="C257" s="202">
        <v>0.999</v>
      </c>
      <c r="D257" s="203">
        <v>229836538.28</v>
      </c>
      <c r="F257" s="201">
        <f>出入金!R257</f>
        <v>230000000</v>
      </c>
      <c r="G257" s="201">
        <f>出入金!S257</f>
        <v>10823529.411764706</v>
      </c>
      <c r="H257" s="34">
        <f>出入金!C257</f>
        <v>4.3037004405286426E-2</v>
      </c>
      <c r="I257" s="167">
        <f t="shared" si="6"/>
        <v>0</v>
      </c>
      <c r="J257" s="167">
        <f t="shared" si="0"/>
        <v>-163461.71999999881</v>
      </c>
      <c r="K257" s="167">
        <f t="shared" si="1"/>
        <v>0</v>
      </c>
      <c r="L257" s="167">
        <f t="shared" si="2"/>
        <v>0</v>
      </c>
      <c r="M257" s="167">
        <f t="shared" si="3"/>
        <v>-163461.71999999881</v>
      </c>
      <c r="N257" s="123">
        <f t="shared" si="4"/>
        <v>-1.5102441521739021E-2</v>
      </c>
      <c r="O257" s="123">
        <f>I257/AVERAGE($F$246:F257)</f>
        <v>0</v>
      </c>
      <c r="P257" s="123">
        <f>J257/AVERAGE($F$246:F257)</f>
        <v>-7.1070313043477737E-4</v>
      </c>
      <c r="Q257" s="123">
        <f>L257/AVERAGE($F$246:F257)</f>
        <v>0</v>
      </c>
      <c r="R257" s="123">
        <f>M257/AVERAGE($F$246:F257)</f>
        <v>-7.1070313043477737E-4</v>
      </c>
      <c r="S257" s="123">
        <f>R257/COUNT($R$246:R257)*365</f>
        <v>-2.1617220217391146E-2</v>
      </c>
      <c r="T257">
        <f>(S257-H257)/(STDEV($Q$246:Q257)*SQRT(365))</f>
        <v>-1.1353677363758981</v>
      </c>
      <c r="U257" s="123">
        <f>(P257+1)/(MAX($P$246:P257)+1)-1</f>
        <v>-1.0957958475772855E-2</v>
      </c>
      <c r="V257" s="123">
        <f>MIN($U$246:U257)</f>
        <v>-1.0957958475772855E-2</v>
      </c>
      <c r="W257" s="123">
        <f t="shared" si="5"/>
        <v>-7.1070313043477737E-4</v>
      </c>
      <c r="X257" s="120">
        <f>(W257+1)/(MAX($W$246:W257)+1)-1</f>
        <v>-6.0711610091660484E-3</v>
      </c>
      <c r="Y257" s="123">
        <f>MIN($X$246:X257)</f>
        <v>-6.0711610091660484E-3</v>
      </c>
      <c r="Z257" s="93">
        <f t="shared" si="7"/>
        <v>0.2</v>
      </c>
      <c r="AA257" s="93">
        <f t="shared" si="8"/>
        <v>-0.03</v>
      </c>
      <c r="AB257" s="93">
        <f t="shared" si="9"/>
        <v>0.16000000000000003</v>
      </c>
      <c r="AC257" s="234">
        <f t="shared" si="10"/>
        <v>0.9</v>
      </c>
    </row>
    <row r="258" spans="1:29">
      <c r="A258" s="115">
        <v>44452</v>
      </c>
      <c r="B258" s="202">
        <v>1.006</v>
      </c>
      <c r="C258" s="202">
        <v>1.006</v>
      </c>
      <c r="D258" s="203">
        <v>231322168.36000001</v>
      </c>
      <c r="F258" s="201">
        <f>出入金!R258</f>
        <v>230000000</v>
      </c>
      <c r="G258" s="201">
        <f>出入金!S258</f>
        <v>11679687.5</v>
      </c>
      <c r="H258" s="34">
        <f>出入金!C258</f>
        <v>4.3035087719298329E-2</v>
      </c>
      <c r="I258" s="167">
        <f t="shared" si="6"/>
        <v>1485630.0800000131</v>
      </c>
      <c r="J258" s="167">
        <f t="shared" si="0"/>
        <v>1322168.3600000143</v>
      </c>
      <c r="K258" s="167">
        <f t="shared" si="1"/>
        <v>264433.67200000287</v>
      </c>
      <c r="L258" s="167">
        <f t="shared" si="2"/>
        <v>1221196.4080000103</v>
      </c>
      <c r="M258" s="167">
        <f t="shared" si="3"/>
        <v>1057734.6880000115</v>
      </c>
      <c r="N258" s="123">
        <f t="shared" si="4"/>
        <v>0.11320237463545273</v>
      </c>
      <c r="O258" s="123">
        <f>I258/AVERAGE($F$246:F258)</f>
        <v>6.459261217391361E-3</v>
      </c>
      <c r="P258" s="123">
        <f>J258/AVERAGE($F$246:F258)</f>
        <v>5.7485580869565843E-3</v>
      </c>
      <c r="Q258" s="123">
        <f>L258/AVERAGE($F$246:F258)</f>
        <v>5.3095496000000447E-3</v>
      </c>
      <c r="R258" s="123">
        <f>M258/AVERAGE($F$246:F258)</f>
        <v>4.5988464695652671E-3</v>
      </c>
      <c r="S258" s="123">
        <f>R258/COUNT($R$246:R258)*365</f>
        <v>0.12912145856856325</v>
      </c>
      <c r="T258">
        <f>(S258-H258)/(STDEV($Q$246:Q258)*SQRT(365))</f>
        <v>1.3998519520713557</v>
      </c>
      <c r="U258" s="123">
        <f>(P258+1)/(MAX($P$246:P258)+1)-1</f>
        <v>-4.564934032100898E-3</v>
      </c>
      <c r="V258" s="123">
        <f>MIN($U$246:U258)</f>
        <v>-1.0957958475772855E-2</v>
      </c>
      <c r="W258" s="123">
        <f t="shared" si="5"/>
        <v>-7.1070313043477737E-4</v>
      </c>
      <c r="X258" s="120">
        <f>(W258+1)/(MAX($W$246:W258)+1)-1</f>
        <v>-6.0711610091660484E-3</v>
      </c>
      <c r="Y258" s="123">
        <f>MIN($X$246:X258)</f>
        <v>-6.0711610091660484E-3</v>
      </c>
      <c r="Z258" s="93">
        <f t="shared" si="7"/>
        <v>0.2</v>
      </c>
      <c r="AA258" s="93">
        <f t="shared" si="8"/>
        <v>-0.03</v>
      </c>
      <c r="AB258" s="93">
        <f t="shared" si="9"/>
        <v>0.16000000000000003</v>
      </c>
      <c r="AC258" s="234">
        <f t="shared" si="10"/>
        <v>0.9</v>
      </c>
    </row>
    <row r="259" spans="1:29">
      <c r="A259" s="115">
        <v>44453</v>
      </c>
      <c r="B259" s="202">
        <v>0.998</v>
      </c>
      <c r="C259" s="202">
        <v>0.998</v>
      </c>
      <c r="D259" s="203">
        <v>229645054.03999999</v>
      </c>
      <c r="F259" s="201">
        <f>出入金!R259</f>
        <v>230000000</v>
      </c>
      <c r="G259" s="201">
        <f>出入金!S259</f>
        <v>12529182.879377432</v>
      </c>
      <c r="H259" s="34">
        <f>出入金!C259</f>
        <v>4.3033187772925849E-2</v>
      </c>
      <c r="I259" s="167">
        <f t="shared" si="6"/>
        <v>-1677114.3200000226</v>
      </c>
      <c r="J259" s="167">
        <f t="shared" si="0"/>
        <v>-354945.96000000834</v>
      </c>
      <c r="K259" s="167">
        <f t="shared" si="1"/>
        <v>0</v>
      </c>
      <c r="L259" s="167">
        <f t="shared" si="2"/>
        <v>-1412680.6480000198</v>
      </c>
      <c r="M259" s="167">
        <f t="shared" si="3"/>
        <v>-354945.96000000834</v>
      </c>
      <c r="N259" s="123">
        <f t="shared" si="4"/>
        <v>-2.83295378012429E-2</v>
      </c>
      <c r="O259" s="123">
        <f>I259/AVERAGE($F$246:F259)</f>
        <v>-7.291801391304446E-3</v>
      </c>
      <c r="P259" s="123">
        <f>J259/AVERAGE($F$246:F259)</f>
        <v>-1.5432433043478624E-3</v>
      </c>
      <c r="Q259" s="123">
        <f>L259/AVERAGE($F$246:F259)</f>
        <v>-6.1420897739131296E-3</v>
      </c>
      <c r="R259" s="123">
        <f>M259/AVERAGE($F$246:F259)</f>
        <v>-1.5432433043478624E-3</v>
      </c>
      <c r="S259" s="123">
        <f>R259/COUNT($R$246:R259)*365</f>
        <v>-4.0234557577640696E-2</v>
      </c>
      <c r="T259">
        <f>(S259-H259)/(STDEV($Q$246:Q259)*SQRT(365))</f>
        <v>-1.2289118171995679</v>
      </c>
      <c r="U259" s="123">
        <f>(P259+1)/(MAX($P$246:P259)+1)-1</f>
        <v>-1.1781961330439072E-2</v>
      </c>
      <c r="V259" s="123">
        <f>MIN($U$246:U259)</f>
        <v>-1.1781961330439072E-2</v>
      </c>
      <c r="W259" s="123">
        <f t="shared" si="5"/>
        <v>-7.1070313043477737E-4</v>
      </c>
      <c r="X259" s="120">
        <f>(W259+1)/(MAX($W$246:W259)+1)-1</f>
        <v>-6.0711610091660484E-3</v>
      </c>
      <c r="Y259" s="123">
        <f>MIN($X$246:X259)</f>
        <v>-6.0711610091660484E-3</v>
      </c>
      <c r="Z259" s="93">
        <f t="shared" si="7"/>
        <v>0.2</v>
      </c>
      <c r="AA259" s="93">
        <f t="shared" si="8"/>
        <v>-0.03</v>
      </c>
      <c r="AB259" s="93">
        <f t="shared" si="9"/>
        <v>0.16000000000000003</v>
      </c>
      <c r="AC259" s="234">
        <f t="shared" si="10"/>
        <v>0.9</v>
      </c>
    </row>
    <row r="260" spans="1:29">
      <c r="A260" s="115">
        <v>44454</v>
      </c>
      <c r="B260" s="202">
        <v>1.0069999999999999</v>
      </c>
      <c r="C260" s="202">
        <v>1.0069999999999999</v>
      </c>
      <c r="D260" s="203">
        <v>231634634.06999999</v>
      </c>
      <c r="F260" s="201">
        <f>出入金!R260</f>
        <v>230000000</v>
      </c>
      <c r="G260" s="201">
        <f>出入金!S260</f>
        <v>13372093.023255814</v>
      </c>
      <c r="H260" s="34">
        <f>出入金!C260</f>
        <v>4.303130434782617E-2</v>
      </c>
      <c r="I260" s="167">
        <f t="shared" si="6"/>
        <v>1989580.0300000012</v>
      </c>
      <c r="J260" s="167">
        <f t="shared" si="0"/>
        <v>1634634.0699999928</v>
      </c>
      <c r="K260" s="167">
        <f t="shared" si="1"/>
        <v>326926.81399999862</v>
      </c>
      <c r="L260" s="167">
        <f t="shared" si="2"/>
        <v>1662653.2160000026</v>
      </c>
      <c r="M260" s="167">
        <f t="shared" si="3"/>
        <v>1307707.2559999942</v>
      </c>
      <c r="N260" s="123">
        <f t="shared" si="4"/>
        <v>0.12224220001739076</v>
      </c>
      <c r="O260" s="123">
        <f>I260/AVERAGE($F$246:F260)</f>
        <v>8.6503479565217447E-3</v>
      </c>
      <c r="P260" s="123">
        <f>J260/AVERAGE($F$246:F260)</f>
        <v>7.1071046521738821E-3</v>
      </c>
      <c r="Q260" s="123">
        <f>L260/AVERAGE($F$246:F260)</f>
        <v>7.2289270260869681E-3</v>
      </c>
      <c r="R260" s="123">
        <f>M260/AVERAGE($F$246:F260)</f>
        <v>5.6856837217391055E-3</v>
      </c>
      <c r="S260" s="123">
        <f>R260/COUNT($R$246:R260)*365</f>
        <v>0.13835163722898491</v>
      </c>
      <c r="T260">
        <f>(S260-H260)/(STDEV($Q$246:Q260)*SQRT(365))</f>
        <v>1.2767626868538469</v>
      </c>
      <c r="U260" s="123">
        <f>(P260+1)/(MAX($P$246:P260)+1)-1</f>
        <v>-3.2203187414363565E-3</v>
      </c>
      <c r="V260" s="123">
        <f>MIN($U$246:U260)</f>
        <v>-1.1781961330439072E-2</v>
      </c>
      <c r="W260" s="123">
        <f t="shared" si="5"/>
        <v>-7.1070313043477737E-4</v>
      </c>
      <c r="X260" s="120">
        <f>(W260+1)/(MAX($W$246:W260)+1)-1</f>
        <v>-6.0711610091660484E-3</v>
      </c>
      <c r="Y260" s="123">
        <f>MIN($X$246:X260)</f>
        <v>-6.0711610091660484E-3</v>
      </c>
      <c r="Z260" s="93">
        <f t="shared" si="7"/>
        <v>0.2</v>
      </c>
      <c r="AA260" s="93">
        <f t="shared" si="8"/>
        <v>-0.03</v>
      </c>
      <c r="AB260" s="93">
        <f t="shared" si="9"/>
        <v>0.16000000000000003</v>
      </c>
      <c r="AC260" s="234">
        <f t="shared" si="10"/>
        <v>0.9</v>
      </c>
    </row>
    <row r="261" spans="1:29">
      <c r="A261" s="115">
        <v>44455</v>
      </c>
      <c r="B261" s="202">
        <v>1.0049999999999999</v>
      </c>
      <c r="C261" s="202">
        <v>1.0049999999999999</v>
      </c>
      <c r="D261" s="203">
        <v>231096393.90000001</v>
      </c>
      <c r="F261" s="201">
        <f>出入金!R261</f>
        <v>230000000</v>
      </c>
      <c r="G261" s="201">
        <f>出入金!S261</f>
        <v>14208494.208494209</v>
      </c>
      <c r="H261" s="34">
        <f>出入金!C261</f>
        <v>4.3029437229437313E-2</v>
      </c>
      <c r="I261" s="167">
        <f t="shared" si="6"/>
        <v>-538240.16999998689</v>
      </c>
      <c r="J261" s="167">
        <f t="shared" si="0"/>
        <v>1096393.900000006</v>
      </c>
      <c r="K261" s="167">
        <f t="shared" si="1"/>
        <v>219278.78000000119</v>
      </c>
      <c r="L261" s="167">
        <f t="shared" si="2"/>
        <v>-430592.13599998946</v>
      </c>
      <c r="M261" s="167">
        <f t="shared" si="3"/>
        <v>877115.12000000477</v>
      </c>
      <c r="N261" s="123">
        <f t="shared" si="4"/>
        <v>7.716467937500042E-2</v>
      </c>
      <c r="O261" s="123">
        <f>I261/AVERAGE($F$246:F261)</f>
        <v>-2.3401746521738561E-3</v>
      </c>
      <c r="P261" s="123">
        <f>J261/AVERAGE($F$246:F261)</f>
        <v>4.766930000000026E-3</v>
      </c>
      <c r="Q261" s="123">
        <f>L261/AVERAGE($F$246:F261)</f>
        <v>-1.8721397217390846E-3</v>
      </c>
      <c r="R261" s="123">
        <f>M261/AVERAGE($F$246:F261)</f>
        <v>3.8135440000000207E-3</v>
      </c>
      <c r="S261" s="123">
        <f>R261/COUNT($R$246:R261)*365</f>
        <v>8.6996472500000477E-2</v>
      </c>
      <c r="T261">
        <f>(S261-H261)/(STDEV($Q$246:Q261)*SQRT(365))</f>
        <v>0.60292118602395406</v>
      </c>
      <c r="U261" s="123">
        <f>(P261+1)/(MAX($P$246:P261)+1)-1</f>
        <v>-5.5364959713535278E-3</v>
      </c>
      <c r="V261" s="123">
        <f>MIN($U$246:U261)</f>
        <v>-1.1781961330439072E-2</v>
      </c>
      <c r="W261" s="123">
        <f t="shared" si="5"/>
        <v>-7.1070313043477737E-4</v>
      </c>
      <c r="X261" s="120">
        <f>(W261+1)/(MAX($W$246:W261)+1)-1</f>
        <v>-6.0711610091660484E-3</v>
      </c>
      <c r="Y261" s="123">
        <f>MIN($X$246:X261)</f>
        <v>-6.0711610091660484E-3</v>
      </c>
      <c r="Z261" s="93">
        <f t="shared" si="7"/>
        <v>0.2</v>
      </c>
      <c r="AA261" s="93">
        <f t="shared" si="8"/>
        <v>-0.03</v>
      </c>
      <c r="AB261" s="93">
        <f t="shared" si="9"/>
        <v>0.16000000000000003</v>
      </c>
      <c r="AC261" s="234">
        <f t="shared" si="10"/>
        <v>0.9</v>
      </c>
    </row>
    <row r="262" spans="1:29">
      <c r="A262" s="115">
        <v>44456</v>
      </c>
      <c r="B262" s="202">
        <v>1.0109999999999999</v>
      </c>
      <c r="C262" s="202">
        <v>1.0109999999999999</v>
      </c>
      <c r="D262" s="203">
        <v>232474066.15000001</v>
      </c>
      <c r="F262" s="201">
        <f>出入金!R262</f>
        <v>230000000</v>
      </c>
      <c r="G262" s="201">
        <f>出入金!S262</f>
        <v>15038461.538461538</v>
      </c>
      <c r="H262" s="34">
        <f>出入金!C262</f>
        <v>4.3027586206896638E-2</v>
      </c>
      <c r="I262" s="167">
        <f t="shared" si="6"/>
        <v>1377672.25</v>
      </c>
      <c r="J262" s="167">
        <f t="shared" si="0"/>
        <v>2474066.150000006</v>
      </c>
      <c r="K262" s="167">
        <f t="shared" si="1"/>
        <v>494813.2300000012</v>
      </c>
      <c r="L262" s="167">
        <f t="shared" si="2"/>
        <v>1102137.8</v>
      </c>
      <c r="M262" s="167">
        <f t="shared" si="3"/>
        <v>1979252.9200000048</v>
      </c>
      <c r="N262" s="123">
        <f t="shared" si="4"/>
        <v>0.16451590767263466</v>
      </c>
      <c r="O262" s="123">
        <f>I262/AVERAGE($F$246:F262)</f>
        <v>5.9898793478260865E-3</v>
      </c>
      <c r="P262" s="123">
        <f>J262/AVERAGE($F$246:F262)</f>
        <v>1.0756809347826113E-2</v>
      </c>
      <c r="Q262" s="123">
        <f>L262/AVERAGE($F$246:F262)</f>
        <v>4.7919034782608694E-3</v>
      </c>
      <c r="R262" s="123">
        <f>M262/AVERAGE($F$246:F262)</f>
        <v>8.6054474782608897E-3</v>
      </c>
      <c r="S262" s="123">
        <f>R262/COUNT($R$246:R262)*365</f>
        <v>0.18476401938618969</v>
      </c>
      <c r="T262">
        <f>(S262-H262)/(STDEV($Q$246:Q262)*SQRT(365))</f>
        <v>1.9233392899966737</v>
      </c>
      <c r="U262" s="123">
        <f>(P262+1)/(MAX($P$246:P262)+1)-1</f>
        <v>0</v>
      </c>
      <c r="V262" s="123">
        <f>MIN($U$246:U262)</f>
        <v>-1.1781961330439072E-2</v>
      </c>
      <c r="W262" s="123">
        <f t="shared" si="5"/>
        <v>1.0756809347826113E-2</v>
      </c>
      <c r="X262" s="120">
        <f>(W262+1)/(MAX($W$246:W262)+1)-1</f>
        <v>0</v>
      </c>
      <c r="Y262" s="123">
        <f>MIN($X$246:X262)</f>
        <v>-6.0711610091660484E-3</v>
      </c>
      <c r="Z262" s="93">
        <f t="shared" si="7"/>
        <v>0.2</v>
      </c>
      <c r="AA262" s="93">
        <f t="shared" si="8"/>
        <v>-0.03</v>
      </c>
      <c r="AB262" s="93">
        <f t="shared" si="9"/>
        <v>0.16000000000000003</v>
      </c>
      <c r="AC262" s="234">
        <f t="shared" si="10"/>
        <v>0.9</v>
      </c>
    </row>
    <row r="263" spans="1:29">
      <c r="A263" s="115">
        <v>44457</v>
      </c>
      <c r="B263" s="202">
        <v>1.0109999999999999</v>
      </c>
      <c r="C263" s="202">
        <v>1.0109999999999999</v>
      </c>
      <c r="D263" s="203">
        <v>232474066.15000001</v>
      </c>
      <c r="F263" s="201">
        <f>出入金!R263</f>
        <v>230000000</v>
      </c>
      <c r="G263" s="201">
        <f>出入金!S263</f>
        <v>15862068.965517242</v>
      </c>
      <c r="H263" s="34">
        <f>出入金!C263</f>
        <v>4.3025751072961457E-2</v>
      </c>
      <c r="I263" s="167">
        <f t="shared" si="6"/>
        <v>0</v>
      </c>
      <c r="J263" s="167">
        <f t="shared" si="0"/>
        <v>2474066.150000006</v>
      </c>
      <c r="K263" s="167">
        <f t="shared" si="1"/>
        <v>494813.2300000012</v>
      </c>
      <c r="L263" s="167">
        <f t="shared" si="2"/>
        <v>0</v>
      </c>
      <c r="M263" s="167">
        <f t="shared" si="3"/>
        <v>1979252.9200000048</v>
      </c>
      <c r="N263" s="123">
        <f t="shared" si="4"/>
        <v>0.15597373554347863</v>
      </c>
      <c r="O263" s="123">
        <f>I263/AVERAGE($F$246:F263)</f>
        <v>0</v>
      </c>
      <c r="P263" s="123">
        <f>J263/AVERAGE($F$246:F263)</f>
        <v>1.0756809347826113E-2</v>
      </c>
      <c r="Q263" s="123">
        <f>L263/AVERAGE($F$246:F263)</f>
        <v>0</v>
      </c>
      <c r="R263" s="123">
        <f>M263/AVERAGE($F$246:F263)</f>
        <v>8.6054474782608897E-3</v>
      </c>
      <c r="S263" s="123">
        <f>R263/COUNT($R$246:R263)*365</f>
        <v>0.17449935164251248</v>
      </c>
      <c r="T263">
        <f>(S263-H263)/(STDEV($Q$246:Q263)*SQRT(365))</f>
        <v>1.8380477597507061</v>
      </c>
      <c r="U263" s="123">
        <f>(P263+1)/(MAX($P$246:P263)+1)-1</f>
        <v>0</v>
      </c>
      <c r="V263" s="123">
        <f>MIN($U$246:U263)</f>
        <v>-1.1781961330439072E-2</v>
      </c>
      <c r="W263" s="123">
        <f t="shared" si="5"/>
        <v>1.0756809347826113E-2</v>
      </c>
      <c r="X263" s="120">
        <f>(W263+1)/(MAX($W$246:W263)+1)-1</f>
        <v>0</v>
      </c>
      <c r="Y263" s="123">
        <f>MIN($X$246:X263)</f>
        <v>-6.0711610091660484E-3</v>
      </c>
      <c r="Z263" s="93">
        <f t="shared" si="7"/>
        <v>0.2</v>
      </c>
      <c r="AA263" s="93">
        <f t="shared" si="8"/>
        <v>-0.03</v>
      </c>
      <c r="AB263" s="93">
        <f t="shared" si="9"/>
        <v>0.16000000000000003</v>
      </c>
      <c r="AC263" s="234">
        <f t="shared" si="10"/>
        <v>0.9</v>
      </c>
    </row>
    <row r="264" spans="1:29">
      <c r="A264" s="115">
        <v>44458</v>
      </c>
      <c r="B264" s="202">
        <v>1.0109999999999999</v>
      </c>
      <c r="C264" s="202">
        <v>1.0109999999999999</v>
      </c>
      <c r="D264" s="203">
        <v>232474066.15000001</v>
      </c>
      <c r="F264" s="201">
        <f>出入金!R264</f>
        <v>230000000</v>
      </c>
      <c r="G264" s="201">
        <f>出入金!S264</f>
        <v>16679389.3129771</v>
      </c>
      <c r="H264" s="34">
        <f>出入金!C264</f>
        <v>4.3023931623931713E-2</v>
      </c>
      <c r="I264" s="167">
        <f t="shared" si="6"/>
        <v>0</v>
      </c>
      <c r="J264" s="167">
        <f t="shared" si="0"/>
        <v>2474066.150000006</v>
      </c>
      <c r="K264" s="167">
        <f t="shared" si="1"/>
        <v>494813.2300000012</v>
      </c>
      <c r="L264" s="167">
        <f t="shared" si="2"/>
        <v>0</v>
      </c>
      <c r="M264" s="167">
        <f t="shared" si="3"/>
        <v>1979252.9200000048</v>
      </c>
      <c r="N264" s="123">
        <f t="shared" si="4"/>
        <v>0.14833073942791797</v>
      </c>
      <c r="O264" s="123">
        <f>I264/AVERAGE($F$246:F264)</f>
        <v>0</v>
      </c>
      <c r="P264" s="123">
        <f>J264/AVERAGE($F$246:F264)</f>
        <v>1.0756809347826113E-2</v>
      </c>
      <c r="Q264" s="123">
        <f>L264/AVERAGE($F$246:F264)</f>
        <v>0</v>
      </c>
      <c r="R264" s="123">
        <f>M264/AVERAGE($F$246:F264)</f>
        <v>8.6054474782608897E-3</v>
      </c>
      <c r="S264" s="123">
        <f>R264/COUNT($R$246:R264)*365</f>
        <v>0.16531517524027498</v>
      </c>
      <c r="T264">
        <f>(S264-H264)/(STDEV($Q$246:Q264)*SQRT(365))</f>
        <v>1.7584424732219852</v>
      </c>
      <c r="U264" s="123">
        <f>(P264+1)/(MAX($P$246:P264)+1)-1</f>
        <v>0</v>
      </c>
      <c r="V264" s="123">
        <f>MIN($U$246:U264)</f>
        <v>-1.1781961330439072E-2</v>
      </c>
      <c r="W264" s="123">
        <f t="shared" si="5"/>
        <v>1.0756809347826113E-2</v>
      </c>
      <c r="X264" s="120">
        <f>(W264+1)/(MAX($W$246:W264)+1)-1</f>
        <v>0</v>
      </c>
      <c r="Y264" s="123">
        <f>MIN($X$246:X264)</f>
        <v>-6.0711610091660484E-3</v>
      </c>
      <c r="Z264" s="93">
        <f t="shared" si="7"/>
        <v>0.2</v>
      </c>
      <c r="AA264" s="93">
        <f t="shared" si="8"/>
        <v>-0.03</v>
      </c>
      <c r="AB264" s="93">
        <f t="shared" si="9"/>
        <v>0.16000000000000003</v>
      </c>
      <c r="AC264" s="234">
        <f t="shared" si="10"/>
        <v>0.9</v>
      </c>
    </row>
    <row r="265" spans="1:29">
      <c r="A265" s="115">
        <v>44459</v>
      </c>
      <c r="B265" s="202">
        <v>1.0109999999999999</v>
      </c>
      <c r="C265" s="202">
        <v>1.0109999999999999</v>
      </c>
      <c r="D265" s="203">
        <v>232474066.15000001</v>
      </c>
      <c r="F265" s="201">
        <f>出入金!R265</f>
        <v>230000000</v>
      </c>
      <c r="G265" s="201">
        <f>出入金!S265</f>
        <v>17490494.296577945</v>
      </c>
      <c r="H265" s="34">
        <f>出入金!C265</f>
        <v>4.3022127659574555E-2</v>
      </c>
      <c r="I265" s="167">
        <f t="shared" si="6"/>
        <v>0</v>
      </c>
      <c r="J265" s="167">
        <f t="shared" si="0"/>
        <v>2474066.150000006</v>
      </c>
      <c r="K265" s="167">
        <f t="shared" si="1"/>
        <v>494813.2300000012</v>
      </c>
      <c r="L265" s="167">
        <f t="shared" si="2"/>
        <v>0</v>
      </c>
      <c r="M265" s="167">
        <f t="shared" si="3"/>
        <v>1979252.9200000048</v>
      </c>
      <c r="N265" s="123">
        <f t="shared" si="4"/>
        <v>0.14145204292391339</v>
      </c>
      <c r="O265" s="123">
        <f>I265/AVERAGE($F$246:F265)</f>
        <v>0</v>
      </c>
      <c r="P265" s="123">
        <f>J265/AVERAGE($F$246:F265)</f>
        <v>1.0756809347826113E-2</v>
      </c>
      <c r="Q265" s="123">
        <f>L265/AVERAGE($F$246:F265)</f>
        <v>0</v>
      </c>
      <c r="R265" s="123">
        <f>M265/AVERAGE($F$246:F265)</f>
        <v>8.6054474782608897E-3</v>
      </c>
      <c r="S265" s="123">
        <f>R265/COUNT($R$246:R265)*365</f>
        <v>0.15704941647826123</v>
      </c>
      <c r="T265">
        <f>(S265-H265)/(STDEV($Q$246:Q265)*SQRT(365))</f>
        <v>1.6838554308461933</v>
      </c>
      <c r="U265" s="123">
        <f>(P265+1)/(MAX($P$246:P265)+1)-1</f>
        <v>0</v>
      </c>
      <c r="V265" s="123">
        <f>MIN($U$246:U265)</f>
        <v>-1.1781961330439072E-2</v>
      </c>
      <c r="W265" s="123">
        <f t="shared" si="5"/>
        <v>1.0756809347826113E-2</v>
      </c>
      <c r="X265" s="120">
        <f>(W265+1)/(MAX($W$246:W265)+1)-1</f>
        <v>0</v>
      </c>
      <c r="Y265" s="123">
        <f>MIN($X$246:X265)</f>
        <v>-6.0711610091660484E-3</v>
      </c>
      <c r="Z265" s="93">
        <f t="shared" si="7"/>
        <v>0.2</v>
      </c>
      <c r="AA265" s="93">
        <f t="shared" si="8"/>
        <v>-0.03</v>
      </c>
      <c r="AB265" s="93">
        <f t="shared" si="9"/>
        <v>0.16000000000000003</v>
      </c>
      <c r="AC265" s="234">
        <f t="shared" si="10"/>
        <v>0.9</v>
      </c>
    </row>
    <row r="266" spans="1:29">
      <c r="A266" s="115">
        <v>44460</v>
      </c>
      <c r="B266" s="202">
        <v>1.0109999999999999</v>
      </c>
      <c r="C266" s="202">
        <v>1.0109999999999999</v>
      </c>
      <c r="D266" s="203">
        <v>232474066.15000001</v>
      </c>
      <c r="F266" s="201">
        <f>出入金!R266</f>
        <v>230000000</v>
      </c>
      <c r="G266" s="201">
        <f>出入金!S266</f>
        <v>18295454.545454547</v>
      </c>
      <c r="H266" s="34">
        <f>出入金!C266</f>
        <v>4.3020338983050938E-2</v>
      </c>
      <c r="I266" s="167">
        <f t="shared" si="6"/>
        <v>0</v>
      </c>
      <c r="J266" s="167">
        <f t="shared" si="0"/>
        <v>2474066.150000006</v>
      </c>
      <c r="K266" s="167">
        <f t="shared" si="1"/>
        <v>494813.2300000012</v>
      </c>
      <c r="L266" s="167">
        <f t="shared" si="2"/>
        <v>0</v>
      </c>
      <c r="M266" s="167">
        <f t="shared" si="3"/>
        <v>1979252.9200000048</v>
      </c>
      <c r="N266" s="123">
        <f t="shared" si="4"/>
        <v>0.13522846037267111</v>
      </c>
      <c r="O266" s="123">
        <f>I266/AVERAGE($F$246:F266)</f>
        <v>0</v>
      </c>
      <c r="P266" s="123">
        <f>J266/AVERAGE($F$246:F266)</f>
        <v>1.0756809347826113E-2</v>
      </c>
      <c r="Q266" s="123">
        <f>L266/AVERAGE($F$246:F266)</f>
        <v>0</v>
      </c>
      <c r="R266" s="123">
        <f>M266/AVERAGE($F$246:F266)</f>
        <v>8.6054474782608897E-3</v>
      </c>
      <c r="S266" s="123">
        <f>R266/COUNT($R$246:R266)*365</f>
        <v>0.14957087283643927</v>
      </c>
      <c r="T266">
        <f>(S266-H266)/(STDEV($Q$246:Q266)*SQRT(365))</f>
        <v>1.6137248913528377</v>
      </c>
      <c r="U266" s="123">
        <f>(P266+1)/(MAX($P$246:P266)+1)-1</f>
        <v>0</v>
      </c>
      <c r="V266" s="123">
        <f>MIN($U$246:U266)</f>
        <v>-1.1781961330439072E-2</v>
      </c>
      <c r="W266" s="123">
        <f t="shared" si="5"/>
        <v>1.0756809347826113E-2</v>
      </c>
      <c r="X266" s="120">
        <f>(W266+1)/(MAX($W$246:W266)+1)-1</f>
        <v>0</v>
      </c>
      <c r="Y266" s="123">
        <f>MIN($X$246:X266)</f>
        <v>-6.0711610091660484E-3</v>
      </c>
      <c r="Z266" s="93">
        <f t="shared" si="7"/>
        <v>0.2</v>
      </c>
      <c r="AA266" s="93">
        <f t="shared" si="8"/>
        <v>-0.03</v>
      </c>
      <c r="AB266" s="93">
        <f t="shared" si="9"/>
        <v>0.16000000000000003</v>
      </c>
      <c r="AC266" s="234">
        <f t="shared" si="10"/>
        <v>0.9</v>
      </c>
    </row>
    <row r="267" spans="1:29">
      <c r="A267" s="115">
        <v>44461</v>
      </c>
      <c r="B267" s="202">
        <v>1.01</v>
      </c>
      <c r="C267" s="202">
        <v>1.01</v>
      </c>
      <c r="D267" s="203">
        <v>232414125.81</v>
      </c>
      <c r="F267" s="201">
        <f>出入金!R267</f>
        <v>230000000</v>
      </c>
      <c r="G267" s="201">
        <f>出入金!S267</f>
        <v>19094339.622641511</v>
      </c>
      <c r="H267" s="34">
        <f>出入金!C267</f>
        <v>4.3018565400843971E-2</v>
      </c>
      <c r="I267" s="167">
        <f t="shared" si="6"/>
        <v>-59940.340000003576</v>
      </c>
      <c r="J267" s="167">
        <f t="shared" si="0"/>
        <v>2414125.8100000024</v>
      </c>
      <c r="K267" s="167">
        <f t="shared" si="1"/>
        <v>482825.16200000048</v>
      </c>
      <c r="L267" s="167">
        <f t="shared" si="2"/>
        <v>-47952.272000002908</v>
      </c>
      <c r="M267" s="167">
        <f t="shared" si="3"/>
        <v>1931300.6480000019</v>
      </c>
      <c r="N267" s="123">
        <f t="shared" si="4"/>
        <v>0.12643149004940724</v>
      </c>
      <c r="O267" s="123">
        <f>I267/AVERAGE($F$246:F267)</f>
        <v>-2.6061017391305902E-4</v>
      </c>
      <c r="P267" s="123">
        <f>J267/AVERAGE($F$246:F267)</f>
        <v>1.0496199173913054E-2</v>
      </c>
      <c r="Q267" s="123">
        <f>L267/AVERAGE($F$246:F267)</f>
        <v>-2.0848813913044742E-4</v>
      </c>
      <c r="R267" s="123">
        <f>M267/AVERAGE($F$246:F267)</f>
        <v>8.3969593391304432E-3</v>
      </c>
      <c r="S267" s="123">
        <f>R267/COUNT($R$246:R267)*365</f>
        <v>0.13931318903557327</v>
      </c>
      <c r="T267">
        <f>(S267-H267)/(STDEV($Q$246:Q267)*SQRT(365))</f>
        <v>1.4932727165660928</v>
      </c>
      <c r="U267" s="123">
        <f>(P267+1)/(MAX($P$246:P267)+1)-1</f>
        <v>-2.5783667396839238E-4</v>
      </c>
      <c r="V267" s="123">
        <f>MIN($U$246:U267)</f>
        <v>-1.1781961330439072E-2</v>
      </c>
      <c r="W267" s="123">
        <f t="shared" si="5"/>
        <v>1.0756809347826113E-2</v>
      </c>
      <c r="X267" s="120">
        <f>(W267+1)/(MAX($W$246:W267)+1)-1</f>
        <v>0</v>
      </c>
      <c r="Y267" s="123">
        <f>MIN($X$246:X267)</f>
        <v>-6.0711610091660484E-3</v>
      </c>
      <c r="Z267" s="93">
        <f t="shared" si="7"/>
        <v>0.2</v>
      </c>
      <c r="AA267" s="93">
        <f t="shared" si="8"/>
        <v>-0.03</v>
      </c>
      <c r="AB267" s="93">
        <f t="shared" si="9"/>
        <v>0.16000000000000003</v>
      </c>
      <c r="AC267" s="234">
        <f t="shared" si="10"/>
        <v>0.9</v>
      </c>
    </row>
    <row r="268" spans="1:29">
      <c r="A268" s="115">
        <v>44462</v>
      </c>
      <c r="B268" s="202">
        <v>1.01</v>
      </c>
      <c r="C268" s="202">
        <v>1.01</v>
      </c>
      <c r="D268" s="203">
        <v>232400788.18000001</v>
      </c>
      <c r="F268" s="201">
        <f>出入金!R268</f>
        <v>230000000</v>
      </c>
      <c r="G268" s="201">
        <f>出入金!S268</f>
        <v>19887218.045112781</v>
      </c>
      <c r="H268" s="34">
        <f>出入金!C268</f>
        <v>4.3016806722689163E-2</v>
      </c>
      <c r="I268" s="167">
        <f t="shared" si="6"/>
        <v>-13337.629999995232</v>
      </c>
      <c r="J268" s="167">
        <f t="shared" si="0"/>
        <v>2400788.1800000072</v>
      </c>
      <c r="K268" s="167">
        <f t="shared" si="1"/>
        <v>480157.63600000145</v>
      </c>
      <c r="L268" s="167">
        <f t="shared" si="2"/>
        <v>-10670.103999996092</v>
      </c>
      <c r="M268" s="167">
        <f t="shared" si="3"/>
        <v>1920630.5440000058</v>
      </c>
      <c r="N268" s="123">
        <f t="shared" si="4"/>
        <v>0.12072016179206085</v>
      </c>
      <c r="O268" s="123">
        <f>I268/AVERAGE($F$246:F268)</f>
        <v>-5.7989695652153181E-5</v>
      </c>
      <c r="P268" s="123">
        <f>J268/AVERAGE($F$246:F268)</f>
        <v>1.04382094782609E-2</v>
      </c>
      <c r="Q268" s="123">
        <f>L268/AVERAGE($F$246:F268)</f>
        <v>-4.6391756521722143E-5</v>
      </c>
      <c r="R268" s="123">
        <f>M268/AVERAGE($F$246:F268)</f>
        <v>8.3505675826087214E-3</v>
      </c>
      <c r="S268" s="123">
        <f>R268/COUNT($R$246:R268)*365</f>
        <v>0.13251987685444275</v>
      </c>
      <c r="T268">
        <f>(S268-H268)/(STDEV($Q$246:Q268)*SQRT(365))</f>
        <v>1.4200959500949741</v>
      </c>
      <c r="U268" s="123">
        <f>(P268+1)/(MAX($P$246:P268)+1)-1</f>
        <v>-3.1520922403749374E-4</v>
      </c>
      <c r="V268" s="123">
        <f>MIN($U$246:U268)</f>
        <v>-1.1781961330439072E-2</v>
      </c>
      <c r="W268" s="123">
        <f t="shared" si="5"/>
        <v>1.0756809347826113E-2</v>
      </c>
      <c r="X268" s="120">
        <f>(W268+1)/(MAX($W$246:W268)+1)-1</f>
        <v>0</v>
      </c>
      <c r="Y268" s="123">
        <f>MIN($X$246:X268)</f>
        <v>-6.0711610091660484E-3</v>
      </c>
      <c r="Z268" s="93">
        <f t="shared" si="7"/>
        <v>0.2</v>
      </c>
      <c r="AA268" s="93">
        <f t="shared" si="8"/>
        <v>-0.03</v>
      </c>
      <c r="AB268" s="93">
        <f t="shared" si="9"/>
        <v>0.16000000000000003</v>
      </c>
      <c r="AC268" s="234">
        <f t="shared" si="10"/>
        <v>0.9</v>
      </c>
    </row>
    <row r="269" spans="1:29">
      <c r="A269" s="115">
        <v>44463</v>
      </c>
      <c r="B269" s="202">
        <v>0.996</v>
      </c>
      <c r="C269" s="202">
        <v>0.996</v>
      </c>
      <c r="D269" s="203">
        <v>229177595.68000001</v>
      </c>
      <c r="F269" s="201">
        <f>出入金!R269</f>
        <v>230000000</v>
      </c>
      <c r="G269" s="201">
        <f>出入金!S269</f>
        <v>20674157.303370785</v>
      </c>
      <c r="H269" s="34">
        <f>出入金!C269</f>
        <v>4.3015062761506365E-2</v>
      </c>
      <c r="I269" s="167">
        <f t="shared" si="6"/>
        <v>-3223192.5</v>
      </c>
      <c r="J269" s="167">
        <f t="shared" si="0"/>
        <v>-822404.31999999285</v>
      </c>
      <c r="K269" s="167">
        <f t="shared" si="1"/>
        <v>0</v>
      </c>
      <c r="L269" s="167">
        <f t="shared" si="2"/>
        <v>-2743034.8639999987</v>
      </c>
      <c r="M269" s="167">
        <f t="shared" si="3"/>
        <v>-822404.31999999285</v>
      </c>
      <c r="N269" s="123">
        <f t="shared" si="4"/>
        <v>-3.9779339391304007E-2</v>
      </c>
      <c r="O269" s="123">
        <f>I269/AVERAGE($F$246:F269)</f>
        <v>-1.4013880434782609E-2</v>
      </c>
      <c r="P269" s="123">
        <f>J269/AVERAGE($F$246:F269)</f>
        <v>-3.5756709565217082E-3</v>
      </c>
      <c r="Q269" s="123">
        <f>L269/AVERAGE($F$246:F269)</f>
        <v>-1.1926238539130428E-2</v>
      </c>
      <c r="R269" s="123">
        <f>M269/AVERAGE($F$246:F269)</f>
        <v>-3.5756709565217082E-3</v>
      </c>
      <c r="S269" s="123">
        <f>R269/COUNT($R$246:R269)*365</f>
        <v>-5.4379995797100976E-2</v>
      </c>
      <c r="T269">
        <f>(S269-H269)/(STDEV($Q$246:Q269)*SQRT(365))</f>
        <v>-1.247379209388134</v>
      </c>
      <c r="U269" s="123">
        <f>(P269+1)/(MAX($P$246:P269)+1)-1</f>
        <v>-1.4179949293238514E-2</v>
      </c>
      <c r="V269" s="123">
        <f>MIN($U$246:U269)</f>
        <v>-1.4179949293238514E-2</v>
      </c>
      <c r="W269" s="123">
        <f t="shared" si="5"/>
        <v>-3.5756709565217082E-3</v>
      </c>
      <c r="X269" s="120">
        <f>(W269+1)/(MAX($W$246:W269)+1)-1</f>
        <v>-1.4179949293238514E-2</v>
      </c>
      <c r="Y269" s="123">
        <f>MIN($X$246:X269)</f>
        <v>-1.4179949293238514E-2</v>
      </c>
      <c r="Z269" s="93">
        <f t="shared" si="7"/>
        <v>0.2</v>
      </c>
      <c r="AA269" s="93">
        <f t="shared" si="8"/>
        <v>-0.03</v>
      </c>
      <c r="AB269" s="93">
        <f t="shared" si="9"/>
        <v>0.16000000000000003</v>
      </c>
      <c r="AC269" s="234">
        <f t="shared" si="10"/>
        <v>0.9</v>
      </c>
    </row>
    <row r="270" spans="1:29">
      <c r="A270" s="115">
        <v>44464</v>
      </c>
      <c r="B270" s="202">
        <v>0.996</v>
      </c>
      <c r="C270" s="202">
        <v>0.996</v>
      </c>
      <c r="D270" s="203">
        <v>229177595.68000001</v>
      </c>
      <c r="F270" s="201">
        <f>出入金!R270</f>
        <v>230000000</v>
      </c>
      <c r="G270" s="201">
        <f>出入金!S270</f>
        <v>21455223.880597014</v>
      </c>
      <c r="H270" s="34">
        <f>出入金!C270</f>
        <v>4.3013333333333424E-2</v>
      </c>
      <c r="I270" s="167">
        <f t="shared" si="6"/>
        <v>0</v>
      </c>
      <c r="J270" s="167">
        <f t="shared" si="0"/>
        <v>-822404.31999999285</v>
      </c>
      <c r="K270" s="167">
        <f t="shared" si="1"/>
        <v>0</v>
      </c>
      <c r="L270" s="167">
        <f t="shared" si="2"/>
        <v>0</v>
      </c>
      <c r="M270" s="167">
        <f t="shared" si="3"/>
        <v>-822404.31999999285</v>
      </c>
      <c r="N270" s="123">
        <f t="shared" si="4"/>
        <v>-3.8331192653912709E-2</v>
      </c>
      <c r="O270" s="123">
        <f>I270/AVERAGE($F$246:F270)</f>
        <v>0</v>
      </c>
      <c r="P270" s="123">
        <f>J270/AVERAGE($F$246:F270)</f>
        <v>-3.5756709565217082E-3</v>
      </c>
      <c r="Q270" s="123">
        <f>L270/AVERAGE($F$246:F270)</f>
        <v>0</v>
      </c>
      <c r="R270" s="123">
        <f>M270/AVERAGE($F$246:F270)</f>
        <v>-3.5756709565217082E-3</v>
      </c>
      <c r="S270" s="123">
        <f>R270/COUNT($R$246:R270)*365</f>
        <v>-5.2204795965216939E-2</v>
      </c>
      <c r="T270">
        <f>(S270-H270)/(STDEV($Q$246:Q270)*SQRT(365))</f>
        <v>-1.2456925904400611</v>
      </c>
      <c r="U270" s="123">
        <f>(P270+1)/(MAX($P$246:P270)+1)-1</f>
        <v>-1.4179949293238514E-2</v>
      </c>
      <c r="V270" s="123">
        <f>MIN($U$246:U270)</f>
        <v>-1.4179949293238514E-2</v>
      </c>
      <c r="W270" s="123">
        <f t="shared" si="5"/>
        <v>-3.5756709565217082E-3</v>
      </c>
      <c r="X270" s="120">
        <f>(W270+1)/(MAX($W$246:W270)+1)-1</f>
        <v>-1.4179949293238514E-2</v>
      </c>
      <c r="Y270" s="123">
        <f>MIN($X$246:X270)</f>
        <v>-1.4179949293238514E-2</v>
      </c>
      <c r="Z270" s="93">
        <f t="shared" si="7"/>
        <v>0.2</v>
      </c>
      <c r="AA270" s="93">
        <f t="shared" si="8"/>
        <v>-0.03</v>
      </c>
      <c r="AB270" s="93">
        <f t="shared" si="9"/>
        <v>0.16000000000000003</v>
      </c>
      <c r="AC270" s="234">
        <f t="shared" si="10"/>
        <v>0.9</v>
      </c>
    </row>
    <row r="271" spans="1:29">
      <c r="A271" s="115">
        <v>44465</v>
      </c>
      <c r="B271" s="202">
        <v>0.996</v>
      </c>
      <c r="C271" s="202">
        <v>0.996</v>
      </c>
      <c r="D271" s="203">
        <v>229177595.68000001</v>
      </c>
      <c r="F271" s="201">
        <f>出入金!R271</f>
        <v>230000000</v>
      </c>
      <c r="G271" s="201">
        <f>出入金!S271</f>
        <v>22230483.271375466</v>
      </c>
      <c r="H271" s="34">
        <f>出入金!C271</f>
        <v>4.3011618257261498E-2</v>
      </c>
      <c r="I271" s="167">
        <f t="shared" si="6"/>
        <v>0</v>
      </c>
      <c r="J271" s="167">
        <f t="shared" si="0"/>
        <v>-822404.31999999285</v>
      </c>
      <c r="K271" s="167">
        <f t="shared" si="1"/>
        <v>0</v>
      </c>
      <c r="L271" s="167">
        <f t="shared" si="2"/>
        <v>0</v>
      </c>
      <c r="M271" s="167">
        <f t="shared" si="3"/>
        <v>-822404.31999999285</v>
      </c>
      <c r="N271" s="123">
        <f t="shared" si="4"/>
        <v>-3.6994441819397671E-2</v>
      </c>
      <c r="O271" s="123">
        <f>I271/AVERAGE($F$246:F271)</f>
        <v>0</v>
      </c>
      <c r="P271" s="123">
        <f>J271/AVERAGE($F$246:F271)</f>
        <v>-3.5756709565217082E-3</v>
      </c>
      <c r="Q271" s="123">
        <f>L271/AVERAGE($F$246:F271)</f>
        <v>0</v>
      </c>
      <c r="R271" s="123">
        <f>M271/AVERAGE($F$246:F271)</f>
        <v>-3.5756709565217082E-3</v>
      </c>
      <c r="S271" s="123">
        <f>R271/COUNT($R$246:R271)*365</f>
        <v>-5.0196919197323983E-2</v>
      </c>
      <c r="T271">
        <f>(S271-H271)/(STDEV($Q$246:Q271)*SQRT(365))</f>
        <v>-1.2445151726965202</v>
      </c>
      <c r="U271" s="123">
        <f>(P271+1)/(MAX($P$246:P271)+1)-1</f>
        <v>-1.4179949293238514E-2</v>
      </c>
      <c r="V271" s="123">
        <f>MIN($U$246:U271)</f>
        <v>-1.4179949293238514E-2</v>
      </c>
      <c r="W271" s="123">
        <f t="shared" si="5"/>
        <v>-3.5756709565217082E-3</v>
      </c>
      <c r="X271" s="120">
        <f>(W271+1)/(MAX($W$246:W271)+1)-1</f>
        <v>-1.4179949293238514E-2</v>
      </c>
      <c r="Y271" s="123">
        <f>MIN($X$246:X271)</f>
        <v>-1.4179949293238514E-2</v>
      </c>
      <c r="Z271" s="93">
        <f t="shared" si="7"/>
        <v>0.2</v>
      </c>
      <c r="AA271" s="93">
        <f t="shared" si="8"/>
        <v>-0.03</v>
      </c>
      <c r="AB271" s="93">
        <f t="shared" si="9"/>
        <v>0.16000000000000003</v>
      </c>
      <c r="AC271" s="234">
        <f t="shared" si="10"/>
        <v>0.9</v>
      </c>
    </row>
    <row r="272" spans="1:29">
      <c r="A272" s="115">
        <v>44466</v>
      </c>
      <c r="B272" s="202">
        <v>0.98299999999999998</v>
      </c>
      <c r="C272" s="202">
        <v>0.98299999999999998</v>
      </c>
      <c r="D272" s="203">
        <v>226098485.34999999</v>
      </c>
      <c r="F272" s="201">
        <f>出入金!R272</f>
        <v>230000000</v>
      </c>
      <c r="G272" s="201">
        <f>出入金!S272</f>
        <v>23000000</v>
      </c>
      <c r="H272" s="34">
        <f>出入金!C272</f>
        <v>4.300991735537199E-2</v>
      </c>
      <c r="I272" s="167">
        <f t="shared" si="6"/>
        <v>-3079110.3300000131</v>
      </c>
      <c r="J272" s="167">
        <f t="shared" si="0"/>
        <v>-3901514.650000006</v>
      </c>
      <c r="K272" s="167">
        <f t="shared" si="1"/>
        <v>0</v>
      </c>
      <c r="L272" s="167">
        <f t="shared" si="2"/>
        <v>-3079110.3300000131</v>
      </c>
      <c r="M272" s="167">
        <f t="shared" si="3"/>
        <v>-3901514.650000006</v>
      </c>
      <c r="N272" s="123">
        <f t="shared" si="4"/>
        <v>-0.1696310717391307</v>
      </c>
      <c r="O272" s="123">
        <f>I272/AVERAGE($F$246:F272)</f>
        <v>-1.3387436217391361E-2</v>
      </c>
      <c r="P272" s="123">
        <f>J272/AVERAGE($F$246:F272)</f>
        <v>-1.696310717391307E-2</v>
      </c>
      <c r="Q272" s="123">
        <f>L272/AVERAGE($F$246:F272)</f>
        <v>-1.3387436217391361E-2</v>
      </c>
      <c r="R272" s="123">
        <f>M272/AVERAGE($F$246:F272)</f>
        <v>-1.696310717391307E-2</v>
      </c>
      <c r="S272" s="123">
        <f>R272/COUNT($R$246:R272)*365</f>
        <v>-0.22931607846215815</v>
      </c>
      <c r="T272">
        <f>(S272-H272)/(STDEV($Q$246:Q272)*SQRT(365))</f>
        <v>-3.0900482443060464</v>
      </c>
      <c r="U272" s="123">
        <f>(P272+1)/(MAX($P$246:P272)+1)-1</f>
        <v>-2.7424911972272481E-2</v>
      </c>
      <c r="V272" s="123">
        <f>MIN($U$246:U272)</f>
        <v>-2.7424911972272481E-2</v>
      </c>
      <c r="W272" s="123">
        <f t="shared" si="5"/>
        <v>-3.5756709565217082E-3</v>
      </c>
      <c r="X272" s="120">
        <f>(W272+1)/(MAX($W$246:W272)+1)-1</f>
        <v>-1.4179949293238514E-2</v>
      </c>
      <c r="Y272" s="123">
        <f>MIN($X$246:X272)</f>
        <v>-1.4179949293238514E-2</v>
      </c>
      <c r="Z272" s="93">
        <f t="shared" si="7"/>
        <v>0.2</v>
      </c>
      <c r="AA272" s="93">
        <f t="shared" si="8"/>
        <v>-0.03</v>
      </c>
      <c r="AB272" s="93">
        <f t="shared" si="9"/>
        <v>0.16000000000000003</v>
      </c>
      <c r="AC272" s="234">
        <f t="shared" si="10"/>
        <v>0.9</v>
      </c>
    </row>
    <row r="273" spans="1:29">
      <c r="A273" s="115">
        <v>44467</v>
      </c>
      <c r="B273" s="202">
        <v>0.98699999999999999</v>
      </c>
      <c r="C273" s="202">
        <v>0.98699999999999999</v>
      </c>
      <c r="D273" s="203">
        <v>227088852.74000001</v>
      </c>
      <c r="F273" s="201">
        <f>出入金!R273</f>
        <v>230000000</v>
      </c>
      <c r="G273" s="201">
        <f>出入金!S273</f>
        <v>23763837.638376385</v>
      </c>
      <c r="H273" s="34">
        <f>出入金!C273</f>
        <v>4.3008230452674989E-2</v>
      </c>
      <c r="I273" s="167">
        <f t="shared" si="6"/>
        <v>990367.3900000155</v>
      </c>
      <c r="J273" s="167">
        <f t="shared" si="0"/>
        <v>-2911147.2599999905</v>
      </c>
      <c r="K273" s="167">
        <f t="shared" si="1"/>
        <v>0</v>
      </c>
      <c r="L273" s="167">
        <f t="shared" si="2"/>
        <v>990367.3900000155</v>
      </c>
      <c r="M273" s="167">
        <f t="shared" si="3"/>
        <v>-2911147.2599999905</v>
      </c>
      <c r="N273" s="123">
        <f t="shared" si="4"/>
        <v>-0.12250324649999959</v>
      </c>
      <c r="O273" s="123">
        <f>I273/AVERAGE($F$246:F273)</f>
        <v>4.3059451739131107E-3</v>
      </c>
      <c r="P273" s="123">
        <f>J273/AVERAGE($F$246:F273)</f>
        <v>-1.2657161999999958E-2</v>
      </c>
      <c r="Q273" s="123">
        <f>L273/AVERAGE($F$246:F273)</f>
        <v>4.3059451739131107E-3</v>
      </c>
      <c r="R273" s="123">
        <f>M273/AVERAGE($F$246:F273)</f>
        <v>-1.2657161999999958E-2</v>
      </c>
      <c r="S273" s="123">
        <f>R273/COUNT($R$246:R273)*365</f>
        <v>-0.16499514749999947</v>
      </c>
      <c r="T273">
        <f>(S273-H273)/(STDEV($Q$246:Q273)*SQRT(365))</f>
        <v>-2.3556865415235144</v>
      </c>
      <c r="U273" s="123">
        <f>(P273+1)/(MAX($P$246:P273)+1)-1</f>
        <v>-2.3164792095670905E-2</v>
      </c>
      <c r="V273" s="123">
        <f>MIN($U$246:U273)</f>
        <v>-2.7424911972272481E-2</v>
      </c>
      <c r="W273" s="123">
        <f t="shared" si="5"/>
        <v>-3.5756709565217082E-3</v>
      </c>
      <c r="X273" s="120">
        <f>(W273+1)/(MAX($W$246:W273)+1)-1</f>
        <v>-1.4179949293238514E-2</v>
      </c>
      <c r="Y273" s="123">
        <f>MIN($X$246:X273)</f>
        <v>-1.4179949293238514E-2</v>
      </c>
      <c r="Z273" s="93">
        <f t="shared" si="7"/>
        <v>0.2</v>
      </c>
      <c r="AA273" s="93">
        <f t="shared" si="8"/>
        <v>-0.03</v>
      </c>
      <c r="AB273" s="93">
        <f t="shared" si="9"/>
        <v>0.16000000000000003</v>
      </c>
      <c r="AC273" s="234">
        <f t="shared" si="10"/>
        <v>0.9</v>
      </c>
    </row>
    <row r="274" spans="1:29">
      <c r="A274" s="115">
        <v>44468</v>
      </c>
      <c r="B274" s="202">
        <v>0.97</v>
      </c>
      <c r="C274" s="202">
        <v>0.97</v>
      </c>
      <c r="D274" s="203">
        <v>222991206.94999999</v>
      </c>
      <c r="F274" s="201">
        <f>出入金!R274</f>
        <v>230000000</v>
      </c>
      <c r="G274" s="201">
        <f>出入金!S274</f>
        <v>24522058.823529411</v>
      </c>
      <c r="H274" s="34">
        <f>出入金!C274</f>
        <v>4.3006557377049268E-2</v>
      </c>
      <c r="I274" s="167">
        <f t="shared" si="6"/>
        <v>-4097645.7900000215</v>
      </c>
      <c r="J274" s="167">
        <f t="shared" si="0"/>
        <v>-7008793.0500000119</v>
      </c>
      <c r="K274" s="167">
        <f t="shared" si="1"/>
        <v>0</v>
      </c>
      <c r="L274" s="167">
        <f t="shared" si="2"/>
        <v>-4097645.7900000215</v>
      </c>
      <c r="M274" s="167">
        <f t="shared" si="3"/>
        <v>-7008793.0500000119</v>
      </c>
      <c r="N274" s="123">
        <f t="shared" si="4"/>
        <v>-0.2858158485157426</v>
      </c>
      <c r="O274" s="123">
        <f>I274/AVERAGE($F$246:F274)</f>
        <v>-1.781585126086966E-2</v>
      </c>
      <c r="P274" s="123">
        <f>J274/AVERAGE($F$246:F274)</f>
        <v>-3.0473013260869618E-2</v>
      </c>
      <c r="Q274" s="123">
        <f>L274/AVERAGE($F$246:F274)</f>
        <v>-1.781585126086966E-2</v>
      </c>
      <c r="R274" s="123">
        <f>M274/AVERAGE($F$246:F274)</f>
        <v>-3.0473013260869618E-2</v>
      </c>
      <c r="S274" s="123">
        <f>R274/COUNT($R$246:R274)*365</f>
        <v>-0.38353964966266929</v>
      </c>
      <c r="T274">
        <f>(S274-H274)/(STDEV($Q$246:Q274)*SQRT(365))</f>
        <v>-4.0103164740106472</v>
      </c>
      <c r="U274" s="123">
        <f>(P274+1)/(MAX($P$246:P274)+1)-1</f>
        <v>-4.0791041155882501E-2</v>
      </c>
      <c r="V274" s="123">
        <f>MIN($U$246:U274)</f>
        <v>-4.0791041155882501E-2</v>
      </c>
      <c r="W274" s="123">
        <f t="shared" si="5"/>
        <v>-3.5756709565217082E-3</v>
      </c>
      <c r="X274" s="120">
        <f>(W274+1)/(MAX($W$246:W274)+1)-1</f>
        <v>-1.4179949293238514E-2</v>
      </c>
      <c r="Y274" s="123">
        <f>MIN($X$246:X274)</f>
        <v>-1.4179949293238514E-2</v>
      </c>
      <c r="Z274" s="93">
        <f t="shared" si="7"/>
        <v>0.2</v>
      </c>
      <c r="AA274" s="93">
        <f t="shared" si="8"/>
        <v>-0.03</v>
      </c>
      <c r="AB274" s="93">
        <f t="shared" si="9"/>
        <v>0.16000000000000003</v>
      </c>
      <c r="AC274" s="234">
        <f t="shared" si="10"/>
        <v>0.9</v>
      </c>
    </row>
    <row r="275" spans="1:29">
      <c r="A275" s="115">
        <v>44469</v>
      </c>
      <c r="B275" s="202">
        <v>0.99099999999999999</v>
      </c>
      <c r="C275" s="202">
        <v>0.99099999999999999</v>
      </c>
      <c r="D275" s="203">
        <v>227952482.03</v>
      </c>
      <c r="F275" s="201">
        <f>出入金!R275</f>
        <v>230000000</v>
      </c>
      <c r="G275" s="201">
        <f>出入金!S275</f>
        <v>25274725.274725273</v>
      </c>
      <c r="H275" s="34">
        <f>出入金!C275</f>
        <v>4.3004897959183767E-2</v>
      </c>
      <c r="I275" s="167">
        <f t="shared" si="6"/>
        <v>4961275.0800000131</v>
      </c>
      <c r="J275" s="167">
        <f t="shared" si="0"/>
        <v>-2047517.9699999988</v>
      </c>
      <c r="K275" s="167">
        <f t="shared" si="1"/>
        <v>0</v>
      </c>
      <c r="L275" s="167">
        <f t="shared" si="2"/>
        <v>4961275.0800000131</v>
      </c>
      <c r="M275" s="167">
        <f t="shared" si="3"/>
        <v>-2047517.9699999988</v>
      </c>
      <c r="N275" s="123">
        <f t="shared" si="4"/>
        <v>-8.1010493595652128E-2</v>
      </c>
      <c r="O275" s="123">
        <f>I275/AVERAGE($F$246:F275)</f>
        <v>2.1570761217391363E-2</v>
      </c>
      <c r="P275" s="123">
        <f>J275/AVERAGE($F$246:F275)</f>
        <v>-8.9022520434782551E-3</v>
      </c>
      <c r="Q275" s="123">
        <f>L275/AVERAGE($F$246:F275)</f>
        <v>2.1570761217391363E-2</v>
      </c>
      <c r="R275" s="123">
        <f>M275/AVERAGE($F$246:F275)</f>
        <v>-8.9022520434782551E-3</v>
      </c>
      <c r="S275" s="123">
        <f>R275/COUNT($R$246:R275)*365</f>
        <v>-0.10831073319565211</v>
      </c>
      <c r="T275">
        <f>(S275-H275)/(STDEV($Q$246:Q275)*SQRT(365))</f>
        <v>-1.1554875968792111</v>
      </c>
      <c r="U275" s="123">
        <f>(P275+1)/(MAX($P$246:P275)+1)-1</f>
        <v>-1.9449843136836287E-2</v>
      </c>
      <c r="V275" s="123">
        <f>MIN($U$246:U275)</f>
        <v>-4.0791041155882501E-2</v>
      </c>
      <c r="W275" s="123">
        <f t="shared" si="5"/>
        <v>-3.5756709565217082E-3</v>
      </c>
      <c r="X275" s="120">
        <f>(W275+1)/(MAX($W$246:W275)+1)-1</f>
        <v>-1.4179949293238514E-2</v>
      </c>
      <c r="Y275" s="123">
        <f>MIN($X$246:X275)</f>
        <v>-1.4179949293238514E-2</v>
      </c>
      <c r="Z275" s="93">
        <f t="shared" si="7"/>
        <v>0.2</v>
      </c>
      <c r="AA275" s="93">
        <f t="shared" si="8"/>
        <v>-0.03</v>
      </c>
      <c r="AB275" s="93">
        <f t="shared" si="9"/>
        <v>0.16000000000000003</v>
      </c>
      <c r="AC275" s="234">
        <f t="shared" si="10"/>
        <v>0.9</v>
      </c>
    </row>
    <row r="276" spans="1:29">
      <c r="A276" s="115">
        <v>44470</v>
      </c>
      <c r="B276" s="202">
        <v>0.99099999999999999</v>
      </c>
      <c r="C276" s="202">
        <v>0.99099999999999999</v>
      </c>
      <c r="D276" s="203">
        <v>227952482.03</v>
      </c>
      <c r="F276" s="201">
        <f>出入金!R276</f>
        <v>230000000</v>
      </c>
      <c r="G276" s="201">
        <f>出入金!S276</f>
        <v>26021897.810218979</v>
      </c>
      <c r="H276" s="34">
        <f>出入金!C276</f>
        <v>4.3003252032520416E-2</v>
      </c>
      <c r="I276" s="167">
        <f t="shared" si="6"/>
        <v>0</v>
      </c>
      <c r="J276" s="167">
        <f t="shared" si="0"/>
        <v>-2047517.9699999988</v>
      </c>
      <c r="K276" s="167">
        <f t="shared" si="1"/>
        <v>0</v>
      </c>
      <c r="L276" s="167">
        <f t="shared" si="2"/>
        <v>0</v>
      </c>
      <c r="M276" s="167">
        <f t="shared" si="3"/>
        <v>-2047517.9699999988</v>
      </c>
      <c r="N276" s="123">
        <f t="shared" si="4"/>
        <v>-7.8684421287517486E-2</v>
      </c>
      <c r="O276" s="123">
        <f>I276/AVERAGE($F$246:F276)</f>
        <v>0</v>
      </c>
      <c r="P276" s="123">
        <f>J276/AVERAGE($F$246:F276)</f>
        <v>-8.9022520434782551E-3</v>
      </c>
      <c r="Q276" s="123">
        <f>L276/AVERAGE($F$246:F276)</f>
        <v>0</v>
      </c>
      <c r="R276" s="123">
        <f>M276/AVERAGE($F$246:F276)</f>
        <v>-8.9022520434782551E-3</v>
      </c>
      <c r="S276" s="123">
        <f>R276/COUNT($R$246:R276)*365</f>
        <v>-0.10481683857643752</v>
      </c>
      <c r="T276">
        <f>(S276-H276)/(STDEV($Q$246:Q276)*SQRT(365))</f>
        <v>-1.1480558250828086</v>
      </c>
      <c r="U276" s="123">
        <f>(P276+1)/(MAX($P$246:P276)+1)-1</f>
        <v>-1.9449843136836287E-2</v>
      </c>
      <c r="V276" s="123">
        <f>MIN($U$246:U276)</f>
        <v>-4.0791041155882501E-2</v>
      </c>
      <c r="W276" s="123">
        <f t="shared" si="5"/>
        <v>-8.9022520434782551E-3</v>
      </c>
      <c r="X276" s="120">
        <f>(W276+1)/(MAX($W$246:W276)+1)-1</f>
        <v>-1.9449843136836287E-2</v>
      </c>
      <c r="Y276" s="123">
        <f>MIN($X$246:X276)</f>
        <v>-1.9449843136836287E-2</v>
      </c>
      <c r="Z276" s="93">
        <f t="shared" si="7"/>
        <v>0.2</v>
      </c>
      <c r="AA276" s="93">
        <f t="shared" si="8"/>
        <v>-0.03</v>
      </c>
      <c r="AB276" s="93">
        <f t="shared" si="9"/>
        <v>0.16000000000000003</v>
      </c>
      <c r="AC276" s="234">
        <f t="shared" si="10"/>
        <v>0.9</v>
      </c>
    </row>
    <row r="277" spans="1:29">
      <c r="A277" s="115">
        <v>44471</v>
      </c>
      <c r="B277" s="202">
        <v>0.99099999999999999</v>
      </c>
      <c r="C277" s="202">
        <v>0.99099999999999999</v>
      </c>
      <c r="D277" s="203">
        <v>227952482.03</v>
      </c>
      <c r="F277" s="201">
        <f>出入金!R277</f>
        <v>230000000</v>
      </c>
      <c r="G277" s="201">
        <f>出入金!S277</f>
        <v>26763636.363636363</v>
      </c>
      <c r="H277" s="34">
        <f>出入金!C277</f>
        <v>4.3001619433198475E-2</v>
      </c>
      <c r="I277" s="167">
        <f t="shared" si="6"/>
        <v>0</v>
      </c>
      <c r="J277" s="167">
        <f t="shared" si="0"/>
        <v>-2047517.9699999988</v>
      </c>
      <c r="K277" s="167">
        <f t="shared" si="1"/>
        <v>0</v>
      </c>
      <c r="L277" s="167">
        <f t="shared" si="2"/>
        <v>0</v>
      </c>
      <c r="M277" s="167">
        <f t="shared" si="3"/>
        <v>-2047517.9699999988</v>
      </c>
      <c r="N277" s="123">
        <f t="shared" si="4"/>
        <v>-7.650372849864126E-2</v>
      </c>
      <c r="O277" s="123">
        <f>I277/AVERAGE($F$246:F277)</f>
        <v>0</v>
      </c>
      <c r="P277" s="123">
        <f>J277/AVERAGE($F$246:F277)</f>
        <v>-8.9022520434782551E-3</v>
      </c>
      <c r="Q277" s="123">
        <f>L277/AVERAGE($F$246:F277)</f>
        <v>0</v>
      </c>
      <c r="R277" s="123">
        <f>M277/AVERAGE($F$246:F277)</f>
        <v>-8.9022520434782551E-3</v>
      </c>
      <c r="S277" s="123">
        <f>R277/COUNT($R$246:R277)*365</f>
        <v>-0.10154131237092384</v>
      </c>
      <c r="T277">
        <f>(S277-H277)/(STDEV($Q$246:Q277)*SQRT(365))</f>
        <v>-1.1411267610874165</v>
      </c>
      <c r="U277" s="123">
        <f>(P277+1)/(MAX($P$246:P277)+1)-1</f>
        <v>-1.9449843136836287E-2</v>
      </c>
      <c r="V277" s="123">
        <f>MIN($U$246:U277)</f>
        <v>-4.0791041155882501E-2</v>
      </c>
      <c r="W277" s="123">
        <f t="shared" si="5"/>
        <v>-8.9022520434782551E-3</v>
      </c>
      <c r="X277" s="120">
        <f>(W277+1)/(MAX($W$246:W277)+1)-1</f>
        <v>-1.9449843136836287E-2</v>
      </c>
      <c r="Y277" s="123">
        <f>MIN($X$246:X277)</f>
        <v>-1.9449843136836287E-2</v>
      </c>
      <c r="Z277" s="93">
        <f t="shared" si="7"/>
        <v>0.2</v>
      </c>
      <c r="AA277" s="93">
        <f t="shared" si="8"/>
        <v>-0.03</v>
      </c>
      <c r="AB277" s="93">
        <f t="shared" si="9"/>
        <v>0.16000000000000003</v>
      </c>
      <c r="AC277" s="234">
        <f t="shared" si="10"/>
        <v>0.9</v>
      </c>
    </row>
    <row r="278" spans="1:29">
      <c r="A278" s="115">
        <v>44472</v>
      </c>
      <c r="B278" s="202">
        <v>0.99099999999999999</v>
      </c>
      <c r="C278" s="202">
        <v>0.99099999999999999</v>
      </c>
      <c r="D278" s="203">
        <v>227952482.03</v>
      </c>
      <c r="F278" s="201">
        <f>出入金!R278</f>
        <v>230000000</v>
      </c>
      <c r="G278" s="201">
        <f>出入金!S278</f>
        <v>27500000</v>
      </c>
      <c r="H278" s="34">
        <f>出入金!C278</f>
        <v>4.3000000000000094E-2</v>
      </c>
      <c r="I278" s="167">
        <f t="shared" si="6"/>
        <v>0</v>
      </c>
      <c r="J278" s="167">
        <f t="shared" ref="J278:J309" si="11">D278-F278</f>
        <v>-2047517.9699999988</v>
      </c>
      <c r="K278" s="167">
        <f t="shared" ref="K278:K309" si="12">IF(P278&gt;0,F278*P278*0.2,0)</f>
        <v>0</v>
      </c>
      <c r="L278" s="167">
        <f t="shared" ref="L278:L309" si="13">M278-M277</f>
        <v>0</v>
      </c>
      <c r="M278" s="167">
        <f t="shared" ref="M278:M309" si="14">J278-K278</f>
        <v>-2047517.9699999988</v>
      </c>
      <c r="N278" s="123">
        <f t="shared" ref="N278:N309" si="15">J278/G278</f>
        <v>-7.4455198909090872E-2</v>
      </c>
      <c r="O278" s="123">
        <f>I278/AVERAGE($F$246:F278)</f>
        <v>0</v>
      </c>
      <c r="P278" s="123">
        <f>J278/AVERAGE($F$246:F278)</f>
        <v>-8.9022520434782551E-3</v>
      </c>
      <c r="Q278" s="123">
        <f>L278/AVERAGE($F$246:F278)</f>
        <v>0</v>
      </c>
      <c r="R278" s="123">
        <f>M278/AVERAGE($F$246:F278)</f>
        <v>-8.9022520434782551E-3</v>
      </c>
      <c r="S278" s="123">
        <f>R278/COUNT($R$246:R278)*365</f>
        <v>-9.8464302905138273E-2</v>
      </c>
      <c r="T278">
        <f>(S278-H278)/(STDEV($Q$246:Q278)*SQRT(365))</f>
        <v>-1.1346608708576977</v>
      </c>
      <c r="U278" s="123">
        <f>(P278+1)/(MAX($P$246:P278)+1)-1</f>
        <v>-1.9449843136836287E-2</v>
      </c>
      <c r="V278" s="123">
        <f>MIN($U$246:U278)</f>
        <v>-4.0791041155882501E-2</v>
      </c>
      <c r="W278" s="123">
        <f t="shared" ref="W278:W309" si="16">IF(WEEKDAY(A:A)=6,P:P,W277)</f>
        <v>-8.9022520434782551E-3</v>
      </c>
      <c r="X278" s="120">
        <f>(W278+1)/(MAX($W$246:W278)+1)-1</f>
        <v>-1.9449843136836287E-2</v>
      </c>
      <c r="Y278" s="123">
        <f>MIN($X$246:X278)</f>
        <v>-1.9449843136836287E-2</v>
      </c>
      <c r="Z278" s="93">
        <f t="shared" si="7"/>
        <v>0.2</v>
      </c>
      <c r="AA278" s="93">
        <f t="shared" si="8"/>
        <v>-0.03</v>
      </c>
      <c r="AB278" s="93">
        <f t="shared" si="9"/>
        <v>0.16000000000000003</v>
      </c>
      <c r="AC278" s="234">
        <f t="shared" si="10"/>
        <v>0.9</v>
      </c>
    </row>
    <row r="279" spans="1:29">
      <c r="A279" s="115">
        <v>44473</v>
      </c>
      <c r="B279" s="202">
        <v>0.99099999999999999</v>
      </c>
      <c r="C279" s="202">
        <v>0.99099999999999999</v>
      </c>
      <c r="D279" s="203">
        <v>227952482.03</v>
      </c>
      <c r="F279" s="201">
        <f>出入金!R279</f>
        <v>230000000</v>
      </c>
      <c r="G279" s="201">
        <f>出入金!S279</f>
        <v>28231046.931407943</v>
      </c>
      <c r="H279" s="34">
        <f>出入金!C279</f>
        <v>4.2998393574297279E-2</v>
      </c>
      <c r="I279" s="167">
        <f t="shared" ref="I279:I310" si="17">D279-D278</f>
        <v>0</v>
      </c>
      <c r="J279" s="167">
        <f t="shared" si="11"/>
        <v>-2047517.9699999988</v>
      </c>
      <c r="K279" s="167">
        <f t="shared" si="12"/>
        <v>0</v>
      </c>
      <c r="L279" s="167">
        <f t="shared" si="13"/>
        <v>0</v>
      </c>
      <c r="M279" s="167">
        <f t="shared" si="14"/>
        <v>-2047517.9699999988</v>
      </c>
      <c r="N279" s="123">
        <f t="shared" si="15"/>
        <v>-7.2527171060102258E-2</v>
      </c>
      <c r="O279" s="123">
        <f>I279/AVERAGE($F$246:F279)</f>
        <v>0</v>
      </c>
      <c r="P279" s="123">
        <f>J279/AVERAGE($F$246:F279)</f>
        <v>-8.9022520434782551E-3</v>
      </c>
      <c r="Q279" s="123">
        <f>L279/AVERAGE($F$246:F279)</f>
        <v>0</v>
      </c>
      <c r="R279" s="123">
        <f>M279/AVERAGE($F$246:F279)</f>
        <v>-8.9022520434782551E-3</v>
      </c>
      <c r="S279" s="123">
        <f>R279/COUNT($R$246:R279)*365</f>
        <v>-9.5568293996163622E-2</v>
      </c>
      <c r="T279">
        <f>(S279-H279)/(STDEV($Q$246:Q279)*SQRT(365))</f>
        <v>-1.1286226868978202</v>
      </c>
      <c r="U279" s="123">
        <f>(P279+1)/(MAX($P$246:P279)+1)-1</f>
        <v>-1.9449843136836287E-2</v>
      </c>
      <c r="V279" s="123">
        <f>MIN($U$246:U279)</f>
        <v>-4.0791041155882501E-2</v>
      </c>
      <c r="W279" s="123">
        <f t="shared" si="16"/>
        <v>-8.9022520434782551E-3</v>
      </c>
      <c r="X279" s="120">
        <f>(W279+1)/(MAX($W$246:W279)+1)-1</f>
        <v>-1.9449843136836287E-2</v>
      </c>
      <c r="Y279" s="123">
        <f>MIN($X$246:X279)</f>
        <v>-1.9449843136836287E-2</v>
      </c>
      <c r="Z279" s="93">
        <f t="shared" ref="Z279:Z310" si="18">Z278</f>
        <v>0.2</v>
      </c>
      <c r="AA279" s="93">
        <f t="shared" ref="AA279:AA310" si="19">AA278</f>
        <v>-0.03</v>
      </c>
      <c r="AB279" s="93">
        <f t="shared" ref="AB279:AB310" si="20">AB278</f>
        <v>0.16000000000000003</v>
      </c>
      <c r="AC279" s="234">
        <f t="shared" ref="AC279:AC310" si="21">AC278</f>
        <v>0.9</v>
      </c>
    </row>
    <row r="280" spans="1:29">
      <c r="A280" s="115">
        <v>44474</v>
      </c>
      <c r="B280" s="202">
        <v>0.99099999999999999</v>
      </c>
      <c r="C280" s="202">
        <v>0.99099999999999999</v>
      </c>
      <c r="D280" s="203">
        <v>227952482.03</v>
      </c>
      <c r="F280" s="201">
        <f>出入金!R280</f>
        <v>230000000</v>
      </c>
      <c r="G280" s="201">
        <f>出入金!S280</f>
        <v>28956834.532374099</v>
      </c>
      <c r="H280" s="34">
        <f>出入金!C280</f>
        <v>4.2996800000000092E-2</v>
      </c>
      <c r="I280" s="167">
        <f t="shared" si="17"/>
        <v>0</v>
      </c>
      <c r="J280" s="167">
        <f t="shared" si="11"/>
        <v>-2047517.9699999988</v>
      </c>
      <c r="K280" s="167">
        <f t="shared" si="12"/>
        <v>0</v>
      </c>
      <c r="L280" s="167">
        <f t="shared" si="13"/>
        <v>0</v>
      </c>
      <c r="M280" s="167">
        <f t="shared" si="14"/>
        <v>-2047517.9699999988</v>
      </c>
      <c r="N280" s="123">
        <f t="shared" si="15"/>
        <v>-7.0709316231055863E-2</v>
      </c>
      <c r="O280" s="123">
        <f>I280/AVERAGE($F$246:F280)</f>
        <v>0</v>
      </c>
      <c r="P280" s="123">
        <f>J280/AVERAGE($F$246:F280)</f>
        <v>-8.9022520434782551E-3</v>
      </c>
      <c r="Q280" s="123">
        <f>L280/AVERAGE($F$246:F280)</f>
        <v>0</v>
      </c>
      <c r="R280" s="123">
        <f>M280/AVERAGE($F$246:F280)</f>
        <v>-8.9022520434782551E-3</v>
      </c>
      <c r="S280" s="123">
        <f>R280/COUNT($R$246:R280)*365</f>
        <v>-9.2837771310558953E-2</v>
      </c>
      <c r="T280">
        <f>(S280-H280)/(STDEV($Q$246:Q280)*SQRT(365))</f>
        <v>-1.1229802923839836</v>
      </c>
      <c r="U280" s="123">
        <f>(P280+1)/(MAX($P$246:P280)+1)-1</f>
        <v>-1.9449843136836287E-2</v>
      </c>
      <c r="V280" s="123">
        <f>MIN($U$246:U280)</f>
        <v>-4.0791041155882501E-2</v>
      </c>
      <c r="W280" s="123">
        <f t="shared" si="16"/>
        <v>-8.9022520434782551E-3</v>
      </c>
      <c r="X280" s="120">
        <f>(W280+1)/(MAX($W$246:W280)+1)-1</f>
        <v>-1.9449843136836287E-2</v>
      </c>
      <c r="Y280" s="123">
        <f>MIN($X$246:X280)</f>
        <v>-1.9449843136836287E-2</v>
      </c>
      <c r="Z280" s="93">
        <f t="shared" si="18"/>
        <v>0.2</v>
      </c>
      <c r="AA280" s="93">
        <f t="shared" si="19"/>
        <v>-0.03</v>
      </c>
      <c r="AB280" s="93">
        <f t="shared" si="20"/>
        <v>0.16000000000000003</v>
      </c>
      <c r="AC280" s="234">
        <f t="shared" si="21"/>
        <v>0.9</v>
      </c>
    </row>
    <row r="281" spans="1:29">
      <c r="A281" s="115">
        <v>44475</v>
      </c>
      <c r="B281" s="202">
        <v>0.99099999999999999</v>
      </c>
      <c r="C281" s="202">
        <v>0.99099999999999999</v>
      </c>
      <c r="D281" s="203">
        <v>227952482.03</v>
      </c>
      <c r="F281" s="201">
        <f>出入金!R281</f>
        <v>230000000</v>
      </c>
      <c r="G281" s="201">
        <f>出入金!S281</f>
        <v>29677419.35483871</v>
      </c>
      <c r="H281" s="34">
        <f>出入金!C281</f>
        <v>4.2995219123506068E-2</v>
      </c>
      <c r="I281" s="167">
        <f t="shared" si="17"/>
        <v>0</v>
      </c>
      <c r="J281" s="167">
        <f t="shared" si="11"/>
        <v>-2047517.9699999988</v>
      </c>
      <c r="K281" s="167">
        <f t="shared" si="12"/>
        <v>0</v>
      </c>
      <c r="L281" s="167">
        <f t="shared" si="13"/>
        <v>0</v>
      </c>
      <c r="M281" s="167">
        <f t="shared" si="14"/>
        <v>-2047517.9699999988</v>
      </c>
      <c r="N281" s="123">
        <f t="shared" si="15"/>
        <v>-6.8992453336956486E-2</v>
      </c>
      <c r="O281" s="123">
        <f>I281/AVERAGE($F$246:F281)</f>
        <v>0</v>
      </c>
      <c r="P281" s="123">
        <f>J281/AVERAGE($F$246:F281)</f>
        <v>-8.9022520434782551E-3</v>
      </c>
      <c r="Q281" s="123">
        <f>L281/AVERAGE($F$246:F281)</f>
        <v>0</v>
      </c>
      <c r="R281" s="123">
        <f>M281/AVERAGE($F$246:F281)</f>
        <v>-8.9022520434782551E-3</v>
      </c>
      <c r="S281" s="123">
        <f>R281/COUNT($R$246:R281)*365</f>
        <v>-9.0258944329710086E-2</v>
      </c>
      <c r="T281">
        <f>(S281-H281)/(STDEV($Q$246:Q281)*SQRT(365))</f>
        <v>-1.1177048825870266</v>
      </c>
      <c r="U281" s="123">
        <f>(P281+1)/(MAX($P$246:P281)+1)-1</f>
        <v>-1.9449843136836287E-2</v>
      </c>
      <c r="V281" s="123">
        <f>MIN($U$246:U281)</f>
        <v>-4.0791041155882501E-2</v>
      </c>
      <c r="W281" s="123">
        <f t="shared" si="16"/>
        <v>-8.9022520434782551E-3</v>
      </c>
      <c r="X281" s="120">
        <f>(W281+1)/(MAX($W$246:W281)+1)-1</f>
        <v>-1.9449843136836287E-2</v>
      </c>
      <c r="Y281" s="123">
        <f>MIN($X$246:X281)</f>
        <v>-1.9449843136836287E-2</v>
      </c>
      <c r="Z281" s="93">
        <f t="shared" si="18"/>
        <v>0.2</v>
      </c>
      <c r="AA281" s="93">
        <f t="shared" si="19"/>
        <v>-0.03</v>
      </c>
      <c r="AB281" s="93">
        <f t="shared" si="20"/>
        <v>0.16000000000000003</v>
      </c>
      <c r="AC281" s="234">
        <f t="shared" si="21"/>
        <v>0.9</v>
      </c>
    </row>
    <row r="282" spans="1:29">
      <c r="A282" s="115">
        <v>44476</v>
      </c>
      <c r="B282" s="202">
        <v>0.99099999999999999</v>
      </c>
      <c r="C282" s="202">
        <v>0.99099999999999999</v>
      </c>
      <c r="D282" s="203">
        <v>227952482.03</v>
      </c>
      <c r="F282" s="201">
        <f>出入金!R282</f>
        <v>230000000</v>
      </c>
      <c r="G282" s="201">
        <f>出入金!S282</f>
        <v>30392857.142857142</v>
      </c>
      <c r="H282" s="34">
        <f>出入金!C282</f>
        <v>4.2993650793650889E-2</v>
      </c>
      <c r="I282" s="167">
        <f t="shared" si="17"/>
        <v>0</v>
      </c>
      <c r="J282" s="167">
        <f t="shared" si="11"/>
        <v>-2047517.9699999988</v>
      </c>
      <c r="K282" s="167">
        <f t="shared" si="12"/>
        <v>0</v>
      </c>
      <c r="L282" s="167">
        <f t="shared" si="13"/>
        <v>0</v>
      </c>
      <c r="M282" s="167">
        <f t="shared" si="14"/>
        <v>-2047517.9699999988</v>
      </c>
      <c r="N282" s="123">
        <f t="shared" si="15"/>
        <v>-6.7368393842538149E-2</v>
      </c>
      <c r="O282" s="123">
        <f>I282/AVERAGE($F$246:F282)</f>
        <v>0</v>
      </c>
      <c r="P282" s="123">
        <f>J282/AVERAGE($F$246:F282)</f>
        <v>-8.9022520434782551E-3</v>
      </c>
      <c r="Q282" s="123">
        <f>L282/AVERAGE($F$246:F282)</f>
        <v>0</v>
      </c>
      <c r="R282" s="123">
        <f>M282/AVERAGE($F$246:F282)</f>
        <v>-8.9022520434782551E-3</v>
      </c>
      <c r="S282" s="123">
        <f>R282/COUNT($R$246:R282)*365</f>
        <v>-8.7819513401880087E-2</v>
      </c>
      <c r="T282">
        <f>(S282-H282)/(STDEV($Q$246:Q282)*SQRT(365))</f>
        <v>-1.1127703903181625</v>
      </c>
      <c r="U282" s="123">
        <f>(P282+1)/(MAX($P$246:P282)+1)-1</f>
        <v>-1.9449843136836287E-2</v>
      </c>
      <c r="V282" s="123">
        <f>MIN($U$246:U282)</f>
        <v>-4.0791041155882501E-2</v>
      </c>
      <c r="W282" s="123">
        <f t="shared" si="16"/>
        <v>-8.9022520434782551E-3</v>
      </c>
      <c r="X282" s="120">
        <f>(W282+1)/(MAX($W$246:W282)+1)-1</f>
        <v>-1.9449843136836287E-2</v>
      </c>
      <c r="Y282" s="123">
        <f>MIN($X$246:X282)</f>
        <v>-1.9449843136836287E-2</v>
      </c>
      <c r="Z282" s="93">
        <f t="shared" si="18"/>
        <v>0.2</v>
      </c>
      <c r="AA282" s="93">
        <f t="shared" si="19"/>
        <v>-0.03</v>
      </c>
      <c r="AB282" s="93">
        <f t="shared" si="20"/>
        <v>0.16000000000000003</v>
      </c>
      <c r="AC282" s="234">
        <f t="shared" si="21"/>
        <v>0.9</v>
      </c>
    </row>
    <row r="283" spans="1:29">
      <c r="A283" s="115">
        <v>44477</v>
      </c>
      <c r="B283" s="202">
        <v>0.98899999999999999</v>
      </c>
      <c r="C283" s="202">
        <v>0.98899999999999999</v>
      </c>
      <c r="D283" s="203">
        <v>227503543.12</v>
      </c>
      <c r="F283" s="201">
        <f>出入金!R283</f>
        <v>230000000</v>
      </c>
      <c r="G283" s="201">
        <f>出入金!S283</f>
        <v>31103202.846975088</v>
      </c>
      <c r="H283" s="34">
        <f>出入金!C283</f>
        <v>4.2992094861660175E-2</v>
      </c>
      <c r="I283" s="167">
        <f t="shared" si="17"/>
        <v>-448938.90999999642</v>
      </c>
      <c r="J283" s="167">
        <f t="shared" si="11"/>
        <v>-2496456.8799999952</v>
      </c>
      <c r="K283" s="167">
        <f t="shared" si="12"/>
        <v>0</v>
      </c>
      <c r="L283" s="167">
        <f t="shared" si="13"/>
        <v>-448938.90999999642</v>
      </c>
      <c r="M283" s="167">
        <f t="shared" si="14"/>
        <v>-2496456.8799999952</v>
      </c>
      <c r="N283" s="123">
        <f t="shared" si="15"/>
        <v>-8.0263659414187491E-2</v>
      </c>
      <c r="O283" s="123">
        <f>I283/AVERAGE($F$246:F283)</f>
        <v>-1.9519083043478104E-3</v>
      </c>
      <c r="P283" s="123">
        <f>J283/AVERAGE($F$246:F283)</f>
        <v>-1.0854160347826066E-2</v>
      </c>
      <c r="Q283" s="123">
        <f>L283/AVERAGE($F$246:F283)</f>
        <v>-1.9519083043478104E-3</v>
      </c>
      <c r="R283" s="123">
        <f>M283/AVERAGE($F$246:F283)</f>
        <v>-1.0854160347826066E-2</v>
      </c>
      <c r="S283" s="123">
        <f>R283/COUNT($R$246:R283)*365</f>
        <v>-0.10425706649885563</v>
      </c>
      <c r="T283">
        <f>(S283-H283)/(STDEV($Q$246:Q283)*SQRT(365))</f>
        <v>-1.2685358433835161</v>
      </c>
      <c r="U283" s="123">
        <f>(P283+1)/(MAX($P$246:P283)+1)-1</f>
        <v>-2.1380978585339716E-2</v>
      </c>
      <c r="V283" s="123">
        <f>MIN($U$246:U283)</f>
        <v>-4.0791041155882501E-2</v>
      </c>
      <c r="W283" s="123">
        <f t="shared" si="16"/>
        <v>-1.0854160347826066E-2</v>
      </c>
      <c r="X283" s="120">
        <f>(W283+1)/(MAX($W$246:W283)+1)-1</f>
        <v>-2.1380978585339716E-2</v>
      </c>
      <c r="Y283" s="123">
        <f>MIN($X$246:X283)</f>
        <v>-2.1380978585339716E-2</v>
      </c>
      <c r="Z283" s="93">
        <f t="shared" si="18"/>
        <v>0.2</v>
      </c>
      <c r="AA283" s="93">
        <f t="shared" si="19"/>
        <v>-0.03</v>
      </c>
      <c r="AB283" s="93">
        <f t="shared" si="20"/>
        <v>0.16000000000000003</v>
      </c>
      <c r="AC283" s="234">
        <f t="shared" si="21"/>
        <v>0.9</v>
      </c>
    </row>
    <row r="284" spans="1:29">
      <c r="A284" s="115">
        <v>44478</v>
      </c>
      <c r="B284" s="202">
        <v>0.98899999999999999</v>
      </c>
      <c r="C284" s="202">
        <v>0.98899999999999999</v>
      </c>
      <c r="D284" s="203">
        <v>227503543.12</v>
      </c>
      <c r="F284" s="201">
        <f>出入金!R284</f>
        <v>230000000</v>
      </c>
      <c r="G284" s="201">
        <f>出入金!S284</f>
        <v>31808510.638297871</v>
      </c>
      <c r="H284" s="34">
        <f>出入金!C284</f>
        <v>4.2990551181102454E-2</v>
      </c>
      <c r="I284" s="167">
        <f t="shared" si="17"/>
        <v>0</v>
      </c>
      <c r="J284" s="167">
        <f t="shared" si="11"/>
        <v>-2496456.8799999952</v>
      </c>
      <c r="K284" s="167">
        <f t="shared" si="12"/>
        <v>0</v>
      </c>
      <c r="L284" s="167">
        <f t="shared" si="13"/>
        <v>0</v>
      </c>
      <c r="M284" s="167">
        <f t="shared" si="14"/>
        <v>-2496456.8799999952</v>
      </c>
      <c r="N284" s="123">
        <f t="shared" si="15"/>
        <v>-7.8483928668896169E-2</v>
      </c>
      <c r="O284" s="123">
        <f>I284/AVERAGE($F$246:F284)</f>
        <v>0</v>
      </c>
      <c r="P284" s="123">
        <f>J284/AVERAGE($F$246:F284)</f>
        <v>-1.0854160347826066E-2</v>
      </c>
      <c r="Q284" s="123">
        <f>L284/AVERAGE($F$246:F284)</f>
        <v>0</v>
      </c>
      <c r="R284" s="123">
        <f>M284/AVERAGE($F$246:F284)</f>
        <v>-1.0854160347826066E-2</v>
      </c>
      <c r="S284" s="123">
        <f>R284/COUNT($R$246:R284)*365</f>
        <v>-0.10158380838350035</v>
      </c>
      <c r="T284">
        <f>(S284-H284)/(STDEV($Q$246:Q284)*SQRT(365))</f>
        <v>-1.2621747520263786</v>
      </c>
      <c r="U284" s="123">
        <f>(P284+1)/(MAX($P$246:P284)+1)-1</f>
        <v>-2.1380978585339716E-2</v>
      </c>
      <c r="V284" s="123">
        <f>MIN($U$246:U284)</f>
        <v>-4.0791041155882501E-2</v>
      </c>
      <c r="W284" s="123">
        <f t="shared" si="16"/>
        <v>-1.0854160347826066E-2</v>
      </c>
      <c r="X284" s="120">
        <f>(W284+1)/(MAX($W$246:W284)+1)-1</f>
        <v>-2.1380978585339716E-2</v>
      </c>
      <c r="Y284" s="123">
        <f>MIN($X$246:X284)</f>
        <v>-2.1380978585339716E-2</v>
      </c>
      <c r="Z284" s="93">
        <f t="shared" si="18"/>
        <v>0.2</v>
      </c>
      <c r="AA284" s="93">
        <f t="shared" si="19"/>
        <v>-0.03</v>
      </c>
      <c r="AB284" s="93">
        <f t="shared" si="20"/>
        <v>0.16000000000000003</v>
      </c>
      <c r="AC284" s="234">
        <f t="shared" si="21"/>
        <v>0.9</v>
      </c>
    </row>
    <row r="285" spans="1:29">
      <c r="A285" s="115">
        <v>44479</v>
      </c>
      <c r="B285" s="202">
        <v>0.98899999999999999</v>
      </c>
      <c r="C285" s="202">
        <v>0.98899999999999999</v>
      </c>
      <c r="D285" s="203">
        <v>227503543.12</v>
      </c>
      <c r="F285" s="201">
        <f>出入金!R285</f>
        <v>230000000</v>
      </c>
      <c r="G285" s="201">
        <f>出入金!S285</f>
        <v>32508833.922261484</v>
      </c>
      <c r="H285" s="34">
        <f>出入金!C285</f>
        <v>4.298901960784323E-2</v>
      </c>
      <c r="I285" s="167">
        <f t="shared" si="17"/>
        <v>0</v>
      </c>
      <c r="J285" s="167">
        <f t="shared" si="11"/>
        <v>-2496456.8799999952</v>
      </c>
      <c r="K285" s="167">
        <f t="shared" si="12"/>
        <v>0</v>
      </c>
      <c r="L285" s="167">
        <f t="shared" si="13"/>
        <v>0</v>
      </c>
      <c r="M285" s="167">
        <f t="shared" si="14"/>
        <v>-2496456.8799999952</v>
      </c>
      <c r="N285" s="123">
        <f t="shared" si="15"/>
        <v>-7.6793184460869413E-2</v>
      </c>
      <c r="O285" s="123">
        <f>I285/AVERAGE($F$246:F285)</f>
        <v>0</v>
      </c>
      <c r="P285" s="123">
        <f>J285/AVERAGE($F$246:F285)</f>
        <v>-1.0854160347826066E-2</v>
      </c>
      <c r="Q285" s="123">
        <f>L285/AVERAGE($F$246:F285)</f>
        <v>0</v>
      </c>
      <c r="R285" s="123">
        <f>M285/AVERAGE($F$246:F285)</f>
        <v>-1.0854160347826066E-2</v>
      </c>
      <c r="S285" s="123">
        <f>R285/COUNT($R$246:R285)*365</f>
        <v>-9.9044213173912848E-2</v>
      </c>
      <c r="T285">
        <f>(S285-H285)/(STDEV($Q$246:Q285)*SQRT(365))</f>
        <v>-1.2561649841845413</v>
      </c>
      <c r="U285" s="123">
        <f>(P285+1)/(MAX($P$246:P285)+1)-1</f>
        <v>-2.1380978585339716E-2</v>
      </c>
      <c r="V285" s="123">
        <f>MIN($U$246:U285)</f>
        <v>-4.0791041155882501E-2</v>
      </c>
      <c r="W285" s="123">
        <f t="shared" si="16"/>
        <v>-1.0854160347826066E-2</v>
      </c>
      <c r="X285" s="120">
        <f>(W285+1)/(MAX($W$246:W285)+1)-1</f>
        <v>-2.1380978585339716E-2</v>
      </c>
      <c r="Y285" s="123">
        <f>MIN($X$246:X285)</f>
        <v>-2.1380978585339716E-2</v>
      </c>
      <c r="Z285" s="93">
        <f t="shared" si="18"/>
        <v>0.2</v>
      </c>
      <c r="AA285" s="93">
        <f t="shared" si="19"/>
        <v>-0.03</v>
      </c>
      <c r="AB285" s="93">
        <f t="shared" si="20"/>
        <v>0.16000000000000003</v>
      </c>
      <c r="AC285" s="234">
        <f t="shared" si="21"/>
        <v>0.9</v>
      </c>
    </row>
    <row r="286" spans="1:29">
      <c r="A286" s="115">
        <v>44480</v>
      </c>
      <c r="B286" s="202">
        <v>0.98</v>
      </c>
      <c r="C286" s="202">
        <v>0.98</v>
      </c>
      <c r="D286" s="203">
        <v>225425550.86000001</v>
      </c>
      <c r="F286" s="201">
        <f>出入金!R286</f>
        <v>230000000</v>
      </c>
      <c r="G286" s="201">
        <f>出入金!S286</f>
        <v>33204225.352112677</v>
      </c>
      <c r="H286" s="34">
        <f>出入金!C286</f>
        <v>4.2987500000000095E-2</v>
      </c>
      <c r="I286" s="167">
        <f t="shared" si="17"/>
        <v>-2077992.2599999905</v>
      </c>
      <c r="J286" s="167">
        <f t="shared" si="11"/>
        <v>-4574449.1399999857</v>
      </c>
      <c r="K286" s="167">
        <f t="shared" si="12"/>
        <v>0</v>
      </c>
      <c r="L286" s="167">
        <f t="shared" si="13"/>
        <v>-2077992.2599999905</v>
      </c>
      <c r="M286" s="167">
        <f t="shared" si="14"/>
        <v>-4574449.1399999857</v>
      </c>
      <c r="N286" s="123">
        <f t="shared" si="15"/>
        <v>-0.13776707908377475</v>
      </c>
      <c r="O286" s="123">
        <f>I286/AVERAGE($F$246:F286)</f>
        <v>-9.0347489565216973E-3</v>
      </c>
      <c r="P286" s="123">
        <f>J286/AVERAGE($F$246:F286)</f>
        <v>-1.9888909304347765E-2</v>
      </c>
      <c r="Q286" s="123">
        <f>L286/AVERAGE($F$246:F286)</f>
        <v>-9.0347489565216973E-3</v>
      </c>
      <c r="R286" s="123">
        <f>M286/AVERAGE($F$246:F286)</f>
        <v>-1.9888909304347765E-2</v>
      </c>
      <c r="S286" s="123">
        <f>R286/COUNT($R$246:R286)*365</f>
        <v>-0.17705980234358376</v>
      </c>
      <c r="T286">
        <f>(S286-H286)/(STDEV($Q$246:Q286)*SQRT(365))</f>
        <v>-1.9190021604343241</v>
      </c>
      <c r="U286" s="123">
        <f>(P286+1)/(MAX($P$246:P286)+1)-1</f>
        <v>-3.0319576745614474E-2</v>
      </c>
      <c r="V286" s="123">
        <f>MIN($U$246:U286)</f>
        <v>-4.0791041155882501E-2</v>
      </c>
      <c r="W286" s="123">
        <f t="shared" si="16"/>
        <v>-1.0854160347826066E-2</v>
      </c>
      <c r="X286" s="120">
        <f>(W286+1)/(MAX($W$246:W286)+1)-1</f>
        <v>-2.1380978585339716E-2</v>
      </c>
      <c r="Y286" s="123">
        <f>MIN($X$246:X286)</f>
        <v>-2.1380978585339716E-2</v>
      </c>
      <c r="Z286" s="93">
        <f t="shared" si="18"/>
        <v>0.2</v>
      </c>
      <c r="AA286" s="93">
        <f t="shared" si="19"/>
        <v>-0.03</v>
      </c>
      <c r="AB286" s="93">
        <f t="shared" si="20"/>
        <v>0.16000000000000003</v>
      </c>
      <c r="AC286" s="234">
        <f t="shared" si="21"/>
        <v>0.9</v>
      </c>
    </row>
    <row r="287" spans="1:29">
      <c r="A287" s="115">
        <v>44481</v>
      </c>
      <c r="B287" s="202">
        <v>0.97</v>
      </c>
      <c r="C287" s="202">
        <v>0.97</v>
      </c>
      <c r="D287" s="203">
        <v>223147456.06999999</v>
      </c>
      <c r="F287" s="201">
        <f>出入金!R287</f>
        <v>230000000</v>
      </c>
      <c r="G287" s="201">
        <f>出入金!S287</f>
        <v>33894736.842105262</v>
      </c>
      <c r="H287" s="34">
        <f>出入金!C287</f>
        <v>4.2985992217898929E-2</v>
      </c>
      <c r="I287" s="167">
        <f t="shared" si="17"/>
        <v>-2278094.7900000215</v>
      </c>
      <c r="J287" s="167">
        <f t="shared" si="11"/>
        <v>-6852543.9300000072</v>
      </c>
      <c r="K287" s="167">
        <f t="shared" si="12"/>
        <v>0</v>
      </c>
      <c r="L287" s="167">
        <f t="shared" si="13"/>
        <v>-2278094.7900000215</v>
      </c>
      <c r="M287" s="167">
        <f t="shared" si="14"/>
        <v>-6852543.9300000072</v>
      </c>
      <c r="N287" s="123">
        <f t="shared" si="15"/>
        <v>-0.20217132712732941</v>
      </c>
      <c r="O287" s="123">
        <f>I287/AVERAGE($F$246:F287)</f>
        <v>-9.9047599565218331E-3</v>
      </c>
      <c r="P287" s="123">
        <f>J287/AVERAGE($F$246:F287)</f>
        <v>-2.9793669260869595E-2</v>
      </c>
      <c r="Q287" s="123">
        <f>L287/AVERAGE($F$246:F287)</f>
        <v>-9.9047599565218331E-3</v>
      </c>
      <c r="R287" s="123">
        <f>M287/AVERAGE($F$246:F287)</f>
        <v>-2.9793669260869595E-2</v>
      </c>
      <c r="S287" s="123">
        <f>R287/COUNT($R$246:R287)*365</f>
        <v>-0.25892117333850956</v>
      </c>
      <c r="T287">
        <f>(S287-H287)/(STDEV($Q$246:Q287)*SQRT(365))</f>
        <v>-2.588922246555033</v>
      </c>
      <c r="U287" s="123">
        <f>(P287+1)/(MAX($P$246:P287)+1)-1</f>
        <v>-4.0118926960145962E-2</v>
      </c>
      <c r="V287" s="123">
        <f>MIN($U$246:U287)</f>
        <v>-4.0791041155882501E-2</v>
      </c>
      <c r="W287" s="123">
        <f t="shared" si="16"/>
        <v>-1.0854160347826066E-2</v>
      </c>
      <c r="X287" s="120">
        <f>(W287+1)/(MAX($W$246:W287)+1)-1</f>
        <v>-2.1380978585339716E-2</v>
      </c>
      <c r="Y287" s="123">
        <f>MIN($X$246:X287)</f>
        <v>-2.1380978585339716E-2</v>
      </c>
      <c r="Z287" s="93">
        <f t="shared" si="18"/>
        <v>0.2</v>
      </c>
      <c r="AA287" s="93">
        <f t="shared" si="19"/>
        <v>-0.03</v>
      </c>
      <c r="AB287" s="93">
        <f t="shared" si="20"/>
        <v>0.16000000000000003</v>
      </c>
      <c r="AC287" s="234">
        <f t="shared" si="21"/>
        <v>0.9</v>
      </c>
    </row>
    <row r="288" spans="1:29">
      <c r="A288" s="115">
        <v>44482</v>
      </c>
      <c r="B288" s="202">
        <v>0.97</v>
      </c>
      <c r="C288" s="202">
        <v>0.97</v>
      </c>
      <c r="D288" s="203">
        <v>223163933.43000001</v>
      </c>
      <c r="F288" s="201">
        <f>出入金!R288</f>
        <v>230000000</v>
      </c>
      <c r="G288" s="201">
        <f>出入金!S288</f>
        <v>34580419.580419578</v>
      </c>
      <c r="H288" s="34">
        <f>出入金!C288</f>
        <v>4.2984496124031102E-2</v>
      </c>
      <c r="I288" s="167">
        <f t="shared" si="17"/>
        <v>16477.360000014305</v>
      </c>
      <c r="J288" s="167">
        <f t="shared" si="11"/>
        <v>-6836066.5699999928</v>
      </c>
      <c r="K288" s="167">
        <f t="shared" si="12"/>
        <v>0</v>
      </c>
      <c r="L288" s="167">
        <f t="shared" si="13"/>
        <v>16477.360000014305</v>
      </c>
      <c r="M288" s="167">
        <f t="shared" si="14"/>
        <v>-6836066.5699999928</v>
      </c>
      <c r="N288" s="123">
        <f t="shared" si="15"/>
        <v>-0.19768605045702711</v>
      </c>
      <c r="O288" s="123">
        <f>I288/AVERAGE($F$246:F288)</f>
        <v>7.1640695652236104E-5</v>
      </c>
      <c r="P288" s="123">
        <f>J288/AVERAGE($F$246:F288)</f>
        <v>-2.972202856521736E-2</v>
      </c>
      <c r="Q288" s="123">
        <f>L288/AVERAGE($F$246:F288)</f>
        <v>7.1640695652236104E-5</v>
      </c>
      <c r="R288" s="123">
        <f>M288/AVERAGE($F$246:F288)</f>
        <v>-2.972202856521736E-2</v>
      </c>
      <c r="S288" s="123">
        <f>R288/COUNT($R$246:R288)*365</f>
        <v>-0.25229163782103109</v>
      </c>
      <c r="T288">
        <f>(S288-H288)/(STDEV($Q$246:Q288)*SQRT(365))</f>
        <v>-2.5622527736072649</v>
      </c>
      <c r="U288" s="123">
        <f>(P288+1)/(MAX($P$246:P288)+1)-1</f>
        <v>-4.0048048688548277E-2</v>
      </c>
      <c r="V288" s="123">
        <f>MIN($U$246:U288)</f>
        <v>-4.0791041155882501E-2</v>
      </c>
      <c r="W288" s="123">
        <f t="shared" si="16"/>
        <v>-1.0854160347826066E-2</v>
      </c>
      <c r="X288" s="120">
        <f>(W288+1)/(MAX($W$246:W288)+1)-1</f>
        <v>-2.1380978585339716E-2</v>
      </c>
      <c r="Y288" s="123">
        <f>MIN($X$246:X288)</f>
        <v>-2.1380978585339716E-2</v>
      </c>
      <c r="Z288" s="93">
        <f t="shared" si="18"/>
        <v>0.2</v>
      </c>
      <c r="AA288" s="93">
        <f t="shared" si="19"/>
        <v>-0.03</v>
      </c>
      <c r="AB288" s="93">
        <f t="shared" si="20"/>
        <v>0.16000000000000003</v>
      </c>
      <c r="AC288" s="234">
        <f t="shared" si="21"/>
        <v>0.9</v>
      </c>
    </row>
    <row r="289" spans="1:29">
      <c r="A289" s="115">
        <v>44483</v>
      </c>
      <c r="B289" s="202">
        <v>0.97299999999999998</v>
      </c>
      <c r="C289" s="202">
        <v>0.97299999999999998</v>
      </c>
      <c r="D289" s="203">
        <v>223845467.50999999</v>
      </c>
      <c r="F289" s="201">
        <f>出入金!R289</f>
        <v>230000000</v>
      </c>
      <c r="G289" s="201">
        <f>出入金!S289</f>
        <v>35261324.041811846</v>
      </c>
      <c r="H289" s="34">
        <f>出入金!C289</f>
        <v>4.2983011583011682E-2</v>
      </c>
      <c r="I289" s="167">
        <f t="shared" si="17"/>
        <v>681534.07999998331</v>
      </c>
      <c r="J289" s="167">
        <f t="shared" si="11"/>
        <v>-6154532.4900000095</v>
      </c>
      <c r="K289" s="167">
        <f t="shared" si="12"/>
        <v>0</v>
      </c>
      <c r="L289" s="167">
        <f t="shared" si="13"/>
        <v>681534.07999998331</v>
      </c>
      <c r="M289" s="167">
        <f t="shared" si="14"/>
        <v>-6154532.4900000095</v>
      </c>
      <c r="N289" s="123">
        <f t="shared" si="15"/>
        <v>-0.17454059531917024</v>
      </c>
      <c r="O289" s="123">
        <f>I289/AVERAGE($F$246:F289)</f>
        <v>2.9631916521738405E-3</v>
      </c>
      <c r="P289" s="123">
        <f>J289/AVERAGE($F$246:F289)</f>
        <v>-2.675883691304352E-2</v>
      </c>
      <c r="Q289" s="123">
        <f>L289/AVERAGE($F$246:F289)</f>
        <v>2.9631916521738405E-3</v>
      </c>
      <c r="R289" s="123">
        <f>M289/AVERAGE($F$246:F289)</f>
        <v>-2.675883691304352E-2</v>
      </c>
      <c r="S289" s="123">
        <f>R289/COUNT($R$246:R289)*365</f>
        <v>-0.22197671530138377</v>
      </c>
      <c r="T289">
        <f>(S289-H289)/(STDEV($Q$246:Q289)*SQRT(365))</f>
        <v>-2.3165219626852509</v>
      </c>
      <c r="U289" s="123">
        <f>(P289+1)/(MAX($P$246:P289)+1)-1</f>
        <v>-3.7116392305163837E-2</v>
      </c>
      <c r="V289" s="123">
        <f>MIN($U$246:U289)</f>
        <v>-4.0791041155882501E-2</v>
      </c>
      <c r="W289" s="123">
        <f t="shared" si="16"/>
        <v>-1.0854160347826066E-2</v>
      </c>
      <c r="X289" s="120">
        <f>(W289+1)/(MAX($W$246:W289)+1)-1</f>
        <v>-2.1380978585339716E-2</v>
      </c>
      <c r="Y289" s="123">
        <f>MIN($X$246:X289)</f>
        <v>-2.1380978585339716E-2</v>
      </c>
      <c r="Z289" s="93">
        <f t="shared" si="18"/>
        <v>0.2</v>
      </c>
      <c r="AA289" s="93">
        <f t="shared" si="19"/>
        <v>-0.03</v>
      </c>
      <c r="AB289" s="93">
        <f t="shared" si="20"/>
        <v>0.16000000000000003</v>
      </c>
      <c r="AC289" s="234">
        <f t="shared" si="21"/>
        <v>0.9</v>
      </c>
    </row>
    <row r="290" spans="1:29">
      <c r="A290" s="115">
        <v>44484</v>
      </c>
      <c r="B290" s="202">
        <v>0.96599999999999997</v>
      </c>
      <c r="C290" s="202">
        <v>0.96599999999999997</v>
      </c>
      <c r="D290" s="203">
        <v>222215133.34</v>
      </c>
      <c r="F290" s="201">
        <f>出入金!R290</f>
        <v>230000000</v>
      </c>
      <c r="G290" s="201">
        <f>出入金!S290</f>
        <v>35937500</v>
      </c>
      <c r="H290" s="34">
        <f>出入金!C290</f>
        <v>4.2981538461538557E-2</v>
      </c>
      <c r="I290" s="167">
        <f t="shared" si="17"/>
        <v>-1630334.1699999869</v>
      </c>
      <c r="J290" s="167">
        <f t="shared" si="11"/>
        <v>-7784866.6599999964</v>
      </c>
      <c r="K290" s="167">
        <f t="shared" si="12"/>
        <v>0</v>
      </c>
      <c r="L290" s="167">
        <f t="shared" si="13"/>
        <v>-1630334.1699999869</v>
      </c>
      <c r="M290" s="167">
        <f t="shared" si="14"/>
        <v>-7784866.6599999964</v>
      </c>
      <c r="N290" s="123">
        <f t="shared" si="15"/>
        <v>-0.21662237662608685</v>
      </c>
      <c r="O290" s="123">
        <f>I290/AVERAGE($F$246:F290)</f>
        <v>-7.0884094347825515E-3</v>
      </c>
      <c r="P290" s="123">
        <f>J290/AVERAGE($F$246:F290)</f>
        <v>-3.3847246347826071E-2</v>
      </c>
      <c r="Q290" s="123">
        <f>L290/AVERAGE($F$246:F290)</f>
        <v>-7.0884094347825515E-3</v>
      </c>
      <c r="R290" s="123">
        <f>M290/AVERAGE($F$246:F290)</f>
        <v>-3.3847246347826071E-2</v>
      </c>
      <c r="S290" s="123">
        <f>R290/COUNT($R$246:R290)*365</f>
        <v>-0.27453877593236703</v>
      </c>
      <c r="T290">
        <f>(S290-H290)/(STDEV($Q$246:Q290)*SQRT(365))</f>
        <v>-2.7714735183455423</v>
      </c>
      <c r="U290" s="123">
        <f>(P290+1)/(MAX($P$246:P290)+1)-1</f>
        <v>-4.4129364534711613E-2</v>
      </c>
      <c r="V290" s="123">
        <f>MIN($U$246:U290)</f>
        <v>-4.4129364534711613E-2</v>
      </c>
      <c r="W290" s="123">
        <f t="shared" si="16"/>
        <v>-3.3847246347826071E-2</v>
      </c>
      <c r="X290" s="120">
        <f>(W290+1)/(MAX($W$246:W290)+1)-1</f>
        <v>-4.4129364534711613E-2</v>
      </c>
      <c r="Y290" s="123">
        <f>MIN($X$246:X290)</f>
        <v>-4.4129364534711613E-2</v>
      </c>
      <c r="Z290" s="93">
        <f t="shared" si="18"/>
        <v>0.2</v>
      </c>
      <c r="AA290" s="93">
        <f t="shared" si="19"/>
        <v>-0.03</v>
      </c>
      <c r="AB290" s="93">
        <f t="shared" si="20"/>
        <v>0.16000000000000003</v>
      </c>
      <c r="AC290" s="234">
        <f t="shared" si="21"/>
        <v>0.9</v>
      </c>
    </row>
    <row r="291" spans="1:29">
      <c r="A291" s="115">
        <v>44485</v>
      </c>
      <c r="B291" s="202">
        <v>0.96599999999999997</v>
      </c>
      <c r="C291" s="202">
        <v>0.96599999999999997</v>
      </c>
      <c r="D291" s="203">
        <v>222215133.34</v>
      </c>
      <c r="F291" s="201">
        <f>出入金!R291</f>
        <v>230000000</v>
      </c>
      <c r="G291" s="201">
        <f>出入金!S291</f>
        <v>36608996.539792389</v>
      </c>
      <c r="H291" s="34">
        <f>出入金!C291</f>
        <v>4.2980076628352584E-2</v>
      </c>
      <c r="I291" s="167">
        <f t="shared" si="17"/>
        <v>0</v>
      </c>
      <c r="J291" s="167">
        <f t="shared" si="11"/>
        <v>-7784866.6599999964</v>
      </c>
      <c r="K291" s="167">
        <f t="shared" si="12"/>
        <v>0</v>
      </c>
      <c r="L291" s="167">
        <f t="shared" si="13"/>
        <v>0</v>
      </c>
      <c r="M291" s="167">
        <f t="shared" si="14"/>
        <v>-7784866.6599999964</v>
      </c>
      <c r="N291" s="123">
        <f t="shared" si="15"/>
        <v>-0.21264900422873337</v>
      </c>
      <c r="O291" s="123">
        <f>I291/AVERAGE($F$246:F291)</f>
        <v>0</v>
      </c>
      <c r="P291" s="123">
        <f>J291/AVERAGE($F$246:F291)</f>
        <v>-3.3847246347826071E-2</v>
      </c>
      <c r="Q291" s="123">
        <f>L291/AVERAGE($F$246:F291)</f>
        <v>0</v>
      </c>
      <c r="R291" s="123">
        <f>M291/AVERAGE($F$246:F291)</f>
        <v>-3.3847246347826071E-2</v>
      </c>
      <c r="S291" s="123">
        <f>R291/COUNT($R$246:R291)*365</f>
        <v>-0.26857054167296773</v>
      </c>
      <c r="T291">
        <f>(S291-H291)/(STDEV($Q$246:Q291)*SQRT(365))</f>
        <v>-2.7496145227532716</v>
      </c>
      <c r="U291" s="123">
        <f>(P291+1)/(MAX($P$246:P291)+1)-1</f>
        <v>-4.4129364534711613E-2</v>
      </c>
      <c r="V291" s="123">
        <f>MIN($U$246:U291)</f>
        <v>-4.4129364534711613E-2</v>
      </c>
      <c r="W291" s="123">
        <f t="shared" si="16"/>
        <v>-3.3847246347826071E-2</v>
      </c>
      <c r="X291" s="120">
        <f>(W291+1)/(MAX($W$246:W291)+1)-1</f>
        <v>-4.4129364534711613E-2</v>
      </c>
      <c r="Y291" s="123">
        <f>MIN($X$246:X291)</f>
        <v>-4.4129364534711613E-2</v>
      </c>
      <c r="Z291" s="93">
        <f t="shared" si="18"/>
        <v>0.2</v>
      </c>
      <c r="AA291" s="93">
        <f t="shared" si="19"/>
        <v>-0.03</v>
      </c>
      <c r="AB291" s="93">
        <f t="shared" si="20"/>
        <v>0.16000000000000003</v>
      </c>
      <c r="AC291" s="234">
        <f t="shared" si="21"/>
        <v>0.9</v>
      </c>
    </row>
    <row r="292" spans="1:29">
      <c r="A292" s="115">
        <v>44486</v>
      </c>
      <c r="B292" s="202">
        <v>0.96599999999999997</v>
      </c>
      <c r="C292" s="202">
        <v>0.96599999999999997</v>
      </c>
      <c r="D292" s="203">
        <v>222215133.34</v>
      </c>
      <c r="F292" s="201">
        <f>出入金!R292</f>
        <v>230000000</v>
      </c>
      <c r="G292" s="201">
        <f>出入金!S292</f>
        <v>37275862.068965517</v>
      </c>
      <c r="H292" s="34">
        <f>出入金!C292</f>
        <v>4.2978625954198574E-2</v>
      </c>
      <c r="I292" s="167">
        <f t="shared" si="17"/>
        <v>0</v>
      </c>
      <c r="J292" s="167">
        <f t="shared" si="11"/>
        <v>-7784866.6599999964</v>
      </c>
      <c r="K292" s="167">
        <f t="shared" si="12"/>
        <v>0</v>
      </c>
      <c r="L292" s="167">
        <f t="shared" si="13"/>
        <v>0</v>
      </c>
      <c r="M292" s="167">
        <f t="shared" si="14"/>
        <v>-7784866.6599999964</v>
      </c>
      <c r="N292" s="123">
        <f t="shared" si="15"/>
        <v>-0.20884471150786299</v>
      </c>
      <c r="O292" s="123">
        <f>I292/AVERAGE($F$246:F292)</f>
        <v>0</v>
      </c>
      <c r="P292" s="123">
        <f>J292/AVERAGE($F$246:F292)</f>
        <v>-3.3847246347826071E-2</v>
      </c>
      <c r="Q292" s="123">
        <f>L292/AVERAGE($F$246:F292)</f>
        <v>0</v>
      </c>
      <c r="R292" s="123">
        <f>M292/AVERAGE($F$246:F292)</f>
        <v>-3.3847246347826071E-2</v>
      </c>
      <c r="S292" s="123">
        <f>R292/COUNT($R$246:R292)*365</f>
        <v>-0.26285627482886204</v>
      </c>
      <c r="T292">
        <f>(S292-H292)/(STDEV($Q$246:Q292)*SQRT(365))</f>
        <v>-2.7285393058447975</v>
      </c>
      <c r="U292" s="123">
        <f>(P292+1)/(MAX($P$246:P292)+1)-1</f>
        <v>-4.4129364534711613E-2</v>
      </c>
      <c r="V292" s="123">
        <f>MIN($U$246:U292)</f>
        <v>-4.4129364534711613E-2</v>
      </c>
      <c r="W292" s="123">
        <f t="shared" si="16"/>
        <v>-3.3847246347826071E-2</v>
      </c>
      <c r="X292" s="120">
        <f>(W292+1)/(MAX($W$246:W292)+1)-1</f>
        <v>-4.4129364534711613E-2</v>
      </c>
      <c r="Y292" s="123">
        <f>MIN($X$246:X292)</f>
        <v>-4.4129364534711613E-2</v>
      </c>
      <c r="Z292" s="93">
        <f t="shared" si="18"/>
        <v>0.2</v>
      </c>
      <c r="AA292" s="93">
        <f t="shared" si="19"/>
        <v>-0.03</v>
      </c>
      <c r="AB292" s="93">
        <f t="shared" si="20"/>
        <v>0.16000000000000003</v>
      </c>
      <c r="AC292" s="234">
        <f t="shared" si="21"/>
        <v>0.9</v>
      </c>
    </row>
    <row r="293" spans="1:29">
      <c r="A293" s="115">
        <v>44487</v>
      </c>
      <c r="B293" s="202">
        <v>0.98499999999999999</v>
      </c>
      <c r="C293" s="202">
        <v>0.98499999999999999</v>
      </c>
      <c r="D293" s="203">
        <v>226583713.99000001</v>
      </c>
      <c r="F293" s="201">
        <f>出入金!R293</f>
        <v>230000000</v>
      </c>
      <c r="G293" s="201">
        <f>出入金!S293</f>
        <v>37938144.329896905</v>
      </c>
      <c r="H293" s="34">
        <f>出入金!C293</f>
        <v>4.2977186311787173E-2</v>
      </c>
      <c r="I293" s="167">
        <f t="shared" si="17"/>
        <v>4368580.650000006</v>
      </c>
      <c r="J293" s="167">
        <f t="shared" si="11"/>
        <v>-3416286.0099999905</v>
      </c>
      <c r="K293" s="167">
        <f t="shared" si="12"/>
        <v>0</v>
      </c>
      <c r="L293" s="167">
        <f t="shared" si="13"/>
        <v>4368580.650000006</v>
      </c>
      <c r="M293" s="167">
        <f t="shared" si="14"/>
        <v>-3416286.0099999905</v>
      </c>
      <c r="N293" s="123">
        <f t="shared" si="15"/>
        <v>-9.0048843198369324E-2</v>
      </c>
      <c r="O293" s="123">
        <f>I293/AVERAGE($F$246:F293)</f>
        <v>1.8993828913043503E-2</v>
      </c>
      <c r="P293" s="123">
        <f>J293/AVERAGE($F$246:F293)</f>
        <v>-1.4853417434782567E-2</v>
      </c>
      <c r="Q293" s="123">
        <f>L293/AVERAGE($F$246:F293)</f>
        <v>1.8993828913043503E-2</v>
      </c>
      <c r="R293" s="123">
        <f>M293/AVERAGE($F$246:F293)</f>
        <v>-1.4853417434782567E-2</v>
      </c>
      <c r="S293" s="123">
        <f>R293/COUNT($R$246:R293)*365</f>
        <v>-0.1129478617436591</v>
      </c>
      <c r="T293">
        <f>(S293-H293)/(STDEV($Q$246:Q293)*SQRT(365))</f>
        <v>-1.2625791923385712</v>
      </c>
      <c r="U293" s="123">
        <f>(P293+1)/(MAX($P$246:P293)+1)-1</f>
        <v>-2.5337674251369346E-2</v>
      </c>
      <c r="V293" s="123">
        <f>MIN($U$246:U293)</f>
        <v>-4.4129364534711613E-2</v>
      </c>
      <c r="W293" s="123">
        <f t="shared" si="16"/>
        <v>-3.3847246347826071E-2</v>
      </c>
      <c r="X293" s="120">
        <f>(W293+1)/(MAX($W$246:W293)+1)-1</f>
        <v>-4.4129364534711613E-2</v>
      </c>
      <c r="Y293" s="123">
        <f>MIN($X$246:X293)</f>
        <v>-4.4129364534711613E-2</v>
      </c>
      <c r="Z293" s="93">
        <f t="shared" si="18"/>
        <v>0.2</v>
      </c>
      <c r="AA293" s="93">
        <f t="shared" si="19"/>
        <v>-0.03</v>
      </c>
      <c r="AB293" s="93">
        <f t="shared" si="20"/>
        <v>0.16000000000000003</v>
      </c>
      <c r="AC293" s="234">
        <f t="shared" si="21"/>
        <v>0.9</v>
      </c>
    </row>
    <row r="294" spans="1:29">
      <c r="A294" s="115">
        <v>44488</v>
      </c>
      <c r="B294" s="202">
        <v>0.98899999999999999</v>
      </c>
      <c r="C294" s="202">
        <v>0.98899999999999999</v>
      </c>
      <c r="D294" s="203">
        <v>227528105.06</v>
      </c>
      <c r="F294" s="201">
        <f>出入金!R294</f>
        <v>230000000</v>
      </c>
      <c r="G294" s="201">
        <f>出入金!S294</f>
        <v>38595890.410958901</v>
      </c>
      <c r="H294" s="34">
        <f>出入金!C294</f>
        <v>4.2975757575757674E-2</v>
      </c>
      <c r="I294" s="167">
        <f t="shared" si="17"/>
        <v>944391.06999999285</v>
      </c>
      <c r="J294" s="167">
        <f t="shared" si="11"/>
        <v>-2471894.9399999976</v>
      </c>
      <c r="K294" s="167">
        <f t="shared" si="12"/>
        <v>0</v>
      </c>
      <c r="L294" s="167">
        <f t="shared" si="13"/>
        <v>944391.06999999285</v>
      </c>
      <c r="M294" s="167">
        <f t="shared" si="14"/>
        <v>-2471894.9399999976</v>
      </c>
      <c r="N294" s="123">
        <f t="shared" si="15"/>
        <v>-6.4045547691215565E-2</v>
      </c>
      <c r="O294" s="123">
        <f>I294/AVERAGE($F$246:F294)</f>
        <v>4.1060481304347517E-3</v>
      </c>
      <c r="P294" s="123">
        <f>J294/AVERAGE($F$246:F294)</f>
        <v>-1.0747369304347816E-2</v>
      </c>
      <c r="Q294" s="123">
        <f>L294/AVERAGE($F$246:F294)</f>
        <v>4.1060481304347517E-3</v>
      </c>
      <c r="R294" s="123">
        <f>M294/AVERAGE($F$246:F294)</f>
        <v>-1.0747369304347816E-2</v>
      </c>
      <c r="S294" s="123">
        <f>R294/COUNT($R$246:R294)*365</f>
        <v>-8.0056934614019443E-2</v>
      </c>
      <c r="T294">
        <f>(S294-H294)/(STDEV($Q$246:Q294)*SQRT(365))</f>
        <v>-1.0019208840615217</v>
      </c>
      <c r="U294" s="123">
        <f>(P294+1)/(MAX($P$246:P294)+1)-1</f>
        <v>-2.1275324047580813E-2</v>
      </c>
      <c r="V294" s="123">
        <f>MIN($U$246:U294)</f>
        <v>-4.4129364534711613E-2</v>
      </c>
      <c r="W294" s="123">
        <f t="shared" si="16"/>
        <v>-3.3847246347826071E-2</v>
      </c>
      <c r="X294" s="120">
        <f>(W294+1)/(MAX($W$246:W294)+1)-1</f>
        <v>-4.4129364534711613E-2</v>
      </c>
      <c r="Y294" s="123">
        <f>MIN($X$246:X294)</f>
        <v>-4.4129364534711613E-2</v>
      </c>
      <c r="Z294" s="93">
        <f t="shared" si="18"/>
        <v>0.2</v>
      </c>
      <c r="AA294" s="93">
        <f t="shared" si="19"/>
        <v>-0.03</v>
      </c>
      <c r="AB294" s="93">
        <f t="shared" si="20"/>
        <v>0.16000000000000003</v>
      </c>
      <c r="AC294" s="234">
        <f t="shared" si="21"/>
        <v>0.9</v>
      </c>
    </row>
    <row r="295" spans="1:29">
      <c r="A295" s="115">
        <v>44489</v>
      </c>
      <c r="B295" s="202">
        <v>0.996</v>
      </c>
      <c r="C295" s="202">
        <v>0.996</v>
      </c>
      <c r="D295" s="203">
        <v>229092583.80000001</v>
      </c>
      <c r="F295" s="201">
        <f>出入金!R295</f>
        <v>230000000</v>
      </c>
      <c r="G295" s="201">
        <f>出入金!S295</f>
        <v>39249146.757679179</v>
      </c>
      <c r="H295" s="34">
        <f>出入金!C295</f>
        <v>4.2974339622641605E-2</v>
      </c>
      <c r="I295" s="167">
        <f t="shared" si="17"/>
        <v>1564478.7400000095</v>
      </c>
      <c r="J295" s="167">
        <f t="shared" si="11"/>
        <v>-907416.19999998808</v>
      </c>
      <c r="K295" s="167">
        <f t="shared" si="12"/>
        <v>0</v>
      </c>
      <c r="L295" s="167">
        <f t="shared" si="13"/>
        <v>1564478.7400000095</v>
      </c>
      <c r="M295" s="167">
        <f t="shared" si="14"/>
        <v>-907416.19999998808</v>
      </c>
      <c r="N295" s="123">
        <f t="shared" si="15"/>
        <v>-2.3119386660869261E-2</v>
      </c>
      <c r="O295" s="123">
        <f>I295/AVERAGE($F$246:F295)</f>
        <v>6.8020814782609107E-3</v>
      </c>
      <c r="P295" s="123">
        <f>J295/AVERAGE($F$246:F295)</f>
        <v>-3.9452878260869051E-3</v>
      </c>
      <c r="Q295" s="123">
        <f>L295/AVERAGE($F$246:F295)</f>
        <v>6.8020814782609107E-3</v>
      </c>
      <c r="R295" s="123">
        <f>M295/AVERAGE($F$246:F295)</f>
        <v>-3.9452878260869051E-3</v>
      </c>
      <c r="S295" s="123">
        <f>R295/COUNT($R$246:R295)*365</f>
        <v>-2.8800601130434405E-2</v>
      </c>
      <c r="T295">
        <f>(S295-H295)/(STDEV($Q$246:Q295)*SQRT(365))</f>
        <v>-0.58349341799805321</v>
      </c>
      <c r="U295" s="123">
        <f>(P295+1)/(MAX($P$246:P295)+1)-1</f>
        <v>-1.454563257743402E-2</v>
      </c>
      <c r="V295" s="123">
        <f>MIN($U$246:U295)</f>
        <v>-4.4129364534711613E-2</v>
      </c>
      <c r="W295" s="123">
        <f t="shared" si="16"/>
        <v>-3.3847246347826071E-2</v>
      </c>
      <c r="X295" s="120">
        <f>(W295+1)/(MAX($W$246:W295)+1)-1</f>
        <v>-4.4129364534711613E-2</v>
      </c>
      <c r="Y295" s="123">
        <f>MIN($X$246:X295)</f>
        <v>-4.4129364534711613E-2</v>
      </c>
      <c r="Z295" s="93">
        <f t="shared" si="18"/>
        <v>0.2</v>
      </c>
      <c r="AA295" s="93">
        <f t="shared" si="19"/>
        <v>-0.03</v>
      </c>
      <c r="AB295" s="93">
        <f t="shared" si="20"/>
        <v>0.16000000000000003</v>
      </c>
      <c r="AC295" s="234">
        <f t="shared" si="21"/>
        <v>0.9</v>
      </c>
    </row>
    <row r="296" spans="1:29">
      <c r="A296" s="115">
        <v>44490</v>
      </c>
      <c r="B296" s="202">
        <v>1</v>
      </c>
      <c r="C296" s="202">
        <v>1</v>
      </c>
      <c r="D296" s="203">
        <v>230083483.59999999</v>
      </c>
      <c r="F296" s="201">
        <f>出入金!R296</f>
        <v>230000000</v>
      </c>
      <c r="G296" s="201">
        <f>出入金!S296</f>
        <v>39897959.183673471</v>
      </c>
      <c r="H296" s="34">
        <f>出入金!C296</f>
        <v>4.297293233082717E-2</v>
      </c>
      <c r="I296" s="167">
        <f t="shared" si="17"/>
        <v>990899.79999998212</v>
      </c>
      <c r="J296" s="167">
        <f t="shared" si="11"/>
        <v>83483.59999999404</v>
      </c>
      <c r="K296" s="167">
        <f t="shared" si="12"/>
        <v>16696.719999998808</v>
      </c>
      <c r="L296" s="167">
        <f t="shared" si="13"/>
        <v>974203.07999998331</v>
      </c>
      <c r="M296" s="167">
        <f t="shared" si="14"/>
        <v>66786.879999995232</v>
      </c>
      <c r="N296" s="123">
        <f t="shared" si="15"/>
        <v>2.092427826086807E-3</v>
      </c>
      <c r="O296" s="123">
        <f>I296/AVERAGE($F$246:F296)</f>
        <v>4.3082599999999223E-3</v>
      </c>
      <c r="P296" s="123">
        <f>J296/AVERAGE($F$246:F296)</f>
        <v>3.6297217391301754E-4</v>
      </c>
      <c r="Q296" s="123">
        <f>L296/AVERAGE($F$246:F296)</f>
        <v>4.2356655652173187E-3</v>
      </c>
      <c r="R296" s="123">
        <f>M296/AVERAGE($F$246:F296)</f>
        <v>2.9037773913041407E-4</v>
      </c>
      <c r="S296" s="123">
        <f>R296/COUNT($R$246:R296)*365</f>
        <v>2.0781936231882574E-3</v>
      </c>
      <c r="T296">
        <f>(S296-H296)/(STDEV($Q$246:Q296)*SQRT(365))</f>
        <v>-0.33432992610680723</v>
      </c>
      <c r="U296" s="123">
        <f>(P296+1)/(MAX($P$246:P296)+1)-1</f>
        <v>-1.0283222509892775E-2</v>
      </c>
      <c r="V296" s="123">
        <f>MIN($U$246:U296)</f>
        <v>-4.4129364534711613E-2</v>
      </c>
      <c r="W296" s="123">
        <f t="shared" si="16"/>
        <v>-3.3847246347826071E-2</v>
      </c>
      <c r="X296" s="120">
        <f>(W296+1)/(MAX($W$246:W296)+1)-1</f>
        <v>-4.4129364534711613E-2</v>
      </c>
      <c r="Y296" s="123">
        <f>MIN($X$246:X296)</f>
        <v>-4.4129364534711613E-2</v>
      </c>
      <c r="Z296" s="93">
        <f t="shared" si="18"/>
        <v>0.2</v>
      </c>
      <c r="AA296" s="93">
        <f t="shared" si="19"/>
        <v>-0.03</v>
      </c>
      <c r="AB296" s="93">
        <f t="shared" si="20"/>
        <v>0.16000000000000003</v>
      </c>
      <c r="AC296" s="234">
        <f t="shared" si="21"/>
        <v>0.9</v>
      </c>
    </row>
    <row r="297" spans="1:29">
      <c r="A297" s="115">
        <v>44491</v>
      </c>
      <c r="B297" s="202">
        <v>0.98799999999999999</v>
      </c>
      <c r="C297" s="202">
        <v>0.98799999999999999</v>
      </c>
      <c r="D297" s="203">
        <v>227218563.27000001</v>
      </c>
      <c r="F297" s="201">
        <f>出入金!R297</f>
        <v>230000000</v>
      </c>
      <c r="G297" s="201">
        <f>出入金!S297</f>
        <v>40542372.881355934</v>
      </c>
      <c r="H297" s="34">
        <f>出入金!C297</f>
        <v>4.2971535580524446E-2</v>
      </c>
      <c r="I297" s="167">
        <f t="shared" si="17"/>
        <v>-2864920.3299999833</v>
      </c>
      <c r="J297" s="167">
        <f t="shared" si="11"/>
        <v>-2781436.7299999893</v>
      </c>
      <c r="K297" s="167">
        <f t="shared" si="12"/>
        <v>0</v>
      </c>
      <c r="L297" s="167">
        <f t="shared" si="13"/>
        <v>-2848223.6099999845</v>
      </c>
      <c r="M297" s="167">
        <f t="shared" si="14"/>
        <v>-2781436.7299999893</v>
      </c>
      <c r="N297" s="123">
        <f t="shared" si="15"/>
        <v>-6.8605671852006417E-2</v>
      </c>
      <c r="O297" s="123">
        <f>I297/AVERAGE($F$246:F297)</f>
        <v>-1.2456175347826014E-2</v>
      </c>
      <c r="P297" s="123">
        <f>J297/AVERAGE($F$246:F297)</f>
        <v>-1.2093203173912997E-2</v>
      </c>
      <c r="Q297" s="123">
        <f>L297/AVERAGE($F$246:F297)</f>
        <v>-1.2383580913043412E-2</v>
      </c>
      <c r="R297" s="123">
        <f>M297/AVERAGE($F$246:F297)</f>
        <v>-1.2093203173912997E-2</v>
      </c>
      <c r="S297" s="123">
        <f>R297/COUNT($R$246:R297)*365</f>
        <v>-8.4884983816889303E-2</v>
      </c>
      <c r="T297">
        <f>(S297-H297)/(STDEV($Q$246:Q297)*SQRT(365))</f>
        <v>-1.0189190625495297</v>
      </c>
      <c r="U297" s="123">
        <f>(P297+1)/(MAX($P$246:P297)+1)-1</f>
        <v>-2.2606835106540379E-2</v>
      </c>
      <c r="V297" s="123">
        <f>MIN($U$246:U297)</f>
        <v>-4.4129364534711613E-2</v>
      </c>
      <c r="W297" s="123">
        <f t="shared" si="16"/>
        <v>-1.2093203173912997E-2</v>
      </c>
      <c r="X297" s="120">
        <f>(W297+1)/(MAX($W$246:W297)+1)-1</f>
        <v>-2.2606835106540379E-2</v>
      </c>
      <c r="Y297" s="123">
        <f>MIN($X$246:X297)</f>
        <v>-4.4129364534711613E-2</v>
      </c>
      <c r="Z297" s="93">
        <f t="shared" si="18"/>
        <v>0.2</v>
      </c>
      <c r="AA297" s="93">
        <f t="shared" si="19"/>
        <v>-0.03</v>
      </c>
      <c r="AB297" s="93">
        <f t="shared" si="20"/>
        <v>0.16000000000000003</v>
      </c>
      <c r="AC297" s="234">
        <f t="shared" si="21"/>
        <v>0.9</v>
      </c>
    </row>
    <row r="298" spans="1:29">
      <c r="A298" s="115">
        <v>44492</v>
      </c>
      <c r="B298" s="202">
        <v>0.98799999999999999</v>
      </c>
      <c r="C298" s="202">
        <v>0.98799999999999999</v>
      </c>
      <c r="D298" s="203">
        <v>227218563.27000001</v>
      </c>
      <c r="F298" s="201">
        <f>出入金!R298</f>
        <v>230000000</v>
      </c>
      <c r="G298" s="201">
        <f>出入金!S298</f>
        <v>41182432.432432435</v>
      </c>
      <c r="H298" s="34">
        <f>出入金!C298</f>
        <v>4.2970149253731445E-2</v>
      </c>
      <c r="I298" s="167">
        <f t="shared" si="17"/>
        <v>0</v>
      </c>
      <c r="J298" s="167">
        <f t="shared" si="11"/>
        <v>-2781436.7299999893</v>
      </c>
      <c r="K298" s="167">
        <f t="shared" si="12"/>
        <v>0</v>
      </c>
      <c r="L298" s="167">
        <f t="shared" si="13"/>
        <v>0</v>
      </c>
      <c r="M298" s="167">
        <f t="shared" si="14"/>
        <v>-2781436.7299999893</v>
      </c>
      <c r="N298" s="123">
        <f t="shared" si="15"/>
        <v>-6.7539398858080135E-2</v>
      </c>
      <c r="O298" s="123">
        <f>I298/AVERAGE($F$246:F298)</f>
        <v>0</v>
      </c>
      <c r="P298" s="123">
        <f>J298/AVERAGE($F$246:F298)</f>
        <v>-1.2093203173912997E-2</v>
      </c>
      <c r="Q298" s="123">
        <f>L298/AVERAGE($F$246:F298)</f>
        <v>0</v>
      </c>
      <c r="R298" s="123">
        <f>M298/AVERAGE($F$246:F298)</f>
        <v>-1.2093203173912997E-2</v>
      </c>
      <c r="S298" s="123">
        <f>R298/COUNT($R$246:R298)*365</f>
        <v>-8.3283380348646116E-2</v>
      </c>
      <c r="T298">
        <f>(S298-H298)/(STDEV($Q$246:Q298)*SQRT(365))</f>
        <v>-1.0159484791358795</v>
      </c>
      <c r="U298" s="123">
        <f>(P298+1)/(MAX($P$246:P298)+1)-1</f>
        <v>-2.2606835106540379E-2</v>
      </c>
      <c r="V298" s="123">
        <f>MIN($U$246:U298)</f>
        <v>-4.4129364534711613E-2</v>
      </c>
      <c r="W298" s="123">
        <f t="shared" si="16"/>
        <v>-1.2093203173912997E-2</v>
      </c>
      <c r="X298" s="120">
        <f>(W298+1)/(MAX($W$246:W298)+1)-1</f>
        <v>-2.2606835106540379E-2</v>
      </c>
      <c r="Y298" s="123">
        <f>MIN($X$246:X298)</f>
        <v>-4.4129364534711613E-2</v>
      </c>
      <c r="Z298" s="93">
        <f t="shared" si="18"/>
        <v>0.2</v>
      </c>
      <c r="AA298" s="93">
        <f t="shared" si="19"/>
        <v>-0.03</v>
      </c>
      <c r="AB298" s="93">
        <f t="shared" si="20"/>
        <v>0.16000000000000003</v>
      </c>
      <c r="AC298" s="234">
        <f t="shared" si="21"/>
        <v>0.9</v>
      </c>
    </row>
    <row r="299" spans="1:29">
      <c r="A299" s="115">
        <v>44493</v>
      </c>
      <c r="B299" s="202">
        <v>0.98799999999999999</v>
      </c>
      <c r="C299" s="202">
        <v>0.98799999999999999</v>
      </c>
      <c r="D299" s="203">
        <v>227218563.27000001</v>
      </c>
      <c r="F299" s="201">
        <f>出入金!R299</f>
        <v>230000000</v>
      </c>
      <c r="G299" s="201">
        <f>出入金!S299</f>
        <v>41818181.81818182</v>
      </c>
      <c r="H299" s="34">
        <f>出入金!C299</f>
        <v>4.2968773234200841E-2</v>
      </c>
      <c r="I299" s="167">
        <f t="shared" si="17"/>
        <v>0</v>
      </c>
      <c r="J299" s="167">
        <f t="shared" si="11"/>
        <v>-2781436.7299999893</v>
      </c>
      <c r="K299" s="167">
        <f t="shared" si="12"/>
        <v>0</v>
      </c>
      <c r="L299" s="167">
        <f t="shared" si="13"/>
        <v>0</v>
      </c>
      <c r="M299" s="167">
        <f t="shared" si="14"/>
        <v>-2781436.7299999893</v>
      </c>
      <c r="N299" s="123">
        <f t="shared" si="15"/>
        <v>-6.6512617456521483E-2</v>
      </c>
      <c r="O299" s="123">
        <f>I299/AVERAGE($F$246:F299)</f>
        <v>0</v>
      </c>
      <c r="P299" s="123">
        <f>J299/AVERAGE($F$246:F299)</f>
        <v>-1.2093203173912997E-2</v>
      </c>
      <c r="Q299" s="123">
        <f>L299/AVERAGE($F$246:F299)</f>
        <v>0</v>
      </c>
      <c r="R299" s="123">
        <f>M299/AVERAGE($F$246:F299)</f>
        <v>-1.2093203173912997E-2</v>
      </c>
      <c r="S299" s="123">
        <f>R299/COUNT($R$246:R299)*365</f>
        <v>-8.174109552737488E-2</v>
      </c>
      <c r="T299">
        <f>(S299-H299)/(STDEV($Q$246:Q299)*SQRT(365))</f>
        <v>-1.0131183888318185</v>
      </c>
      <c r="U299" s="123">
        <f>(P299+1)/(MAX($P$246:P299)+1)-1</f>
        <v>-2.2606835106540379E-2</v>
      </c>
      <c r="V299" s="123">
        <f>MIN($U$246:U299)</f>
        <v>-4.4129364534711613E-2</v>
      </c>
      <c r="W299" s="123">
        <f t="shared" si="16"/>
        <v>-1.2093203173912997E-2</v>
      </c>
      <c r="X299" s="120">
        <f>(W299+1)/(MAX($W$246:W299)+1)-1</f>
        <v>-2.2606835106540379E-2</v>
      </c>
      <c r="Y299" s="123">
        <f>MIN($X$246:X299)</f>
        <v>-4.4129364534711613E-2</v>
      </c>
      <c r="Z299" s="93">
        <f t="shared" si="18"/>
        <v>0.2</v>
      </c>
      <c r="AA299" s="93">
        <f t="shared" si="19"/>
        <v>-0.03</v>
      </c>
      <c r="AB299" s="93">
        <f t="shared" si="20"/>
        <v>0.16000000000000003</v>
      </c>
      <c r="AC299" s="234">
        <f t="shared" si="21"/>
        <v>0.9</v>
      </c>
    </row>
    <row r="300" spans="1:29">
      <c r="A300" s="115">
        <v>44494</v>
      </c>
      <c r="B300" s="202">
        <v>0.997</v>
      </c>
      <c r="C300" s="202">
        <v>0.997</v>
      </c>
      <c r="D300" s="203">
        <v>229241272.93000001</v>
      </c>
      <c r="F300" s="201">
        <f>出入金!R300</f>
        <v>230000000</v>
      </c>
      <c r="G300" s="201">
        <f>出入金!S300</f>
        <v>42449664.429530203</v>
      </c>
      <c r="H300" s="34">
        <f>出入金!C300</f>
        <v>4.296740740740751E-2</v>
      </c>
      <c r="I300" s="167">
        <f t="shared" si="17"/>
        <v>2022709.6599999964</v>
      </c>
      <c r="J300" s="167">
        <f t="shared" si="11"/>
        <v>-758727.06999999285</v>
      </c>
      <c r="K300" s="167">
        <f t="shared" si="12"/>
        <v>0</v>
      </c>
      <c r="L300" s="167">
        <f t="shared" si="13"/>
        <v>2022709.6599999964</v>
      </c>
      <c r="M300" s="167">
        <f t="shared" si="14"/>
        <v>-758727.06999999285</v>
      </c>
      <c r="N300" s="123">
        <f t="shared" si="15"/>
        <v>-1.7873570502766629E-2</v>
      </c>
      <c r="O300" s="123">
        <f>I300/AVERAGE($F$246:F300)</f>
        <v>8.7943898260869416E-3</v>
      </c>
      <c r="P300" s="123">
        <f>J300/AVERAGE($F$246:F300)</f>
        <v>-3.298813347826056E-3</v>
      </c>
      <c r="Q300" s="123">
        <f>L300/AVERAGE($F$246:F300)</f>
        <v>8.7943898260869416E-3</v>
      </c>
      <c r="R300" s="123">
        <f>M300/AVERAGE($F$246:F300)</f>
        <v>-3.298813347826056E-3</v>
      </c>
      <c r="S300" s="123">
        <f>R300/COUNT($R$246:R300)*365</f>
        <v>-2.1892124944663825E-2</v>
      </c>
      <c r="T300">
        <f>(S300-H300)/(STDEV($Q$246:Q300)*SQRT(365))</f>
        <v>-0.52245742416245344</v>
      </c>
      <c r="U300" s="123">
        <f>(P300+1)/(MAX($P$246:P300)+1)-1</f>
        <v>-1.3906038095079731E-2</v>
      </c>
      <c r="V300" s="123">
        <f>MIN($U$246:U300)</f>
        <v>-4.4129364534711613E-2</v>
      </c>
      <c r="W300" s="123">
        <f t="shared" si="16"/>
        <v>-1.2093203173912997E-2</v>
      </c>
      <c r="X300" s="120">
        <f>(W300+1)/(MAX($W$246:W300)+1)-1</f>
        <v>-2.2606835106540379E-2</v>
      </c>
      <c r="Y300" s="123">
        <f>MIN($X$246:X300)</f>
        <v>-4.4129364534711613E-2</v>
      </c>
      <c r="Z300" s="93">
        <f t="shared" si="18"/>
        <v>0.2</v>
      </c>
      <c r="AA300" s="93">
        <f t="shared" si="19"/>
        <v>-0.03</v>
      </c>
      <c r="AB300" s="93">
        <f t="shared" si="20"/>
        <v>0.16000000000000003</v>
      </c>
      <c r="AC300" s="234">
        <f t="shared" si="21"/>
        <v>0.9</v>
      </c>
    </row>
    <row r="301" spans="1:29">
      <c r="A301" s="115">
        <v>44495</v>
      </c>
      <c r="B301" s="202">
        <v>0.99399999999999999</v>
      </c>
      <c r="C301" s="202">
        <v>0.99399999999999999</v>
      </c>
      <c r="D301" s="203">
        <v>228621765.16999999</v>
      </c>
      <c r="F301" s="201">
        <f>出入金!R301</f>
        <v>230000000</v>
      </c>
      <c r="G301" s="201">
        <f>出入金!S301</f>
        <v>43076923.07692308</v>
      </c>
      <c r="H301" s="34">
        <f>出入金!C301</f>
        <v>4.2966051660516709E-2</v>
      </c>
      <c r="I301" s="167">
        <f t="shared" si="17"/>
        <v>-619507.76000002027</v>
      </c>
      <c r="J301" s="167">
        <f t="shared" si="11"/>
        <v>-1378234.8300000131</v>
      </c>
      <c r="K301" s="167">
        <f t="shared" si="12"/>
        <v>0</v>
      </c>
      <c r="L301" s="167">
        <f t="shared" si="13"/>
        <v>-619507.76000002027</v>
      </c>
      <c r="M301" s="167">
        <f t="shared" si="14"/>
        <v>-1378234.8300000131</v>
      </c>
      <c r="N301" s="123">
        <f t="shared" si="15"/>
        <v>-3.1994737125000304E-2</v>
      </c>
      <c r="O301" s="123">
        <f>I301/AVERAGE($F$246:F301)</f>
        <v>-2.6935120000000879E-3</v>
      </c>
      <c r="P301" s="123">
        <f>J301/AVERAGE($F$246:F301)</f>
        <v>-5.9923253478261444E-3</v>
      </c>
      <c r="Q301" s="123">
        <f>L301/AVERAGE($F$246:F301)</f>
        <v>-2.6935120000000879E-3</v>
      </c>
      <c r="R301" s="123">
        <f>M301/AVERAGE($F$246:F301)</f>
        <v>-5.9923253478261444E-3</v>
      </c>
      <c r="S301" s="123">
        <f>R301/COUNT($R$246:R301)*365</f>
        <v>-3.9057120570652547E-2</v>
      </c>
      <c r="T301">
        <f>(S301-H301)/(STDEV($Q$246:Q301)*SQRT(365))</f>
        <v>-0.66581007309314399</v>
      </c>
      <c r="U301" s="123">
        <f>(P301+1)/(MAX($P$246:P301)+1)-1</f>
        <v>-1.6570884846632161E-2</v>
      </c>
      <c r="V301" s="123">
        <f>MIN($U$246:U301)</f>
        <v>-4.4129364534711613E-2</v>
      </c>
      <c r="W301" s="123">
        <f t="shared" si="16"/>
        <v>-1.2093203173912997E-2</v>
      </c>
      <c r="X301" s="120">
        <f>(W301+1)/(MAX($W$246:W301)+1)-1</f>
        <v>-2.2606835106540379E-2</v>
      </c>
      <c r="Y301" s="123">
        <f>MIN($X$246:X301)</f>
        <v>-4.4129364534711613E-2</v>
      </c>
      <c r="Z301" s="93">
        <f t="shared" si="18"/>
        <v>0.2</v>
      </c>
      <c r="AA301" s="93">
        <f t="shared" si="19"/>
        <v>-0.03</v>
      </c>
      <c r="AB301" s="93">
        <f t="shared" si="20"/>
        <v>0.16000000000000003</v>
      </c>
      <c r="AC301" s="234">
        <f t="shared" si="21"/>
        <v>0.9</v>
      </c>
    </row>
    <row r="302" spans="1:29">
      <c r="A302" s="115">
        <v>44496</v>
      </c>
      <c r="B302" s="202">
        <v>0.997</v>
      </c>
      <c r="C302" s="202">
        <v>0.997</v>
      </c>
      <c r="D302" s="203">
        <v>229215171.65000001</v>
      </c>
      <c r="F302" s="201">
        <f>出入金!R302</f>
        <v>230000000</v>
      </c>
      <c r="G302" s="201">
        <f>出入金!S302</f>
        <v>43700000</v>
      </c>
      <c r="H302" s="34">
        <f>出入金!C302</f>
        <v>4.2964705882353044E-2</v>
      </c>
      <c r="I302" s="167">
        <f t="shared" si="17"/>
        <v>593406.48000001907</v>
      </c>
      <c r="J302" s="167">
        <f t="shared" si="11"/>
        <v>-784828.34999999404</v>
      </c>
      <c r="K302" s="167">
        <f t="shared" si="12"/>
        <v>0</v>
      </c>
      <c r="L302" s="167">
        <f t="shared" si="13"/>
        <v>593406.48000001907</v>
      </c>
      <c r="M302" s="167">
        <f t="shared" si="14"/>
        <v>-784828.34999999404</v>
      </c>
      <c r="N302" s="123">
        <f t="shared" si="15"/>
        <v>-1.7959458810068513E-2</v>
      </c>
      <c r="O302" s="123">
        <f>I302/AVERAGE($F$246:F302)</f>
        <v>2.5800281739131264E-3</v>
      </c>
      <c r="P302" s="123">
        <f>J302/AVERAGE($F$246:F302)</f>
        <v>-3.4122971739130176E-3</v>
      </c>
      <c r="Q302" s="123">
        <f>L302/AVERAGE($F$246:F302)</f>
        <v>2.5800281739131264E-3</v>
      </c>
      <c r="R302" s="123">
        <f>M302/AVERAGE($F$246:F302)</f>
        <v>-3.4122971739130176E-3</v>
      </c>
      <c r="S302" s="123">
        <f>R302/COUNT($R$246:R302)*365</f>
        <v>-2.1850674885583361E-2</v>
      </c>
      <c r="T302">
        <f>(S302-H302)/(STDEV($Q$246:Q302)*SQRT(365))</f>
        <v>-0.53006854705348183</v>
      </c>
      <c r="U302" s="123">
        <f>(P302+1)/(MAX($P$246:P302)+1)-1</f>
        <v>-1.4018314188633973E-2</v>
      </c>
      <c r="V302" s="123">
        <f>MIN($U$246:U302)</f>
        <v>-4.4129364534711613E-2</v>
      </c>
      <c r="W302" s="123">
        <f t="shared" si="16"/>
        <v>-1.2093203173912997E-2</v>
      </c>
      <c r="X302" s="120">
        <f>(W302+1)/(MAX($W$246:W302)+1)-1</f>
        <v>-2.2606835106540379E-2</v>
      </c>
      <c r="Y302" s="123">
        <f>MIN($X$246:X302)</f>
        <v>-4.4129364534711613E-2</v>
      </c>
      <c r="Z302" s="93">
        <f t="shared" si="18"/>
        <v>0.2</v>
      </c>
      <c r="AA302" s="93">
        <f t="shared" si="19"/>
        <v>-0.03</v>
      </c>
      <c r="AB302" s="93">
        <f t="shared" si="20"/>
        <v>0.16000000000000003</v>
      </c>
      <c r="AC302" s="234">
        <f t="shared" si="21"/>
        <v>0.9</v>
      </c>
    </row>
    <row r="303" spans="1:29">
      <c r="A303" s="115">
        <v>44497</v>
      </c>
      <c r="B303" s="202">
        <v>0.98099999999999998</v>
      </c>
      <c r="C303" s="202">
        <v>0.98099999999999998</v>
      </c>
      <c r="D303" s="203">
        <v>225600172.72999999</v>
      </c>
      <c r="F303" s="201">
        <f>出入金!R303</f>
        <v>230000000</v>
      </c>
      <c r="G303" s="201">
        <f>出入金!S303</f>
        <v>44318936.87707641</v>
      </c>
      <c r="H303" s="34">
        <f>出入金!C303</f>
        <v>4.2963369963370066E-2</v>
      </c>
      <c r="I303" s="167">
        <f t="shared" si="17"/>
        <v>-3614998.9200000167</v>
      </c>
      <c r="J303" s="167">
        <f t="shared" si="11"/>
        <v>-4399827.2700000107</v>
      </c>
      <c r="K303" s="167">
        <f t="shared" si="12"/>
        <v>0</v>
      </c>
      <c r="L303" s="167">
        <f t="shared" si="13"/>
        <v>-3614998.9200000167</v>
      </c>
      <c r="M303" s="167">
        <f t="shared" si="14"/>
        <v>-4399827.2700000107</v>
      </c>
      <c r="N303" s="123">
        <f t="shared" si="15"/>
        <v>-9.9276462389055714E-2</v>
      </c>
      <c r="O303" s="123">
        <f>I303/AVERAGE($F$246:F303)</f>
        <v>-1.5717386608695726E-2</v>
      </c>
      <c r="P303" s="123">
        <f>J303/AVERAGE($F$246:F303)</f>
        <v>-1.9129683782608743E-2</v>
      </c>
      <c r="Q303" s="123">
        <f>L303/AVERAGE($F$246:F303)</f>
        <v>-1.5717386608695726E-2</v>
      </c>
      <c r="R303" s="123">
        <f>M303/AVERAGE($F$246:F303)</f>
        <v>-1.9129683782608743E-2</v>
      </c>
      <c r="S303" s="123">
        <f>R303/COUNT($R$246:R303)*365</f>
        <v>-0.12038507897676193</v>
      </c>
      <c r="T303">
        <f>(S303-H303)/(STDEV($Q$246:Q303)*SQRT(365))</f>
        <v>-1.2821112749114312</v>
      </c>
      <c r="U303" s="123">
        <f>(P303+1)/(MAX($P$246:P303)+1)-1</f>
        <v>-2.9568431153799035E-2</v>
      </c>
      <c r="V303" s="123">
        <f>MIN($U$246:U303)</f>
        <v>-4.4129364534711613E-2</v>
      </c>
      <c r="W303" s="123">
        <f t="shared" si="16"/>
        <v>-1.2093203173912997E-2</v>
      </c>
      <c r="X303" s="120">
        <f>(W303+1)/(MAX($W$246:W303)+1)-1</f>
        <v>-2.2606835106540379E-2</v>
      </c>
      <c r="Y303" s="123">
        <f>MIN($X$246:X303)</f>
        <v>-4.4129364534711613E-2</v>
      </c>
      <c r="Z303" s="93">
        <f t="shared" si="18"/>
        <v>0.2</v>
      </c>
      <c r="AA303" s="93">
        <f t="shared" si="19"/>
        <v>-0.03</v>
      </c>
      <c r="AB303" s="93">
        <f t="shared" si="20"/>
        <v>0.16000000000000003</v>
      </c>
      <c r="AC303" s="234">
        <f t="shared" si="21"/>
        <v>0.9</v>
      </c>
    </row>
    <row r="304" spans="1:29">
      <c r="A304" s="115">
        <v>44498</v>
      </c>
      <c r="B304" s="202">
        <v>0.98099999999999998</v>
      </c>
      <c r="C304" s="202">
        <v>0.98099999999999998</v>
      </c>
      <c r="D304" s="203">
        <v>225607422.02000001</v>
      </c>
      <c r="F304" s="201">
        <f>出入金!R304</f>
        <v>230000000</v>
      </c>
      <c r="G304" s="201">
        <f>出入金!S304</f>
        <v>44933774.834437087</v>
      </c>
      <c r="H304" s="34">
        <f>出入金!C304</f>
        <v>4.296204379562054E-2</v>
      </c>
      <c r="I304" s="167">
        <f t="shared" si="17"/>
        <v>7249.2900000214577</v>
      </c>
      <c r="J304" s="167">
        <f t="shared" si="11"/>
        <v>-4392577.9799999893</v>
      </c>
      <c r="K304" s="167">
        <f t="shared" si="12"/>
        <v>0</v>
      </c>
      <c r="L304" s="167">
        <f t="shared" si="13"/>
        <v>7249.2900000214577</v>
      </c>
      <c r="M304" s="167">
        <f t="shared" si="14"/>
        <v>-4392577.9799999893</v>
      </c>
      <c r="N304" s="123">
        <f t="shared" si="15"/>
        <v>-9.7756709650699838E-2</v>
      </c>
      <c r="O304" s="123">
        <f>I304/AVERAGE($F$246:F304)</f>
        <v>3.151865217400634E-5</v>
      </c>
      <c r="P304" s="123">
        <f>J304/AVERAGE($F$246:F304)</f>
        <v>-1.9098165130434736E-2</v>
      </c>
      <c r="Q304" s="123">
        <f>L304/AVERAGE($F$246:F304)</f>
        <v>3.151865217400634E-5</v>
      </c>
      <c r="R304" s="123">
        <f>M304/AVERAGE($F$246:F304)</f>
        <v>-1.9098165130434736E-2</v>
      </c>
      <c r="S304" s="123">
        <f>R304/COUNT($R$246:R304)*365</f>
        <v>-0.11814966563743523</v>
      </c>
      <c r="T304">
        <f>(S304-H304)/(STDEV($Q$246:Q304)*SQRT(365))</f>
        <v>-1.275567319763252</v>
      </c>
      <c r="U304" s="123">
        <f>(P304+1)/(MAX($P$246:P304)+1)-1</f>
        <v>-2.9537247933579813E-2</v>
      </c>
      <c r="V304" s="123">
        <f>MIN($U$246:U304)</f>
        <v>-4.4129364534711613E-2</v>
      </c>
      <c r="W304" s="123">
        <f t="shared" si="16"/>
        <v>-1.9098165130434736E-2</v>
      </c>
      <c r="X304" s="120">
        <f>(W304+1)/(MAX($W$246:W304)+1)-1</f>
        <v>-2.9537247933579813E-2</v>
      </c>
      <c r="Y304" s="123">
        <f>MIN($X$246:X304)</f>
        <v>-4.4129364534711613E-2</v>
      </c>
      <c r="Z304" s="93">
        <f t="shared" si="18"/>
        <v>0.2</v>
      </c>
      <c r="AA304" s="93">
        <f t="shared" si="19"/>
        <v>-0.03</v>
      </c>
      <c r="AB304" s="93">
        <f t="shared" si="20"/>
        <v>0.16000000000000003</v>
      </c>
      <c r="AC304" s="234">
        <f t="shared" si="21"/>
        <v>0.9</v>
      </c>
    </row>
    <row r="305" spans="1:29">
      <c r="A305" s="115">
        <v>44499</v>
      </c>
      <c r="B305" s="202">
        <v>0.98099999999999998</v>
      </c>
      <c r="C305" s="202">
        <v>0.98099999999999998</v>
      </c>
      <c r="D305" s="203">
        <v>225607422.02000001</v>
      </c>
      <c r="F305" s="201">
        <f>出入金!R305</f>
        <v>230000000</v>
      </c>
      <c r="G305" s="201">
        <f>出入金!S305</f>
        <v>45544554.455445543</v>
      </c>
      <c r="H305" s="34">
        <f>出入金!C305</f>
        <v>4.2960727272727373E-2</v>
      </c>
      <c r="I305" s="167">
        <f t="shared" si="17"/>
        <v>0</v>
      </c>
      <c r="J305" s="167">
        <f t="shared" si="11"/>
        <v>-4392577.9799999893</v>
      </c>
      <c r="K305" s="167">
        <f t="shared" si="12"/>
        <v>0</v>
      </c>
      <c r="L305" s="167">
        <f t="shared" si="13"/>
        <v>0</v>
      </c>
      <c r="M305" s="167">
        <f t="shared" si="14"/>
        <v>-4392577.9799999893</v>
      </c>
      <c r="N305" s="123">
        <f t="shared" si="15"/>
        <v>-9.6445733908695416E-2</v>
      </c>
      <c r="O305" s="123">
        <f>I305/AVERAGE($F$246:F305)</f>
        <v>0</v>
      </c>
      <c r="P305" s="123">
        <f>J305/AVERAGE($F$246:F305)</f>
        <v>-1.9098165130434736E-2</v>
      </c>
      <c r="Q305" s="123">
        <f>L305/AVERAGE($F$246:F305)</f>
        <v>0</v>
      </c>
      <c r="R305" s="123">
        <f>M305/AVERAGE($F$246:F305)</f>
        <v>-1.9098165130434736E-2</v>
      </c>
      <c r="S305" s="123">
        <f>R305/COUNT($R$246:R305)*365</f>
        <v>-0.11618050454347797</v>
      </c>
      <c r="T305">
        <f>(S305-H305)/(STDEV($Q$246:Q305)*SQRT(365))</f>
        <v>-1.2707560241390552</v>
      </c>
      <c r="U305" s="123">
        <f>(P305+1)/(MAX($P$246:P305)+1)-1</f>
        <v>-2.9537247933579813E-2</v>
      </c>
      <c r="V305" s="123">
        <f>MIN($U$246:U305)</f>
        <v>-4.4129364534711613E-2</v>
      </c>
      <c r="W305" s="123">
        <f t="shared" si="16"/>
        <v>-1.9098165130434736E-2</v>
      </c>
      <c r="X305" s="120">
        <f>(W305+1)/(MAX($W$246:W305)+1)-1</f>
        <v>-2.9537247933579813E-2</v>
      </c>
      <c r="Y305" s="123">
        <f>MIN($X$246:X305)</f>
        <v>-4.4129364534711613E-2</v>
      </c>
      <c r="Z305" s="93">
        <f t="shared" si="18"/>
        <v>0.2</v>
      </c>
      <c r="AA305" s="93">
        <f t="shared" si="19"/>
        <v>-0.03</v>
      </c>
      <c r="AB305" s="93">
        <f t="shared" si="20"/>
        <v>0.16000000000000003</v>
      </c>
      <c r="AC305" s="234">
        <f t="shared" si="21"/>
        <v>0.9</v>
      </c>
    </row>
    <row r="306" spans="1:29">
      <c r="A306" s="115">
        <v>44500</v>
      </c>
      <c r="B306" s="202">
        <v>0.98099999999999998</v>
      </c>
      <c r="C306" s="202">
        <v>0.98099999999999998</v>
      </c>
      <c r="D306" s="203">
        <v>225607422.02000001</v>
      </c>
      <c r="F306" s="201">
        <f>出入金!R306</f>
        <v>230000000</v>
      </c>
      <c r="G306" s="201">
        <f>出入金!S306</f>
        <v>46151315.789473683</v>
      </c>
      <c r="H306" s="34">
        <f>出入金!C306</f>
        <v>4.2959420289855173E-2</v>
      </c>
      <c r="I306" s="167">
        <f t="shared" si="17"/>
        <v>0</v>
      </c>
      <c r="J306" s="167">
        <f t="shared" si="11"/>
        <v>-4392577.9799999893</v>
      </c>
      <c r="K306" s="167">
        <f t="shared" si="12"/>
        <v>0</v>
      </c>
      <c r="L306" s="167">
        <f t="shared" si="13"/>
        <v>0</v>
      </c>
      <c r="M306" s="167">
        <f t="shared" si="14"/>
        <v>-4392577.9799999893</v>
      </c>
      <c r="N306" s="123">
        <f t="shared" si="15"/>
        <v>-9.5177740977904254E-2</v>
      </c>
      <c r="O306" s="123">
        <f>I306/AVERAGE($F$246:F306)</f>
        <v>0</v>
      </c>
      <c r="P306" s="123">
        <f>J306/AVERAGE($F$246:F306)</f>
        <v>-1.9098165130434736E-2</v>
      </c>
      <c r="Q306" s="123">
        <f>L306/AVERAGE($F$246:F306)</f>
        <v>0</v>
      </c>
      <c r="R306" s="123">
        <f>M306/AVERAGE($F$246:F306)</f>
        <v>-1.9098165130434736E-2</v>
      </c>
      <c r="S306" s="123">
        <f>R306/COUNT($R$246:R306)*365</f>
        <v>-0.114275906108339</v>
      </c>
      <c r="T306">
        <f>(S306-H306)/(STDEV($Q$246:Q306)*SQRT(365))</f>
        <v>-1.2661077637580644</v>
      </c>
      <c r="U306" s="123">
        <f>(P306+1)/(MAX($P$246:P306)+1)-1</f>
        <v>-2.9537247933579813E-2</v>
      </c>
      <c r="V306" s="123">
        <f>MIN($U$246:U306)</f>
        <v>-4.4129364534711613E-2</v>
      </c>
      <c r="W306" s="123">
        <f t="shared" si="16"/>
        <v>-1.9098165130434736E-2</v>
      </c>
      <c r="X306" s="120">
        <f>(W306+1)/(MAX($W$246:W306)+1)-1</f>
        <v>-2.9537247933579813E-2</v>
      </c>
      <c r="Y306" s="123">
        <f>MIN($X$246:X306)</f>
        <v>-4.4129364534711613E-2</v>
      </c>
      <c r="Z306" s="93">
        <f t="shared" si="18"/>
        <v>0.2</v>
      </c>
      <c r="AA306" s="93">
        <f t="shared" si="19"/>
        <v>-0.03</v>
      </c>
      <c r="AB306" s="93">
        <f t="shared" si="20"/>
        <v>0.16000000000000003</v>
      </c>
      <c r="AC306" s="234">
        <f t="shared" si="21"/>
        <v>0.9</v>
      </c>
    </row>
    <row r="307" spans="1:29">
      <c r="A307" s="115">
        <v>44501</v>
      </c>
      <c r="B307" s="202">
        <v>0.98499999999999999</v>
      </c>
      <c r="C307" s="202">
        <v>0.98499999999999999</v>
      </c>
      <c r="D307" s="203">
        <v>226475975.91</v>
      </c>
      <c r="F307" s="201">
        <f>出入金!R307</f>
        <v>230000000</v>
      </c>
      <c r="G307" s="201">
        <f>出入金!S307</f>
        <v>46754098.36065574</v>
      </c>
      <c r="H307" s="34">
        <f>出入金!C307</f>
        <v>4.2958122743682416E-2</v>
      </c>
      <c r="I307" s="167">
        <f t="shared" si="17"/>
        <v>868553.88999998569</v>
      </c>
      <c r="J307" s="167">
        <f t="shared" si="11"/>
        <v>-3524024.0900000036</v>
      </c>
      <c r="K307" s="167">
        <f t="shared" si="12"/>
        <v>0</v>
      </c>
      <c r="L307" s="167">
        <f t="shared" si="13"/>
        <v>868553.88999998569</v>
      </c>
      <c r="M307" s="167">
        <f t="shared" si="14"/>
        <v>-3524024.0900000036</v>
      </c>
      <c r="N307" s="123">
        <f t="shared" si="15"/>
        <v>-7.5373586777699939E-2</v>
      </c>
      <c r="O307" s="123">
        <f>I307/AVERAGE($F$246:F307)</f>
        <v>3.7763212608695031E-3</v>
      </c>
      <c r="P307" s="123">
        <f>J307/AVERAGE($F$246:F307)</f>
        <v>-1.5321843869565232E-2</v>
      </c>
      <c r="Q307" s="123">
        <f>L307/AVERAGE($F$246:F307)</f>
        <v>3.7763212608695031E-3</v>
      </c>
      <c r="R307" s="123">
        <f>M307/AVERAGE($F$246:F307)</f>
        <v>-1.5321843869565232E-2</v>
      </c>
      <c r="S307" s="123">
        <f>R307/COUNT($R$246:R307)*365</f>
        <v>-9.0201177619214673E-2</v>
      </c>
      <c r="T307">
        <f>(S307-H307)/(STDEV($Q$246:Q307)*SQRT(365))</f>
        <v>-1.0776472403731778</v>
      </c>
      <c r="U307" s="123">
        <f>(P307+1)/(MAX($P$246:P307)+1)-1</f>
        <v>-2.5801115536602914E-2</v>
      </c>
      <c r="V307" s="123">
        <f>MIN($U$246:U307)</f>
        <v>-4.4129364534711613E-2</v>
      </c>
      <c r="W307" s="123">
        <f t="shared" si="16"/>
        <v>-1.9098165130434736E-2</v>
      </c>
      <c r="X307" s="120">
        <f>(W307+1)/(MAX($W$246:W307)+1)-1</f>
        <v>-2.9537247933579813E-2</v>
      </c>
      <c r="Y307" s="123">
        <f>MIN($X$246:X307)</f>
        <v>-4.4129364534711613E-2</v>
      </c>
      <c r="Z307" s="93">
        <f t="shared" si="18"/>
        <v>0.2</v>
      </c>
      <c r="AA307" s="93">
        <f t="shared" si="19"/>
        <v>-0.03</v>
      </c>
      <c r="AB307" s="93">
        <f t="shared" si="20"/>
        <v>0.16000000000000003</v>
      </c>
      <c r="AC307" s="234">
        <f t="shared" si="21"/>
        <v>0.9</v>
      </c>
    </row>
    <row r="308" spans="1:29">
      <c r="A308" s="115">
        <v>44502</v>
      </c>
      <c r="B308" s="202">
        <v>0.97599999999999998</v>
      </c>
      <c r="C308" s="202">
        <v>0.97599999999999998</v>
      </c>
      <c r="D308" s="203">
        <v>224440384.47</v>
      </c>
      <c r="F308" s="201">
        <f>出入金!R308</f>
        <v>230000000</v>
      </c>
      <c r="G308" s="201">
        <f>出入金!S308</f>
        <v>47352941.176470585</v>
      </c>
      <c r="H308" s="34">
        <f>出入金!C308</f>
        <v>4.2956834532374207E-2</v>
      </c>
      <c r="I308" s="167">
        <f t="shared" si="17"/>
        <v>-2035591.4399999976</v>
      </c>
      <c r="J308" s="167">
        <f t="shared" si="11"/>
        <v>-5559615.5300000012</v>
      </c>
      <c r="K308" s="167">
        <f t="shared" si="12"/>
        <v>0</v>
      </c>
      <c r="L308" s="167">
        <f t="shared" si="13"/>
        <v>-2035591.4399999976</v>
      </c>
      <c r="M308" s="167">
        <f t="shared" si="14"/>
        <v>-5559615.5300000012</v>
      </c>
      <c r="N308" s="123">
        <f t="shared" si="15"/>
        <v>-0.11740802982608699</v>
      </c>
      <c r="O308" s="123">
        <f>I308/AVERAGE($F$246:F308)</f>
        <v>-8.850397565217381E-3</v>
      </c>
      <c r="P308" s="123">
        <f>J308/AVERAGE($F$246:F308)</f>
        <v>-2.4172241434782613E-2</v>
      </c>
      <c r="Q308" s="123">
        <f>L308/AVERAGE($F$246:F308)</f>
        <v>-8.850397565217381E-3</v>
      </c>
      <c r="R308" s="123">
        <f>M308/AVERAGE($F$246:F308)</f>
        <v>-2.4172241434782613E-2</v>
      </c>
      <c r="S308" s="123">
        <f>R308/COUNT($R$246:R308)*365</f>
        <v>-0.14004552577294688</v>
      </c>
      <c r="T308">
        <f>(S308-H308)/(STDEV($Q$246:Q308)*SQRT(365))</f>
        <v>-1.4722473691867957</v>
      </c>
      <c r="U308" s="123">
        <f>(P308+1)/(MAX($P$246:P308)+1)-1</f>
        <v>-3.4557324234249842E-2</v>
      </c>
      <c r="V308" s="123">
        <f>MIN($U$246:U308)</f>
        <v>-4.4129364534711613E-2</v>
      </c>
      <c r="W308" s="123">
        <f t="shared" si="16"/>
        <v>-1.9098165130434736E-2</v>
      </c>
      <c r="X308" s="120">
        <f>(W308+1)/(MAX($W$246:W308)+1)-1</f>
        <v>-2.9537247933579813E-2</v>
      </c>
      <c r="Y308" s="123">
        <f>MIN($X$246:X308)</f>
        <v>-4.4129364534711613E-2</v>
      </c>
      <c r="Z308" s="93">
        <f t="shared" si="18"/>
        <v>0.2</v>
      </c>
      <c r="AA308" s="93">
        <f t="shared" si="19"/>
        <v>-0.03</v>
      </c>
      <c r="AB308" s="93">
        <f t="shared" si="20"/>
        <v>0.16000000000000003</v>
      </c>
      <c r="AC308" s="234">
        <f t="shared" si="21"/>
        <v>0.9</v>
      </c>
    </row>
    <row r="309" spans="1:29">
      <c r="A309" s="115">
        <v>44503</v>
      </c>
      <c r="B309" s="202">
        <v>0.97199999999999998</v>
      </c>
      <c r="C309" s="202">
        <v>0.97199999999999998</v>
      </c>
      <c r="D309" s="203">
        <v>223539316.5</v>
      </c>
      <c r="F309" s="201">
        <f>出入金!R309</f>
        <v>230000000</v>
      </c>
      <c r="G309" s="201">
        <f>出入金!S309</f>
        <v>47947882.736156352</v>
      </c>
      <c r="H309" s="34">
        <f>出入金!C309</f>
        <v>4.2955555555555656E-2</v>
      </c>
      <c r="I309" s="167">
        <f t="shared" si="17"/>
        <v>-901067.96999999881</v>
      </c>
      <c r="J309" s="167">
        <f t="shared" si="11"/>
        <v>-6460683.5</v>
      </c>
      <c r="K309" s="167">
        <f t="shared" si="12"/>
        <v>0</v>
      </c>
      <c r="L309" s="167">
        <f t="shared" si="13"/>
        <v>-901067.96999999881</v>
      </c>
      <c r="M309" s="167">
        <f t="shared" si="14"/>
        <v>-6460683.5</v>
      </c>
      <c r="N309" s="123">
        <f t="shared" si="15"/>
        <v>-0.1347438746263587</v>
      </c>
      <c r="O309" s="123">
        <f>I309/AVERAGE($F$246:F309)</f>
        <v>-3.9176868260869515E-3</v>
      </c>
      <c r="P309" s="123">
        <f>J309/AVERAGE($F$246:F309)</f>
        <v>-2.8089928260869566E-2</v>
      </c>
      <c r="Q309" s="123">
        <f>L309/AVERAGE($F$246:F309)</f>
        <v>-3.9176868260869515E-3</v>
      </c>
      <c r="R309" s="123">
        <f>M309/AVERAGE($F$246:F309)</f>
        <v>-2.8089928260869566E-2</v>
      </c>
      <c r="S309" s="123">
        <f>R309/COUNT($R$246:R309)*365</f>
        <v>-0.16020037211277174</v>
      </c>
      <c r="T309">
        <f>(S309-H309)/(STDEV($Q$246:Q309)*SQRT(365))</f>
        <v>-1.6436646698484054</v>
      </c>
      <c r="U309" s="123">
        <f>(P309+1)/(MAX($P$246:P309)+1)-1</f>
        <v>-3.8433317737192163E-2</v>
      </c>
      <c r="V309" s="123">
        <f>MIN($U$246:U309)</f>
        <v>-4.4129364534711613E-2</v>
      </c>
      <c r="W309" s="123">
        <f t="shared" si="16"/>
        <v>-1.9098165130434736E-2</v>
      </c>
      <c r="X309" s="120">
        <f>(W309+1)/(MAX($W$246:W309)+1)-1</f>
        <v>-2.9537247933579813E-2</v>
      </c>
      <c r="Y309" s="123">
        <f>MIN($X$246:X309)</f>
        <v>-4.4129364534711613E-2</v>
      </c>
      <c r="Z309" s="93">
        <f t="shared" si="18"/>
        <v>0.2</v>
      </c>
      <c r="AA309" s="93">
        <f t="shared" si="19"/>
        <v>-0.03</v>
      </c>
      <c r="AB309" s="93">
        <f t="shared" si="20"/>
        <v>0.16000000000000003</v>
      </c>
      <c r="AC309" s="234">
        <f t="shared" si="21"/>
        <v>0.9</v>
      </c>
    </row>
    <row r="310" spans="1:29">
      <c r="A310" s="115">
        <v>44504</v>
      </c>
      <c r="B310" s="202">
        <v>0.97799999999999998</v>
      </c>
      <c r="C310" s="202">
        <v>0.97799999999999998</v>
      </c>
      <c r="D310" s="203">
        <v>224838548.90000001</v>
      </c>
      <c r="F310" s="201">
        <f>出入金!R310</f>
        <v>230000000</v>
      </c>
      <c r="G310" s="201">
        <f>出入金!S310</f>
        <v>48538961.038961038</v>
      </c>
      <c r="H310" s="34">
        <f>出入金!C310</f>
        <v>4.295428571428582E-2</v>
      </c>
      <c r="I310" s="167">
        <f t="shared" si="17"/>
        <v>1299232.400000006</v>
      </c>
      <c r="J310" s="167">
        <f t="shared" ref="J310:J341" si="22">D310-F310</f>
        <v>-5161451.099999994</v>
      </c>
      <c r="K310" s="167">
        <f t="shared" ref="K310:K341" si="23">IF(P310&gt;0,F310*P310*0.2,0)</f>
        <v>0</v>
      </c>
      <c r="L310" s="167">
        <f t="shared" ref="L310:L341" si="24">M310-M309</f>
        <v>1299232.400000006</v>
      </c>
      <c r="M310" s="167">
        <f t="shared" ref="M310:M341" si="25">J310-K310</f>
        <v>-5161451.099999994</v>
      </c>
      <c r="N310" s="123">
        <f t="shared" ref="N310:N341" si="26">J310/G310</f>
        <v>-0.10633625008695641</v>
      </c>
      <c r="O310" s="123">
        <f>I310/AVERAGE($F$246:F310)</f>
        <v>5.6488365217391562E-3</v>
      </c>
      <c r="P310" s="123">
        <f>J310/AVERAGE($F$246:F310)</f>
        <v>-2.2441091739130409E-2</v>
      </c>
      <c r="Q310" s="123">
        <f>L310/AVERAGE($F$246:F310)</f>
        <v>5.6488365217391562E-3</v>
      </c>
      <c r="R310" s="123">
        <f>M310/AVERAGE($F$246:F310)</f>
        <v>-2.2441091739130409E-2</v>
      </c>
      <c r="S310" s="123">
        <f>R310/COUNT($R$246:R310)*365</f>
        <v>-0.12601536130434768</v>
      </c>
      <c r="T310">
        <f>(S310-H310)/(STDEV($Q$246:Q310)*SQRT(365))</f>
        <v>-1.3684460306678718</v>
      </c>
      <c r="U310" s="123">
        <f>(P310+1)/(MAX($P$246:P310)+1)-1</f>
        <v>-3.2844598008077597E-2</v>
      </c>
      <c r="V310" s="123">
        <f>MIN($U$246:U310)</f>
        <v>-4.4129364534711613E-2</v>
      </c>
      <c r="W310" s="123">
        <f t="shared" ref="W310:W341" si="27">IF(WEEKDAY(A:A)=6,P:P,W309)</f>
        <v>-1.9098165130434736E-2</v>
      </c>
      <c r="X310" s="120">
        <f>(W310+1)/(MAX($W$246:W310)+1)-1</f>
        <v>-2.9537247933579813E-2</v>
      </c>
      <c r="Y310" s="123">
        <f>MIN($X$246:X310)</f>
        <v>-4.4129364534711613E-2</v>
      </c>
      <c r="Z310" s="93">
        <f t="shared" si="18"/>
        <v>0.2</v>
      </c>
      <c r="AA310" s="93">
        <f t="shared" si="19"/>
        <v>-0.03</v>
      </c>
      <c r="AB310" s="93">
        <f t="shared" si="20"/>
        <v>0.16000000000000003</v>
      </c>
      <c r="AC310" s="234">
        <f t="shared" si="21"/>
        <v>0.9</v>
      </c>
    </row>
    <row r="311" spans="1:29">
      <c r="A311" s="115">
        <v>44505</v>
      </c>
      <c r="B311" s="202">
        <v>0.96299999999999997</v>
      </c>
      <c r="C311" s="202">
        <v>0.96299999999999997</v>
      </c>
      <c r="D311" s="203">
        <v>221447333.88999999</v>
      </c>
      <c r="F311" s="201">
        <f>出入金!R311</f>
        <v>230000000</v>
      </c>
      <c r="G311" s="201">
        <f>出入金!S311</f>
        <v>49126213.59223301</v>
      </c>
      <c r="H311" s="34">
        <f>出入金!C311</f>
        <v>4.2953024911032131E-2</v>
      </c>
      <c r="I311" s="167">
        <f t="shared" ref="I311:I342" si="28">D311-D310</f>
        <v>-3391215.0100000203</v>
      </c>
      <c r="J311" s="167">
        <f t="shared" si="22"/>
        <v>-8552666.1100000143</v>
      </c>
      <c r="K311" s="167">
        <f t="shared" si="23"/>
        <v>0</v>
      </c>
      <c r="L311" s="167">
        <f t="shared" si="24"/>
        <v>-3391215.0100000203</v>
      </c>
      <c r="M311" s="167">
        <f t="shared" si="25"/>
        <v>-8552666.1100000143</v>
      </c>
      <c r="N311" s="123">
        <f t="shared" si="26"/>
        <v>-0.17409577259486195</v>
      </c>
      <c r="O311" s="123">
        <f>I311/AVERAGE($F$246:F311)</f>
        <v>-1.474441308695661E-2</v>
      </c>
      <c r="P311" s="123">
        <f>J311/AVERAGE($F$246:F311)</f>
        <v>-3.7185504826087019E-2</v>
      </c>
      <c r="Q311" s="123">
        <f>L311/AVERAGE($F$246:F311)</f>
        <v>-1.474441308695661E-2</v>
      </c>
      <c r="R311" s="123">
        <f>M311/AVERAGE($F$246:F311)</f>
        <v>-3.7185504826087019E-2</v>
      </c>
      <c r="S311" s="123">
        <f>R311/COUNT($R$246:R311)*365</f>
        <v>-0.20564711002305702</v>
      </c>
      <c r="T311">
        <f>(S311-H311)/(STDEV($Q$246:Q311)*SQRT(365))</f>
        <v>-1.9557064922845184</v>
      </c>
      <c r="U311" s="123">
        <f>(P311+1)/(MAX($P$246:P311)+1)-1</f>
        <v>-4.7432096158567694E-2</v>
      </c>
      <c r="V311" s="123">
        <f>MIN($U$246:U311)</f>
        <v>-4.7432096158567694E-2</v>
      </c>
      <c r="W311" s="123">
        <f t="shared" si="27"/>
        <v>-3.7185504826087019E-2</v>
      </c>
      <c r="X311" s="120">
        <f>(W311+1)/(MAX($W$246:W311)+1)-1</f>
        <v>-4.7432096158567694E-2</v>
      </c>
      <c r="Y311" s="123">
        <f>MIN($X$246:X311)</f>
        <v>-4.7432096158567694E-2</v>
      </c>
      <c r="Z311" s="93">
        <f t="shared" ref="Z311:Z342" si="29">Z310</f>
        <v>0.2</v>
      </c>
      <c r="AA311" s="93">
        <f t="shared" ref="AA311:AA342" si="30">AA310</f>
        <v>-0.03</v>
      </c>
      <c r="AB311" s="93">
        <f t="shared" ref="AB311:AB342" si="31">AB310</f>
        <v>0.16000000000000003</v>
      </c>
      <c r="AC311" s="234">
        <f t="shared" ref="AC311:AC342" si="32">AC310</f>
        <v>0.9</v>
      </c>
    </row>
    <row r="312" spans="1:29">
      <c r="A312" s="115">
        <v>44506</v>
      </c>
      <c r="B312" s="202">
        <v>0.96299999999999997</v>
      </c>
      <c r="C312" s="202">
        <v>0.96299999999999997</v>
      </c>
      <c r="D312" s="203">
        <v>221447333.88999999</v>
      </c>
      <c r="F312" s="201">
        <f>出入金!R312</f>
        <v>230000000</v>
      </c>
      <c r="G312" s="201">
        <f>出入金!S312</f>
        <v>49709677.419354841</v>
      </c>
      <c r="H312" s="34">
        <f>出入金!C312</f>
        <v>4.2951773049645495E-2</v>
      </c>
      <c r="I312" s="167">
        <f t="shared" si="28"/>
        <v>0</v>
      </c>
      <c r="J312" s="167">
        <f t="shared" si="22"/>
        <v>-8552666.1100000143</v>
      </c>
      <c r="K312" s="167">
        <f t="shared" si="23"/>
        <v>0</v>
      </c>
      <c r="L312" s="167">
        <f t="shared" si="24"/>
        <v>0</v>
      </c>
      <c r="M312" s="167">
        <f t="shared" si="25"/>
        <v>-8552666.1100000143</v>
      </c>
      <c r="N312" s="123">
        <f t="shared" si="26"/>
        <v>-0.17205233576249218</v>
      </c>
      <c r="O312" s="123">
        <f>I312/AVERAGE($F$246:F312)</f>
        <v>0</v>
      </c>
      <c r="P312" s="123">
        <f>J312/AVERAGE($F$246:F312)</f>
        <v>-3.7185504826087019E-2</v>
      </c>
      <c r="Q312" s="123">
        <f>L312/AVERAGE($F$246:F312)</f>
        <v>0</v>
      </c>
      <c r="R312" s="123">
        <f>M312/AVERAGE($F$246:F312)</f>
        <v>-3.7185504826087019E-2</v>
      </c>
      <c r="S312" s="123">
        <f>R312/COUNT($R$246:R312)*365</f>
        <v>-0.20257775017196658</v>
      </c>
      <c r="T312">
        <f>(S312-H312)/(STDEV($Q$246:Q312)*SQRT(365))</f>
        <v>-1.946245991548778</v>
      </c>
      <c r="U312" s="123">
        <f>(P312+1)/(MAX($P$246:P312)+1)-1</f>
        <v>-4.7432096158567694E-2</v>
      </c>
      <c r="V312" s="123">
        <f>MIN($U$246:U312)</f>
        <v>-4.7432096158567694E-2</v>
      </c>
      <c r="W312" s="123">
        <f t="shared" si="27"/>
        <v>-3.7185504826087019E-2</v>
      </c>
      <c r="X312" s="120">
        <f>(W312+1)/(MAX($W$246:W312)+1)-1</f>
        <v>-4.7432096158567694E-2</v>
      </c>
      <c r="Y312" s="123">
        <f>MIN($X$246:X312)</f>
        <v>-4.7432096158567694E-2</v>
      </c>
      <c r="Z312" s="93">
        <f t="shared" si="29"/>
        <v>0.2</v>
      </c>
      <c r="AA312" s="93">
        <f t="shared" si="30"/>
        <v>-0.03</v>
      </c>
      <c r="AB312" s="93">
        <f t="shared" si="31"/>
        <v>0.16000000000000003</v>
      </c>
      <c r="AC312" s="234">
        <f t="shared" si="32"/>
        <v>0.9</v>
      </c>
    </row>
    <row r="313" spans="1:29">
      <c r="A313" s="115">
        <v>44507</v>
      </c>
      <c r="B313" s="202">
        <v>0.96299999999999997</v>
      </c>
      <c r="C313" s="202">
        <v>0.96299999999999997</v>
      </c>
      <c r="D313" s="203">
        <v>221447333.88999999</v>
      </c>
      <c r="F313" s="201">
        <f>出入金!R313</f>
        <v>230000000</v>
      </c>
      <c r="G313" s="201">
        <f>出入金!S313</f>
        <v>50289389.067524113</v>
      </c>
      <c r="H313" s="34">
        <f>出入金!C313</f>
        <v>4.2950530035335791E-2</v>
      </c>
      <c r="I313" s="167">
        <f t="shared" si="28"/>
        <v>0</v>
      </c>
      <c r="J313" s="167">
        <f t="shared" si="22"/>
        <v>-8552666.1100000143</v>
      </c>
      <c r="K313" s="167">
        <f t="shared" si="23"/>
        <v>0</v>
      </c>
      <c r="L313" s="167">
        <f t="shared" si="24"/>
        <v>0</v>
      </c>
      <c r="M313" s="167">
        <f t="shared" si="25"/>
        <v>-8552666.1100000143</v>
      </c>
      <c r="N313" s="123">
        <f t="shared" si="26"/>
        <v>-0.1700690000134274</v>
      </c>
      <c r="O313" s="123">
        <f>I313/AVERAGE($F$246:F313)</f>
        <v>0</v>
      </c>
      <c r="P313" s="123">
        <f>J313/AVERAGE($F$246:F313)</f>
        <v>-3.7185504826087019E-2</v>
      </c>
      <c r="Q313" s="123">
        <f>L313/AVERAGE($F$246:F313)</f>
        <v>0</v>
      </c>
      <c r="R313" s="123">
        <f>M313/AVERAGE($F$246:F313)</f>
        <v>-3.7185504826087019E-2</v>
      </c>
      <c r="S313" s="123">
        <f>R313/COUNT($R$246:R313)*365</f>
        <v>-0.19959866561061415</v>
      </c>
      <c r="T313">
        <f>(S313-H313)/(STDEV($Q$246:Q313)*SQRT(365))</f>
        <v>-1.9370301612358898</v>
      </c>
      <c r="U313" s="123">
        <f>(P313+1)/(MAX($P$246:P313)+1)-1</f>
        <v>-4.7432096158567694E-2</v>
      </c>
      <c r="V313" s="123">
        <f>MIN($U$246:U313)</f>
        <v>-4.7432096158567694E-2</v>
      </c>
      <c r="W313" s="123">
        <f t="shared" si="27"/>
        <v>-3.7185504826087019E-2</v>
      </c>
      <c r="X313" s="120">
        <f>(W313+1)/(MAX($W$246:W313)+1)-1</f>
        <v>-4.7432096158567694E-2</v>
      </c>
      <c r="Y313" s="123">
        <f>MIN($X$246:X313)</f>
        <v>-4.7432096158567694E-2</v>
      </c>
      <c r="Z313" s="93">
        <f t="shared" si="29"/>
        <v>0.2</v>
      </c>
      <c r="AA313" s="93">
        <f t="shared" si="30"/>
        <v>-0.03</v>
      </c>
      <c r="AB313" s="93">
        <f t="shared" si="31"/>
        <v>0.16000000000000003</v>
      </c>
      <c r="AC313" s="234">
        <f t="shared" si="32"/>
        <v>0.9</v>
      </c>
    </row>
    <row r="314" spans="1:29">
      <c r="A314" s="115">
        <v>44508</v>
      </c>
      <c r="B314" s="202">
        <v>0.96599999999999997</v>
      </c>
      <c r="C314" s="202">
        <v>0.96599999999999997</v>
      </c>
      <c r="D314" s="203">
        <v>222155731.41</v>
      </c>
      <c r="F314" s="201">
        <f>出入金!R314</f>
        <v>230000000</v>
      </c>
      <c r="G314" s="201">
        <f>出入金!S314</f>
        <v>50865384.615384616</v>
      </c>
      <c r="H314" s="34">
        <f>出入金!C314</f>
        <v>4.294929577464799E-2</v>
      </c>
      <c r="I314" s="167">
        <f t="shared" si="28"/>
        <v>708397.52000001073</v>
      </c>
      <c r="J314" s="167">
        <f t="shared" si="22"/>
        <v>-7844268.5900000036</v>
      </c>
      <c r="K314" s="167">
        <f t="shared" si="23"/>
        <v>0</v>
      </c>
      <c r="L314" s="167">
        <f t="shared" si="24"/>
        <v>708397.52000001073</v>
      </c>
      <c r="M314" s="167">
        <f t="shared" si="25"/>
        <v>-7844268.5900000036</v>
      </c>
      <c r="N314" s="123">
        <f t="shared" si="26"/>
        <v>-0.15421624449149346</v>
      </c>
      <c r="O314" s="123">
        <f>I314/AVERAGE($F$246:F314)</f>
        <v>3.079989217391351E-3</v>
      </c>
      <c r="P314" s="123">
        <f>J314/AVERAGE($F$246:F314)</f>
        <v>-3.4105515608695666E-2</v>
      </c>
      <c r="Q314" s="123">
        <f>L314/AVERAGE($F$246:F314)</f>
        <v>3.079989217391351E-3</v>
      </c>
      <c r="R314" s="123">
        <f>M314/AVERAGE($F$246:F314)</f>
        <v>-3.4105515608695666E-2</v>
      </c>
      <c r="S314" s="123">
        <f>R314/COUNT($R$246:R314)*365</f>
        <v>-0.180413234741651</v>
      </c>
      <c r="T314">
        <f>(S314-H314)/(STDEV($Q$246:Q314)*SQRT(365))</f>
        <v>-1.7930321098328734</v>
      </c>
      <c r="U314" s="123">
        <f>(P314+1)/(MAX($P$246:P314)+1)-1</f>
        <v>-4.4384885208409774E-2</v>
      </c>
      <c r="V314" s="123">
        <f>MIN($U$246:U314)</f>
        <v>-4.7432096158567694E-2</v>
      </c>
      <c r="W314" s="123">
        <f t="shared" si="27"/>
        <v>-3.7185504826087019E-2</v>
      </c>
      <c r="X314" s="120">
        <f>(W314+1)/(MAX($W$246:W314)+1)-1</f>
        <v>-4.7432096158567694E-2</v>
      </c>
      <c r="Y314" s="123">
        <f>MIN($X$246:X314)</f>
        <v>-4.7432096158567694E-2</v>
      </c>
      <c r="Z314" s="93">
        <f t="shared" si="29"/>
        <v>0.2</v>
      </c>
      <c r="AA314" s="93">
        <f t="shared" si="30"/>
        <v>-0.03</v>
      </c>
      <c r="AB314" s="93">
        <f t="shared" si="31"/>
        <v>0.16000000000000003</v>
      </c>
      <c r="AC314" s="234">
        <f t="shared" si="32"/>
        <v>0.9</v>
      </c>
    </row>
    <row r="315" spans="1:29">
      <c r="A315" s="115">
        <v>44509</v>
      </c>
      <c r="B315" s="202">
        <v>0.97499999999999998</v>
      </c>
      <c r="C315" s="202">
        <v>0.97499999999999998</v>
      </c>
      <c r="D315" s="203">
        <v>224136336.88999999</v>
      </c>
      <c r="F315" s="201">
        <f>出入金!R315</f>
        <v>230000000</v>
      </c>
      <c r="G315" s="201">
        <f>出入金!S315</f>
        <v>51437699.680511184</v>
      </c>
      <c r="H315" s="34">
        <f>出入金!C315</f>
        <v>4.2948070175438703E-2</v>
      </c>
      <c r="I315" s="167">
        <f t="shared" si="28"/>
        <v>1980605.4799999893</v>
      </c>
      <c r="J315" s="167">
        <f t="shared" si="22"/>
        <v>-5863663.1100000143</v>
      </c>
      <c r="K315" s="167">
        <f t="shared" si="23"/>
        <v>0</v>
      </c>
      <c r="L315" s="167">
        <f t="shared" si="24"/>
        <v>1980605.4799999893</v>
      </c>
      <c r="M315" s="167">
        <f t="shared" si="25"/>
        <v>-5863663.1100000143</v>
      </c>
      <c r="N315" s="123">
        <f t="shared" si="26"/>
        <v>-0.1139954381012425</v>
      </c>
      <c r="O315" s="123">
        <f>I315/AVERAGE($F$246:F315)</f>
        <v>8.6113281739129965E-3</v>
      </c>
      <c r="P315" s="123">
        <f>J315/AVERAGE($F$246:F315)</f>
        <v>-2.549418743478267E-2</v>
      </c>
      <c r="Q315" s="123">
        <f>L315/AVERAGE($F$246:F315)</f>
        <v>8.6113281739129965E-3</v>
      </c>
      <c r="R315" s="123">
        <f>M315/AVERAGE($F$246:F315)</f>
        <v>-2.549418743478267E-2</v>
      </c>
      <c r="S315" s="123">
        <f>R315/COUNT($R$246:R315)*365</f>
        <v>-0.13293397733850962</v>
      </c>
      <c r="T315">
        <f>(S315-H315)/(STDEV($Q$246:Q315)*SQRT(365))</f>
        <v>-1.4025424038854153</v>
      </c>
      <c r="U315" s="123">
        <f>(P315+1)/(MAX($P$246:P315)+1)-1</f>
        <v>-3.5865201646278488E-2</v>
      </c>
      <c r="V315" s="123">
        <f>MIN($U$246:U315)</f>
        <v>-4.7432096158567694E-2</v>
      </c>
      <c r="W315" s="123">
        <f t="shared" si="27"/>
        <v>-3.7185504826087019E-2</v>
      </c>
      <c r="X315" s="120">
        <f>(W315+1)/(MAX($W$246:W315)+1)-1</f>
        <v>-4.7432096158567694E-2</v>
      </c>
      <c r="Y315" s="123">
        <f>MIN($X$246:X315)</f>
        <v>-4.7432096158567694E-2</v>
      </c>
      <c r="Z315" s="93">
        <f t="shared" si="29"/>
        <v>0.2</v>
      </c>
      <c r="AA315" s="93">
        <f t="shared" si="30"/>
        <v>-0.03</v>
      </c>
      <c r="AB315" s="93">
        <f t="shared" si="31"/>
        <v>0.16000000000000003</v>
      </c>
      <c r="AC315" s="234">
        <f t="shared" si="32"/>
        <v>0.9</v>
      </c>
    </row>
    <row r="316" spans="1:29">
      <c r="A316" s="115">
        <v>44510</v>
      </c>
      <c r="B316" s="202">
        <v>0.97899999999999998</v>
      </c>
      <c r="C316" s="202">
        <v>0.97899999999999998</v>
      </c>
      <c r="D316" s="203">
        <v>225203337</v>
      </c>
      <c r="F316" s="201">
        <f>出入金!R316</f>
        <v>230000000</v>
      </c>
      <c r="G316" s="201">
        <f>出入金!S316</f>
        <v>52006369.426751591</v>
      </c>
      <c r="H316" s="34">
        <f>出入金!C316</f>
        <v>4.2946853146853252E-2</v>
      </c>
      <c r="I316" s="167">
        <f t="shared" si="28"/>
        <v>1067000.1100000143</v>
      </c>
      <c r="J316" s="167">
        <f t="shared" si="22"/>
        <v>-4796663</v>
      </c>
      <c r="K316" s="167">
        <f t="shared" si="23"/>
        <v>0</v>
      </c>
      <c r="L316" s="167">
        <f t="shared" si="24"/>
        <v>1067000.1100000143</v>
      </c>
      <c r="M316" s="167">
        <f t="shared" si="25"/>
        <v>-4796663</v>
      </c>
      <c r="N316" s="123">
        <f t="shared" si="26"/>
        <v>-9.2232221800367428E-2</v>
      </c>
      <c r="O316" s="123">
        <f>I316/AVERAGE($F$246:F316)</f>
        <v>4.6391309130435401E-3</v>
      </c>
      <c r="P316" s="123">
        <f>J316/AVERAGE($F$246:F316)</f>
        <v>-2.0855056521739131E-2</v>
      </c>
      <c r="Q316" s="123">
        <f>L316/AVERAGE($F$246:F316)</f>
        <v>4.6391309130435401E-3</v>
      </c>
      <c r="R316" s="123">
        <f>M316/AVERAGE($F$246:F316)</f>
        <v>-2.0855056521739131E-2</v>
      </c>
      <c r="S316" s="123">
        <f>R316/COUNT($R$246:R316)*365</f>
        <v>-0.10721261451316595</v>
      </c>
      <c r="T316">
        <f>(S316-H316)/(STDEV($Q$246:Q316)*SQRT(365))</f>
        <v>-1.201092160624168</v>
      </c>
      <c r="U316" s="123">
        <f>(P316+1)/(MAX($P$246:P316)+1)-1</f>
        <v>-3.1275441903737655E-2</v>
      </c>
      <c r="V316" s="123">
        <f>MIN($U$246:U316)</f>
        <v>-4.7432096158567694E-2</v>
      </c>
      <c r="W316" s="123">
        <f t="shared" si="27"/>
        <v>-3.7185504826087019E-2</v>
      </c>
      <c r="X316" s="120">
        <f>(W316+1)/(MAX($W$246:W316)+1)-1</f>
        <v>-4.7432096158567694E-2</v>
      </c>
      <c r="Y316" s="123">
        <f>MIN($X$246:X316)</f>
        <v>-4.7432096158567694E-2</v>
      </c>
      <c r="Z316" s="93">
        <f t="shared" si="29"/>
        <v>0.2</v>
      </c>
      <c r="AA316" s="93">
        <f t="shared" si="30"/>
        <v>-0.03</v>
      </c>
      <c r="AB316" s="93">
        <f t="shared" si="31"/>
        <v>0.16000000000000003</v>
      </c>
      <c r="AC316" s="234">
        <f t="shared" si="32"/>
        <v>0.9</v>
      </c>
    </row>
    <row r="317" spans="1:29">
      <c r="A317" s="115">
        <v>44511</v>
      </c>
      <c r="B317" s="202">
        <v>0.97499999999999998</v>
      </c>
      <c r="C317" s="202">
        <v>0.97499999999999998</v>
      </c>
      <c r="D317" s="203">
        <v>224286623.80000001</v>
      </c>
      <c r="F317" s="201">
        <f>出入金!R317</f>
        <v>230000000</v>
      </c>
      <c r="G317" s="201">
        <f>出入金!S317</f>
        <v>52571428.571428575</v>
      </c>
      <c r="H317" s="34">
        <f>出入金!C317</f>
        <v>4.2945644599303244E-2</v>
      </c>
      <c r="I317" s="167">
        <f t="shared" si="28"/>
        <v>-916713.19999998808</v>
      </c>
      <c r="J317" s="167">
        <f t="shared" si="22"/>
        <v>-5713376.1999999881</v>
      </c>
      <c r="K317" s="167">
        <f t="shared" si="23"/>
        <v>0</v>
      </c>
      <c r="L317" s="167">
        <f t="shared" si="24"/>
        <v>-916713.19999998808</v>
      </c>
      <c r="M317" s="167">
        <f t="shared" si="25"/>
        <v>-5713376.1999999881</v>
      </c>
      <c r="N317" s="123">
        <f t="shared" si="26"/>
        <v>-0.10867835163043454</v>
      </c>
      <c r="O317" s="123">
        <f>I317/AVERAGE($F$246:F317)</f>
        <v>-3.9857095652173396E-3</v>
      </c>
      <c r="P317" s="123">
        <f>J317/AVERAGE($F$246:F317)</f>
        <v>-2.484076608695647E-2</v>
      </c>
      <c r="Q317" s="123">
        <f>L317/AVERAGE($F$246:F317)</f>
        <v>-3.9857095652173396E-3</v>
      </c>
      <c r="R317" s="123">
        <f>M317/AVERAGE($F$246:F317)</f>
        <v>-2.484076608695647E-2</v>
      </c>
      <c r="S317" s="123">
        <f>R317/COUNT($R$246:R317)*365</f>
        <v>-0.12592888363526544</v>
      </c>
      <c r="T317">
        <f>(S317-H317)/(STDEV($Q$246:Q317)*SQRT(365))</f>
        <v>-1.3573641008746855</v>
      </c>
      <c r="U317" s="123">
        <f>(P317+1)/(MAX($P$246:P317)+1)-1</f>
        <v>-3.5218734225249793E-2</v>
      </c>
      <c r="V317" s="123">
        <f>MIN($U$246:U317)</f>
        <v>-4.7432096158567694E-2</v>
      </c>
      <c r="W317" s="123">
        <f t="shared" si="27"/>
        <v>-3.7185504826087019E-2</v>
      </c>
      <c r="X317" s="120">
        <f>(W317+1)/(MAX($W$246:W317)+1)-1</f>
        <v>-4.7432096158567694E-2</v>
      </c>
      <c r="Y317" s="123">
        <f>MIN($X$246:X317)</f>
        <v>-4.7432096158567694E-2</v>
      </c>
      <c r="Z317" s="93">
        <f t="shared" si="29"/>
        <v>0.2</v>
      </c>
      <c r="AA317" s="93">
        <f t="shared" si="30"/>
        <v>-0.03</v>
      </c>
      <c r="AB317" s="93">
        <f t="shared" si="31"/>
        <v>0.16000000000000003</v>
      </c>
      <c r="AC317" s="234">
        <f t="shared" si="32"/>
        <v>0.9</v>
      </c>
    </row>
    <row r="318" spans="1:29">
      <c r="A318" s="115">
        <v>44512</v>
      </c>
      <c r="B318" s="202">
        <v>0.97799999999999998</v>
      </c>
      <c r="C318" s="202">
        <v>0.97799999999999998</v>
      </c>
      <c r="D318" s="203">
        <v>224852405.16999999</v>
      </c>
      <c r="F318" s="201">
        <f>出入金!R318</f>
        <v>230000000</v>
      </c>
      <c r="G318" s="201">
        <f>出入金!S318</f>
        <v>53132911.392405063</v>
      </c>
      <c r="H318" s="34">
        <f>出入金!C318</f>
        <v>4.2944444444444549E-2</v>
      </c>
      <c r="I318" s="167">
        <f t="shared" si="28"/>
        <v>565781.36999997497</v>
      </c>
      <c r="J318" s="167">
        <f t="shared" si="22"/>
        <v>-5147594.8300000131</v>
      </c>
      <c r="K318" s="167">
        <f t="shared" si="23"/>
        <v>0</v>
      </c>
      <c r="L318" s="167">
        <f t="shared" si="24"/>
        <v>565781.36999997497</v>
      </c>
      <c r="M318" s="167">
        <f t="shared" si="25"/>
        <v>-5147594.8300000131</v>
      </c>
      <c r="N318" s="123">
        <f t="shared" si="26"/>
        <v>-9.6881475061346284E-2</v>
      </c>
      <c r="O318" s="123">
        <f>I318/AVERAGE($F$246:F318)</f>
        <v>2.4599189999998912E-3</v>
      </c>
      <c r="P318" s="123">
        <f>J318/AVERAGE($F$246:F318)</f>
        <v>-2.238084708695658E-2</v>
      </c>
      <c r="Q318" s="123">
        <f>L318/AVERAGE($F$246:F318)</f>
        <v>2.4599189999998912E-3</v>
      </c>
      <c r="R318" s="123">
        <f>M318/AVERAGE($F$246:F318)</f>
        <v>-2.238084708695658E-2</v>
      </c>
      <c r="S318" s="123">
        <f>R318/COUNT($R$246:R318)*365</f>
        <v>-0.11190423543478291</v>
      </c>
      <c r="T318">
        <f>(S318-H318)/(STDEV($Q$246:Q318)*SQRT(365))</f>
        <v>-1.2517507884626558</v>
      </c>
      <c r="U318" s="123">
        <f>(P318+1)/(MAX($P$246:P318)+1)-1</f>
        <v>-3.2784994499482134E-2</v>
      </c>
      <c r="V318" s="123">
        <f>MIN($U$246:U318)</f>
        <v>-4.7432096158567694E-2</v>
      </c>
      <c r="W318" s="123">
        <f t="shared" si="27"/>
        <v>-2.238084708695658E-2</v>
      </c>
      <c r="X318" s="120">
        <f>(W318+1)/(MAX($W$246:W318)+1)-1</f>
        <v>-3.2784994499482134E-2</v>
      </c>
      <c r="Y318" s="123">
        <f>MIN($X$246:X318)</f>
        <v>-4.7432096158567694E-2</v>
      </c>
      <c r="Z318" s="93">
        <f t="shared" si="29"/>
        <v>0.2</v>
      </c>
      <c r="AA318" s="93">
        <f t="shared" si="30"/>
        <v>-0.03</v>
      </c>
      <c r="AB318" s="93">
        <f t="shared" si="31"/>
        <v>0.16000000000000003</v>
      </c>
      <c r="AC318" s="234">
        <f t="shared" si="32"/>
        <v>0.9</v>
      </c>
    </row>
    <row r="319" spans="1:29">
      <c r="A319" s="115">
        <v>44513</v>
      </c>
      <c r="B319" s="202">
        <v>0.97799999999999998</v>
      </c>
      <c r="C319" s="202">
        <v>0.97799999999999998</v>
      </c>
      <c r="D319" s="203">
        <v>224852405.16999999</v>
      </c>
      <c r="F319" s="201">
        <f>出入金!R319</f>
        <v>230000000</v>
      </c>
      <c r="G319" s="201">
        <f>出入金!S319</f>
        <v>53690851.735015772</v>
      </c>
      <c r="H319" s="34">
        <f>出入金!C319</f>
        <v>4.2943252595155815E-2</v>
      </c>
      <c r="I319" s="167">
        <f t="shared" si="28"/>
        <v>0</v>
      </c>
      <c r="J319" s="167">
        <f t="shared" si="22"/>
        <v>-5147594.8300000131</v>
      </c>
      <c r="K319" s="167">
        <f t="shared" si="23"/>
        <v>0</v>
      </c>
      <c r="L319" s="167">
        <f t="shared" si="24"/>
        <v>0</v>
      </c>
      <c r="M319" s="167">
        <f t="shared" si="25"/>
        <v>-5147594.8300000131</v>
      </c>
      <c r="N319" s="123">
        <f t="shared" si="26"/>
        <v>-9.587470981844913E-2</v>
      </c>
      <c r="O319" s="123">
        <f>I319/AVERAGE($F$246:F319)</f>
        <v>0</v>
      </c>
      <c r="P319" s="123">
        <f>J319/AVERAGE($F$246:F319)</f>
        <v>-2.238084708695658E-2</v>
      </c>
      <c r="Q319" s="123">
        <f>L319/AVERAGE($F$246:F319)</f>
        <v>0</v>
      </c>
      <c r="R319" s="123">
        <f>M319/AVERAGE($F$246:F319)</f>
        <v>-2.238084708695658E-2</v>
      </c>
      <c r="S319" s="123">
        <f>R319/COUNT($R$246:R319)*365</f>
        <v>-0.11039201603701555</v>
      </c>
      <c r="T319">
        <f>(S319-H319)/(STDEV($Q$246:Q319)*SQRT(365))</f>
        <v>-1.2480757259064761</v>
      </c>
      <c r="U319" s="123">
        <f>(P319+1)/(MAX($P$246:P319)+1)-1</f>
        <v>-3.2784994499482134E-2</v>
      </c>
      <c r="V319" s="123">
        <f>MIN($U$246:U319)</f>
        <v>-4.7432096158567694E-2</v>
      </c>
      <c r="W319" s="123">
        <f t="shared" si="27"/>
        <v>-2.238084708695658E-2</v>
      </c>
      <c r="X319" s="120">
        <f>(W319+1)/(MAX($W$246:W319)+1)-1</f>
        <v>-3.2784994499482134E-2</v>
      </c>
      <c r="Y319" s="123">
        <f>MIN($X$246:X319)</f>
        <v>-4.7432096158567694E-2</v>
      </c>
      <c r="Z319" s="93">
        <f t="shared" si="29"/>
        <v>0.2</v>
      </c>
      <c r="AA319" s="93">
        <f t="shared" si="30"/>
        <v>-0.03</v>
      </c>
      <c r="AB319" s="93">
        <f t="shared" si="31"/>
        <v>0.16000000000000003</v>
      </c>
      <c r="AC319" s="234">
        <f t="shared" si="32"/>
        <v>0.9</v>
      </c>
    </row>
    <row r="320" spans="1:29">
      <c r="A320" s="115">
        <v>44514</v>
      </c>
      <c r="B320" s="202">
        <v>0.97799999999999998</v>
      </c>
      <c r="C320" s="202">
        <v>0.97799999999999998</v>
      </c>
      <c r="D320" s="203">
        <v>224852405.16999999</v>
      </c>
      <c r="F320" s="201">
        <f>出入金!R320</f>
        <v>230000000</v>
      </c>
      <c r="G320" s="201">
        <f>出入金!S320</f>
        <v>54245283.018867925</v>
      </c>
      <c r="H320" s="34">
        <f>出入金!C320</f>
        <v>4.2942068965517347E-2</v>
      </c>
      <c r="I320" s="167">
        <f t="shared" si="28"/>
        <v>0</v>
      </c>
      <c r="J320" s="167">
        <f t="shared" si="22"/>
        <v>-5147594.8300000131</v>
      </c>
      <c r="K320" s="167">
        <f t="shared" si="23"/>
        <v>0</v>
      </c>
      <c r="L320" s="167">
        <f t="shared" si="24"/>
        <v>0</v>
      </c>
      <c r="M320" s="167">
        <f t="shared" si="25"/>
        <v>-5147594.8300000131</v>
      </c>
      <c r="N320" s="123">
        <f t="shared" si="26"/>
        <v>-9.4894791648695895E-2</v>
      </c>
      <c r="O320" s="123">
        <f>I320/AVERAGE($F$246:F320)</f>
        <v>0</v>
      </c>
      <c r="P320" s="123">
        <f>J320/AVERAGE($F$246:F320)</f>
        <v>-2.238084708695658E-2</v>
      </c>
      <c r="Q320" s="123">
        <f>L320/AVERAGE($F$246:F320)</f>
        <v>0</v>
      </c>
      <c r="R320" s="123">
        <f>M320/AVERAGE($F$246:F320)</f>
        <v>-2.238084708695658E-2</v>
      </c>
      <c r="S320" s="123">
        <f>R320/COUNT($R$246:R320)*365</f>
        <v>-0.10892012248985536</v>
      </c>
      <c r="T320">
        <f>(S320-H320)/(STDEV($Q$246:Q320)*SQRT(365))</f>
        <v>-1.2445045213106831</v>
      </c>
      <c r="U320" s="123">
        <f>(P320+1)/(MAX($P$246:P320)+1)-1</f>
        <v>-3.2784994499482134E-2</v>
      </c>
      <c r="V320" s="123">
        <f>MIN($U$246:U320)</f>
        <v>-4.7432096158567694E-2</v>
      </c>
      <c r="W320" s="123">
        <f t="shared" si="27"/>
        <v>-2.238084708695658E-2</v>
      </c>
      <c r="X320" s="120">
        <f>(W320+1)/(MAX($W$246:W320)+1)-1</f>
        <v>-3.2784994499482134E-2</v>
      </c>
      <c r="Y320" s="123">
        <f>MIN($X$246:X320)</f>
        <v>-4.7432096158567694E-2</v>
      </c>
      <c r="Z320" s="93">
        <f t="shared" si="29"/>
        <v>0.2</v>
      </c>
      <c r="AA320" s="93">
        <f t="shared" si="30"/>
        <v>-0.03</v>
      </c>
      <c r="AB320" s="93">
        <f t="shared" si="31"/>
        <v>0.16000000000000003</v>
      </c>
      <c r="AC320" s="234">
        <f t="shared" si="32"/>
        <v>0.9</v>
      </c>
    </row>
    <row r="321" spans="1:29">
      <c r="A321" s="115">
        <v>44515</v>
      </c>
      <c r="B321" s="202">
        <v>0.98199999999999998</v>
      </c>
      <c r="C321" s="202">
        <v>0.98199999999999998</v>
      </c>
      <c r="D321" s="203">
        <v>225813608.22999999</v>
      </c>
      <c r="F321" s="201">
        <f>出入金!R321</f>
        <v>230000000</v>
      </c>
      <c r="G321" s="201">
        <f>出入金!S321</f>
        <v>54796238.244514108</v>
      </c>
      <c r="H321" s="34">
        <f>出入金!C321</f>
        <v>4.2940893470790484E-2</v>
      </c>
      <c r="I321" s="167">
        <f t="shared" si="28"/>
        <v>961203.06000000238</v>
      </c>
      <c r="J321" s="167">
        <f t="shared" si="22"/>
        <v>-4186391.7700000107</v>
      </c>
      <c r="K321" s="167">
        <f t="shared" si="23"/>
        <v>0</v>
      </c>
      <c r="L321" s="167">
        <f t="shared" si="24"/>
        <v>961203.06000000238</v>
      </c>
      <c r="M321" s="167">
        <f t="shared" si="25"/>
        <v>-4186391.7700000107</v>
      </c>
      <c r="N321" s="123">
        <f t="shared" si="26"/>
        <v>-7.6399254841533371E-2</v>
      </c>
      <c r="O321" s="123">
        <f>I321/AVERAGE($F$246:F321)</f>
        <v>4.179143739130445E-3</v>
      </c>
      <c r="P321" s="123">
        <f>J321/AVERAGE($F$246:F321)</f>
        <v>-1.8201703347826132E-2</v>
      </c>
      <c r="Q321" s="123">
        <f>L321/AVERAGE($F$246:F321)</f>
        <v>4.179143739130445E-3</v>
      </c>
      <c r="R321" s="123">
        <f>M321/AVERAGE($F$246:F321)</f>
        <v>-1.8201703347826132E-2</v>
      </c>
      <c r="S321" s="123">
        <f>R321/COUNT($R$246:R321)*365</f>
        <v>-8.7416075288901815E-2</v>
      </c>
      <c r="T321">
        <f>(S321-H321)/(STDEV($Q$246:Q321)*SQRT(365))</f>
        <v>-1.0719570218862466</v>
      </c>
      <c r="U321" s="123">
        <f>(P321+1)/(MAX($P$246:P321)+1)-1</f>
        <v>-2.8650326594719888E-2</v>
      </c>
      <c r="V321" s="123">
        <f>MIN($U$246:U321)</f>
        <v>-4.7432096158567694E-2</v>
      </c>
      <c r="W321" s="123">
        <f t="shared" si="27"/>
        <v>-2.238084708695658E-2</v>
      </c>
      <c r="X321" s="120">
        <f>(W321+1)/(MAX($W$246:W321)+1)-1</f>
        <v>-3.2784994499482134E-2</v>
      </c>
      <c r="Y321" s="123">
        <f>MIN($X$246:X321)</f>
        <v>-4.7432096158567694E-2</v>
      </c>
      <c r="Z321" s="93">
        <f t="shared" si="29"/>
        <v>0.2</v>
      </c>
      <c r="AA321" s="93">
        <f t="shared" si="30"/>
        <v>-0.03</v>
      </c>
      <c r="AB321" s="93">
        <f t="shared" si="31"/>
        <v>0.16000000000000003</v>
      </c>
      <c r="AC321" s="234">
        <f t="shared" si="32"/>
        <v>0.9</v>
      </c>
    </row>
    <row r="322" spans="1:29">
      <c r="A322" s="115">
        <v>44516</v>
      </c>
      <c r="B322" s="202">
        <v>0.97799999999999998</v>
      </c>
      <c r="C322" s="202">
        <v>0.97799999999999998</v>
      </c>
      <c r="D322" s="203">
        <v>225052206.65000001</v>
      </c>
      <c r="F322" s="201">
        <f>出入金!R322</f>
        <v>230000000</v>
      </c>
      <c r="G322" s="201">
        <f>出入金!S322</f>
        <v>55343750</v>
      </c>
      <c r="H322" s="34">
        <f>出入金!C322</f>
        <v>4.2939726027397367E-2</v>
      </c>
      <c r="I322" s="167">
        <f t="shared" si="28"/>
        <v>-761401.57999998331</v>
      </c>
      <c r="J322" s="167">
        <f t="shared" si="22"/>
        <v>-4947793.349999994</v>
      </c>
      <c r="K322" s="167">
        <f t="shared" si="23"/>
        <v>0</v>
      </c>
      <c r="L322" s="167">
        <f t="shared" si="24"/>
        <v>-761401.57999998331</v>
      </c>
      <c r="M322" s="167">
        <f t="shared" si="25"/>
        <v>-4947793.349999994</v>
      </c>
      <c r="N322" s="123">
        <f t="shared" si="26"/>
        <v>-8.9401122077921974E-2</v>
      </c>
      <c r="O322" s="123">
        <f>I322/AVERAGE($F$246:F322)</f>
        <v>-3.3104416521738404E-3</v>
      </c>
      <c r="P322" s="123">
        <f>J322/AVERAGE($F$246:F322)</f>
        <v>-2.1512144999999976E-2</v>
      </c>
      <c r="Q322" s="123">
        <f>L322/AVERAGE($F$246:F322)</f>
        <v>-3.3104416521738404E-3</v>
      </c>
      <c r="R322" s="123">
        <f>M322/AVERAGE($F$246:F322)</f>
        <v>-2.1512144999999976E-2</v>
      </c>
      <c r="S322" s="123">
        <f>R322/COUNT($R$246:R322)*365</f>
        <v>-0.10197315487012977</v>
      </c>
      <c r="T322">
        <f>(S322-H322)/(STDEV($Q$246:Q322)*SQRT(365))</f>
        <v>-1.1977387817086398</v>
      </c>
      <c r="U322" s="123">
        <f>(P322+1)/(MAX($P$246:P322)+1)-1</f>
        <v>-3.1925537428382111E-2</v>
      </c>
      <c r="V322" s="123">
        <f>MIN($U$246:U322)</f>
        <v>-4.7432096158567694E-2</v>
      </c>
      <c r="W322" s="123">
        <f t="shared" si="27"/>
        <v>-2.238084708695658E-2</v>
      </c>
      <c r="X322" s="120">
        <f>(W322+1)/(MAX($W$246:W322)+1)-1</f>
        <v>-3.2784994499482134E-2</v>
      </c>
      <c r="Y322" s="123">
        <f>MIN($X$246:X322)</f>
        <v>-4.7432096158567694E-2</v>
      </c>
      <c r="Z322" s="93">
        <f t="shared" si="29"/>
        <v>0.2</v>
      </c>
      <c r="AA322" s="93">
        <f t="shared" si="30"/>
        <v>-0.03</v>
      </c>
      <c r="AB322" s="93">
        <f t="shared" si="31"/>
        <v>0.16000000000000003</v>
      </c>
      <c r="AC322" s="234">
        <f t="shared" si="32"/>
        <v>0.9</v>
      </c>
    </row>
    <row r="323" spans="1:29">
      <c r="A323" s="115">
        <v>44517</v>
      </c>
      <c r="B323" s="202">
        <v>0.99099999999999999</v>
      </c>
      <c r="C323" s="202">
        <v>0.99099999999999999</v>
      </c>
      <c r="D323" s="203">
        <v>227931637.80000001</v>
      </c>
      <c r="F323" s="201">
        <f>出入金!R323</f>
        <v>230000000</v>
      </c>
      <c r="G323" s="201">
        <f>出入金!S323</f>
        <v>55887850.467289716</v>
      </c>
      <c r="H323" s="34">
        <f>出入金!C323</f>
        <v>4.2938566552901132E-2</v>
      </c>
      <c r="I323" s="167">
        <f t="shared" si="28"/>
        <v>2879431.150000006</v>
      </c>
      <c r="J323" s="167">
        <f t="shared" si="22"/>
        <v>-2068362.1999999881</v>
      </c>
      <c r="K323" s="167">
        <f t="shared" si="23"/>
        <v>0</v>
      </c>
      <c r="L323" s="167">
        <f t="shared" si="24"/>
        <v>2879431.150000006</v>
      </c>
      <c r="M323" s="167">
        <f t="shared" si="25"/>
        <v>-2068362.1999999881</v>
      </c>
      <c r="N323" s="123">
        <f t="shared" si="26"/>
        <v>-3.7009156421404468E-2</v>
      </c>
      <c r="O323" s="123">
        <f>I323/AVERAGE($F$246:F323)</f>
        <v>1.2519265869565243E-2</v>
      </c>
      <c r="P323" s="123">
        <f>J323/AVERAGE($F$246:F323)</f>
        <v>-8.9928791304347312E-3</v>
      </c>
      <c r="Q323" s="123">
        <f>L323/AVERAGE($F$246:F323)</f>
        <v>1.2519265869565243E-2</v>
      </c>
      <c r="R323" s="123">
        <f>M323/AVERAGE($F$246:F323)</f>
        <v>-8.9928791304347312E-3</v>
      </c>
      <c r="S323" s="123">
        <f>R323/COUNT($R$246:R323)*365</f>
        <v>-4.208206259754714E-2</v>
      </c>
      <c r="T323">
        <f>(S323-H323)/(STDEV($Q$246:Q323)*SQRT(365))</f>
        <v>-0.68927542690360644</v>
      </c>
      <c r="U323" s="123">
        <f>(P323+1)/(MAX($P$246:P323)+1)-1</f>
        <v>-1.9539505740262086E-2</v>
      </c>
      <c r="V323" s="123">
        <f>MIN($U$246:U323)</f>
        <v>-4.7432096158567694E-2</v>
      </c>
      <c r="W323" s="123">
        <f t="shared" si="27"/>
        <v>-2.238084708695658E-2</v>
      </c>
      <c r="X323" s="120">
        <f>(W323+1)/(MAX($W$246:W323)+1)-1</f>
        <v>-3.2784994499482134E-2</v>
      </c>
      <c r="Y323" s="123">
        <f>MIN($X$246:X323)</f>
        <v>-4.7432096158567694E-2</v>
      </c>
      <c r="Z323" s="93">
        <f t="shared" si="29"/>
        <v>0.2</v>
      </c>
      <c r="AA323" s="93">
        <f t="shared" si="30"/>
        <v>-0.03</v>
      </c>
      <c r="AB323" s="93">
        <f t="shared" si="31"/>
        <v>0.16000000000000003</v>
      </c>
      <c r="AC323" s="234">
        <f t="shared" si="32"/>
        <v>0.9</v>
      </c>
    </row>
    <row r="324" spans="1:29">
      <c r="A324" s="115">
        <v>44518</v>
      </c>
      <c r="B324" s="202">
        <v>0.99</v>
      </c>
      <c r="C324" s="202">
        <v>0.99</v>
      </c>
      <c r="D324" s="203">
        <v>227720602.43000001</v>
      </c>
      <c r="F324" s="201">
        <f>出入金!R324</f>
        <v>230000000</v>
      </c>
      <c r="G324" s="201">
        <f>出入金!S324</f>
        <v>56428571.428571425</v>
      </c>
      <c r="H324" s="34">
        <f>出入金!C324</f>
        <v>4.2937414965986499E-2</v>
      </c>
      <c r="I324" s="167">
        <f t="shared" si="28"/>
        <v>-211035.37000000477</v>
      </c>
      <c r="J324" s="167">
        <f t="shared" si="22"/>
        <v>-2279397.5699999928</v>
      </c>
      <c r="K324" s="167">
        <f t="shared" si="23"/>
        <v>0</v>
      </c>
      <c r="L324" s="167">
        <f t="shared" si="24"/>
        <v>-211035.37000000477</v>
      </c>
      <c r="M324" s="167">
        <f t="shared" si="25"/>
        <v>-2279397.5699999928</v>
      </c>
      <c r="N324" s="123">
        <f t="shared" si="26"/>
        <v>-4.0394387316455574E-2</v>
      </c>
      <c r="O324" s="123">
        <f>I324/AVERAGE($F$246:F324)</f>
        <v>-9.1754508695654252E-4</v>
      </c>
      <c r="P324" s="123">
        <f>J324/AVERAGE($F$246:F324)</f>
        <v>-9.9104242173912727E-3</v>
      </c>
      <c r="Q324" s="123">
        <f>L324/AVERAGE($F$246:F324)</f>
        <v>-9.1754508695654252E-4</v>
      </c>
      <c r="R324" s="123">
        <f>M324/AVERAGE($F$246:F324)</f>
        <v>-9.9104242173912727E-3</v>
      </c>
      <c r="S324" s="123">
        <f>R324/COUNT($R$246:R324)*365</f>
        <v>-4.5788668852503982E-2</v>
      </c>
      <c r="T324" s="235">
        <f>(S324-H324)/(STDEV($Q$246:Q324)*SQRT(365))</f>
        <v>-0.72390028254758076</v>
      </c>
      <c r="U324" s="123">
        <f>(P324+1)/(MAX($P$246:P324)+1)-1</f>
        <v>-2.0447286007949428E-2</v>
      </c>
      <c r="V324" s="123">
        <f>MIN($U$246:U324)</f>
        <v>-4.7432096158567694E-2</v>
      </c>
      <c r="W324" s="123">
        <f t="shared" si="27"/>
        <v>-2.238084708695658E-2</v>
      </c>
      <c r="X324" s="120">
        <f>(W324+1)/(MAX($W$246:W324)+1)-1</f>
        <v>-3.2784994499482134E-2</v>
      </c>
      <c r="Y324" s="123">
        <f>MIN($X$246:X324)</f>
        <v>-4.7432096158567694E-2</v>
      </c>
      <c r="Z324" s="93">
        <f t="shared" si="29"/>
        <v>0.2</v>
      </c>
      <c r="AA324" s="93">
        <f t="shared" si="30"/>
        <v>-0.03</v>
      </c>
      <c r="AB324" s="93">
        <f t="shared" si="31"/>
        <v>0.16000000000000003</v>
      </c>
      <c r="AC324" s="234">
        <f t="shared" si="32"/>
        <v>0.9</v>
      </c>
    </row>
    <row r="325" spans="1:29">
      <c r="A325" s="115">
        <v>44519</v>
      </c>
      <c r="B325" s="202">
        <v>0.98799999999999999</v>
      </c>
      <c r="C325" s="202">
        <v>0.98799999999999999</v>
      </c>
      <c r="D325" s="203">
        <v>227354452.18000001</v>
      </c>
      <c r="F325" s="201">
        <f>出入金!R325</f>
        <v>230000000</v>
      </c>
      <c r="G325" s="201">
        <f>出入金!S325</f>
        <v>56965944.27244582</v>
      </c>
      <c r="H325" s="34">
        <f>出入金!C325</f>
        <v>4.2936271186440784E-2</v>
      </c>
      <c r="I325" s="167">
        <f t="shared" si="28"/>
        <v>-366150.25</v>
      </c>
      <c r="J325" s="167">
        <f t="shared" si="22"/>
        <v>-2645547.8199999928</v>
      </c>
      <c r="K325" s="167">
        <f t="shared" si="23"/>
        <v>0</v>
      </c>
      <c r="L325" s="167">
        <f t="shared" si="24"/>
        <v>-366150.25</v>
      </c>
      <c r="M325" s="167">
        <f t="shared" si="25"/>
        <v>-2645547.8199999928</v>
      </c>
      <c r="N325" s="123">
        <f t="shared" si="26"/>
        <v>-4.6440866622825962E-2</v>
      </c>
      <c r="O325" s="123">
        <f>I325/AVERAGE($F$246:F325)</f>
        <v>-1.5919576086956522E-3</v>
      </c>
      <c r="P325" s="123">
        <f>J325/AVERAGE($F$246:F325)</f>
        <v>-1.1502381826086925E-2</v>
      </c>
      <c r="Q325" s="123">
        <f>L325/AVERAGE($F$246:F325)</f>
        <v>-1.5919576086956522E-3</v>
      </c>
      <c r="R325" s="123">
        <f>M325/AVERAGE($F$246:F325)</f>
        <v>-1.1502381826086925E-2</v>
      </c>
      <c r="S325" s="123">
        <f>R325/COUNT($R$246:R325)*365</f>
        <v>-5.2479617081521594E-2</v>
      </c>
      <c r="T325">
        <f>(S325-H325)/(STDEV($Q$246:Q325)*SQRT(365))</f>
        <v>-0.78319655718697756</v>
      </c>
      <c r="U325" s="123">
        <f>(P325+1)/(MAX($P$246:P325)+1)-1</f>
        <v>-2.2022301475540185E-2</v>
      </c>
      <c r="V325" s="123">
        <f>MIN($U$246:U325)</f>
        <v>-4.7432096158567694E-2</v>
      </c>
      <c r="W325" s="123">
        <f t="shared" si="27"/>
        <v>-1.1502381826086925E-2</v>
      </c>
      <c r="X325" s="120">
        <f>(W325+1)/(MAX($W$246:W325)+1)-1</f>
        <v>-2.2022301475540185E-2</v>
      </c>
      <c r="Y325" s="123">
        <f>MIN($X$246:X325)</f>
        <v>-4.7432096158567694E-2</v>
      </c>
      <c r="Z325" s="93">
        <f t="shared" si="29"/>
        <v>0.2</v>
      </c>
      <c r="AA325" s="93">
        <f t="shared" si="30"/>
        <v>-0.03</v>
      </c>
      <c r="AB325" s="93">
        <f t="shared" si="31"/>
        <v>0.16000000000000003</v>
      </c>
      <c r="AC325" s="234">
        <f t="shared" si="32"/>
        <v>0.9</v>
      </c>
    </row>
    <row r="326" spans="1:29">
      <c r="A326" s="115">
        <v>44520</v>
      </c>
      <c r="B326" s="202">
        <v>0.98799999999999999</v>
      </c>
      <c r="C326" s="202">
        <v>0.98799999999999999</v>
      </c>
      <c r="D326" s="203">
        <v>227354452.18000001</v>
      </c>
      <c r="F326" s="201">
        <f>出入金!R326</f>
        <v>230000000</v>
      </c>
      <c r="G326" s="201">
        <f>出入金!S326</f>
        <v>57500000</v>
      </c>
      <c r="H326" s="34">
        <f>出入金!C326</f>
        <v>4.2935135135135243E-2</v>
      </c>
      <c r="I326" s="167">
        <f t="shared" si="28"/>
        <v>0</v>
      </c>
      <c r="J326" s="167">
        <f t="shared" si="22"/>
        <v>-2645547.8199999928</v>
      </c>
      <c r="K326" s="167">
        <f t="shared" si="23"/>
        <v>0</v>
      </c>
      <c r="L326" s="167">
        <f t="shared" si="24"/>
        <v>0</v>
      </c>
      <c r="M326" s="167">
        <f t="shared" si="25"/>
        <v>-2645547.8199999928</v>
      </c>
      <c r="N326" s="123">
        <f t="shared" si="26"/>
        <v>-4.6009527304347701E-2</v>
      </c>
      <c r="O326" s="123">
        <f>I326/AVERAGE($F$246:F326)</f>
        <v>0</v>
      </c>
      <c r="P326" s="123">
        <f>J326/AVERAGE($F$246:F326)</f>
        <v>-1.1502381826086925E-2</v>
      </c>
      <c r="Q326" s="123">
        <f>L326/AVERAGE($F$246:F326)</f>
        <v>0</v>
      </c>
      <c r="R326" s="123">
        <f>M326/AVERAGE($F$246:F326)</f>
        <v>-1.1502381826086925E-2</v>
      </c>
      <c r="S326" s="123">
        <f>R326/COUNT($R$246:R326)*365</f>
        <v>-5.1831720574342321E-2</v>
      </c>
      <c r="T326">
        <f>(S326-H326)/(STDEV($Q$246:Q326)*SQRT(365))</f>
        <v>-0.78277439474196642</v>
      </c>
      <c r="U326" s="123">
        <f>(P326+1)/(MAX($P$246:P326)+1)-1</f>
        <v>-2.2022301475540185E-2</v>
      </c>
      <c r="V326" s="123">
        <f>MIN($U$246:U326)</f>
        <v>-4.7432096158567694E-2</v>
      </c>
      <c r="W326" s="123">
        <f t="shared" si="27"/>
        <v>-1.1502381826086925E-2</v>
      </c>
      <c r="X326" s="120">
        <f>(W326+1)/(MAX($W$246:W326)+1)-1</f>
        <v>-2.2022301475540185E-2</v>
      </c>
      <c r="Y326" s="123">
        <f>MIN($X$246:X326)</f>
        <v>-4.7432096158567694E-2</v>
      </c>
      <c r="Z326" s="93">
        <f t="shared" si="29"/>
        <v>0.2</v>
      </c>
      <c r="AA326" s="93">
        <f t="shared" si="30"/>
        <v>-0.03</v>
      </c>
      <c r="AB326" s="93">
        <f t="shared" si="31"/>
        <v>0.16000000000000003</v>
      </c>
      <c r="AC326" s="234">
        <f t="shared" si="32"/>
        <v>0.9</v>
      </c>
    </row>
    <row r="327" spans="1:29">
      <c r="A327" s="115">
        <v>44521</v>
      </c>
      <c r="B327" s="202">
        <v>0.98799999999999999</v>
      </c>
      <c r="C327" s="202">
        <v>0.98799999999999999</v>
      </c>
      <c r="D327" s="203">
        <v>227354452.18000001</v>
      </c>
      <c r="F327" s="201">
        <f>出入金!R327</f>
        <v>230000000</v>
      </c>
      <c r="G327" s="201">
        <f>出入金!S327</f>
        <v>58030769.230769232</v>
      </c>
      <c r="H327" s="34">
        <f>出入金!C327</f>
        <v>4.2934006734006845E-2</v>
      </c>
      <c r="I327" s="167">
        <f t="shared" si="28"/>
        <v>0</v>
      </c>
      <c r="J327" s="167">
        <f t="shared" si="22"/>
        <v>-2645547.8199999928</v>
      </c>
      <c r="K327" s="167">
        <f t="shared" si="23"/>
        <v>0</v>
      </c>
      <c r="L327" s="167">
        <f t="shared" si="24"/>
        <v>0</v>
      </c>
      <c r="M327" s="167">
        <f t="shared" si="25"/>
        <v>-2645547.8199999928</v>
      </c>
      <c r="N327" s="123">
        <f t="shared" si="26"/>
        <v>-4.5588708457051839E-2</v>
      </c>
      <c r="O327" s="123">
        <f>I327/AVERAGE($F$246:F327)</f>
        <v>0</v>
      </c>
      <c r="P327" s="123">
        <f>J327/AVERAGE($F$246:F327)</f>
        <v>-1.1502381826086925E-2</v>
      </c>
      <c r="Q327" s="123">
        <f>L327/AVERAGE($F$246:F327)</f>
        <v>0</v>
      </c>
      <c r="R327" s="123">
        <f>M327/AVERAGE($F$246:F327)</f>
        <v>-1.1502381826086925E-2</v>
      </c>
      <c r="S327" s="123">
        <f>R327/COUNT($R$246:R327)*365</f>
        <v>-5.1199626420996687E-2</v>
      </c>
      <c r="T327">
        <f>(S327-H327)/(STDEV($Q$246:Q327)*SQRT(365))</f>
        <v>-0.78238610728678171</v>
      </c>
      <c r="U327" s="123">
        <f>(P327+1)/(MAX($P$246:P327)+1)-1</f>
        <v>-2.2022301475540185E-2</v>
      </c>
      <c r="V327" s="123">
        <f>MIN($U$246:U327)</f>
        <v>-4.7432096158567694E-2</v>
      </c>
      <c r="W327" s="123">
        <f t="shared" si="27"/>
        <v>-1.1502381826086925E-2</v>
      </c>
      <c r="X327" s="120">
        <f>(W327+1)/(MAX($W$246:W327)+1)-1</f>
        <v>-2.2022301475540185E-2</v>
      </c>
      <c r="Y327" s="123">
        <f>MIN($X$246:X327)</f>
        <v>-4.7432096158567694E-2</v>
      </c>
      <c r="Z327" s="93">
        <f t="shared" si="29"/>
        <v>0.2</v>
      </c>
      <c r="AA327" s="93">
        <f t="shared" si="30"/>
        <v>-0.03</v>
      </c>
      <c r="AB327" s="93">
        <f t="shared" si="31"/>
        <v>0.16000000000000003</v>
      </c>
      <c r="AC327" s="234">
        <f t="shared" si="32"/>
        <v>0.9</v>
      </c>
    </row>
    <row r="328" spans="1:29">
      <c r="A328" s="115">
        <v>44522</v>
      </c>
      <c r="B328" s="202">
        <v>0.996</v>
      </c>
      <c r="C328" s="202">
        <v>0.996</v>
      </c>
      <c r="D328" s="203">
        <v>229093749.30000001</v>
      </c>
      <c r="F328" s="201">
        <f>出入金!R328</f>
        <v>230000000</v>
      </c>
      <c r="G328" s="201">
        <f>出入金!S328</f>
        <v>58558282.208588958</v>
      </c>
      <c r="H328" s="34">
        <f>出入金!C328</f>
        <v>4.2932885906040379E-2</v>
      </c>
      <c r="I328" s="167">
        <f t="shared" si="28"/>
        <v>1739297.1200000048</v>
      </c>
      <c r="J328" s="167">
        <f t="shared" si="22"/>
        <v>-906250.69999998808</v>
      </c>
      <c r="K328" s="167">
        <f t="shared" si="23"/>
        <v>0</v>
      </c>
      <c r="L328" s="167">
        <f t="shared" si="24"/>
        <v>1739297.1200000048</v>
      </c>
      <c r="M328" s="167">
        <f t="shared" si="25"/>
        <v>-906250.69999998808</v>
      </c>
      <c r="N328" s="123">
        <f t="shared" si="26"/>
        <v>-1.5476046526977271E-2</v>
      </c>
      <c r="O328" s="123">
        <f>I328/AVERAGE($F$246:F328)</f>
        <v>7.5621613913043687E-3</v>
      </c>
      <c r="P328" s="123">
        <f>J328/AVERAGE($F$246:F328)</f>
        <v>-3.9402204347825567E-3</v>
      </c>
      <c r="Q328" s="123">
        <f>L328/AVERAGE($F$246:F328)</f>
        <v>7.5621613913043687E-3</v>
      </c>
      <c r="R328" s="123">
        <f>M328/AVERAGE($F$246:F328)</f>
        <v>-3.9402204347825567E-3</v>
      </c>
      <c r="S328" s="123">
        <f>R328/COUNT($R$246:R328)*365</f>
        <v>-1.7327475405971484E-2</v>
      </c>
      <c r="T328">
        <f>(S328-H328)/(STDEV($Q$246:Q328)*SQRT(365))</f>
        <v>-0.49939735661672569</v>
      </c>
      <c r="U328" s="123">
        <f>(P328+1)/(MAX($P$246:P328)+1)-1</f>
        <v>-1.4540619114989384E-2</v>
      </c>
      <c r="V328" s="123">
        <f>MIN($U$246:U328)</f>
        <v>-4.7432096158567694E-2</v>
      </c>
      <c r="W328" s="123">
        <f t="shared" si="27"/>
        <v>-1.1502381826086925E-2</v>
      </c>
      <c r="X328" s="120">
        <f>(W328+1)/(MAX($W$246:W328)+1)-1</f>
        <v>-2.2022301475540185E-2</v>
      </c>
      <c r="Y328" s="123">
        <f>MIN($X$246:X328)</f>
        <v>-4.7432096158567694E-2</v>
      </c>
      <c r="Z328" s="93">
        <f t="shared" si="29"/>
        <v>0.2</v>
      </c>
      <c r="AA328" s="93">
        <f t="shared" si="30"/>
        <v>-0.03</v>
      </c>
      <c r="AB328" s="93">
        <f t="shared" si="31"/>
        <v>0.16000000000000003</v>
      </c>
      <c r="AC328" s="234">
        <f t="shared" si="32"/>
        <v>0.9</v>
      </c>
    </row>
    <row r="329" spans="1:29">
      <c r="A329" s="115">
        <v>44523</v>
      </c>
      <c r="B329" s="202">
        <v>0.997</v>
      </c>
      <c r="C329" s="202">
        <v>0.997</v>
      </c>
      <c r="D329" s="203">
        <v>229269747.66999999</v>
      </c>
      <c r="F329" s="201">
        <f>出入金!R329</f>
        <v>230000000</v>
      </c>
      <c r="G329" s="201">
        <f>出入金!S329</f>
        <v>59082568.807339452</v>
      </c>
      <c r="H329" s="34">
        <f>出入金!C329</f>
        <v>4.2931772575250944E-2</v>
      </c>
      <c r="I329" s="167">
        <f t="shared" si="28"/>
        <v>175998.36999997497</v>
      </c>
      <c r="J329" s="167">
        <f t="shared" si="22"/>
        <v>-730252.33000001311</v>
      </c>
      <c r="K329" s="167">
        <f t="shared" si="23"/>
        <v>0</v>
      </c>
      <c r="L329" s="167">
        <f t="shared" si="24"/>
        <v>175998.36999997497</v>
      </c>
      <c r="M329" s="167">
        <f t="shared" si="25"/>
        <v>-730252.33000001311</v>
      </c>
      <c r="N329" s="123">
        <f t="shared" si="26"/>
        <v>-1.2359860864907054E-2</v>
      </c>
      <c r="O329" s="123">
        <f>I329/AVERAGE($F$246:F329)</f>
        <v>7.6521030434771728E-4</v>
      </c>
      <c r="P329" s="123">
        <f>J329/AVERAGE($F$246:F329)</f>
        <v>-3.1750101304348398E-3</v>
      </c>
      <c r="Q329" s="123">
        <f>L329/AVERAGE($F$246:F329)</f>
        <v>7.6521030434771728E-4</v>
      </c>
      <c r="R329" s="123">
        <f>M329/AVERAGE($F$246:F329)</f>
        <v>-3.1750101304348398E-3</v>
      </c>
      <c r="S329" s="123">
        <f>R329/COUNT($R$246:R329)*365</f>
        <v>-1.379617497153234E-2</v>
      </c>
      <c r="T329">
        <f>(S329-H329)/(STDEV($Q$246:Q329)*SQRT(365))</f>
        <v>-0.47293383042497628</v>
      </c>
      <c r="U329" s="123">
        <f>(P329+1)/(MAX($P$246:P329)+1)-1</f>
        <v>-1.3783552432607649E-2</v>
      </c>
      <c r="V329" s="123">
        <f>MIN($U$246:U329)</f>
        <v>-4.7432096158567694E-2</v>
      </c>
      <c r="W329" s="123">
        <f t="shared" si="27"/>
        <v>-1.1502381826086925E-2</v>
      </c>
      <c r="X329" s="120">
        <f>(W329+1)/(MAX($W$246:W329)+1)-1</f>
        <v>-2.2022301475540185E-2</v>
      </c>
      <c r="Y329" s="123">
        <f>MIN($X$246:X329)</f>
        <v>-4.7432096158567694E-2</v>
      </c>
      <c r="Z329" s="93">
        <f t="shared" si="29"/>
        <v>0.2</v>
      </c>
      <c r="AA329" s="93">
        <f t="shared" si="30"/>
        <v>-0.03</v>
      </c>
      <c r="AB329" s="93">
        <f t="shared" si="31"/>
        <v>0.16000000000000003</v>
      </c>
      <c r="AC329" s="234">
        <f t="shared" si="32"/>
        <v>0.9</v>
      </c>
    </row>
    <row r="330" spans="1:29">
      <c r="A330" s="115">
        <v>44524</v>
      </c>
      <c r="B330" s="202">
        <v>0.99399999999999999</v>
      </c>
      <c r="C330" s="202">
        <v>0.99399999999999999</v>
      </c>
      <c r="D330" s="203">
        <v>228710523.59</v>
      </c>
      <c r="F330" s="201">
        <f>出入金!R330</f>
        <v>230000000</v>
      </c>
      <c r="G330" s="201">
        <f>出入金!S330</f>
        <v>59603658.536585368</v>
      </c>
      <c r="H330" s="34">
        <f>出入金!C330</f>
        <v>4.2930666666666777E-2</v>
      </c>
      <c r="I330" s="167">
        <f t="shared" si="28"/>
        <v>-559224.07999998331</v>
      </c>
      <c r="J330" s="167">
        <f t="shared" si="22"/>
        <v>-1289476.4099999964</v>
      </c>
      <c r="K330" s="167">
        <f t="shared" si="23"/>
        <v>0</v>
      </c>
      <c r="L330" s="167">
        <f t="shared" si="24"/>
        <v>-559224.07999998331</v>
      </c>
      <c r="M330" s="167">
        <f t="shared" si="25"/>
        <v>-1289476.4099999964</v>
      </c>
      <c r="N330" s="123">
        <f t="shared" si="26"/>
        <v>-2.1634182224040861E-2</v>
      </c>
      <c r="O330" s="123">
        <f>I330/AVERAGE($F$246:F330)</f>
        <v>-2.4314090434781883E-3</v>
      </c>
      <c r="P330" s="123">
        <f>J330/AVERAGE($F$246:F330)</f>
        <v>-5.6064191739130277E-3</v>
      </c>
      <c r="Q330" s="123">
        <f>L330/AVERAGE($F$246:F330)</f>
        <v>-2.4314090434781883E-3</v>
      </c>
      <c r="R330" s="123">
        <f>M330/AVERAGE($F$246:F330)</f>
        <v>-5.6064191739130277E-3</v>
      </c>
      <c r="S330" s="123">
        <f>R330/COUNT($R$246:R330)*365</f>
        <v>-2.4074623511508887E-2</v>
      </c>
      <c r="T330">
        <f>(S330-H330)/(STDEV($Q$246:Q330)*SQRT(365))</f>
        <v>-0.56148419547777562</v>
      </c>
      <c r="U330" s="123">
        <f>(P330+1)/(MAX($P$246:P330)+1)-1</f>
        <v>-1.6189085614270793E-2</v>
      </c>
      <c r="V330" s="123">
        <f>MIN($U$246:U330)</f>
        <v>-4.7432096158567694E-2</v>
      </c>
      <c r="W330" s="123">
        <f t="shared" si="27"/>
        <v>-1.1502381826086925E-2</v>
      </c>
      <c r="X330" s="120">
        <f>(W330+1)/(MAX($W$246:W330)+1)-1</f>
        <v>-2.2022301475540185E-2</v>
      </c>
      <c r="Y330" s="123">
        <f>MIN($X$246:X330)</f>
        <v>-4.7432096158567694E-2</v>
      </c>
      <c r="Z330" s="93">
        <f t="shared" si="29"/>
        <v>0.2</v>
      </c>
      <c r="AA330" s="93">
        <f t="shared" si="30"/>
        <v>-0.03</v>
      </c>
      <c r="AB330" s="93">
        <f t="shared" si="31"/>
        <v>0.16000000000000003</v>
      </c>
      <c r="AC330" s="234">
        <f t="shared" si="32"/>
        <v>0.9</v>
      </c>
    </row>
    <row r="331" spans="1:29">
      <c r="A331" s="115">
        <v>44525</v>
      </c>
      <c r="B331" s="202">
        <v>0.99299999999999999</v>
      </c>
      <c r="C331" s="202">
        <v>0.99299999999999999</v>
      </c>
      <c r="D331" s="203">
        <v>228468968.41</v>
      </c>
      <c r="F331" s="201">
        <f>出入金!R331</f>
        <v>230000000</v>
      </c>
      <c r="G331" s="201">
        <f>出入金!S331</f>
        <v>60121580.547112465</v>
      </c>
      <c r="H331" s="34">
        <f>出入金!C331</f>
        <v>4.2929568106312405E-2</v>
      </c>
      <c r="I331" s="167">
        <f t="shared" si="28"/>
        <v>-241555.18000000715</v>
      </c>
      <c r="J331" s="167">
        <f t="shared" si="22"/>
        <v>-1531031.5900000036</v>
      </c>
      <c r="K331" s="167">
        <f t="shared" si="23"/>
        <v>0</v>
      </c>
      <c r="L331" s="167">
        <f t="shared" si="24"/>
        <v>-241555.18000000715</v>
      </c>
      <c r="M331" s="167">
        <f t="shared" si="25"/>
        <v>-1531031.5900000036</v>
      </c>
      <c r="N331" s="123">
        <f t="shared" si="26"/>
        <v>-2.5465591158240704E-2</v>
      </c>
      <c r="O331" s="123">
        <f>I331/AVERAGE($F$246:F331)</f>
        <v>-1.0502399130435094E-3</v>
      </c>
      <c r="P331" s="123">
        <f>J331/AVERAGE($F$246:F331)</f>
        <v>-6.6566590869565371E-3</v>
      </c>
      <c r="Q331" s="123">
        <f>L331/AVERAGE($F$246:F331)</f>
        <v>-1.0502399130435094E-3</v>
      </c>
      <c r="R331" s="123">
        <f>M331/AVERAGE($F$246:F331)</f>
        <v>-6.6566590869565371E-3</v>
      </c>
      <c r="S331" s="123">
        <f>R331/COUNT($R$246:R331)*365</f>
        <v>-2.8252099613245769E-2</v>
      </c>
      <c r="T331">
        <f>(S331-H331)/(STDEV($Q$246:Q331)*SQRT(365))</f>
        <v>-0.59993332803686072</v>
      </c>
      <c r="U331" s="123">
        <f>(P331+1)/(MAX($P$246:P331)+1)-1</f>
        <v>-1.722814852567589E-2</v>
      </c>
      <c r="V331" s="123">
        <f>MIN($U$246:U331)</f>
        <v>-4.7432096158567694E-2</v>
      </c>
      <c r="W331" s="123">
        <f t="shared" si="27"/>
        <v>-1.1502381826086925E-2</v>
      </c>
      <c r="X331" s="120">
        <f>(W331+1)/(MAX($W$246:W331)+1)-1</f>
        <v>-2.2022301475540185E-2</v>
      </c>
      <c r="Y331" s="123">
        <f>MIN($X$246:X331)</f>
        <v>-4.7432096158567694E-2</v>
      </c>
      <c r="Z331" s="93">
        <f t="shared" si="29"/>
        <v>0.2</v>
      </c>
      <c r="AA331" s="93">
        <f t="shared" si="30"/>
        <v>-0.03</v>
      </c>
      <c r="AB331" s="93">
        <f t="shared" si="31"/>
        <v>0.16000000000000003</v>
      </c>
      <c r="AC331" s="234">
        <f t="shared" si="32"/>
        <v>0.9</v>
      </c>
    </row>
    <row r="332" spans="1:29">
      <c r="A332" s="115">
        <v>44526</v>
      </c>
      <c r="B332" s="202">
        <v>0.998</v>
      </c>
      <c r="C332" s="202">
        <v>0.998</v>
      </c>
      <c r="D332" s="203">
        <v>229627815.33000001</v>
      </c>
      <c r="F332" s="201">
        <f>出入金!R332</f>
        <v>230000000</v>
      </c>
      <c r="G332" s="201">
        <f>出入金!S332</f>
        <v>60636363.636363633</v>
      </c>
      <c r="H332" s="34">
        <f>出入金!C332</f>
        <v>4.2928476821192163E-2</v>
      </c>
      <c r="I332" s="167">
        <f t="shared" si="28"/>
        <v>1158846.9200000167</v>
      </c>
      <c r="J332" s="167">
        <f t="shared" si="22"/>
        <v>-372184.66999998689</v>
      </c>
      <c r="K332" s="167">
        <f t="shared" si="23"/>
        <v>0</v>
      </c>
      <c r="L332" s="167">
        <f t="shared" si="24"/>
        <v>1158846.9200000167</v>
      </c>
      <c r="M332" s="167">
        <f t="shared" si="25"/>
        <v>-372184.66999998689</v>
      </c>
      <c r="N332" s="123">
        <f t="shared" si="26"/>
        <v>-6.1379780659668003E-3</v>
      </c>
      <c r="O332" s="123">
        <f>I332/AVERAGE($F$246:F332)</f>
        <v>5.0384648695652899E-3</v>
      </c>
      <c r="P332" s="123">
        <f>J332/AVERAGE($F$246:F332)</f>
        <v>-1.6181942173912472E-3</v>
      </c>
      <c r="Q332" s="123">
        <f>L332/AVERAGE($F$246:F332)</f>
        <v>5.0384648695652899E-3</v>
      </c>
      <c r="R332" s="123">
        <f>M332/AVERAGE($F$246:F332)</f>
        <v>-1.6181942173912472E-3</v>
      </c>
      <c r="S332" s="123">
        <f>R332/COUNT($R$246:R332)*365</f>
        <v>-6.7889757396299459E-3</v>
      </c>
      <c r="T332">
        <f>(S332-H332)/(STDEV($Q$246:Q332)*SQRT(365))</f>
        <v>-0.41983299018957787</v>
      </c>
      <c r="U332" s="123">
        <f>(P332+1)/(MAX($P$246:P332)+1)-1</f>
        <v>-1.2243304671083144E-2</v>
      </c>
      <c r="V332" s="123">
        <f>MIN($U$246:U332)</f>
        <v>-4.7432096158567694E-2</v>
      </c>
      <c r="W332" s="123">
        <f t="shared" si="27"/>
        <v>-1.6181942173912472E-3</v>
      </c>
      <c r="X332" s="120">
        <f>(W332+1)/(MAX($W$246:W332)+1)-1</f>
        <v>-1.2243304671083144E-2</v>
      </c>
      <c r="Y332" s="123">
        <f>MIN($X$246:X332)</f>
        <v>-4.7432096158567694E-2</v>
      </c>
      <c r="Z332" s="93">
        <f t="shared" si="29"/>
        <v>0.2</v>
      </c>
      <c r="AA332" s="93">
        <f t="shared" si="30"/>
        <v>-0.03</v>
      </c>
      <c r="AB332" s="93">
        <f t="shared" si="31"/>
        <v>0.16000000000000003</v>
      </c>
      <c r="AC332" s="234">
        <f t="shared" si="32"/>
        <v>0.9</v>
      </c>
    </row>
    <row r="333" spans="1:29">
      <c r="A333" s="115">
        <v>44527</v>
      </c>
      <c r="B333" s="202">
        <v>0.998</v>
      </c>
      <c r="C333" s="202">
        <v>0.998</v>
      </c>
      <c r="D333" s="203">
        <v>229627815.33000001</v>
      </c>
      <c r="F333" s="201">
        <f>出入金!R333</f>
        <v>230000000</v>
      </c>
      <c r="G333" s="201">
        <f>出入金!S333</f>
        <v>61148036.253776439</v>
      </c>
      <c r="H333" s="34">
        <f>出入金!C333</f>
        <v>4.292739273927404E-2</v>
      </c>
      <c r="I333" s="167">
        <f t="shared" si="28"/>
        <v>0</v>
      </c>
      <c r="J333" s="167">
        <f t="shared" si="22"/>
        <v>-372184.66999998689</v>
      </c>
      <c r="K333" s="167">
        <f t="shared" si="23"/>
        <v>0</v>
      </c>
      <c r="L333" s="167">
        <f t="shared" si="24"/>
        <v>0</v>
      </c>
      <c r="M333" s="167">
        <f t="shared" si="25"/>
        <v>-372184.66999998689</v>
      </c>
      <c r="N333" s="123">
        <f t="shared" si="26"/>
        <v>-6.0866168858693505E-3</v>
      </c>
      <c r="O333" s="123">
        <f>I333/AVERAGE($F$246:F333)</f>
        <v>0</v>
      </c>
      <c r="P333" s="123">
        <f>J333/AVERAGE($F$246:F333)</f>
        <v>-1.6181942173912472E-3</v>
      </c>
      <c r="Q333" s="123">
        <f>L333/AVERAGE($F$246:F333)</f>
        <v>0</v>
      </c>
      <c r="R333" s="123">
        <f>M333/AVERAGE($F$246:F333)</f>
        <v>-1.6181942173912472E-3</v>
      </c>
      <c r="S333" s="123">
        <f>R333/COUNT($R$246:R333)*365</f>
        <v>-6.7118282880432416E-3</v>
      </c>
      <c r="T333">
        <f>(S333-H333)/(STDEV($Q$246:Q333)*SQRT(365))</f>
        <v>-0.42160235681642227</v>
      </c>
      <c r="U333" s="123">
        <f>(P333+1)/(MAX($P$246:P333)+1)-1</f>
        <v>-1.2243304671083144E-2</v>
      </c>
      <c r="V333" s="123">
        <f>MIN($U$246:U333)</f>
        <v>-4.7432096158567694E-2</v>
      </c>
      <c r="W333" s="123">
        <f t="shared" si="27"/>
        <v>-1.6181942173912472E-3</v>
      </c>
      <c r="X333" s="120">
        <f>(W333+1)/(MAX($W$246:W333)+1)-1</f>
        <v>-1.2243304671083144E-2</v>
      </c>
      <c r="Y333" s="123">
        <f>MIN($X$246:X333)</f>
        <v>-4.7432096158567694E-2</v>
      </c>
      <c r="Z333" s="93">
        <f t="shared" si="29"/>
        <v>0.2</v>
      </c>
      <c r="AA333" s="93">
        <f t="shared" si="30"/>
        <v>-0.03</v>
      </c>
      <c r="AB333" s="93">
        <f t="shared" si="31"/>
        <v>0.16000000000000003</v>
      </c>
      <c r="AC333" s="234">
        <f t="shared" si="32"/>
        <v>0.9</v>
      </c>
    </row>
    <row r="334" spans="1:29">
      <c r="A334" s="115">
        <v>44528</v>
      </c>
      <c r="B334" s="202">
        <v>0.998</v>
      </c>
      <c r="C334" s="202">
        <v>0.998</v>
      </c>
      <c r="D334" s="203">
        <v>229627815.33000001</v>
      </c>
      <c r="F334" s="201">
        <f>出入金!R334</f>
        <v>230000000</v>
      </c>
      <c r="G334" s="201">
        <f>出入金!S334</f>
        <v>61656626.5060241</v>
      </c>
      <c r="H334" s="34">
        <f>出入金!C334</f>
        <v>4.2926315789473792E-2</v>
      </c>
      <c r="I334" s="167">
        <f t="shared" si="28"/>
        <v>0</v>
      </c>
      <c r="J334" s="167">
        <f t="shared" si="22"/>
        <v>-372184.66999998689</v>
      </c>
      <c r="K334" s="167">
        <f t="shared" si="23"/>
        <v>0</v>
      </c>
      <c r="L334" s="167">
        <f t="shared" si="24"/>
        <v>0</v>
      </c>
      <c r="M334" s="167">
        <f t="shared" si="25"/>
        <v>-372184.66999998689</v>
      </c>
      <c r="N334" s="123">
        <f t="shared" si="26"/>
        <v>-6.0364098895943153E-3</v>
      </c>
      <c r="O334" s="123">
        <f>I334/AVERAGE($F$246:F334)</f>
        <v>0</v>
      </c>
      <c r="P334" s="123">
        <f>J334/AVERAGE($F$246:F334)</f>
        <v>-1.6181942173912472E-3</v>
      </c>
      <c r="Q334" s="123">
        <f>L334/AVERAGE($F$246:F334)</f>
        <v>0</v>
      </c>
      <c r="R334" s="123">
        <f>M334/AVERAGE($F$246:F334)</f>
        <v>-1.6181942173912472E-3</v>
      </c>
      <c r="S334" s="123">
        <f>R334/COUNT($R$246:R334)*365</f>
        <v>-6.636414487053992E-3</v>
      </c>
      <c r="T334">
        <f>(S334-H334)/(STDEV($Q$246:Q334)*SQRT(365))</f>
        <v>-0.42336503021163496</v>
      </c>
      <c r="U334" s="123">
        <f>(P334+1)/(MAX($P$246:P334)+1)-1</f>
        <v>-1.2243304671083144E-2</v>
      </c>
      <c r="V334" s="123">
        <f>MIN($U$246:U334)</f>
        <v>-4.7432096158567694E-2</v>
      </c>
      <c r="W334" s="123">
        <f t="shared" si="27"/>
        <v>-1.6181942173912472E-3</v>
      </c>
      <c r="X334" s="120">
        <f>(W334+1)/(MAX($W$246:W334)+1)-1</f>
        <v>-1.2243304671083144E-2</v>
      </c>
      <c r="Y334" s="123">
        <f>MIN($X$246:X334)</f>
        <v>-4.7432096158567694E-2</v>
      </c>
      <c r="Z334" s="93">
        <f t="shared" si="29"/>
        <v>0.2</v>
      </c>
      <c r="AA334" s="93">
        <f t="shared" si="30"/>
        <v>-0.03</v>
      </c>
      <c r="AB334" s="93">
        <f t="shared" si="31"/>
        <v>0.16000000000000003</v>
      </c>
      <c r="AC334" s="234">
        <f t="shared" si="32"/>
        <v>0.9</v>
      </c>
    </row>
    <row r="335" spans="1:29">
      <c r="A335" s="115">
        <v>44529</v>
      </c>
      <c r="B335" s="202">
        <v>1.002</v>
      </c>
      <c r="C335" s="202">
        <v>1.002</v>
      </c>
      <c r="D335" s="203">
        <v>230537963.15000001</v>
      </c>
      <c r="F335" s="201">
        <f>出入金!R335</f>
        <v>230000000</v>
      </c>
      <c r="G335" s="201">
        <f>出入金!S335</f>
        <v>62162162.162162162</v>
      </c>
      <c r="H335" s="34">
        <f>出入金!C335</f>
        <v>4.2925245901639458E-2</v>
      </c>
      <c r="I335" s="167">
        <f t="shared" si="28"/>
        <v>910147.81999999285</v>
      </c>
      <c r="J335" s="167">
        <f t="shared" si="22"/>
        <v>537963.15000000596</v>
      </c>
      <c r="K335" s="167">
        <f t="shared" si="23"/>
        <v>107592.6300000012</v>
      </c>
      <c r="L335" s="167">
        <f t="shared" si="24"/>
        <v>802555.18999999168</v>
      </c>
      <c r="M335" s="167">
        <f t="shared" si="25"/>
        <v>430370.52000000479</v>
      </c>
      <c r="N335" s="123">
        <f t="shared" si="26"/>
        <v>8.6541898043479212E-3</v>
      </c>
      <c r="O335" s="123">
        <f>I335/AVERAGE($F$246:F335)</f>
        <v>3.957164434782578E-3</v>
      </c>
      <c r="P335" s="123">
        <f>J335/AVERAGE($F$246:F335)</f>
        <v>2.3389702173913303E-3</v>
      </c>
      <c r="Q335" s="123">
        <f>L335/AVERAGE($F$246:F335)</f>
        <v>3.4893703913043118E-3</v>
      </c>
      <c r="R335" s="123">
        <f>M335/AVERAGE($F$246:F335)</f>
        <v>1.8711761739130643E-3</v>
      </c>
      <c r="S335" s="123">
        <f>R335/COUNT($R$246:R335)*365</f>
        <v>7.5886589275363167E-3</v>
      </c>
      <c r="T335">
        <f>(S335-H335)/(STDEV($Q$246:Q335)*SQRT(365))</f>
        <v>-0.30299813595664399</v>
      </c>
      <c r="U335" s="123">
        <f>(P335+1)/(MAX($P$246:P335)+1)-1</f>
        <v>-8.3282536932561824E-3</v>
      </c>
      <c r="V335" s="123">
        <f>MIN($U$246:U335)</f>
        <v>-4.7432096158567694E-2</v>
      </c>
      <c r="W335" s="123">
        <f t="shared" si="27"/>
        <v>-1.6181942173912472E-3</v>
      </c>
      <c r="X335" s="120">
        <f>(W335+1)/(MAX($W$246:W335)+1)-1</f>
        <v>-1.2243304671083144E-2</v>
      </c>
      <c r="Y335" s="123">
        <f>MIN($X$246:X335)</f>
        <v>-4.7432096158567694E-2</v>
      </c>
      <c r="Z335" s="93">
        <f t="shared" si="29"/>
        <v>0.2</v>
      </c>
      <c r="AA335" s="93">
        <f t="shared" si="30"/>
        <v>-0.03</v>
      </c>
      <c r="AB335" s="93">
        <f t="shared" si="31"/>
        <v>0.16000000000000003</v>
      </c>
      <c r="AC335" s="234">
        <f t="shared" si="32"/>
        <v>0.9</v>
      </c>
    </row>
    <row r="336" spans="1:29">
      <c r="A336" s="115">
        <v>44530</v>
      </c>
      <c r="B336" s="202">
        <v>1.0049999999999999</v>
      </c>
      <c r="C336" s="202">
        <v>1.0049999999999999</v>
      </c>
      <c r="D336" s="203">
        <v>231178290.47</v>
      </c>
      <c r="F336" s="201">
        <f>出入金!R336</f>
        <v>230000000</v>
      </c>
      <c r="G336" s="201">
        <f>出入金!S336</f>
        <v>62664670.658682637</v>
      </c>
      <c r="H336" s="34">
        <f>出入金!C336</f>
        <v>4.2924183006536061E-2</v>
      </c>
      <c r="I336" s="167">
        <f t="shared" si="28"/>
        <v>640327.31999999285</v>
      </c>
      <c r="J336" s="167">
        <f t="shared" si="22"/>
        <v>1178290.4699999988</v>
      </c>
      <c r="K336" s="167">
        <f t="shared" si="23"/>
        <v>235658.09399999978</v>
      </c>
      <c r="L336" s="167">
        <f t="shared" si="24"/>
        <v>512261.85599999421</v>
      </c>
      <c r="M336" s="167">
        <f t="shared" si="25"/>
        <v>942632.375999999</v>
      </c>
      <c r="N336" s="123">
        <f t="shared" si="26"/>
        <v>1.8803106401337772E-2</v>
      </c>
      <c r="O336" s="123">
        <f>I336/AVERAGE($F$246:F336)</f>
        <v>2.7840318260869256E-3</v>
      </c>
      <c r="P336" s="123">
        <f>J336/AVERAGE($F$246:F336)</f>
        <v>5.1230020434782555E-3</v>
      </c>
      <c r="Q336" s="123">
        <f>L336/AVERAGE($F$246:F336)</f>
        <v>2.2272254608695402E-3</v>
      </c>
      <c r="R336" s="123">
        <f>M336/AVERAGE($F$246:F336)</f>
        <v>4.0984016347826047E-3</v>
      </c>
      <c r="S336" s="123">
        <f>R336/COUNT($R$246:R336)*365</f>
        <v>1.6438643919732425E-2</v>
      </c>
      <c r="T336">
        <f>(S336-H336)/(STDEV($Q$246:Q336)*SQRT(365))</f>
        <v>-0.22821037875670344</v>
      </c>
      <c r="U336" s="123">
        <f>(P336+1)/(MAX($P$246:P336)+1)-1</f>
        <v>-5.5738504576416936E-3</v>
      </c>
      <c r="V336" s="123">
        <f>MIN($U$246:U336)</f>
        <v>-4.7432096158567694E-2</v>
      </c>
      <c r="W336" s="123">
        <f t="shared" si="27"/>
        <v>-1.6181942173912472E-3</v>
      </c>
      <c r="X336" s="120">
        <f>(W336+1)/(MAX($W$246:W336)+1)-1</f>
        <v>-1.2243304671083144E-2</v>
      </c>
      <c r="Y336" s="123">
        <f>MIN($X$246:X336)</f>
        <v>-4.7432096158567694E-2</v>
      </c>
      <c r="Z336" s="93">
        <f t="shared" si="29"/>
        <v>0.2</v>
      </c>
      <c r="AA336" s="93">
        <f t="shared" si="30"/>
        <v>-0.03</v>
      </c>
      <c r="AB336" s="93">
        <f t="shared" si="31"/>
        <v>0.16000000000000003</v>
      </c>
      <c r="AC336" s="234">
        <f t="shared" si="32"/>
        <v>0.9</v>
      </c>
    </row>
    <row r="337" spans="1:29">
      <c r="A337" s="115">
        <v>44531</v>
      </c>
      <c r="B337" s="202">
        <v>1.0009999999999999</v>
      </c>
      <c r="C337" s="202">
        <v>1.0009999999999999</v>
      </c>
      <c r="D337" s="203">
        <v>230188025</v>
      </c>
      <c r="F337" s="201">
        <f>出入金!R337</f>
        <v>230000000</v>
      </c>
      <c r="G337" s="201">
        <f>出入金!S337</f>
        <v>63164179.104477614</v>
      </c>
      <c r="H337" s="34">
        <f>出入金!C337</f>
        <v>4.2923127035830733E-2</v>
      </c>
      <c r="I337" s="167">
        <f t="shared" si="28"/>
        <v>-990265.46999999881</v>
      </c>
      <c r="J337" s="167">
        <f t="shared" si="22"/>
        <v>188025</v>
      </c>
      <c r="K337" s="167">
        <f t="shared" si="23"/>
        <v>37605</v>
      </c>
      <c r="L337" s="167">
        <f t="shared" si="24"/>
        <v>-792212.375999999</v>
      </c>
      <c r="M337" s="167">
        <f t="shared" si="25"/>
        <v>150420</v>
      </c>
      <c r="N337" s="123">
        <f t="shared" si="26"/>
        <v>2.9767663043478261E-3</v>
      </c>
      <c r="O337" s="123">
        <f>I337/AVERAGE($F$246:F337)</f>
        <v>-4.3055020434782558E-3</v>
      </c>
      <c r="P337" s="123">
        <f>J337/AVERAGE($F$246:F337)</f>
        <v>8.1749999999999998E-4</v>
      </c>
      <c r="Q337" s="123">
        <f>L337/AVERAGE($F$246:F337)</f>
        <v>-3.4444016347826042E-3</v>
      </c>
      <c r="R337" s="123">
        <f>M337/AVERAGE($F$246:F337)</f>
        <v>6.5399999999999996E-4</v>
      </c>
      <c r="S337" s="123">
        <f>R337/COUNT($R$246:R337)*365</f>
        <v>2.5946739130434781E-3</v>
      </c>
      <c r="T337">
        <f>(S337-H337)/(STDEV($Q$246:Q337)*SQRT(365))</f>
        <v>-0.34877998554449879</v>
      </c>
      <c r="U337" s="123">
        <f>(P337+1)/(MAX($P$246:P337)+1)-1</f>
        <v>-9.8335319197496718E-3</v>
      </c>
      <c r="V337" s="123">
        <f>MIN($U$246:U337)</f>
        <v>-4.7432096158567694E-2</v>
      </c>
      <c r="W337" s="123">
        <f t="shared" si="27"/>
        <v>-1.6181942173912472E-3</v>
      </c>
      <c r="X337" s="120">
        <f>(W337+1)/(MAX($W$246:W337)+1)-1</f>
        <v>-1.2243304671083144E-2</v>
      </c>
      <c r="Y337" s="123">
        <f>MIN($X$246:X337)</f>
        <v>-4.7432096158567694E-2</v>
      </c>
      <c r="Z337" s="93">
        <f t="shared" si="29"/>
        <v>0.2</v>
      </c>
      <c r="AA337" s="93">
        <f t="shared" si="30"/>
        <v>-0.03</v>
      </c>
      <c r="AB337" s="93">
        <f t="shared" si="31"/>
        <v>0.16000000000000003</v>
      </c>
      <c r="AC337" s="234">
        <f t="shared" si="32"/>
        <v>0.9</v>
      </c>
    </row>
    <row r="338" spans="1:29">
      <c r="A338" s="115">
        <v>44532</v>
      </c>
      <c r="B338" s="202">
        <v>0.995</v>
      </c>
      <c r="C338" s="202">
        <v>0.995</v>
      </c>
      <c r="D338" s="203">
        <v>228791867.74000001</v>
      </c>
      <c r="F338" s="201">
        <f>出入金!R338</f>
        <v>230000000</v>
      </c>
      <c r="G338" s="201">
        <f>出入金!S338</f>
        <v>63660714.285714284</v>
      </c>
      <c r="H338" s="34">
        <f>出入金!C338</f>
        <v>4.2922077922078035E-2</v>
      </c>
      <c r="I338" s="167">
        <f t="shared" si="28"/>
        <v>-1396157.2599999905</v>
      </c>
      <c r="J338" s="167">
        <f t="shared" si="22"/>
        <v>-1208132.2599999905</v>
      </c>
      <c r="K338" s="167">
        <f t="shared" si="23"/>
        <v>0</v>
      </c>
      <c r="L338" s="167">
        <f t="shared" si="24"/>
        <v>-1358552.2599999905</v>
      </c>
      <c r="M338" s="167">
        <f t="shared" si="25"/>
        <v>-1208132.2599999905</v>
      </c>
      <c r="N338" s="123">
        <f t="shared" si="26"/>
        <v>-1.8977673649368716E-2</v>
      </c>
      <c r="O338" s="123">
        <f>I338/AVERAGE($F$246:F338)</f>
        <v>-6.0702489565216981E-3</v>
      </c>
      <c r="P338" s="123">
        <f>J338/AVERAGE($F$246:F338)</f>
        <v>-5.2527489565216976E-3</v>
      </c>
      <c r="Q338" s="123">
        <f>L338/AVERAGE($F$246:F338)</f>
        <v>-5.9067489565216976E-3</v>
      </c>
      <c r="R338" s="123">
        <f>M338/AVERAGE($F$246:F338)</f>
        <v>-5.2527489565216976E-3</v>
      </c>
      <c r="S338" s="123">
        <f>R338/COUNT($R$246:R338)*365</f>
        <v>-2.0615627625058277E-2</v>
      </c>
      <c r="T338">
        <f>(S338-H338)/(STDEV($Q$246:Q338)*SQRT(365))</f>
        <v>-0.54967054473777133</v>
      </c>
      <c r="U338" s="123">
        <f>(P338+1)/(MAX($P$246:P338)+1)-1</f>
        <v>-1.5839179272685522E-2</v>
      </c>
      <c r="V338" s="123">
        <f>MIN($U$246:U338)</f>
        <v>-4.7432096158567694E-2</v>
      </c>
      <c r="W338" s="123">
        <f t="shared" si="27"/>
        <v>-1.6181942173912472E-3</v>
      </c>
      <c r="X338" s="120">
        <f>(W338+1)/(MAX($W$246:W338)+1)-1</f>
        <v>-1.2243304671083144E-2</v>
      </c>
      <c r="Y338" s="123">
        <f>MIN($X$246:X338)</f>
        <v>-4.7432096158567694E-2</v>
      </c>
      <c r="Z338" s="93">
        <f t="shared" si="29"/>
        <v>0.2</v>
      </c>
      <c r="AA338" s="93">
        <f t="shared" si="30"/>
        <v>-0.03</v>
      </c>
      <c r="AB338" s="93">
        <f t="shared" si="31"/>
        <v>0.16000000000000003</v>
      </c>
      <c r="AC338" s="234">
        <f t="shared" si="32"/>
        <v>0.9</v>
      </c>
    </row>
    <row r="339" spans="1:29">
      <c r="A339" s="115">
        <v>44533</v>
      </c>
      <c r="B339" s="202">
        <v>0.99399999999999999</v>
      </c>
      <c r="C339" s="202">
        <v>0.99399999999999999</v>
      </c>
      <c r="D339" s="203">
        <v>228526961.34</v>
      </c>
      <c r="F339" s="201">
        <f>出入金!R339</f>
        <v>230000000</v>
      </c>
      <c r="G339" s="201">
        <f>出入金!S339</f>
        <v>64154302.670623146</v>
      </c>
      <c r="H339" s="34">
        <f>出入金!C339</f>
        <v>4.2921035598705616E-2</v>
      </c>
      <c r="I339" s="167">
        <f t="shared" si="28"/>
        <v>-264906.40000000596</v>
      </c>
      <c r="J339" s="167">
        <f t="shared" si="22"/>
        <v>-1473038.6599999964</v>
      </c>
      <c r="K339" s="167">
        <f t="shared" si="23"/>
        <v>0</v>
      </c>
      <c r="L339" s="167">
        <f t="shared" si="24"/>
        <v>-264906.40000000596</v>
      </c>
      <c r="M339" s="167">
        <f t="shared" si="25"/>
        <v>-1473038.6599999964</v>
      </c>
      <c r="N339" s="123">
        <f t="shared" si="26"/>
        <v>-2.2960870879740924E-2</v>
      </c>
      <c r="O339" s="123">
        <f>I339/AVERAGE($F$246:F339)</f>
        <v>-1.151766956521765E-3</v>
      </c>
      <c r="P339" s="123">
        <f>J339/AVERAGE($F$246:F339)</f>
        <v>-6.4045159130434624E-3</v>
      </c>
      <c r="Q339" s="123">
        <f>L339/AVERAGE($F$246:F339)</f>
        <v>-1.151766956521765E-3</v>
      </c>
      <c r="R339" s="123">
        <f>M339/AVERAGE($F$246:F339)</f>
        <v>-6.4045159130434624E-3</v>
      </c>
      <c r="S339" s="123">
        <f>R339/COUNT($R$246:R339)*365</f>
        <v>-2.4868599024051745E-2</v>
      </c>
      <c r="T339">
        <f>(S339-H339)/(STDEV($Q$246:Q339)*SQRT(365))</f>
        <v>-0.58952914179334182</v>
      </c>
      <c r="U339" s="123">
        <f>(P339+1)/(MAX($P$246:P339)+1)-1</f>
        <v>-1.6978688743084169E-2</v>
      </c>
      <c r="V339" s="123">
        <f>MIN($U$246:U339)</f>
        <v>-4.7432096158567694E-2</v>
      </c>
      <c r="W339" s="123">
        <f t="shared" si="27"/>
        <v>-6.4045159130434624E-3</v>
      </c>
      <c r="X339" s="120">
        <f>(W339+1)/(MAX($W$246:W339)+1)-1</f>
        <v>-1.6978688743084169E-2</v>
      </c>
      <c r="Y339" s="123">
        <f>MIN($X$246:X339)</f>
        <v>-4.7432096158567694E-2</v>
      </c>
      <c r="Z339" s="93">
        <f t="shared" si="29"/>
        <v>0.2</v>
      </c>
      <c r="AA339" s="93">
        <f t="shared" si="30"/>
        <v>-0.03</v>
      </c>
      <c r="AB339" s="93">
        <f t="shared" si="31"/>
        <v>0.16000000000000003</v>
      </c>
      <c r="AC339" s="234">
        <f t="shared" si="32"/>
        <v>0.9</v>
      </c>
    </row>
    <row r="340" spans="1:29">
      <c r="A340" s="115">
        <v>44534</v>
      </c>
      <c r="B340" s="202">
        <v>0.99399999999999999</v>
      </c>
      <c r="C340" s="202">
        <v>0.99399999999999999</v>
      </c>
      <c r="D340" s="203">
        <v>228526961.34</v>
      </c>
      <c r="F340" s="201">
        <f>出入金!R340</f>
        <v>230000000</v>
      </c>
      <c r="G340" s="201">
        <f>出入金!S340</f>
        <v>64644970.414201185</v>
      </c>
      <c r="H340" s="34">
        <f>出入金!C340</f>
        <v>4.2920000000000111E-2</v>
      </c>
      <c r="I340" s="167">
        <f t="shared" si="28"/>
        <v>0</v>
      </c>
      <c r="J340" s="167">
        <f t="shared" si="22"/>
        <v>-1473038.6599999964</v>
      </c>
      <c r="K340" s="167">
        <f t="shared" si="23"/>
        <v>0</v>
      </c>
      <c r="L340" s="167">
        <f t="shared" si="24"/>
        <v>0</v>
      </c>
      <c r="M340" s="167">
        <f t="shared" si="25"/>
        <v>-1473038.6599999964</v>
      </c>
      <c r="N340" s="123">
        <f t="shared" si="26"/>
        <v>-2.2786593459038846E-2</v>
      </c>
      <c r="O340" s="123">
        <f>I340/AVERAGE($F$246:F340)</f>
        <v>0</v>
      </c>
      <c r="P340" s="123">
        <f>J340/AVERAGE($F$246:F340)</f>
        <v>-6.4045159130434624E-3</v>
      </c>
      <c r="Q340" s="123">
        <f>L340/AVERAGE($F$246:F340)</f>
        <v>0</v>
      </c>
      <c r="R340" s="123">
        <f>M340/AVERAGE($F$246:F340)</f>
        <v>-6.4045159130434624E-3</v>
      </c>
      <c r="S340" s="123">
        <f>R340/COUNT($R$246:R340)*365</f>
        <v>-2.4606824297482774E-2</v>
      </c>
      <c r="T340">
        <f>(S340-H340)/(STDEV($Q$246:Q340)*SQRT(365))</f>
        <v>-0.59039200453466767</v>
      </c>
      <c r="U340" s="123">
        <f>(P340+1)/(MAX($P$246:P340)+1)-1</f>
        <v>-1.6978688743084169E-2</v>
      </c>
      <c r="V340" s="123">
        <f>MIN($U$246:U340)</f>
        <v>-4.7432096158567694E-2</v>
      </c>
      <c r="W340" s="123">
        <f t="shared" si="27"/>
        <v>-6.4045159130434624E-3</v>
      </c>
      <c r="X340" s="120">
        <f>(W340+1)/(MAX($W$246:W340)+1)-1</f>
        <v>-1.6978688743084169E-2</v>
      </c>
      <c r="Y340" s="123">
        <f>MIN($X$246:X340)</f>
        <v>-4.7432096158567694E-2</v>
      </c>
      <c r="Z340" s="93">
        <f t="shared" si="29"/>
        <v>0.2</v>
      </c>
      <c r="AA340" s="93">
        <f t="shared" si="30"/>
        <v>-0.03</v>
      </c>
      <c r="AB340" s="93">
        <f t="shared" si="31"/>
        <v>0.16000000000000003</v>
      </c>
      <c r="AC340" s="234">
        <f t="shared" si="32"/>
        <v>0.9</v>
      </c>
    </row>
    <row r="341" spans="1:29">
      <c r="A341" s="115">
        <v>44535</v>
      </c>
      <c r="B341" s="202">
        <v>0.99399999999999999</v>
      </c>
      <c r="C341" s="202">
        <v>0.99399999999999999</v>
      </c>
      <c r="D341" s="203">
        <v>228526961.34</v>
      </c>
      <c r="F341" s="201">
        <f>出入金!R341</f>
        <v>230000000</v>
      </c>
      <c r="G341" s="201">
        <f>出入金!S341</f>
        <v>65132743.362831861</v>
      </c>
      <c r="H341" s="34">
        <f>出入金!C341</f>
        <v>4.291897106109336E-2</v>
      </c>
      <c r="I341" s="167">
        <f t="shared" si="28"/>
        <v>0</v>
      </c>
      <c r="J341" s="167">
        <f t="shared" si="22"/>
        <v>-1473038.6599999964</v>
      </c>
      <c r="K341" s="167">
        <f t="shared" si="23"/>
        <v>0</v>
      </c>
      <c r="L341" s="167">
        <f t="shared" si="24"/>
        <v>0</v>
      </c>
      <c r="M341" s="167">
        <f t="shared" si="25"/>
        <v>-1473038.6599999964</v>
      </c>
      <c r="N341" s="123">
        <f t="shared" si="26"/>
        <v>-2.2615946817934728E-2</v>
      </c>
      <c r="O341" s="123">
        <f>I341/AVERAGE($F$246:F341)</f>
        <v>0</v>
      </c>
      <c r="P341" s="123">
        <f>J341/AVERAGE($F$246:F341)</f>
        <v>-6.4045159130434624E-3</v>
      </c>
      <c r="Q341" s="123">
        <f>L341/AVERAGE($F$246:F341)</f>
        <v>0</v>
      </c>
      <c r="R341" s="123">
        <f>M341/AVERAGE($F$246:F341)</f>
        <v>-6.4045159130434624E-3</v>
      </c>
      <c r="S341" s="123">
        <f>R341/COUNT($R$246:R341)*365</f>
        <v>-2.4350503211050662E-2</v>
      </c>
      <c r="T341">
        <f>(S341-H341)/(STDEV($Q$246:Q341)*SQRT(365))</f>
        <v>-0.59126171809668937</v>
      </c>
      <c r="U341" s="123">
        <f>(P341+1)/(MAX($P$246:P341)+1)-1</f>
        <v>-1.6978688743084169E-2</v>
      </c>
      <c r="V341" s="123">
        <f>MIN($U$246:U341)</f>
        <v>-4.7432096158567694E-2</v>
      </c>
      <c r="W341" s="123">
        <f t="shared" si="27"/>
        <v>-6.4045159130434624E-3</v>
      </c>
      <c r="X341" s="120">
        <f>(W341+1)/(MAX($W$246:W341)+1)-1</f>
        <v>-1.6978688743084169E-2</v>
      </c>
      <c r="Y341" s="123">
        <f>MIN($X$246:X341)</f>
        <v>-4.7432096158567694E-2</v>
      </c>
      <c r="Z341" s="93">
        <f t="shared" si="29"/>
        <v>0.2</v>
      </c>
      <c r="AA341" s="93">
        <f t="shared" si="30"/>
        <v>-0.03</v>
      </c>
      <c r="AB341" s="93">
        <f t="shared" si="31"/>
        <v>0.16000000000000003</v>
      </c>
      <c r="AC341" s="234">
        <f t="shared" si="32"/>
        <v>0.9</v>
      </c>
    </row>
    <row r="342" spans="1:29">
      <c r="A342" s="115">
        <v>44536</v>
      </c>
      <c r="B342" s="202">
        <v>0.98799999999999999</v>
      </c>
      <c r="C342" s="202">
        <v>0.98799999999999999</v>
      </c>
      <c r="D342" s="203">
        <v>227295289.38</v>
      </c>
      <c r="F342" s="201">
        <f>出入金!R342</f>
        <v>230000000</v>
      </c>
      <c r="G342" s="201">
        <f>出入金!S342</f>
        <v>65617647.058823526</v>
      </c>
      <c r="H342" s="34">
        <f>出入金!C342</f>
        <v>4.291794871794883E-2</v>
      </c>
      <c r="I342" s="167">
        <f t="shared" si="28"/>
        <v>-1231671.9600000083</v>
      </c>
      <c r="J342" s="167">
        <f t="shared" ref="J342:J367" si="33">D342-F342</f>
        <v>-2704710.6200000048</v>
      </c>
      <c r="K342" s="167">
        <f t="shared" ref="K342:K366" si="34">IF(P342&gt;0,F342*P342*0.2,0)</f>
        <v>0</v>
      </c>
      <c r="L342" s="167">
        <f t="shared" ref="L342:L367" si="35">M342-M341</f>
        <v>-1231671.9600000083</v>
      </c>
      <c r="M342" s="167">
        <f t="shared" ref="M342:M378" si="36">J342-K342</f>
        <v>-2704710.6200000048</v>
      </c>
      <c r="N342" s="123">
        <f t="shared" ref="N342:N384" si="37">J342/G342</f>
        <v>-4.1219256423128715E-2</v>
      </c>
      <c r="O342" s="123">
        <f>I342/AVERAGE($F$246:F342)</f>
        <v>-5.3550954782609055E-3</v>
      </c>
      <c r="P342" s="123">
        <f>J342/AVERAGE($F$246:F342)</f>
        <v>-1.1759611391304369E-2</v>
      </c>
      <c r="Q342" s="123">
        <f>L342/AVERAGE($F$246:F342)</f>
        <v>-5.3550954782609055E-3</v>
      </c>
      <c r="R342" s="123">
        <f>M342/AVERAGE($F$246:F342)</f>
        <v>-1.1759611391304369E-2</v>
      </c>
      <c r="S342" s="123">
        <f>R342/COUNT($R$246:R342)*365</f>
        <v>-4.4250084101299943E-2</v>
      </c>
      <c r="T342">
        <f>(S342-H342)/(STDEV($Q$246:Q342)*SQRT(365))</f>
        <v>-0.76703659761915777</v>
      </c>
      <c r="U342" s="123">
        <f>(P342+1)/(MAX($P$246:P342)+1)-1</f>
        <v>-2.2276793518372418E-2</v>
      </c>
      <c r="V342" s="123">
        <f>MIN($U$246:U342)</f>
        <v>-4.7432096158567694E-2</v>
      </c>
      <c r="W342" s="123">
        <f t="shared" ref="W342:W367" si="38">IF(WEEKDAY(A:A)=6,P:P,W341)</f>
        <v>-6.4045159130434624E-3</v>
      </c>
      <c r="X342" s="120">
        <f>(W342+1)/(MAX($W$246:W342)+1)-1</f>
        <v>-1.6978688743084169E-2</v>
      </c>
      <c r="Y342" s="123">
        <f>MIN($X$246:X342)</f>
        <v>-4.7432096158567694E-2</v>
      </c>
      <c r="Z342" s="93">
        <f t="shared" si="29"/>
        <v>0.2</v>
      </c>
      <c r="AA342" s="93">
        <f t="shared" si="30"/>
        <v>-0.03</v>
      </c>
      <c r="AB342" s="93">
        <f t="shared" si="31"/>
        <v>0.16000000000000003</v>
      </c>
      <c r="AC342" s="234">
        <f t="shared" si="32"/>
        <v>0.9</v>
      </c>
    </row>
    <row r="343" spans="1:29">
      <c r="A343" s="115">
        <v>44537</v>
      </c>
      <c r="B343" s="202">
        <v>0.98099999999999998</v>
      </c>
      <c r="C343" s="202">
        <v>0.98099999999999998</v>
      </c>
      <c r="D343" s="203">
        <v>225600418.78</v>
      </c>
      <c r="F343" s="201">
        <f>出入金!R343</f>
        <v>230000000</v>
      </c>
      <c r="G343" s="201">
        <f>出入金!S343</f>
        <v>66099706.744868033</v>
      </c>
      <c r="H343" s="34">
        <f>出入金!C343</f>
        <v>4.2916932907348354E-2</v>
      </c>
      <c r="I343" s="167">
        <f t="shared" ref="I343:I378" si="39">D343-D342</f>
        <v>-1694870.599999994</v>
      </c>
      <c r="J343" s="167">
        <f t="shared" si="33"/>
        <v>-4399581.2199999988</v>
      </c>
      <c r="K343" s="167">
        <f t="shared" si="34"/>
        <v>0</v>
      </c>
      <c r="L343" s="167">
        <f t="shared" si="35"/>
        <v>-1694870.599999994</v>
      </c>
      <c r="M343" s="167">
        <f t="shared" si="36"/>
        <v>-4399581.2199999988</v>
      </c>
      <c r="N343" s="123">
        <f t="shared" si="37"/>
        <v>-6.6559769122448958E-2</v>
      </c>
      <c r="O343" s="123">
        <f>I343/AVERAGE($F$246:F343)</f>
        <v>-7.3690026086956264E-3</v>
      </c>
      <c r="P343" s="123">
        <f>J343/AVERAGE($F$246:F343)</f>
        <v>-1.9128613999999995E-2</v>
      </c>
      <c r="Q343" s="123">
        <f>L343/AVERAGE($F$246:F343)</f>
        <v>-7.3690026086956264E-3</v>
      </c>
      <c r="R343" s="123">
        <f>M343/AVERAGE($F$246:F343)</f>
        <v>-1.9128613999999995E-2</v>
      </c>
      <c r="S343" s="123">
        <f>R343/COUNT($R$246:R343)*365</f>
        <v>-7.1244327653061199E-2</v>
      </c>
      <c r="T343">
        <f>(S343-H343)/(STDEV($Q$246:Q343)*SQRT(365))</f>
        <v>-1.0021416897410771</v>
      </c>
      <c r="U343" s="123">
        <f>(P343+1)/(MAX($P$246:P343)+1)-1</f>
        <v>-2.9567372756171828E-2</v>
      </c>
      <c r="V343" s="123">
        <f>MIN($U$246:U343)</f>
        <v>-4.7432096158567694E-2</v>
      </c>
      <c r="W343" s="123">
        <f t="shared" si="38"/>
        <v>-6.4045159130434624E-3</v>
      </c>
      <c r="X343" s="120">
        <f>(W343+1)/(MAX($W$246:W343)+1)-1</f>
        <v>-1.6978688743084169E-2</v>
      </c>
      <c r="Y343" s="123">
        <f>MIN($X$246:X343)</f>
        <v>-4.7432096158567694E-2</v>
      </c>
      <c r="Z343" s="93">
        <f t="shared" ref="Z343:Z410" si="40">Z342</f>
        <v>0.2</v>
      </c>
      <c r="AA343" s="93">
        <f t="shared" ref="AA343:AA410" si="41">AA342</f>
        <v>-0.03</v>
      </c>
      <c r="AB343" s="93">
        <f t="shared" ref="AB343:AB410" si="42">AB342</f>
        <v>0.16000000000000003</v>
      </c>
      <c r="AC343" s="234">
        <f t="shared" ref="AC343:AC410" si="43">AC342</f>
        <v>0.9</v>
      </c>
    </row>
    <row r="344" spans="1:29">
      <c r="A344" s="115">
        <v>44538</v>
      </c>
      <c r="B344" s="202">
        <v>0.98699999999999999</v>
      </c>
      <c r="C344" s="202">
        <v>0.98699999999999999</v>
      </c>
      <c r="D344" s="203">
        <v>227124767.65000001</v>
      </c>
      <c r="F344" s="201">
        <f>出入金!R344</f>
        <v>230000000</v>
      </c>
      <c r="G344" s="201">
        <f>出入金!S344</f>
        <v>66578947.368421055</v>
      </c>
      <c r="H344" s="34">
        <f>出入金!C344</f>
        <v>4.2915923566879094E-2</v>
      </c>
      <c r="I344" s="167">
        <f t="shared" si="39"/>
        <v>1524348.8700000048</v>
      </c>
      <c r="J344" s="167">
        <f t="shared" si="33"/>
        <v>-2875232.349999994</v>
      </c>
      <c r="K344" s="167">
        <f t="shared" si="34"/>
        <v>0</v>
      </c>
      <c r="L344" s="167">
        <f t="shared" si="35"/>
        <v>1524348.8700000048</v>
      </c>
      <c r="M344" s="167">
        <f t="shared" si="36"/>
        <v>-2875232.349999994</v>
      </c>
      <c r="N344" s="123">
        <f t="shared" si="37"/>
        <v>-4.3185308023715327E-2</v>
      </c>
      <c r="O344" s="123">
        <f>I344/AVERAGE($F$246:F344)</f>
        <v>6.6276037826087167E-3</v>
      </c>
      <c r="P344" s="123">
        <f>J344/AVERAGE($F$246:F344)</f>
        <v>-1.2501010217391278E-2</v>
      </c>
      <c r="Q344" s="123">
        <f>L344/AVERAGE($F$246:F344)</f>
        <v>6.6276037826087167E-3</v>
      </c>
      <c r="R344" s="123">
        <f>M344/AVERAGE($F$246:F344)</f>
        <v>-1.2501010217391278E-2</v>
      </c>
      <c r="S344" s="123">
        <f>R344/COUNT($R$246:R344)*365</f>
        <v>-4.6089583124725421E-2</v>
      </c>
      <c r="T344">
        <f>(S344-H344)/(STDEV($Q$246:Q344)*SQRT(365))</f>
        <v>-0.78013939269992627</v>
      </c>
      <c r="U344" s="123">
        <f>(P344+1)/(MAX($P$246:P344)+1)-1</f>
        <v>-2.3010302132145943E-2</v>
      </c>
      <c r="V344" s="123">
        <f>MIN($U$246:U344)</f>
        <v>-4.7432096158567694E-2</v>
      </c>
      <c r="W344" s="123">
        <f t="shared" si="38"/>
        <v>-6.4045159130434624E-3</v>
      </c>
      <c r="X344" s="120">
        <f>(W344+1)/(MAX($W$246:W344)+1)-1</f>
        <v>-1.6978688743084169E-2</v>
      </c>
      <c r="Y344" s="123">
        <f>MIN($X$246:X344)</f>
        <v>-4.7432096158567694E-2</v>
      </c>
      <c r="Z344" s="93">
        <f t="shared" si="40"/>
        <v>0.2</v>
      </c>
      <c r="AA344" s="93">
        <f t="shared" si="41"/>
        <v>-0.03</v>
      </c>
      <c r="AB344" s="93">
        <f t="shared" si="42"/>
        <v>0.16000000000000003</v>
      </c>
      <c r="AC344" s="234">
        <f t="shared" si="43"/>
        <v>0.9</v>
      </c>
    </row>
    <row r="345" spans="1:29">
      <c r="A345" s="115">
        <v>44539</v>
      </c>
      <c r="B345" s="202">
        <v>0.98199999999999998</v>
      </c>
      <c r="C345" s="202">
        <v>0.98199999999999998</v>
      </c>
      <c r="D345" s="203">
        <v>225907498.99000001</v>
      </c>
      <c r="F345" s="201">
        <f>出入金!R345</f>
        <v>230000000</v>
      </c>
      <c r="G345" s="201">
        <f>出入金!S345</f>
        <v>67055393.586005829</v>
      </c>
      <c r="H345" s="34">
        <f>出入金!C345</f>
        <v>4.291492063492075E-2</v>
      </c>
      <c r="I345" s="167">
        <f t="shared" si="39"/>
        <v>-1217268.6599999964</v>
      </c>
      <c r="J345" s="167">
        <f t="shared" si="33"/>
        <v>-4092501.0099999905</v>
      </c>
      <c r="K345" s="167">
        <f t="shared" si="34"/>
        <v>0</v>
      </c>
      <c r="L345" s="167">
        <f t="shared" si="35"/>
        <v>-1217268.6599999964</v>
      </c>
      <c r="M345" s="167">
        <f t="shared" si="36"/>
        <v>-4092501.0099999905</v>
      </c>
      <c r="N345" s="123">
        <f t="shared" si="37"/>
        <v>-6.1031645496956381E-2</v>
      </c>
      <c r="O345" s="123">
        <f>I345/AVERAGE($F$246:F345)</f>
        <v>-5.2924724347825931E-3</v>
      </c>
      <c r="P345" s="123">
        <f>J345/AVERAGE($F$246:F345)</f>
        <v>-1.7793482652173873E-2</v>
      </c>
      <c r="Q345" s="123">
        <f>L345/AVERAGE($F$246:F345)</f>
        <v>-5.2924724347825931E-3</v>
      </c>
      <c r="R345" s="123">
        <f>M345/AVERAGE($F$246:F345)</f>
        <v>-1.7793482652173873E-2</v>
      </c>
      <c r="S345" s="123">
        <f>R345/COUNT($R$246:R345)*365</f>
        <v>-6.4946211680434629E-2</v>
      </c>
      <c r="T345">
        <f>(S345-H345)/(STDEV($Q$246:Q345)*SQRT(365))</f>
        <v>-0.94664965761040964</v>
      </c>
      <c r="U345" s="123">
        <f>(P345+1)/(MAX($P$246:P345)+1)-1</f>
        <v>-2.8246450319163841E-2</v>
      </c>
      <c r="V345" s="123">
        <f>MIN($U$246:U345)</f>
        <v>-4.7432096158567694E-2</v>
      </c>
      <c r="W345" s="123">
        <f t="shared" si="38"/>
        <v>-6.4045159130434624E-3</v>
      </c>
      <c r="X345" s="120">
        <f>(W345+1)/(MAX($W$246:W345)+1)-1</f>
        <v>-1.6978688743084169E-2</v>
      </c>
      <c r="Y345" s="123">
        <f>MIN($X$246:X345)</f>
        <v>-4.7432096158567694E-2</v>
      </c>
      <c r="Z345" s="93">
        <f t="shared" si="40"/>
        <v>0.2</v>
      </c>
      <c r="AA345" s="93">
        <f t="shared" si="41"/>
        <v>-0.03</v>
      </c>
      <c r="AB345" s="93">
        <f t="shared" si="42"/>
        <v>0.16000000000000003</v>
      </c>
      <c r="AC345" s="234">
        <f t="shared" si="43"/>
        <v>0.9</v>
      </c>
    </row>
    <row r="346" spans="1:29">
      <c r="A346" s="115">
        <v>44540</v>
      </c>
      <c r="B346" s="202">
        <v>0.98399999999999999</v>
      </c>
      <c r="C346" s="202">
        <v>0.98399999999999999</v>
      </c>
      <c r="D346" s="203">
        <v>226414161.65000001</v>
      </c>
      <c r="F346" s="201">
        <f>出入金!R346</f>
        <v>230000000</v>
      </c>
      <c r="G346" s="201">
        <f>出入金!S346</f>
        <v>67529069.767441854</v>
      </c>
      <c r="H346" s="34">
        <f>出入金!C346</f>
        <v>4.2913924050633025E-2</v>
      </c>
      <c r="I346" s="167">
        <f t="shared" si="39"/>
        <v>506662.65999999642</v>
      </c>
      <c r="J346" s="167">
        <f t="shared" si="33"/>
        <v>-3585838.349999994</v>
      </c>
      <c r="K346" s="167">
        <f t="shared" si="34"/>
        <v>0</v>
      </c>
      <c r="L346" s="167">
        <f t="shared" si="35"/>
        <v>506662.65999999642</v>
      </c>
      <c r="M346" s="167">
        <f t="shared" si="36"/>
        <v>-3585838.349999994</v>
      </c>
      <c r="N346" s="123">
        <f t="shared" si="37"/>
        <v>-5.3100662608695566E-2</v>
      </c>
      <c r="O346" s="123">
        <f>I346/AVERAGE($F$246:F346)</f>
        <v>2.202881130434767E-3</v>
      </c>
      <c r="P346" s="123">
        <f>J346/AVERAGE($F$246:F346)</f>
        <v>-1.5590601521739104E-2</v>
      </c>
      <c r="Q346" s="123">
        <f>L346/AVERAGE($F$246:F346)</f>
        <v>2.202881130434767E-3</v>
      </c>
      <c r="R346" s="123">
        <f>M346/AVERAGE($F$246:F346)</f>
        <v>-1.5590601521739104E-2</v>
      </c>
      <c r="S346" s="123">
        <f>R346/COUNT($R$246:R346)*365</f>
        <v>-5.6342272826086864E-2</v>
      </c>
      <c r="T346">
        <f>(S346-H346)/(STDEV($Q$246:Q346)*SQRT(365))</f>
        <v>-0.87481963974101118</v>
      </c>
      <c r="U346" s="123">
        <f>(P346+1)/(MAX($P$246:P346)+1)-1</f>
        <v>-2.6067012980664828E-2</v>
      </c>
      <c r="V346" s="123">
        <f>MIN($U$246:U346)</f>
        <v>-4.7432096158567694E-2</v>
      </c>
      <c r="W346" s="123">
        <f t="shared" si="38"/>
        <v>-1.5590601521739104E-2</v>
      </c>
      <c r="X346" s="120">
        <f>(W346+1)/(MAX($W$246:W346)+1)-1</f>
        <v>-2.6067012980664828E-2</v>
      </c>
      <c r="Y346" s="123">
        <f>MIN($X$246:X346)</f>
        <v>-4.7432096158567694E-2</v>
      </c>
      <c r="Z346" s="93">
        <f t="shared" si="40"/>
        <v>0.2</v>
      </c>
      <c r="AA346" s="93">
        <f t="shared" si="41"/>
        <v>-0.03</v>
      </c>
      <c r="AB346" s="93">
        <f t="shared" si="42"/>
        <v>0.16000000000000003</v>
      </c>
      <c r="AC346" s="234">
        <f t="shared" si="43"/>
        <v>0.9</v>
      </c>
    </row>
    <row r="347" spans="1:29">
      <c r="A347" s="115">
        <v>44541</v>
      </c>
      <c r="B347" s="202">
        <v>0.98399999999999999</v>
      </c>
      <c r="C347" s="202">
        <v>0.98399999999999999</v>
      </c>
      <c r="D347" s="203">
        <v>226414161.65000001</v>
      </c>
      <c r="F347" s="201">
        <f>出入金!R347</f>
        <v>230000000</v>
      </c>
      <c r="G347" s="201">
        <f>出入金!S347</f>
        <v>68000000</v>
      </c>
      <c r="H347" s="34">
        <f>出入金!C347</f>
        <v>4.2912933753943332E-2</v>
      </c>
      <c r="I347" s="167">
        <f t="shared" si="39"/>
        <v>0</v>
      </c>
      <c r="J347" s="167">
        <f t="shared" si="33"/>
        <v>-3585838.349999994</v>
      </c>
      <c r="K347" s="167">
        <f t="shared" si="34"/>
        <v>0</v>
      </c>
      <c r="L347" s="167">
        <f t="shared" si="35"/>
        <v>0</v>
      </c>
      <c r="M347" s="167">
        <f t="shared" si="36"/>
        <v>-3585838.349999994</v>
      </c>
      <c r="N347" s="123">
        <f t="shared" si="37"/>
        <v>-5.273291691176462E-2</v>
      </c>
      <c r="O347" s="123">
        <f>I347/AVERAGE($F$246:F347)</f>
        <v>0</v>
      </c>
      <c r="P347" s="123">
        <f>J347/AVERAGE($F$246:F347)</f>
        <v>-1.5590601521739104E-2</v>
      </c>
      <c r="Q347" s="123">
        <f>L347/AVERAGE($F$246:F347)</f>
        <v>0</v>
      </c>
      <c r="R347" s="123">
        <f>M347/AVERAGE($F$246:F347)</f>
        <v>-1.5590601521739104E-2</v>
      </c>
      <c r="S347" s="123">
        <f>R347/COUNT($R$246:R347)*365</f>
        <v>-5.57898976023017E-2</v>
      </c>
      <c r="T347">
        <f>(S347-H347)/(STDEV($Q$246:Q347)*SQRT(365))</f>
        <v>-0.87427837992897817</v>
      </c>
      <c r="U347" s="123">
        <f>(P347+1)/(MAX($P$246:P347)+1)-1</f>
        <v>-2.6067012980664828E-2</v>
      </c>
      <c r="V347" s="123">
        <f>MIN($U$246:U347)</f>
        <v>-4.7432096158567694E-2</v>
      </c>
      <c r="W347" s="123">
        <f t="shared" si="38"/>
        <v>-1.5590601521739104E-2</v>
      </c>
      <c r="X347" s="120">
        <f>(W347+1)/(MAX($W$246:W347)+1)-1</f>
        <v>-2.6067012980664828E-2</v>
      </c>
      <c r="Y347" s="123">
        <f>MIN($X$246:X347)</f>
        <v>-4.7432096158567694E-2</v>
      </c>
      <c r="Z347" s="93">
        <f t="shared" si="40"/>
        <v>0.2</v>
      </c>
      <c r="AA347" s="93">
        <f t="shared" si="41"/>
        <v>-0.03</v>
      </c>
      <c r="AB347" s="93">
        <f t="shared" si="42"/>
        <v>0.16000000000000003</v>
      </c>
      <c r="AC347" s="234">
        <f t="shared" si="43"/>
        <v>0.9</v>
      </c>
    </row>
    <row r="348" spans="1:29">
      <c r="A348" s="115">
        <v>44542</v>
      </c>
      <c r="B348" s="202">
        <v>0.98399999999999999</v>
      </c>
      <c r="C348" s="202">
        <v>0.98399999999999999</v>
      </c>
      <c r="D348" s="203">
        <v>226414161.65000001</v>
      </c>
      <c r="F348" s="201">
        <f>出入金!R348</f>
        <v>230000000</v>
      </c>
      <c r="G348" s="201">
        <f>出入金!S348</f>
        <v>68468208.092485547</v>
      </c>
      <c r="H348" s="34">
        <f>出入金!C348</f>
        <v>4.2911949685534703E-2</v>
      </c>
      <c r="I348" s="167">
        <f t="shared" si="39"/>
        <v>0</v>
      </c>
      <c r="J348" s="167">
        <f t="shared" si="33"/>
        <v>-3585838.349999994</v>
      </c>
      <c r="K348" s="167">
        <f t="shared" si="34"/>
        <v>0</v>
      </c>
      <c r="L348" s="167">
        <f t="shared" si="35"/>
        <v>0</v>
      </c>
      <c r="M348" s="167">
        <f t="shared" si="36"/>
        <v>-3585838.349999994</v>
      </c>
      <c r="N348" s="123">
        <f t="shared" si="37"/>
        <v>-5.2372311907977961E-2</v>
      </c>
      <c r="O348" s="123">
        <f>I348/AVERAGE($F$246:F348)</f>
        <v>0</v>
      </c>
      <c r="P348" s="123">
        <f>J348/AVERAGE($F$246:F348)</f>
        <v>-1.5590601521739104E-2</v>
      </c>
      <c r="Q348" s="123">
        <f>L348/AVERAGE($F$246:F348)</f>
        <v>0</v>
      </c>
      <c r="R348" s="123">
        <f>M348/AVERAGE($F$246:F348)</f>
        <v>-1.5590601521739104E-2</v>
      </c>
      <c r="S348" s="123">
        <f>R348/COUNT($R$246:R348)*365</f>
        <v>-5.5248248111017216E-2</v>
      </c>
      <c r="T348">
        <f>(S348-H348)/(STDEV($Q$246:Q348)*SQRT(365))</f>
        <v>-0.8737627525498407</v>
      </c>
      <c r="U348" s="123">
        <f>(P348+1)/(MAX($P$246:P348)+1)-1</f>
        <v>-2.6067012980664828E-2</v>
      </c>
      <c r="V348" s="123">
        <f>MIN($U$246:U348)</f>
        <v>-4.7432096158567694E-2</v>
      </c>
      <c r="W348" s="123">
        <f t="shared" si="38"/>
        <v>-1.5590601521739104E-2</v>
      </c>
      <c r="X348" s="120">
        <f>(W348+1)/(MAX($W$246:W348)+1)-1</f>
        <v>-2.6067012980664828E-2</v>
      </c>
      <c r="Y348" s="123">
        <f>MIN($X$246:X348)</f>
        <v>-4.7432096158567694E-2</v>
      </c>
      <c r="Z348" s="93">
        <f t="shared" si="40"/>
        <v>0.2</v>
      </c>
      <c r="AA348" s="93">
        <f t="shared" si="41"/>
        <v>-0.03</v>
      </c>
      <c r="AB348" s="93">
        <f t="shared" si="42"/>
        <v>0.16000000000000003</v>
      </c>
      <c r="AC348" s="234">
        <f t="shared" si="43"/>
        <v>0.9</v>
      </c>
    </row>
    <row r="349" spans="1:29">
      <c r="A349" s="115">
        <v>44543</v>
      </c>
      <c r="B349" s="202">
        <v>0.98599999999999999</v>
      </c>
      <c r="C349" s="202">
        <v>0.98599999999999999</v>
      </c>
      <c r="D349" s="203">
        <v>226892907.13999999</v>
      </c>
      <c r="F349" s="201">
        <f>出入金!R349</f>
        <v>230000000</v>
      </c>
      <c r="G349" s="201">
        <f>出入金!S349</f>
        <v>68933717.579250723</v>
      </c>
      <c r="H349" s="34">
        <f>出入金!C349</f>
        <v>4.2910971786833972E-2</v>
      </c>
      <c r="I349" s="167">
        <f t="shared" si="39"/>
        <v>478745.48999997973</v>
      </c>
      <c r="J349" s="167">
        <f t="shared" si="33"/>
        <v>-3107092.8600000143</v>
      </c>
      <c r="K349" s="167">
        <f t="shared" si="34"/>
        <v>0</v>
      </c>
      <c r="L349" s="167">
        <f t="shared" si="35"/>
        <v>478745.48999997973</v>
      </c>
      <c r="M349" s="167">
        <f t="shared" si="36"/>
        <v>-3107092.8600000143</v>
      </c>
      <c r="N349" s="123">
        <f t="shared" si="37"/>
        <v>-4.507362969983298E-2</v>
      </c>
      <c r="O349" s="123">
        <f>I349/AVERAGE($F$246:F349)</f>
        <v>2.0815021304346946E-3</v>
      </c>
      <c r="P349" s="123">
        <f>J349/AVERAGE($F$246:F349)</f>
        <v>-1.3509099391304411E-2</v>
      </c>
      <c r="Q349" s="123">
        <f>L349/AVERAGE($F$246:F349)</f>
        <v>2.0815021304346946E-3</v>
      </c>
      <c r="R349" s="123">
        <f>M349/AVERAGE($F$246:F349)</f>
        <v>-1.3509099391304411E-2</v>
      </c>
      <c r="S349" s="123">
        <f>R349/COUNT($R$246:R349)*365</f>
        <v>-4.7411743056020292E-2</v>
      </c>
      <c r="T349">
        <f>(S349-H349)/(STDEV($Q$246:Q349)*SQRT(365))</f>
        <v>-0.80736479996152766</v>
      </c>
      <c r="U349" s="123">
        <f>(P349+1)/(MAX($P$246:P349)+1)-1</f>
        <v>-2.4007662886572745E-2</v>
      </c>
      <c r="V349" s="123">
        <f>MIN($U$246:U349)</f>
        <v>-4.7432096158567694E-2</v>
      </c>
      <c r="W349" s="123">
        <f t="shared" si="38"/>
        <v>-1.5590601521739104E-2</v>
      </c>
      <c r="X349" s="120">
        <f>(W349+1)/(MAX($W$246:W349)+1)-1</f>
        <v>-2.6067012980664828E-2</v>
      </c>
      <c r="Y349" s="123">
        <f>MIN($X$246:X349)</f>
        <v>-4.7432096158567694E-2</v>
      </c>
      <c r="Z349" s="93">
        <f t="shared" si="40"/>
        <v>0.2</v>
      </c>
      <c r="AA349" s="93">
        <f t="shared" si="41"/>
        <v>-0.03</v>
      </c>
      <c r="AB349" s="93">
        <f t="shared" si="42"/>
        <v>0.16000000000000003</v>
      </c>
      <c r="AC349" s="234">
        <f t="shared" si="43"/>
        <v>0.9</v>
      </c>
    </row>
    <row r="350" spans="1:29">
      <c r="A350" s="115">
        <v>44544</v>
      </c>
      <c r="B350" s="202">
        <v>0.98599999999999999</v>
      </c>
      <c r="C350" s="202">
        <v>0.98599999999999999</v>
      </c>
      <c r="D350" s="203">
        <v>226667736.08000001</v>
      </c>
      <c r="F350" s="201">
        <f>出入金!R350</f>
        <v>230000000</v>
      </c>
      <c r="G350" s="201">
        <f>出入金!S350</f>
        <v>69396551.724137932</v>
      </c>
      <c r="H350" s="34">
        <f>出入金!C350</f>
        <v>4.2910000000000115E-2</v>
      </c>
      <c r="I350" s="167">
        <f t="shared" si="39"/>
        <v>-225171.05999997258</v>
      </c>
      <c r="J350" s="167">
        <f t="shared" si="33"/>
        <v>-3332263.9199999869</v>
      </c>
      <c r="K350" s="167">
        <f t="shared" si="34"/>
        <v>0</v>
      </c>
      <c r="L350" s="167">
        <f t="shared" si="35"/>
        <v>-225171.05999997258</v>
      </c>
      <c r="M350" s="167">
        <f t="shared" si="36"/>
        <v>-3332263.9199999869</v>
      </c>
      <c r="N350" s="123">
        <f t="shared" si="37"/>
        <v>-4.8017716114285527E-2</v>
      </c>
      <c r="O350" s="123">
        <f>I350/AVERAGE($F$246:F350)</f>
        <v>-9.790046086955329E-4</v>
      </c>
      <c r="P350" s="123">
        <f>J350/AVERAGE($F$246:F350)</f>
        <v>-1.4488103999999943E-2</v>
      </c>
      <c r="Q350" s="123">
        <f>L350/AVERAGE($F$246:F350)</f>
        <v>-9.790046086955329E-4</v>
      </c>
      <c r="R350" s="123">
        <f>M350/AVERAGE($F$246:F350)</f>
        <v>-1.4488103999999943E-2</v>
      </c>
      <c r="S350" s="123">
        <f>R350/COUNT($R$246:R350)*365</f>
        <v>-5.0363409142856946E-2</v>
      </c>
      <c r="T350">
        <f>(S350-H350)/(STDEV($Q$246:Q350)*SQRT(365))</f>
        <v>-0.83769289897328747</v>
      </c>
      <c r="U350" s="123">
        <f>(P350+1)/(MAX($P$246:P350)+1)-1</f>
        <v>-2.497624860337555E-2</v>
      </c>
      <c r="V350" s="123">
        <f>MIN($U$246:U350)</f>
        <v>-4.7432096158567694E-2</v>
      </c>
      <c r="W350" s="123">
        <f t="shared" si="38"/>
        <v>-1.5590601521739104E-2</v>
      </c>
      <c r="X350" s="120">
        <f>(W350+1)/(MAX($W$246:W350)+1)-1</f>
        <v>-2.6067012980664828E-2</v>
      </c>
      <c r="Y350" s="123">
        <f>MIN($X$246:X350)</f>
        <v>-4.7432096158567694E-2</v>
      </c>
      <c r="Z350" s="93">
        <f t="shared" si="40"/>
        <v>0.2</v>
      </c>
      <c r="AA350" s="93">
        <f t="shared" si="41"/>
        <v>-0.03</v>
      </c>
      <c r="AB350" s="93">
        <f t="shared" si="42"/>
        <v>0.16000000000000003</v>
      </c>
      <c r="AC350" s="234">
        <f t="shared" si="43"/>
        <v>0.9</v>
      </c>
    </row>
    <row r="351" spans="1:29">
      <c r="A351" s="115">
        <v>44545</v>
      </c>
      <c r="B351" s="202">
        <v>0.98099999999999998</v>
      </c>
      <c r="C351" s="202">
        <v>0.98099999999999998</v>
      </c>
      <c r="D351" s="203">
        <v>225733284.58000001</v>
      </c>
      <c r="F351" s="201">
        <f>出入金!R351</f>
        <v>230000000</v>
      </c>
      <c r="G351" s="201">
        <f>出入金!S351</f>
        <v>69856733.524355307</v>
      </c>
      <c r="H351" s="34">
        <f>出入金!C351</f>
        <v>4.2909034267912885E-2</v>
      </c>
      <c r="I351" s="167">
        <f t="shared" si="39"/>
        <v>-934451.5</v>
      </c>
      <c r="J351" s="167">
        <f t="shared" si="33"/>
        <v>-4266715.4199999869</v>
      </c>
      <c r="K351" s="167">
        <f t="shared" si="34"/>
        <v>0</v>
      </c>
      <c r="L351" s="167">
        <f t="shared" si="35"/>
        <v>-934451.5</v>
      </c>
      <c r="M351" s="167">
        <f t="shared" si="36"/>
        <v>-4266715.4199999869</v>
      </c>
      <c r="N351" s="123">
        <f t="shared" si="37"/>
        <v>-6.1078083739950585E-2</v>
      </c>
      <c r="O351" s="123">
        <f>I351/AVERAGE($F$246:F351)</f>
        <v>-4.0628326086956518E-3</v>
      </c>
      <c r="P351" s="123">
        <f>J351/AVERAGE($F$246:F351)</f>
        <v>-1.8550936608695594E-2</v>
      </c>
      <c r="Q351" s="123">
        <f>L351/AVERAGE($F$246:F351)</f>
        <v>-4.0628326086956518E-3</v>
      </c>
      <c r="R351" s="123">
        <f>M351/AVERAGE($F$246:F351)</f>
        <v>-1.8550936608695594E-2</v>
      </c>
      <c r="S351" s="123">
        <f>R351/COUNT($R$246:R351)*365</f>
        <v>-6.3878225114848031E-2</v>
      </c>
      <c r="T351">
        <f>(S351-H351)/(STDEV($Q$246:Q351)*SQRT(365))</f>
        <v>-0.96158667314860702</v>
      </c>
      <c r="U351" s="123">
        <f>(P351+1)/(MAX($P$246:P351)+1)-1</f>
        <v>-2.8995843199346782E-2</v>
      </c>
      <c r="V351" s="123">
        <f>MIN($U$246:U351)</f>
        <v>-4.7432096158567694E-2</v>
      </c>
      <c r="W351" s="123">
        <f t="shared" si="38"/>
        <v>-1.5590601521739104E-2</v>
      </c>
      <c r="X351" s="120">
        <f>(W351+1)/(MAX($W$246:W351)+1)-1</f>
        <v>-2.6067012980664828E-2</v>
      </c>
      <c r="Y351" s="123">
        <f>MIN($X$246:X351)</f>
        <v>-4.7432096158567694E-2</v>
      </c>
      <c r="Z351" s="93">
        <f t="shared" si="40"/>
        <v>0.2</v>
      </c>
      <c r="AA351" s="93">
        <f t="shared" si="41"/>
        <v>-0.03</v>
      </c>
      <c r="AB351" s="93">
        <f t="shared" si="42"/>
        <v>0.16000000000000003</v>
      </c>
      <c r="AC351" s="234">
        <f t="shared" si="43"/>
        <v>0.9</v>
      </c>
    </row>
    <row r="352" spans="1:29">
      <c r="A352" s="115">
        <v>44546</v>
      </c>
      <c r="B352" s="202">
        <v>0.98099999999999998</v>
      </c>
      <c r="C352" s="202">
        <v>0.98099999999999998</v>
      </c>
      <c r="D352" s="203">
        <v>225675753.18000001</v>
      </c>
      <c r="F352" s="201">
        <f>出入金!R352</f>
        <v>230000000</v>
      </c>
      <c r="G352" s="201">
        <f>出入金!S352</f>
        <v>70314285.714285716</v>
      </c>
      <c r="H352" s="34">
        <f>出入金!C352</f>
        <v>4.2908074534161608E-2</v>
      </c>
      <c r="I352" s="167">
        <f t="shared" si="39"/>
        <v>-57531.40000000596</v>
      </c>
      <c r="J352" s="167">
        <f t="shared" si="33"/>
        <v>-4324246.8199999928</v>
      </c>
      <c r="K352" s="167">
        <f t="shared" si="34"/>
        <v>0</v>
      </c>
      <c r="L352" s="167">
        <f t="shared" si="35"/>
        <v>-57531.40000000596</v>
      </c>
      <c r="M352" s="167">
        <f t="shared" si="36"/>
        <v>-4324246.8199999928</v>
      </c>
      <c r="N352" s="123">
        <f t="shared" si="37"/>
        <v>-6.1498837342543577E-2</v>
      </c>
      <c r="O352" s="123">
        <f>I352/AVERAGE($F$246:F352)</f>
        <v>-2.5013652173915636E-4</v>
      </c>
      <c r="P352" s="123">
        <f>J352/AVERAGE($F$246:F352)</f>
        <v>-1.8801073130434751E-2</v>
      </c>
      <c r="Q352" s="123">
        <f>L352/AVERAGE($F$246:F352)</f>
        <v>-2.5013652173915636E-4</v>
      </c>
      <c r="R352" s="123">
        <f>M352/AVERAGE($F$246:F352)</f>
        <v>-1.8801073130434751E-2</v>
      </c>
      <c r="S352" s="123">
        <f>R352/COUNT($R$246:R352)*365</f>
        <v>-6.4134501800081151E-2</v>
      </c>
      <c r="T352">
        <f>(S352-H352)/(STDEV($Q$246:Q352)*SQRT(365))</f>
        <v>-0.96846401654041103</v>
      </c>
      <c r="U352" s="123">
        <f>(P352+1)/(MAX($P$246:P352)+1)-1</f>
        <v>-2.9243317685223036E-2</v>
      </c>
      <c r="V352" s="123">
        <f>MIN($U$246:U352)</f>
        <v>-4.7432096158567694E-2</v>
      </c>
      <c r="W352" s="123">
        <f t="shared" si="38"/>
        <v>-1.5590601521739104E-2</v>
      </c>
      <c r="X352" s="120">
        <f>(W352+1)/(MAX($W$246:W352)+1)-1</f>
        <v>-2.6067012980664828E-2</v>
      </c>
      <c r="Y352" s="123">
        <f>MIN($X$246:X352)</f>
        <v>-4.7432096158567694E-2</v>
      </c>
      <c r="Z352" s="93">
        <f t="shared" si="40"/>
        <v>0.2</v>
      </c>
      <c r="AA352" s="93">
        <f t="shared" si="41"/>
        <v>-0.03</v>
      </c>
      <c r="AB352" s="93">
        <f t="shared" si="42"/>
        <v>0.16000000000000003</v>
      </c>
      <c r="AC352" s="234">
        <f t="shared" si="43"/>
        <v>0.9</v>
      </c>
    </row>
    <row r="353" spans="1:29">
      <c r="A353" s="115">
        <v>44547</v>
      </c>
      <c r="B353" s="202">
        <v>0.97499999999999998</v>
      </c>
      <c r="C353" s="202">
        <v>0.97499999999999998</v>
      </c>
      <c r="D353" s="203">
        <v>224141229.28</v>
      </c>
      <c r="F353" s="201">
        <f>出入金!R353</f>
        <v>230000000</v>
      </c>
      <c r="G353" s="201">
        <f>出入金!S353</f>
        <v>70769230.769230768</v>
      </c>
      <c r="H353" s="34">
        <f>出入金!C353</f>
        <v>4.2907120743034169E-2</v>
      </c>
      <c r="I353" s="167">
        <f t="shared" si="39"/>
        <v>-1534523.900000006</v>
      </c>
      <c r="J353" s="167">
        <f t="shared" si="33"/>
        <v>-5858770.7199999988</v>
      </c>
      <c r="K353" s="167">
        <f t="shared" si="34"/>
        <v>0</v>
      </c>
      <c r="L353" s="167">
        <f t="shared" si="35"/>
        <v>-1534523.900000006</v>
      </c>
      <c r="M353" s="167">
        <f t="shared" si="36"/>
        <v>-5858770.7199999988</v>
      </c>
      <c r="N353" s="123">
        <f t="shared" si="37"/>
        <v>-8.2786977565217371E-2</v>
      </c>
      <c r="O353" s="123">
        <f>I353/AVERAGE($F$246:F353)</f>
        <v>-6.6718430434782872E-3</v>
      </c>
      <c r="P353" s="123">
        <f>J353/AVERAGE($F$246:F353)</f>
        <v>-2.5472916173913038E-2</v>
      </c>
      <c r="Q353" s="123">
        <f>L353/AVERAGE($F$246:F353)</f>
        <v>-6.6718430434782872E-3</v>
      </c>
      <c r="R353" s="123">
        <f>M353/AVERAGE($F$246:F353)</f>
        <v>-2.5472916173913038E-2</v>
      </c>
      <c r="S353" s="123">
        <f>R353/COUNT($R$246:R353)*365</f>
        <v>-8.6089022254428327E-2</v>
      </c>
      <c r="T353">
        <f>(S353-H353)/(STDEV($Q$246:Q353)*SQRT(365))</f>
        <v>-1.1657317077466107</v>
      </c>
      <c r="U353" s="123">
        <f>(P353+1)/(MAX($P$246:P353)+1)-1</f>
        <v>-3.5844156761224988E-2</v>
      </c>
      <c r="V353" s="123">
        <f>MIN($U$246:U353)</f>
        <v>-4.7432096158567694E-2</v>
      </c>
      <c r="W353" s="123">
        <f t="shared" si="38"/>
        <v>-2.5472916173913038E-2</v>
      </c>
      <c r="X353" s="120">
        <f>(W353+1)/(MAX($W$246:W353)+1)-1</f>
        <v>-3.5844156761224988E-2</v>
      </c>
      <c r="Y353" s="123">
        <f>MIN($X$246:X353)</f>
        <v>-4.7432096158567694E-2</v>
      </c>
      <c r="Z353" s="93">
        <f t="shared" si="40"/>
        <v>0.2</v>
      </c>
      <c r="AA353" s="93">
        <f t="shared" si="41"/>
        <v>-0.03</v>
      </c>
      <c r="AB353" s="93">
        <f t="shared" si="42"/>
        <v>0.16000000000000003</v>
      </c>
      <c r="AC353" s="234">
        <f t="shared" si="43"/>
        <v>0.9</v>
      </c>
    </row>
    <row r="354" spans="1:29">
      <c r="A354" s="115">
        <v>44548</v>
      </c>
      <c r="B354" s="202">
        <v>0.97499999999999998</v>
      </c>
      <c r="C354" s="202">
        <v>0.97499999999999998</v>
      </c>
      <c r="D354" s="203">
        <v>224141229.28</v>
      </c>
      <c r="F354" s="201">
        <f>出入金!R354</f>
        <v>230000000</v>
      </c>
      <c r="G354" s="201">
        <f>出入金!S354</f>
        <v>71221590.909090906</v>
      </c>
      <c r="H354" s="34">
        <f>出入金!C354</f>
        <v>4.290617283950629E-2</v>
      </c>
      <c r="I354" s="167">
        <f t="shared" si="39"/>
        <v>0</v>
      </c>
      <c r="J354" s="167">
        <f t="shared" si="33"/>
        <v>-5858770.7199999988</v>
      </c>
      <c r="K354" s="167">
        <f t="shared" si="34"/>
        <v>0</v>
      </c>
      <c r="L354" s="167">
        <f t="shared" si="35"/>
        <v>0</v>
      </c>
      <c r="M354" s="167">
        <f t="shared" si="36"/>
        <v>-5858770.7199999988</v>
      </c>
      <c r="N354" s="123">
        <f t="shared" si="37"/>
        <v>-8.226116048823294E-2</v>
      </c>
      <c r="O354" s="123">
        <f>I354/AVERAGE($F$246:F354)</f>
        <v>0</v>
      </c>
      <c r="P354" s="123">
        <f>J354/AVERAGE($F$246:F354)</f>
        <v>-2.5472916173913038E-2</v>
      </c>
      <c r="Q354" s="123">
        <f>L354/AVERAGE($F$246:F354)</f>
        <v>0</v>
      </c>
      <c r="R354" s="123">
        <f>M354/AVERAGE($F$246:F354)</f>
        <v>-2.5472916173913038E-2</v>
      </c>
      <c r="S354" s="123">
        <f>R354/COUNT($R$246:R354)*365</f>
        <v>-8.5299214710809715E-2</v>
      </c>
      <c r="T354">
        <f>(S354-H354)/(STDEV($Q$246:Q354)*SQRT(365))</f>
        <v>-1.1639781147810484</v>
      </c>
      <c r="U354" s="123">
        <f>(P354+1)/(MAX($P$246:P354)+1)-1</f>
        <v>-3.5844156761224988E-2</v>
      </c>
      <c r="V354" s="123">
        <f>MIN($U$246:U354)</f>
        <v>-4.7432096158567694E-2</v>
      </c>
      <c r="W354" s="123">
        <f t="shared" si="38"/>
        <v>-2.5472916173913038E-2</v>
      </c>
      <c r="X354" s="120">
        <f>(W354+1)/(MAX($W$246:W354)+1)-1</f>
        <v>-3.5844156761224988E-2</v>
      </c>
      <c r="Y354" s="123">
        <f>MIN($X$246:X354)</f>
        <v>-4.7432096158567694E-2</v>
      </c>
      <c r="Z354" s="93">
        <f t="shared" si="40"/>
        <v>0.2</v>
      </c>
      <c r="AA354" s="93">
        <f t="shared" si="41"/>
        <v>-0.03</v>
      </c>
      <c r="AB354" s="93">
        <f t="shared" si="42"/>
        <v>0.16000000000000003</v>
      </c>
      <c r="AC354" s="234">
        <f t="shared" si="43"/>
        <v>0.9</v>
      </c>
    </row>
    <row r="355" spans="1:29">
      <c r="A355" s="115">
        <v>44549</v>
      </c>
      <c r="B355" s="202">
        <v>0.97499999999999998</v>
      </c>
      <c r="C355" s="202">
        <v>0.97499999999999998</v>
      </c>
      <c r="D355" s="203">
        <v>224141229.28</v>
      </c>
      <c r="F355" s="201">
        <f>出入金!R355</f>
        <v>230000000</v>
      </c>
      <c r="G355" s="201">
        <f>出入金!S355</f>
        <v>71671388.101982996</v>
      </c>
      <c r="H355" s="34">
        <f>出入金!C355</f>
        <v>4.2905230769230883E-2</v>
      </c>
      <c r="I355" s="167">
        <f t="shared" si="39"/>
        <v>0</v>
      </c>
      <c r="J355" s="167">
        <f t="shared" si="33"/>
        <v>-5858770.7199999988</v>
      </c>
      <c r="K355" s="167">
        <f t="shared" si="34"/>
        <v>0</v>
      </c>
      <c r="L355" s="167">
        <f t="shared" si="35"/>
        <v>0</v>
      </c>
      <c r="M355" s="167">
        <f t="shared" si="36"/>
        <v>-5858770.7199999988</v>
      </c>
      <c r="N355" s="123">
        <f t="shared" si="37"/>
        <v>-8.1744903721739121E-2</v>
      </c>
      <c r="O355" s="123">
        <f>I355/AVERAGE($F$246:F355)</f>
        <v>0</v>
      </c>
      <c r="P355" s="123">
        <f>J355/AVERAGE($F$246:F355)</f>
        <v>-2.5472916173913038E-2</v>
      </c>
      <c r="Q355" s="123">
        <f>L355/AVERAGE($F$246:F355)</f>
        <v>0</v>
      </c>
      <c r="R355" s="123">
        <f>M355/AVERAGE($F$246:F355)</f>
        <v>-2.5472916173913038E-2</v>
      </c>
      <c r="S355" s="123">
        <f>R355/COUNT($R$246:R355)*365</f>
        <v>-8.452376730434781E-2</v>
      </c>
      <c r="T355">
        <f>(S355-H355)/(STDEV($Q$246:Q355)*SQRT(365))</f>
        <v>-1.1622643177331478</v>
      </c>
      <c r="U355" s="123">
        <f>(P355+1)/(MAX($P$246:P355)+1)-1</f>
        <v>-3.5844156761224988E-2</v>
      </c>
      <c r="V355" s="123">
        <f>MIN($U$246:U355)</f>
        <v>-4.7432096158567694E-2</v>
      </c>
      <c r="W355" s="123">
        <f t="shared" si="38"/>
        <v>-2.5472916173913038E-2</v>
      </c>
      <c r="X355" s="120">
        <f>(W355+1)/(MAX($W$246:W355)+1)-1</f>
        <v>-3.5844156761224988E-2</v>
      </c>
      <c r="Y355" s="123">
        <f>MIN($X$246:X355)</f>
        <v>-4.7432096158567694E-2</v>
      </c>
      <c r="Z355" s="93">
        <f t="shared" si="40"/>
        <v>0.2</v>
      </c>
      <c r="AA355" s="93">
        <f t="shared" si="41"/>
        <v>-0.03</v>
      </c>
      <c r="AB355" s="93">
        <f t="shared" si="42"/>
        <v>0.16000000000000003</v>
      </c>
      <c r="AC355" s="234">
        <f t="shared" si="43"/>
        <v>0.9</v>
      </c>
    </row>
    <row r="356" spans="1:29">
      <c r="A356" s="115">
        <v>44550</v>
      </c>
      <c r="B356" s="202">
        <v>0.96599999999999997</v>
      </c>
      <c r="C356" s="202">
        <v>0.96599999999999997</v>
      </c>
      <c r="D356" s="203">
        <v>222250148.09</v>
      </c>
      <c r="F356" s="201">
        <f>出入金!R356</f>
        <v>230000000</v>
      </c>
      <c r="G356" s="201">
        <f>出入金!S356</f>
        <v>72118644.067796603</v>
      </c>
      <c r="H356" s="34">
        <f>出入金!C356</f>
        <v>4.2904294478527727E-2</v>
      </c>
      <c r="I356" s="167">
        <f t="shared" si="39"/>
        <v>-1891081.1899999976</v>
      </c>
      <c r="J356" s="167">
        <f t="shared" si="33"/>
        <v>-7749851.9099999964</v>
      </c>
      <c r="K356" s="167">
        <f t="shared" si="34"/>
        <v>0</v>
      </c>
      <c r="L356" s="167">
        <f t="shared" si="35"/>
        <v>-1891081.1899999976</v>
      </c>
      <c r="M356" s="167">
        <f t="shared" si="36"/>
        <v>-7749851.9099999964</v>
      </c>
      <c r="N356" s="123">
        <f t="shared" si="37"/>
        <v>-0.107459756213866</v>
      </c>
      <c r="O356" s="123">
        <f>I356/AVERAGE($F$246:F356)</f>
        <v>-8.2220921304347726E-3</v>
      </c>
      <c r="P356" s="123">
        <f>J356/AVERAGE($F$246:F356)</f>
        <v>-3.3695008304347809E-2</v>
      </c>
      <c r="Q356" s="123">
        <f>L356/AVERAGE($F$246:F356)</f>
        <v>-8.2220921304347726E-3</v>
      </c>
      <c r="R356" s="123">
        <f>M356/AVERAGE($F$246:F356)</f>
        <v>-3.3695008304347809E-2</v>
      </c>
      <c r="S356" s="123">
        <f>R356/COUNT($R$246:R356)*365</f>
        <v>-0.11079890118096351</v>
      </c>
      <c r="T356">
        <f>(S356-H356)/(STDEV($Q$246:Q356)*SQRT(365))</f>
        <v>-1.3960741338026605</v>
      </c>
      <c r="U356" s="123">
        <f>(P356+1)/(MAX($P$246:P356)+1)-1</f>
        <v>-4.3978746659006585E-2</v>
      </c>
      <c r="V356" s="123">
        <f>MIN($U$246:U356)</f>
        <v>-4.7432096158567694E-2</v>
      </c>
      <c r="W356" s="123">
        <f t="shared" si="38"/>
        <v>-2.5472916173913038E-2</v>
      </c>
      <c r="X356" s="120">
        <f>(W356+1)/(MAX($W$246:W356)+1)-1</f>
        <v>-3.5844156761224988E-2</v>
      </c>
      <c r="Y356" s="123">
        <f>MIN($X$246:X356)</f>
        <v>-4.7432096158567694E-2</v>
      </c>
      <c r="Z356" s="93">
        <f t="shared" si="40"/>
        <v>0.2</v>
      </c>
      <c r="AA356" s="93">
        <f t="shared" si="41"/>
        <v>-0.03</v>
      </c>
      <c r="AB356" s="93">
        <f t="shared" si="42"/>
        <v>0.16000000000000003</v>
      </c>
      <c r="AC356" s="234">
        <f t="shared" si="43"/>
        <v>0.9</v>
      </c>
    </row>
    <row r="357" spans="1:29">
      <c r="A357" s="115">
        <v>44551</v>
      </c>
      <c r="B357" s="202">
        <v>0.97</v>
      </c>
      <c r="C357" s="202">
        <v>0.97</v>
      </c>
      <c r="D357" s="203">
        <v>223193187.31999999</v>
      </c>
      <c r="F357" s="201">
        <f>出入金!R357</f>
        <v>230000000</v>
      </c>
      <c r="G357" s="201">
        <f>出入金!S357</f>
        <v>72563380.281690136</v>
      </c>
      <c r="H357" s="34">
        <f>出入金!C357</f>
        <v>4.2903363914373202E-2</v>
      </c>
      <c r="I357" s="167">
        <f t="shared" si="39"/>
        <v>943039.22999998927</v>
      </c>
      <c r="J357" s="167">
        <f t="shared" si="33"/>
        <v>-6806812.6800000072</v>
      </c>
      <c r="K357" s="167">
        <f t="shared" si="34"/>
        <v>0</v>
      </c>
      <c r="L357" s="167">
        <f t="shared" si="35"/>
        <v>943039.22999998927</v>
      </c>
      <c r="M357" s="167">
        <f t="shared" si="36"/>
        <v>-6806812.6800000072</v>
      </c>
      <c r="N357" s="123">
        <f t="shared" si="37"/>
        <v>-9.3805066048136751E-2</v>
      </c>
      <c r="O357" s="123">
        <f>I357/AVERAGE($F$246:F357)</f>
        <v>4.1001705652173445E-3</v>
      </c>
      <c r="P357" s="123">
        <f>J357/AVERAGE($F$246:F357)</f>
        <v>-2.9594837739130467E-2</v>
      </c>
      <c r="Q357" s="123">
        <f>L357/AVERAGE($F$246:F357)</f>
        <v>4.1001705652173445E-3</v>
      </c>
      <c r="R357" s="123">
        <f>M357/AVERAGE($F$246:F357)</f>
        <v>-2.9594837739130467E-2</v>
      </c>
      <c r="S357" s="123">
        <f>R357/COUNT($R$246:R357)*365</f>
        <v>-9.6447462274844825E-2</v>
      </c>
      <c r="T357">
        <f>(S357-H357)/(STDEV($Q$246:Q357)*SQRT(365))</f>
        <v>-1.2681212638661545</v>
      </c>
      <c r="U357" s="123">
        <f>(P357+1)/(MAX($P$246:P357)+1)-1</f>
        <v>-3.9922211469436308E-2</v>
      </c>
      <c r="V357" s="123">
        <f>MIN($U$246:U357)</f>
        <v>-4.7432096158567694E-2</v>
      </c>
      <c r="W357" s="123">
        <f t="shared" si="38"/>
        <v>-2.5472916173913038E-2</v>
      </c>
      <c r="X357" s="120">
        <f>(W357+1)/(MAX($W$246:W357)+1)-1</f>
        <v>-3.5844156761224988E-2</v>
      </c>
      <c r="Y357" s="123">
        <f>MIN($X$246:X357)</f>
        <v>-4.7432096158567694E-2</v>
      </c>
      <c r="Z357" s="93">
        <f t="shared" si="40"/>
        <v>0.2</v>
      </c>
      <c r="AA357" s="93">
        <f t="shared" si="41"/>
        <v>-0.03</v>
      </c>
      <c r="AB357" s="93">
        <f t="shared" si="42"/>
        <v>0.16000000000000003</v>
      </c>
      <c r="AC357" s="234">
        <f t="shared" si="43"/>
        <v>0.9</v>
      </c>
    </row>
    <row r="358" spans="1:29">
      <c r="A358" s="115">
        <v>44552</v>
      </c>
      <c r="B358" s="202">
        <v>0.97499999999999998</v>
      </c>
      <c r="C358" s="202">
        <v>0.97499999999999998</v>
      </c>
      <c r="D358" s="203">
        <v>224258346.16999999</v>
      </c>
      <c r="F358" s="201">
        <f>出入金!R358</f>
        <v>230000000</v>
      </c>
      <c r="G358" s="201">
        <f>出入金!S358</f>
        <v>73005617.977528095</v>
      </c>
      <c r="H358" s="34">
        <f>出入金!C358</f>
        <v>4.2902439024390358E-2</v>
      </c>
      <c r="I358" s="167">
        <f t="shared" si="39"/>
        <v>1065158.849999994</v>
      </c>
      <c r="J358" s="167">
        <f t="shared" si="33"/>
        <v>-5741653.8300000131</v>
      </c>
      <c r="K358" s="167">
        <f t="shared" si="34"/>
        <v>0</v>
      </c>
      <c r="L358" s="167">
        <f t="shared" si="35"/>
        <v>1065158.849999994</v>
      </c>
      <c r="M358" s="167">
        <f t="shared" si="36"/>
        <v>-5741653.8300000131</v>
      </c>
      <c r="N358" s="123">
        <f t="shared" si="37"/>
        <v>-7.8646739649095979E-2</v>
      </c>
      <c r="O358" s="123">
        <f>I358/AVERAGE($F$246:F358)</f>
        <v>4.631125434782583E-3</v>
      </c>
      <c r="P358" s="123">
        <f>J358/AVERAGE($F$246:F358)</f>
        <v>-2.4963712304347883E-2</v>
      </c>
      <c r="Q358" s="123">
        <f>L358/AVERAGE($F$246:F358)</f>
        <v>4.631125434782583E-3</v>
      </c>
      <c r="R358" s="123">
        <f>M358/AVERAGE($F$246:F358)</f>
        <v>-2.4963712304347883E-2</v>
      </c>
      <c r="S358" s="123">
        <f>R358/COUNT($R$246:R358)*365</f>
        <v>-8.063499992112369E-2</v>
      </c>
      <c r="T358">
        <f>(S358-H358)/(STDEV($Q$246:Q358)*SQRT(365))</f>
        <v>-1.125634325317187</v>
      </c>
      <c r="U358" s="123">
        <f>(P358+1)/(MAX($P$246:P358)+1)-1</f>
        <v>-3.5340372008200505E-2</v>
      </c>
      <c r="V358" s="123">
        <f>MIN($U$246:U358)</f>
        <v>-4.7432096158567694E-2</v>
      </c>
      <c r="W358" s="123">
        <f t="shared" si="38"/>
        <v>-2.5472916173913038E-2</v>
      </c>
      <c r="X358" s="120">
        <f>(W358+1)/(MAX($W$246:W358)+1)-1</f>
        <v>-3.5844156761224988E-2</v>
      </c>
      <c r="Y358" s="123">
        <f>MIN($X$246:X358)</f>
        <v>-4.7432096158567694E-2</v>
      </c>
      <c r="Z358" s="93">
        <f t="shared" si="40"/>
        <v>0.2</v>
      </c>
      <c r="AA358" s="93">
        <f t="shared" si="41"/>
        <v>-0.03</v>
      </c>
      <c r="AB358" s="93">
        <f t="shared" si="42"/>
        <v>0.16000000000000003</v>
      </c>
      <c r="AC358" s="234">
        <f t="shared" si="43"/>
        <v>0.9</v>
      </c>
    </row>
    <row r="359" spans="1:29">
      <c r="A359" s="115">
        <v>44553</v>
      </c>
      <c r="B359" s="202">
        <v>0.96899999999999997</v>
      </c>
      <c r="C359" s="202">
        <v>0.96899999999999997</v>
      </c>
      <c r="D359" s="203">
        <v>222787018.56999999</v>
      </c>
      <c r="F359" s="201">
        <f>出入金!R359</f>
        <v>230000000</v>
      </c>
      <c r="G359" s="201">
        <f>出入金!S359</f>
        <v>73445378.15126051</v>
      </c>
      <c r="H359" s="34">
        <f>出入金!C359</f>
        <v>4.2901519756839021E-2</v>
      </c>
      <c r="I359" s="167">
        <f t="shared" si="39"/>
        <v>-1471327.599999994</v>
      </c>
      <c r="J359" s="167">
        <f t="shared" si="33"/>
        <v>-7212981.4300000072</v>
      </c>
      <c r="K359" s="167">
        <f t="shared" si="34"/>
        <v>0</v>
      </c>
      <c r="L359" s="167">
        <f t="shared" si="35"/>
        <v>-1471327.599999994</v>
      </c>
      <c r="M359" s="167">
        <f t="shared" si="36"/>
        <v>-7212981.4300000072</v>
      </c>
      <c r="N359" s="123">
        <f t="shared" si="37"/>
        <v>-9.8208786060640818E-2</v>
      </c>
      <c r="O359" s="123">
        <f>I359/AVERAGE($F$246:F359)</f>
        <v>-6.3970765217391048E-3</v>
      </c>
      <c r="P359" s="123">
        <f>J359/AVERAGE($F$246:F359)</f>
        <v>-3.1360788826086991E-2</v>
      </c>
      <c r="Q359" s="123">
        <f>L359/AVERAGE($F$246:F359)</f>
        <v>-6.3970765217391048E-3</v>
      </c>
      <c r="R359" s="123">
        <f>M359/AVERAGE($F$246:F359)</f>
        <v>-3.1360788826086991E-2</v>
      </c>
      <c r="S359" s="123">
        <f>R359/COUNT($R$246:R359)*365</f>
        <v>-0.10040954317124344</v>
      </c>
      <c r="T359">
        <f>(S359-H359)/(STDEV($Q$246:Q359)*SQRT(365))</f>
        <v>-1.3049638919050819</v>
      </c>
      <c r="U359" s="123">
        <f>(P359+1)/(MAX($P$246:P359)+1)-1</f>
        <v>-4.1669368718958877E-2</v>
      </c>
      <c r="V359" s="123">
        <f>MIN($U$246:U359)</f>
        <v>-4.7432096158567694E-2</v>
      </c>
      <c r="W359" s="123">
        <f t="shared" si="38"/>
        <v>-2.5472916173913038E-2</v>
      </c>
      <c r="X359" s="120">
        <f>(W359+1)/(MAX($W$246:W359)+1)-1</f>
        <v>-3.5844156761224988E-2</v>
      </c>
      <c r="Y359" s="123">
        <f>MIN($X$246:X359)</f>
        <v>-4.7432096158567694E-2</v>
      </c>
      <c r="Z359" s="93">
        <f t="shared" si="40"/>
        <v>0.2</v>
      </c>
      <c r="AA359" s="93">
        <f t="shared" si="41"/>
        <v>-0.03</v>
      </c>
      <c r="AB359" s="93">
        <f t="shared" si="42"/>
        <v>0.16000000000000003</v>
      </c>
      <c r="AC359" s="234">
        <f t="shared" si="43"/>
        <v>0.9</v>
      </c>
    </row>
    <row r="360" spans="1:29">
      <c r="A360" s="115">
        <v>44554</v>
      </c>
      <c r="B360" s="202">
        <v>0.95599999999999996</v>
      </c>
      <c r="C360" s="202">
        <v>0.95599999999999996</v>
      </c>
      <c r="D360" s="203">
        <v>219926272.90000001</v>
      </c>
      <c r="F360" s="201">
        <f>出入金!R360</f>
        <v>230000000</v>
      </c>
      <c r="G360" s="201">
        <f>出入金!S360</f>
        <v>73882681.564245805</v>
      </c>
      <c r="H360" s="34">
        <f>出入金!C360</f>
        <v>4.2900606060606181E-2</v>
      </c>
      <c r="I360" s="167">
        <f t="shared" si="39"/>
        <v>-2860745.6699999869</v>
      </c>
      <c r="J360" s="167">
        <f t="shared" si="33"/>
        <v>-10073727.099999994</v>
      </c>
      <c r="K360" s="167">
        <f t="shared" si="34"/>
        <v>0</v>
      </c>
      <c r="L360" s="167">
        <f t="shared" si="35"/>
        <v>-2860745.6699999869</v>
      </c>
      <c r="M360" s="167">
        <f t="shared" si="36"/>
        <v>-10073727.099999994</v>
      </c>
      <c r="N360" s="123">
        <f t="shared" si="37"/>
        <v>-0.1363476106540642</v>
      </c>
      <c r="O360" s="123">
        <f>I360/AVERAGE($F$246:F360)</f>
        <v>-1.2438024652173855E-2</v>
      </c>
      <c r="P360" s="123">
        <f>J360/AVERAGE($F$246:F360)</f>
        <v>-4.3798813478260847E-2</v>
      </c>
      <c r="Q360" s="123">
        <f>L360/AVERAGE($F$246:F360)</f>
        <v>-1.2438024652173855E-2</v>
      </c>
      <c r="R360" s="123">
        <f>M360/AVERAGE($F$246:F360)</f>
        <v>-4.3798813478260847E-2</v>
      </c>
      <c r="S360" s="123">
        <f>R360/COUNT($R$246:R360)*365</f>
        <v>-0.13901362538752354</v>
      </c>
      <c r="T360">
        <f>(S360-H360)/(STDEV($Q$246:Q360)*SQRT(365))</f>
        <v>-1.6320484771949495</v>
      </c>
      <c r="U360" s="123">
        <f>(P360+1)/(MAX($P$246:P360)+1)-1</f>
        <v>-5.3975023785679976E-2</v>
      </c>
      <c r="V360" s="123">
        <f>MIN($U$246:U360)</f>
        <v>-5.3975023785679976E-2</v>
      </c>
      <c r="W360" s="123">
        <f t="shared" si="38"/>
        <v>-4.3798813478260847E-2</v>
      </c>
      <c r="X360" s="120">
        <f>(W360+1)/(MAX($W$246:W360)+1)-1</f>
        <v>-5.3975023785679976E-2</v>
      </c>
      <c r="Y360" s="123">
        <f>MIN($X$246:X360)</f>
        <v>-5.3975023785679976E-2</v>
      </c>
      <c r="Z360" s="93">
        <f t="shared" si="40"/>
        <v>0.2</v>
      </c>
      <c r="AA360" s="93">
        <f t="shared" si="41"/>
        <v>-0.03</v>
      </c>
      <c r="AB360" s="93">
        <f t="shared" si="42"/>
        <v>0.16000000000000003</v>
      </c>
      <c r="AC360" s="234">
        <f t="shared" si="43"/>
        <v>0.9</v>
      </c>
    </row>
    <row r="361" spans="1:29">
      <c r="A361" s="115">
        <v>44555</v>
      </c>
      <c r="B361" s="202">
        <v>0.95599999999999996</v>
      </c>
      <c r="C361" s="202">
        <v>0.95599999999999996</v>
      </c>
      <c r="D361" s="203">
        <v>219926272.90000001</v>
      </c>
      <c r="F361" s="201">
        <f>出入金!R361</f>
        <v>230000000</v>
      </c>
      <c r="G361" s="201">
        <f>出入金!S361</f>
        <v>74317548.746518105</v>
      </c>
      <c r="H361" s="34">
        <f>出入金!C361</f>
        <v>4.2899697885196493E-2</v>
      </c>
      <c r="I361" s="167">
        <f t="shared" si="39"/>
        <v>0</v>
      </c>
      <c r="J361" s="167">
        <f t="shared" si="33"/>
        <v>-10073727.099999994</v>
      </c>
      <c r="K361" s="167">
        <f t="shared" si="34"/>
        <v>0</v>
      </c>
      <c r="L361" s="167">
        <f t="shared" si="35"/>
        <v>0</v>
      </c>
      <c r="M361" s="167">
        <f t="shared" si="36"/>
        <v>-10073727.099999994</v>
      </c>
      <c r="N361" s="123">
        <f t="shared" si="37"/>
        <v>-0.13554977619565209</v>
      </c>
      <c r="O361" s="123">
        <f>I361/AVERAGE($F$246:F361)</f>
        <v>0</v>
      </c>
      <c r="P361" s="123">
        <f>J361/AVERAGE($F$246:F361)</f>
        <v>-4.3798813478260847E-2</v>
      </c>
      <c r="Q361" s="123">
        <f>L361/AVERAGE($F$246:F361)</f>
        <v>0</v>
      </c>
      <c r="R361" s="123">
        <f>M361/AVERAGE($F$246:F361)</f>
        <v>-4.3798813478260847E-2</v>
      </c>
      <c r="S361" s="123">
        <f>R361/COUNT($R$246:R361)*365</f>
        <v>-0.13781523206521731</v>
      </c>
      <c r="T361">
        <f>(S361-H361)/(STDEV($Q$246:Q361)*SQRT(365))</f>
        <v>-1.6283541293351012</v>
      </c>
      <c r="U361" s="123">
        <f>(P361+1)/(MAX($P$246:P361)+1)-1</f>
        <v>-5.3975023785679976E-2</v>
      </c>
      <c r="V361" s="123">
        <f>MIN($U$246:U361)</f>
        <v>-5.3975023785679976E-2</v>
      </c>
      <c r="W361" s="123">
        <f t="shared" si="38"/>
        <v>-4.3798813478260847E-2</v>
      </c>
      <c r="X361" s="120">
        <f>(W361+1)/(MAX($W$246:W361)+1)-1</f>
        <v>-5.3975023785679976E-2</v>
      </c>
      <c r="Y361" s="123">
        <f>MIN($X$246:X361)</f>
        <v>-5.3975023785679976E-2</v>
      </c>
      <c r="Z361" s="93">
        <f t="shared" si="40"/>
        <v>0.2</v>
      </c>
      <c r="AA361" s="93">
        <f t="shared" si="41"/>
        <v>-0.03</v>
      </c>
      <c r="AB361" s="93">
        <f t="shared" si="42"/>
        <v>0.16000000000000003</v>
      </c>
      <c r="AC361" s="234">
        <f t="shared" si="43"/>
        <v>0.9</v>
      </c>
    </row>
    <row r="362" spans="1:29">
      <c r="A362" s="115">
        <v>44556</v>
      </c>
      <c r="B362" s="202">
        <v>0.95599999999999996</v>
      </c>
      <c r="C362" s="202">
        <v>0.95599999999999996</v>
      </c>
      <c r="D362" s="203">
        <v>219926272.90000001</v>
      </c>
      <c r="F362" s="201">
        <f>出入金!R362</f>
        <v>230000000</v>
      </c>
      <c r="G362" s="201">
        <f>出入金!S362</f>
        <v>74750000</v>
      </c>
      <c r="H362" s="34">
        <f>出入金!C362</f>
        <v>4.2898795180723009E-2</v>
      </c>
      <c r="I362" s="167">
        <f t="shared" si="39"/>
        <v>0</v>
      </c>
      <c r="J362" s="167">
        <f t="shared" si="33"/>
        <v>-10073727.099999994</v>
      </c>
      <c r="K362" s="167">
        <f t="shared" si="34"/>
        <v>0</v>
      </c>
      <c r="L362" s="167">
        <f t="shared" si="35"/>
        <v>0</v>
      </c>
      <c r="M362" s="167">
        <f t="shared" si="36"/>
        <v>-10073727.099999994</v>
      </c>
      <c r="N362" s="123">
        <f t="shared" si="37"/>
        <v>-0.13476557993311028</v>
      </c>
      <c r="O362" s="123">
        <f>I362/AVERAGE($F$246:F362)</f>
        <v>0</v>
      </c>
      <c r="P362" s="123">
        <f>J362/AVERAGE($F$246:F362)</f>
        <v>-4.3798813478260847E-2</v>
      </c>
      <c r="Q362" s="123">
        <f>L362/AVERAGE($F$246:F362)</f>
        <v>0</v>
      </c>
      <c r="R362" s="123">
        <f>M362/AVERAGE($F$246:F362)</f>
        <v>-4.3798813478260847E-2</v>
      </c>
      <c r="S362" s="123">
        <f>R362/COUNT($R$246:R362)*365</f>
        <v>-0.13663732409884793</v>
      </c>
      <c r="T362">
        <f>(S362-H362)/(STDEV($Q$246:Q362)*SQRT(365))</f>
        <v>-1.6247211160086756</v>
      </c>
      <c r="U362" s="123">
        <f>(P362+1)/(MAX($P$246:P362)+1)-1</f>
        <v>-5.3975023785679976E-2</v>
      </c>
      <c r="V362" s="123">
        <f>MIN($U$246:U362)</f>
        <v>-5.3975023785679976E-2</v>
      </c>
      <c r="W362" s="123">
        <f t="shared" si="38"/>
        <v>-4.3798813478260847E-2</v>
      </c>
      <c r="X362" s="120">
        <f>(W362+1)/(MAX($W$246:W362)+1)-1</f>
        <v>-5.3975023785679976E-2</v>
      </c>
      <c r="Y362" s="123">
        <f>MIN($X$246:X362)</f>
        <v>-5.3975023785679976E-2</v>
      </c>
      <c r="Z362" s="93">
        <f t="shared" si="40"/>
        <v>0.2</v>
      </c>
      <c r="AA362" s="93">
        <f t="shared" si="41"/>
        <v>-0.03</v>
      </c>
      <c r="AB362" s="93">
        <f t="shared" si="42"/>
        <v>0.16000000000000003</v>
      </c>
      <c r="AC362" s="234">
        <f t="shared" si="43"/>
        <v>0.9</v>
      </c>
    </row>
    <row r="363" spans="1:29">
      <c r="A363" s="115">
        <v>44557</v>
      </c>
      <c r="B363" s="202">
        <v>0.95799999999999996</v>
      </c>
      <c r="C363" s="202">
        <v>0.95799999999999996</v>
      </c>
      <c r="D363" s="203">
        <v>220245475.58000001</v>
      </c>
      <c r="F363" s="201">
        <f>出入金!R363</f>
        <v>230000000</v>
      </c>
      <c r="G363" s="201">
        <f>出入金!S363</f>
        <v>75180055.401662052</v>
      </c>
      <c r="H363" s="34">
        <f>出入金!C363</f>
        <v>4.2897897897898017E-2</v>
      </c>
      <c r="I363" s="167">
        <f t="shared" si="39"/>
        <v>319202.68000000715</v>
      </c>
      <c r="J363" s="167">
        <f t="shared" si="33"/>
        <v>-9754524.4199999869</v>
      </c>
      <c r="K363" s="167">
        <f t="shared" si="34"/>
        <v>0</v>
      </c>
      <c r="L363" s="167">
        <f t="shared" si="35"/>
        <v>319202.68000000715</v>
      </c>
      <c r="M363" s="167">
        <f t="shared" si="36"/>
        <v>-9754524.4199999869</v>
      </c>
      <c r="N363" s="123">
        <f t="shared" si="37"/>
        <v>-0.12974883255784803</v>
      </c>
      <c r="O363" s="123">
        <f>I363/AVERAGE($F$246:F363)</f>
        <v>1.3878377391304659E-3</v>
      </c>
      <c r="P363" s="123">
        <f>J363/AVERAGE($F$246:F363)</f>
        <v>-4.2410975739130378E-2</v>
      </c>
      <c r="Q363" s="123">
        <f>L363/AVERAGE($F$246:F363)</f>
        <v>1.3878377391304659E-3</v>
      </c>
      <c r="R363" s="123">
        <f>M363/AVERAGE($F$246:F363)</f>
        <v>-4.2410975739130378E-2</v>
      </c>
      <c r="S363" s="123">
        <f>R363/COUNT($R$246:R363)*365</f>
        <v>-0.1311864927523948</v>
      </c>
      <c r="T363">
        <f>(S363-H363)/(STDEV($Q$246:Q363)*SQRT(365))</f>
        <v>-1.5815340305528505</v>
      </c>
      <c r="U363" s="123">
        <f>(P363+1)/(MAX($P$246:P363)+1)-1</f>
        <v>-5.2601955876272588E-2</v>
      </c>
      <c r="V363" s="123">
        <f>MIN($U$246:U363)</f>
        <v>-5.3975023785679976E-2</v>
      </c>
      <c r="W363" s="123">
        <f t="shared" si="38"/>
        <v>-4.3798813478260847E-2</v>
      </c>
      <c r="X363" s="120">
        <f>(W363+1)/(MAX($W$246:W363)+1)-1</f>
        <v>-5.3975023785679976E-2</v>
      </c>
      <c r="Y363" s="123">
        <f>MIN($X$246:X363)</f>
        <v>-5.3975023785679976E-2</v>
      </c>
      <c r="Z363" s="93">
        <f t="shared" si="40"/>
        <v>0.2</v>
      </c>
      <c r="AA363" s="93">
        <f t="shared" si="41"/>
        <v>-0.03</v>
      </c>
      <c r="AB363" s="93">
        <f t="shared" si="42"/>
        <v>0.16000000000000003</v>
      </c>
      <c r="AC363" s="234">
        <f t="shared" si="43"/>
        <v>0.9</v>
      </c>
    </row>
    <row r="364" spans="1:29">
      <c r="A364" s="115">
        <v>44558</v>
      </c>
      <c r="B364" s="202">
        <v>0.96799999999999997</v>
      </c>
      <c r="C364" s="202">
        <v>0.96799999999999997</v>
      </c>
      <c r="D364" s="203">
        <v>222535199.22999999</v>
      </c>
      <c r="F364" s="201">
        <f>出入金!R364</f>
        <v>230000000</v>
      </c>
      <c r="G364" s="201">
        <f>出入金!S364</f>
        <v>75607734.806629837</v>
      </c>
      <c r="H364" s="34">
        <f>出入金!C364</f>
        <v>4.2897005988024067E-2</v>
      </c>
      <c r="I364" s="167">
        <f t="shared" si="39"/>
        <v>2289723.6499999762</v>
      </c>
      <c r="J364" s="167">
        <f t="shared" si="33"/>
        <v>-7464800.7700000107</v>
      </c>
      <c r="K364" s="167">
        <f t="shared" si="34"/>
        <v>0</v>
      </c>
      <c r="L364" s="167">
        <f t="shared" si="35"/>
        <v>2289723.6499999762</v>
      </c>
      <c r="M364" s="167">
        <f t="shared" si="36"/>
        <v>-7464800.7700000107</v>
      </c>
      <c r="N364" s="123">
        <f t="shared" si="37"/>
        <v>-9.8730649570332618E-2</v>
      </c>
      <c r="O364" s="123">
        <f>I364/AVERAGE($F$246:F364)</f>
        <v>9.9553202173912007E-3</v>
      </c>
      <c r="P364" s="123">
        <f>J364/AVERAGE($F$246:F364)</f>
        <v>-3.245565552173918E-2</v>
      </c>
      <c r="Q364" s="123">
        <f>L364/AVERAGE($F$246:F364)</f>
        <v>9.9553202173912007E-3</v>
      </c>
      <c r="R364" s="123">
        <f>M364/AVERAGE($F$246:F364)</f>
        <v>-3.245565552173918E-2</v>
      </c>
      <c r="S364" s="123">
        <f>R364/COUNT($R$246:R364)*365</f>
        <v>-9.9548859373401688E-2</v>
      </c>
      <c r="T364">
        <f>(S364-H364)/(STDEV($Q$246:Q364)*SQRT(365))</f>
        <v>-1.2823208683600411</v>
      </c>
      <c r="U364" s="123">
        <f>(P364+1)/(MAX($P$246:P364)+1)-1</f>
        <v>-4.2752583479944484E-2</v>
      </c>
      <c r="V364" s="123">
        <f>MIN($U$246:U364)</f>
        <v>-5.3975023785679976E-2</v>
      </c>
      <c r="W364" s="123">
        <f t="shared" si="38"/>
        <v>-4.3798813478260847E-2</v>
      </c>
      <c r="X364" s="120">
        <f>(W364+1)/(MAX($W$246:W364)+1)-1</f>
        <v>-5.3975023785679976E-2</v>
      </c>
      <c r="Y364" s="123">
        <f>MIN($X$246:X364)</f>
        <v>-5.3975023785679976E-2</v>
      </c>
      <c r="Z364" s="93">
        <f t="shared" si="40"/>
        <v>0.2</v>
      </c>
      <c r="AA364" s="93">
        <f t="shared" si="41"/>
        <v>-0.03</v>
      </c>
      <c r="AB364" s="93">
        <f t="shared" si="42"/>
        <v>0.16000000000000003</v>
      </c>
      <c r="AC364" s="234">
        <f t="shared" si="43"/>
        <v>0.9</v>
      </c>
    </row>
    <row r="365" spans="1:29">
      <c r="A365" s="115">
        <v>44559</v>
      </c>
      <c r="B365" s="202">
        <v>0.96599999999999997</v>
      </c>
      <c r="C365" s="202">
        <v>0.96599999999999997</v>
      </c>
      <c r="D365" s="203">
        <v>222184926.83000001</v>
      </c>
      <c r="F365" s="201">
        <f>出入金!R365</f>
        <v>230000000</v>
      </c>
      <c r="G365" s="201">
        <f>出入金!S365</f>
        <v>76033057.851239666</v>
      </c>
      <c r="H365" s="34">
        <f>出入金!C365</f>
        <v>4.289611940298519E-2</v>
      </c>
      <c r="I365" s="167">
        <f t="shared" si="39"/>
        <v>-350272.39999997616</v>
      </c>
      <c r="J365" s="167">
        <f t="shared" si="33"/>
        <v>-7815073.1699999869</v>
      </c>
      <c r="K365" s="167">
        <f t="shared" si="34"/>
        <v>0</v>
      </c>
      <c r="L365" s="167">
        <f t="shared" si="35"/>
        <v>-350272.39999997616</v>
      </c>
      <c r="M365" s="167">
        <f t="shared" si="36"/>
        <v>-7815073.1699999869</v>
      </c>
      <c r="N365" s="123">
        <f t="shared" si="37"/>
        <v>-0.10278520147499984</v>
      </c>
      <c r="O365" s="123">
        <f>I365/AVERAGE($F$246:F365)</f>
        <v>-1.5229234782607659E-3</v>
      </c>
      <c r="P365" s="123">
        <f>J365/AVERAGE($F$246:F365)</f>
        <v>-3.3978578999999946E-2</v>
      </c>
      <c r="Q365" s="123">
        <f>L365/AVERAGE($F$246:F365)</f>
        <v>-1.5229234782607659E-3</v>
      </c>
      <c r="R365" s="123">
        <f>M365/AVERAGE($F$246:F365)</f>
        <v>-3.3978578999999946E-2</v>
      </c>
      <c r="S365" s="123">
        <f>R365/COUNT($R$246:R365)*365</f>
        <v>-0.10335151112499984</v>
      </c>
      <c r="T365">
        <f>(S365-H365)/(STDEV($Q$246:Q365)*SQRT(365))</f>
        <v>-1.3218550258374042</v>
      </c>
      <c r="U365" s="123">
        <f>(P365+1)/(MAX($P$246:P365)+1)-1</f>
        <v>-4.4259299501222982E-2</v>
      </c>
      <c r="V365" s="123">
        <f>MIN($U$246:U365)</f>
        <v>-5.3975023785679976E-2</v>
      </c>
      <c r="W365" s="123">
        <f t="shared" si="38"/>
        <v>-4.3798813478260847E-2</v>
      </c>
      <c r="X365" s="120">
        <f>(W365+1)/(MAX($W$246:W365)+1)-1</f>
        <v>-5.3975023785679976E-2</v>
      </c>
      <c r="Y365" s="123">
        <f>MIN($X$246:X365)</f>
        <v>-5.3975023785679976E-2</v>
      </c>
      <c r="Z365" s="93">
        <f t="shared" si="40"/>
        <v>0.2</v>
      </c>
      <c r="AA365" s="93">
        <f t="shared" si="41"/>
        <v>-0.03</v>
      </c>
      <c r="AB365" s="93">
        <f t="shared" si="42"/>
        <v>0.16000000000000003</v>
      </c>
      <c r="AC365" s="234">
        <f t="shared" si="43"/>
        <v>0.9</v>
      </c>
    </row>
    <row r="366" spans="1:29">
      <c r="A366" s="115">
        <v>44560</v>
      </c>
      <c r="B366" s="202">
        <v>0.96699999999999997</v>
      </c>
      <c r="C366" s="202">
        <v>0.96699999999999997</v>
      </c>
      <c r="D366" s="203">
        <v>222492852.97999999</v>
      </c>
      <c r="F366" s="201">
        <f>出入金!R366</f>
        <v>230000000</v>
      </c>
      <c r="G366" s="201">
        <f>出入金!S366</f>
        <v>76456043.956043959</v>
      </c>
      <c r="H366" s="34">
        <f>出入金!C366</f>
        <v>4.2895238095238215E-2</v>
      </c>
      <c r="I366" s="167">
        <f t="shared" si="39"/>
        <v>307926.14999997616</v>
      </c>
      <c r="J366" s="167">
        <f t="shared" si="33"/>
        <v>-7507147.0200000107</v>
      </c>
      <c r="K366" s="167">
        <f t="shared" si="34"/>
        <v>0</v>
      </c>
      <c r="L366" s="167">
        <f t="shared" si="35"/>
        <v>307926.14999997616</v>
      </c>
      <c r="M366" s="167">
        <f t="shared" si="36"/>
        <v>-7507147.0200000107</v>
      </c>
      <c r="N366" s="123">
        <f t="shared" si="37"/>
        <v>-9.8189059118936536E-2</v>
      </c>
      <c r="O366" s="123">
        <f>I366/AVERAGE($F$246:F366)</f>
        <v>1.3388093478259833E-3</v>
      </c>
      <c r="P366" s="123">
        <f>J366/AVERAGE($F$246:F366)</f>
        <v>-3.263976965217396E-2</v>
      </c>
      <c r="Q366" s="123">
        <f>L366/AVERAGE($F$246:F366)</f>
        <v>1.3388093478259833E-3</v>
      </c>
      <c r="R366" s="123">
        <f>M366/AVERAGE($F$246:F366)</f>
        <v>-3.263976965217396E-2</v>
      </c>
      <c r="S366" s="123">
        <f>R366/COUNT($R$246:R366)*365</f>
        <v>-9.8458809281351214E-2</v>
      </c>
      <c r="T366">
        <f>(S366-H366)/(STDEV($Q$246:Q366)*SQRT(365))</f>
        <v>-1.2825622826516492</v>
      </c>
      <c r="U366" s="123">
        <f>(P366+1)/(MAX($P$246:P366)+1)-1</f>
        <v>-4.2934738206711676E-2</v>
      </c>
      <c r="V366" s="123">
        <f>MIN($U$246:U366)</f>
        <v>-5.3975023785679976E-2</v>
      </c>
      <c r="W366" s="123">
        <f t="shared" si="38"/>
        <v>-4.3798813478260847E-2</v>
      </c>
      <c r="X366" s="120">
        <f>(W366+1)/(MAX($W$246:W366)+1)-1</f>
        <v>-5.3975023785679976E-2</v>
      </c>
      <c r="Y366" s="123">
        <f>MIN($X$246:X366)</f>
        <v>-5.3975023785679976E-2</v>
      </c>
      <c r="Z366" s="93">
        <f t="shared" si="40"/>
        <v>0.2</v>
      </c>
      <c r="AA366" s="93">
        <f t="shared" si="41"/>
        <v>-0.03</v>
      </c>
      <c r="AB366" s="93">
        <f t="shared" si="42"/>
        <v>0.16000000000000003</v>
      </c>
      <c r="AC366" s="234">
        <f t="shared" si="43"/>
        <v>0.9</v>
      </c>
    </row>
    <row r="367" spans="1:29" s="119" customFormat="1">
      <c r="A367" s="116">
        <v>44561</v>
      </c>
      <c r="B367" s="205">
        <v>0.97</v>
      </c>
      <c r="C367" s="205">
        <v>0.97</v>
      </c>
      <c r="D367" s="236">
        <v>223054055.86000001</v>
      </c>
      <c r="F367" s="207">
        <f>出入金!R367</f>
        <v>230000000</v>
      </c>
      <c r="G367" s="207">
        <f>出入金!S367</f>
        <v>76876712.328767121</v>
      </c>
      <c r="H367" s="118">
        <f>出入金!C367</f>
        <v>4.289436201780427E-2</v>
      </c>
      <c r="I367" s="180">
        <f t="shared" si="39"/>
        <v>561202.88000002503</v>
      </c>
      <c r="J367" s="180">
        <f t="shared" si="33"/>
        <v>-6945944.1399999857</v>
      </c>
      <c r="K367" s="180">
        <v>0</v>
      </c>
      <c r="L367" s="180">
        <f t="shared" si="35"/>
        <v>561202.88000002503</v>
      </c>
      <c r="M367" s="180">
        <f t="shared" si="36"/>
        <v>-6945944.1399999857</v>
      </c>
      <c r="N367" s="135">
        <f t="shared" si="37"/>
        <v>-9.035173239843175E-2</v>
      </c>
      <c r="O367" s="135">
        <f>I367/AVERAGE($F$246:F367)</f>
        <v>2.4400125217392391E-3</v>
      </c>
      <c r="P367" s="135">
        <f>J367/AVERAGE($F$246:F367)</f>
        <v>-3.0199757130434719E-2</v>
      </c>
      <c r="Q367" s="135">
        <f>L367/AVERAGE($F$246:F367)</f>
        <v>2.4400125217392391E-3</v>
      </c>
      <c r="R367" s="135">
        <f>M367/AVERAGE($F$246:F367)</f>
        <v>-3.0199757130434719E-2</v>
      </c>
      <c r="S367" s="135">
        <f>R367/COUNT($R$246:R367)*365</f>
        <v>-9.035173239843175E-2</v>
      </c>
      <c r="T367" s="119">
        <f>(S367-H367)/(STDEV($Q$246:Q367)*SQRT(365))</f>
        <v>-1.2129171247109132</v>
      </c>
      <c r="U367" s="135">
        <f>(P367+1)/(MAX($P$246:P367)+1)-1</f>
        <v>-4.0520693107857886E-2</v>
      </c>
      <c r="V367" s="135">
        <f>MIN($U$246:U367)</f>
        <v>-5.3975023785679976E-2</v>
      </c>
      <c r="W367" s="135">
        <f t="shared" si="38"/>
        <v>-3.0199757130434719E-2</v>
      </c>
      <c r="X367" s="134">
        <f>(W367+1)/(MAX($W$246:W367)+1)-1</f>
        <v>-4.0520693107857886E-2</v>
      </c>
      <c r="Y367" s="135">
        <f>MIN($X$246:X367)</f>
        <v>-5.3975023785679976E-2</v>
      </c>
      <c r="Z367" s="130">
        <f t="shared" si="40"/>
        <v>0.2</v>
      </c>
      <c r="AA367" s="130">
        <f t="shared" si="41"/>
        <v>-0.03</v>
      </c>
      <c r="AB367" s="130">
        <f t="shared" si="42"/>
        <v>0.16000000000000003</v>
      </c>
      <c r="AC367" s="237">
        <f t="shared" si="43"/>
        <v>0.9</v>
      </c>
    </row>
    <row r="368" spans="1:29">
      <c r="A368" s="115">
        <v>44562</v>
      </c>
      <c r="B368" s="202">
        <v>0.97</v>
      </c>
      <c r="C368" s="202">
        <v>0.97</v>
      </c>
      <c r="D368" s="203">
        <v>223054055.86000001</v>
      </c>
      <c r="F368" s="201">
        <f>出入金!R368</f>
        <v>230000000</v>
      </c>
      <c r="G368" s="201">
        <f>出入金!S368</f>
        <v>230000000</v>
      </c>
      <c r="H368" s="34">
        <f>出入金!C368</f>
        <v>4.2599999999999999E-2</v>
      </c>
      <c r="I368" s="167">
        <f t="shared" si="39"/>
        <v>0</v>
      </c>
      <c r="J368" s="167">
        <f t="shared" ref="J368:J378" si="44">D368-F368-$J$367</f>
        <v>0</v>
      </c>
      <c r="K368" s="167">
        <v>0</v>
      </c>
      <c r="L368" s="167">
        <f>M368</f>
        <v>0</v>
      </c>
      <c r="M368" s="167">
        <f t="shared" si="36"/>
        <v>0</v>
      </c>
      <c r="N368" s="123">
        <f t="shared" si="37"/>
        <v>0</v>
      </c>
      <c r="O368" s="123">
        <f>I368/AVERAGE($F$368:F368)</f>
        <v>0</v>
      </c>
      <c r="P368" s="123">
        <f>J368/AVERAGE($F$368:F368)</f>
        <v>0</v>
      </c>
      <c r="Q368" s="123">
        <f>L368/AVERAGE($F$368:F368)</f>
        <v>0</v>
      </c>
      <c r="R368" s="123">
        <f>M368/AVERAGE($F$368:F368)</f>
        <v>0</v>
      </c>
      <c r="S368" s="123">
        <f>R368/COUNT($R$368:R368)*365</f>
        <v>0</v>
      </c>
      <c r="T368" t="e">
        <f>(S368-H368)/(STDEV($Q$368:Q368)*SQRT(365))</f>
        <v>#DIV/0!</v>
      </c>
      <c r="U368" s="123">
        <f>(P368+1)/(MAX($P$368:P368)+1)-1</f>
        <v>0</v>
      </c>
      <c r="V368" s="123">
        <f>MIN($U$368:U368)</f>
        <v>0</v>
      </c>
      <c r="W368" s="123"/>
      <c r="X368" s="120"/>
      <c r="Y368" s="123"/>
      <c r="Z368" s="93">
        <f t="shared" si="40"/>
        <v>0.2</v>
      </c>
      <c r="AA368" s="93">
        <f t="shared" si="41"/>
        <v>-0.03</v>
      </c>
      <c r="AB368" s="93">
        <f t="shared" si="42"/>
        <v>0.16000000000000003</v>
      </c>
      <c r="AC368" s="234">
        <f t="shared" si="43"/>
        <v>0.9</v>
      </c>
    </row>
    <row r="369" spans="1:29">
      <c r="A369" s="115">
        <v>44563</v>
      </c>
      <c r="B369" s="202">
        <v>0.97</v>
      </c>
      <c r="C369" s="202">
        <v>0.97</v>
      </c>
      <c r="D369" s="203">
        <v>223054055.86000001</v>
      </c>
      <c r="F369" s="201">
        <f>出入金!R369</f>
        <v>230000000</v>
      </c>
      <c r="G369" s="201">
        <f>出入金!S369</f>
        <v>230000000</v>
      </c>
      <c r="H369" s="34">
        <f>出入金!C369</f>
        <v>4.2599999999999999E-2</v>
      </c>
      <c r="I369" s="167">
        <f t="shared" si="39"/>
        <v>0</v>
      </c>
      <c r="J369" s="167">
        <f t="shared" si="44"/>
        <v>0</v>
      </c>
      <c r="K369" s="167">
        <v>0</v>
      </c>
      <c r="L369" s="167">
        <f t="shared" ref="L369:L378" si="45">M369-M368</f>
        <v>0</v>
      </c>
      <c r="M369" s="167">
        <f t="shared" si="36"/>
        <v>0</v>
      </c>
      <c r="N369" s="123">
        <f t="shared" si="37"/>
        <v>0</v>
      </c>
      <c r="O369" s="123">
        <f>I369/AVERAGE($F$368:F369)</f>
        <v>0</v>
      </c>
      <c r="P369" s="123">
        <f>J369/AVERAGE($F$368:F369)</f>
        <v>0</v>
      </c>
      <c r="Q369" s="123">
        <f>L369/AVERAGE($F$368:F369)</f>
        <v>0</v>
      </c>
      <c r="R369" s="123">
        <f>M369/AVERAGE($F$368:F369)</f>
        <v>0</v>
      </c>
      <c r="S369" s="123">
        <f>R369/COUNT($R$368:R369)*365</f>
        <v>0</v>
      </c>
      <c r="T369" t="e">
        <f>(S369-H369)/(STDEV($Q$368:Q369)*SQRT(365))</f>
        <v>#DIV/0!</v>
      </c>
      <c r="U369" s="123">
        <f>(P369+1)/(MAX($P$368:P369)+1)-1</f>
        <v>0</v>
      </c>
      <c r="V369" s="123">
        <f>MIN($U$368:U369)</f>
        <v>0</v>
      </c>
      <c r="W369" s="123">
        <f t="shared" ref="W369:W378" si="46">IF(WEEKDAY(A:A)=6,P:P,W368)</f>
        <v>0</v>
      </c>
      <c r="X369" s="120">
        <f>(W369+1)/(MAX($W$368:W369)+1)-1</f>
        <v>0</v>
      </c>
      <c r="Y369" s="123">
        <f>MIN($X$368:X369)</f>
        <v>0</v>
      </c>
      <c r="Z369" s="93">
        <f t="shared" si="40"/>
        <v>0.2</v>
      </c>
      <c r="AA369" s="93">
        <f t="shared" si="41"/>
        <v>-0.03</v>
      </c>
      <c r="AB369" s="93">
        <f t="shared" si="42"/>
        <v>0.16000000000000003</v>
      </c>
      <c r="AC369" s="234">
        <f t="shared" si="43"/>
        <v>0.9</v>
      </c>
    </row>
    <row r="370" spans="1:29">
      <c r="A370" s="115">
        <v>44564</v>
      </c>
      <c r="B370" s="202">
        <v>0.97</v>
      </c>
      <c r="C370" s="202">
        <v>0.97</v>
      </c>
      <c r="D370" s="203">
        <v>223054055.86000001</v>
      </c>
      <c r="F370" s="201">
        <f>出入金!R370</f>
        <v>230000000</v>
      </c>
      <c r="G370" s="201">
        <f>出入金!S370</f>
        <v>230000000</v>
      </c>
      <c r="H370" s="34">
        <f>出入金!C370</f>
        <v>4.2599999999999999E-2</v>
      </c>
      <c r="I370" s="167">
        <f t="shared" si="39"/>
        <v>0</v>
      </c>
      <c r="J370" s="167">
        <f t="shared" si="44"/>
        <v>0</v>
      </c>
      <c r="K370" s="167">
        <v>0</v>
      </c>
      <c r="L370" s="167">
        <f t="shared" si="45"/>
        <v>0</v>
      </c>
      <c r="M370" s="167">
        <f t="shared" si="36"/>
        <v>0</v>
      </c>
      <c r="N370" s="123">
        <f t="shared" si="37"/>
        <v>0</v>
      </c>
      <c r="O370" s="123">
        <f>I370/AVERAGE($F$368:F370)</f>
        <v>0</v>
      </c>
      <c r="P370" s="123">
        <f>J370/AVERAGE($F$368:F370)</f>
        <v>0</v>
      </c>
      <c r="Q370" s="123">
        <f>L370/AVERAGE($F$368:F370)</f>
        <v>0</v>
      </c>
      <c r="R370" s="123">
        <f>M370/AVERAGE($F$368:F370)</f>
        <v>0</v>
      </c>
      <c r="S370" s="123">
        <f>R370/COUNT($R$368:R370)*365</f>
        <v>0</v>
      </c>
      <c r="T370" t="e">
        <f>(S370-H370)/(STDEV($Q$368:Q370)*SQRT(365))</f>
        <v>#DIV/0!</v>
      </c>
      <c r="U370" s="123">
        <f>(P370+1)/(MAX($P$368:P370)+1)-1</f>
        <v>0</v>
      </c>
      <c r="V370" s="123">
        <f>MIN($U$368:U370)</f>
        <v>0</v>
      </c>
      <c r="W370" s="123">
        <f t="shared" si="46"/>
        <v>0</v>
      </c>
      <c r="X370" s="120">
        <f>(W370+1)/(MAX($W$368:W370)+1)-1</f>
        <v>0</v>
      </c>
      <c r="Y370" s="123">
        <f>MIN($X$368:X370)</f>
        <v>0</v>
      </c>
      <c r="Z370" s="93">
        <f t="shared" si="40"/>
        <v>0.2</v>
      </c>
      <c r="AA370" s="93">
        <f t="shared" si="41"/>
        <v>-0.03</v>
      </c>
      <c r="AB370" s="93">
        <f t="shared" si="42"/>
        <v>0.16000000000000003</v>
      </c>
      <c r="AC370" s="234">
        <f t="shared" si="43"/>
        <v>0.9</v>
      </c>
    </row>
    <row r="371" spans="1:29">
      <c r="A371" s="115">
        <v>44565</v>
      </c>
      <c r="B371" s="202">
        <v>0.96599999999999997</v>
      </c>
      <c r="C371" s="202">
        <v>0.96599999999999997</v>
      </c>
      <c r="D371" s="203">
        <v>222236614.63999999</v>
      </c>
      <c r="F371" s="201">
        <f>出入金!R371</f>
        <v>230000000</v>
      </c>
      <c r="G371" s="201">
        <f>出入金!S371</f>
        <v>230000000</v>
      </c>
      <c r="H371" s="34">
        <f>出入金!C371</f>
        <v>4.2599999999999999E-2</v>
      </c>
      <c r="I371" s="167">
        <f t="shared" si="39"/>
        <v>-817441.22000002861</v>
      </c>
      <c r="J371" s="167">
        <f t="shared" si="44"/>
        <v>-817441.22000002861</v>
      </c>
      <c r="K371" s="167">
        <v>0</v>
      </c>
      <c r="L371" s="167">
        <f t="shared" si="45"/>
        <v>-817441.22000002861</v>
      </c>
      <c r="M371" s="167">
        <f t="shared" si="36"/>
        <v>-817441.22000002861</v>
      </c>
      <c r="N371" s="123">
        <f t="shared" si="37"/>
        <v>-3.5540922608696896E-3</v>
      </c>
      <c r="O371" s="123">
        <f>I371/AVERAGE($F$368:F371)</f>
        <v>-3.5540922608696896E-3</v>
      </c>
      <c r="P371" s="123">
        <f>J371/AVERAGE($F$368:F371)</f>
        <v>-3.5540922608696896E-3</v>
      </c>
      <c r="Q371" s="123">
        <f>L371/AVERAGE($F$368:F371)</f>
        <v>-3.5540922608696896E-3</v>
      </c>
      <c r="R371" s="123">
        <f>M371/AVERAGE($F$368:F371)</f>
        <v>-3.5540922608696896E-3</v>
      </c>
      <c r="S371" s="123">
        <f>R371/COUNT($R$368:R371)*365</f>
        <v>-0.32431091880435919</v>
      </c>
      <c r="T371">
        <f>(S371-H371)/(STDEV($Q$368:Q371)*SQRT(365))</f>
        <v>-10.807257564819793</v>
      </c>
      <c r="U371" s="123">
        <f>(P371+1)/(MAX($P$368:P371)+1)-1</f>
        <v>-3.5540922608696679E-3</v>
      </c>
      <c r="V371" s="123">
        <f>MIN($U$368:U371)</f>
        <v>-3.5540922608696679E-3</v>
      </c>
      <c r="W371" s="123">
        <f t="shared" si="46"/>
        <v>0</v>
      </c>
      <c r="X371" s="120">
        <f>(W371+1)/(MAX($W$368:W371)+1)-1</f>
        <v>0</v>
      </c>
      <c r="Y371" s="123">
        <f>MIN($X$368:X371)</f>
        <v>0</v>
      </c>
      <c r="Z371" s="93">
        <f t="shared" si="40"/>
        <v>0.2</v>
      </c>
      <c r="AA371" s="93">
        <f t="shared" si="41"/>
        <v>-0.03</v>
      </c>
      <c r="AB371" s="93">
        <f t="shared" si="42"/>
        <v>0.16000000000000003</v>
      </c>
      <c r="AC371" s="234">
        <f t="shared" si="43"/>
        <v>0.9</v>
      </c>
    </row>
    <row r="372" spans="1:29">
      <c r="A372" s="115">
        <v>44566</v>
      </c>
      <c r="B372" s="202">
        <v>0.96099999999999997</v>
      </c>
      <c r="C372" s="202">
        <v>0.96099999999999997</v>
      </c>
      <c r="D372" s="203">
        <v>220939406.15000001</v>
      </c>
      <c r="F372" s="201">
        <f>出入金!R372</f>
        <v>230000000</v>
      </c>
      <c r="G372" s="201">
        <f>出入金!S372</f>
        <v>230000000</v>
      </c>
      <c r="H372" s="34">
        <f>出入金!C372</f>
        <v>4.2599999999999999E-2</v>
      </c>
      <c r="I372" s="167">
        <f t="shared" si="39"/>
        <v>-1297208.4899999797</v>
      </c>
      <c r="J372" s="167">
        <f t="shared" si="44"/>
        <v>-2114649.7100000083</v>
      </c>
      <c r="K372" s="167">
        <v>0</v>
      </c>
      <c r="L372" s="167">
        <f t="shared" si="45"/>
        <v>-1297208.4899999797</v>
      </c>
      <c r="M372" s="167">
        <f t="shared" si="36"/>
        <v>-2114649.7100000083</v>
      </c>
      <c r="N372" s="123">
        <f t="shared" si="37"/>
        <v>-9.1941291739130789E-3</v>
      </c>
      <c r="O372" s="123">
        <f>I372/AVERAGE($F$368:F372)</f>
        <v>-5.6400369130433902E-3</v>
      </c>
      <c r="P372" s="123">
        <f>J372/AVERAGE($F$368:F372)</f>
        <v>-9.1941291739130789E-3</v>
      </c>
      <c r="Q372" s="123">
        <f>L372/AVERAGE($F$368:F372)</f>
        <v>-5.6400369130433902E-3</v>
      </c>
      <c r="R372" s="123">
        <f>M372/AVERAGE($F$368:F372)</f>
        <v>-9.1941291739130789E-3</v>
      </c>
      <c r="S372" s="123">
        <f>R372/COUNT($R$368:R372)*365</f>
        <v>-0.6711714296956548</v>
      </c>
      <c r="T372">
        <f>(S372-H372)/(STDEV($Q$368:Q372)*SQRT(365))</f>
        <v>-14.239630403827066</v>
      </c>
      <c r="U372" s="123">
        <f>(P372+1)/(MAX($P$368:P372)+1)-1</f>
        <v>-9.194129173913046E-3</v>
      </c>
      <c r="V372" s="123">
        <f>MIN($U$368:U372)</f>
        <v>-9.194129173913046E-3</v>
      </c>
      <c r="W372" s="123">
        <f t="shared" si="46"/>
        <v>0</v>
      </c>
      <c r="X372" s="120">
        <f>(W372+1)/(MAX($W$368:W372)+1)-1</f>
        <v>0</v>
      </c>
      <c r="Y372" s="123">
        <f>MIN($X$368:X372)</f>
        <v>0</v>
      </c>
      <c r="Z372" s="93">
        <f t="shared" si="40"/>
        <v>0.2</v>
      </c>
      <c r="AA372" s="93">
        <f t="shared" si="41"/>
        <v>-0.03</v>
      </c>
      <c r="AB372" s="93">
        <f t="shared" si="42"/>
        <v>0.16000000000000003</v>
      </c>
      <c r="AC372" s="234">
        <f t="shared" si="43"/>
        <v>0.9</v>
      </c>
    </row>
    <row r="373" spans="1:29">
      <c r="A373" s="115">
        <v>44567</v>
      </c>
      <c r="B373" s="202">
        <v>0.97</v>
      </c>
      <c r="C373" s="202">
        <v>0.97</v>
      </c>
      <c r="D373" s="203">
        <v>223019012.56999999</v>
      </c>
      <c r="F373" s="201">
        <f>出入金!R373</f>
        <v>230000000</v>
      </c>
      <c r="G373" s="201">
        <f>出入金!S373</f>
        <v>230000000</v>
      </c>
      <c r="H373" s="34">
        <f>出入金!C373</f>
        <v>4.2599999999999999E-2</v>
      </c>
      <c r="I373" s="167">
        <f t="shared" si="39"/>
        <v>2079606.4199999869</v>
      </c>
      <c r="J373" s="167">
        <f t="shared" si="44"/>
        <v>-35043.290000021458</v>
      </c>
      <c r="K373" s="167">
        <v>0</v>
      </c>
      <c r="L373" s="167">
        <f t="shared" si="45"/>
        <v>2079606.4199999869</v>
      </c>
      <c r="M373" s="167">
        <f t="shared" si="36"/>
        <v>-35043.290000021458</v>
      </c>
      <c r="N373" s="123">
        <f t="shared" si="37"/>
        <v>-1.5236213043487592E-4</v>
      </c>
      <c r="O373" s="123">
        <f>I373/AVERAGE($F$368:F373)</f>
        <v>9.0417670434782046E-3</v>
      </c>
      <c r="P373" s="123">
        <f>J373/AVERAGE($F$368:F373)</f>
        <v>-1.5236213043487592E-4</v>
      </c>
      <c r="Q373" s="123">
        <f>L373/AVERAGE($F$368:F373)</f>
        <v>9.0417670434782046E-3</v>
      </c>
      <c r="R373" s="123">
        <f>M373/AVERAGE($F$368:F373)</f>
        <v>-1.5236213043487592E-4</v>
      </c>
      <c r="S373" s="123">
        <f>R373/COUNT($R$368:R373)*365</f>
        <v>-9.2686962681216185E-3</v>
      </c>
      <c r="T373">
        <f>(S373-H373)/(STDEV($Q$368:Q373)*SQRT(365))</f>
        <v>-0.54041730293097712</v>
      </c>
      <c r="U373" s="123">
        <f>(P373+1)/(MAX($P$368:P373)+1)-1</f>
        <v>-1.523621304349021E-4</v>
      </c>
      <c r="V373" s="123">
        <f>MIN($U$368:U373)</f>
        <v>-9.194129173913046E-3</v>
      </c>
      <c r="W373" s="123">
        <f t="shared" si="46"/>
        <v>0</v>
      </c>
      <c r="X373" s="120">
        <f>(W373+1)/(MAX($W$368:W373)+1)-1</f>
        <v>0</v>
      </c>
      <c r="Y373" s="123">
        <f>MIN($X$368:X373)</f>
        <v>0</v>
      </c>
      <c r="Z373" s="93">
        <f t="shared" si="40"/>
        <v>0.2</v>
      </c>
      <c r="AA373" s="93">
        <f t="shared" si="41"/>
        <v>-0.03</v>
      </c>
      <c r="AB373" s="93">
        <f t="shared" si="42"/>
        <v>0.16000000000000003</v>
      </c>
      <c r="AC373" s="234">
        <f t="shared" si="43"/>
        <v>0.9</v>
      </c>
    </row>
    <row r="374" spans="1:29">
      <c r="A374" s="115">
        <v>44568</v>
      </c>
      <c r="B374" s="202">
        <v>0.95699999999999996</v>
      </c>
      <c r="C374" s="202">
        <v>0.95699999999999996</v>
      </c>
      <c r="D374" s="203">
        <v>220211812.31999999</v>
      </c>
      <c r="F374" s="201">
        <f>出入金!R374</f>
        <v>230000000</v>
      </c>
      <c r="G374" s="201">
        <f>出入金!S374</f>
        <v>230000000</v>
      </c>
      <c r="H374" s="34">
        <f>出入金!C374</f>
        <v>4.2600000000000006E-2</v>
      </c>
      <c r="I374" s="167">
        <f t="shared" si="39"/>
        <v>-2807200.25</v>
      </c>
      <c r="J374" s="167">
        <f t="shared" si="44"/>
        <v>-2842243.5400000215</v>
      </c>
      <c r="K374" s="167">
        <v>0</v>
      </c>
      <c r="L374" s="167">
        <f t="shared" si="45"/>
        <v>-2807200.25</v>
      </c>
      <c r="M374" s="167">
        <f t="shared" si="36"/>
        <v>-2842243.5400000215</v>
      </c>
      <c r="N374" s="123">
        <f t="shared" si="37"/>
        <v>-1.2357580608695745E-2</v>
      </c>
      <c r="O374" s="123">
        <f>I374/AVERAGE($F$368:F374)</f>
        <v>-1.2205218478260869E-2</v>
      </c>
      <c r="P374" s="123">
        <f>J374/AVERAGE($F$368:F374)</f>
        <v>-1.2357580608695745E-2</v>
      </c>
      <c r="Q374" s="123">
        <f>L374/AVERAGE($F$368:F374)</f>
        <v>-1.2205218478260869E-2</v>
      </c>
      <c r="R374" s="123">
        <f>M374/AVERAGE($F$368:F374)</f>
        <v>-1.2357580608695745E-2</v>
      </c>
      <c r="S374" s="123">
        <f>R374/COUNT($R$368:R374)*365</f>
        <v>-0.64435956031056385</v>
      </c>
      <c r="T374">
        <f>(S374-H374)/(STDEV($Q$368:Q374)*SQRT(365))</f>
        <v>-5.5335347675586775</v>
      </c>
      <c r="U374" s="123">
        <f>(P374+1)/(MAX($P$368:P374)+1)-1</f>
        <v>-1.235758060869574E-2</v>
      </c>
      <c r="V374" s="123">
        <f>MIN($U$368:U374)</f>
        <v>-1.235758060869574E-2</v>
      </c>
      <c r="W374" s="123">
        <f t="shared" si="46"/>
        <v>-1.2357580608695745E-2</v>
      </c>
      <c r="X374" s="120">
        <f>(W374+1)/(MAX($W$368:W374)+1)-1</f>
        <v>-1.235758060869574E-2</v>
      </c>
      <c r="Y374" s="123">
        <f>MIN($X$368:X374)</f>
        <v>-1.235758060869574E-2</v>
      </c>
      <c r="Z374" s="93">
        <f t="shared" si="40"/>
        <v>0.2</v>
      </c>
      <c r="AA374" s="93">
        <f t="shared" si="41"/>
        <v>-0.03</v>
      </c>
      <c r="AB374" s="93">
        <f t="shared" si="42"/>
        <v>0.16000000000000003</v>
      </c>
      <c r="AC374" s="234">
        <f t="shared" si="43"/>
        <v>0.9</v>
      </c>
    </row>
    <row r="375" spans="1:29">
      <c r="A375" s="115">
        <v>44569</v>
      </c>
      <c r="B375" s="202">
        <v>0.95699999999999996</v>
      </c>
      <c r="C375" s="202">
        <v>0.95699999999999996</v>
      </c>
      <c r="D375" s="203">
        <v>220211812.31999999</v>
      </c>
      <c r="F375" s="201">
        <f>出入金!R375</f>
        <v>230000000</v>
      </c>
      <c r="G375" s="201">
        <f>出入金!S375</f>
        <v>230000000</v>
      </c>
      <c r="H375" s="34">
        <f>出入金!C375</f>
        <v>4.2599999999999999E-2</v>
      </c>
      <c r="I375" s="167">
        <f t="shared" si="39"/>
        <v>0</v>
      </c>
      <c r="J375" s="167">
        <f t="shared" si="44"/>
        <v>-2842243.5400000215</v>
      </c>
      <c r="K375" s="167">
        <v>0</v>
      </c>
      <c r="L375" s="167">
        <f t="shared" si="45"/>
        <v>0</v>
      </c>
      <c r="M375" s="167">
        <f t="shared" si="36"/>
        <v>-2842243.5400000215</v>
      </c>
      <c r="N375" s="123">
        <f t="shared" si="37"/>
        <v>-1.2357580608695745E-2</v>
      </c>
      <c r="O375" s="123">
        <f>I375/AVERAGE($F$368:F375)</f>
        <v>0</v>
      </c>
      <c r="P375" s="123">
        <f>J375/AVERAGE($F$368:F375)</f>
        <v>-1.2357580608695745E-2</v>
      </c>
      <c r="Q375" s="123">
        <f>L375/AVERAGE($F$368:F375)</f>
        <v>0</v>
      </c>
      <c r="R375" s="123">
        <f>M375/AVERAGE($F$368:F375)</f>
        <v>-1.2357580608695745E-2</v>
      </c>
      <c r="S375" s="123">
        <f>R375/COUNT($R$368:R375)*365</f>
        <v>-0.56381461527174337</v>
      </c>
      <c r="T375">
        <f>(S375-H375)/(STDEV($Q$368:Q375)*SQRT(365))</f>
        <v>-5.247950107362545</v>
      </c>
      <c r="U375" s="123">
        <f>(P375+1)/(MAX($P$368:P375)+1)-1</f>
        <v>-1.235758060869574E-2</v>
      </c>
      <c r="V375" s="123">
        <f>MIN($U$368:U375)</f>
        <v>-1.235758060869574E-2</v>
      </c>
      <c r="W375" s="123">
        <f t="shared" si="46"/>
        <v>-1.2357580608695745E-2</v>
      </c>
      <c r="X375" s="120">
        <f>(W375+1)/(MAX($W$368:W375)+1)-1</f>
        <v>-1.235758060869574E-2</v>
      </c>
      <c r="Y375" s="123">
        <f>MIN($X$368:X375)</f>
        <v>-1.235758060869574E-2</v>
      </c>
      <c r="Z375" s="93">
        <f t="shared" si="40"/>
        <v>0.2</v>
      </c>
      <c r="AA375" s="93">
        <f t="shared" si="41"/>
        <v>-0.03</v>
      </c>
      <c r="AB375" s="93">
        <f t="shared" si="42"/>
        <v>0.16000000000000003</v>
      </c>
      <c r="AC375" s="234">
        <f t="shared" si="43"/>
        <v>0.9</v>
      </c>
    </row>
    <row r="376" spans="1:29">
      <c r="A376" s="115">
        <v>44570</v>
      </c>
      <c r="B376" s="202">
        <v>0.95699999999999996</v>
      </c>
      <c r="C376" s="202">
        <v>0.95699999999999996</v>
      </c>
      <c r="D376" s="203">
        <v>220211812.31999999</v>
      </c>
      <c r="F376" s="201">
        <f>出入金!R376</f>
        <v>230000000</v>
      </c>
      <c r="G376" s="201">
        <f>出入金!S376</f>
        <v>230000000</v>
      </c>
      <c r="H376" s="34">
        <f>出入金!C376</f>
        <v>4.2599999999999999E-2</v>
      </c>
      <c r="I376" s="167">
        <f t="shared" si="39"/>
        <v>0</v>
      </c>
      <c r="J376" s="167">
        <f t="shared" si="44"/>
        <v>-2842243.5400000215</v>
      </c>
      <c r="K376" s="167">
        <v>0</v>
      </c>
      <c r="L376" s="167">
        <f t="shared" si="45"/>
        <v>0</v>
      </c>
      <c r="M376" s="167">
        <f t="shared" si="36"/>
        <v>-2842243.5400000215</v>
      </c>
      <c r="N376" s="123">
        <f t="shared" si="37"/>
        <v>-1.2357580608695745E-2</v>
      </c>
      <c r="O376" s="123">
        <f>I376/AVERAGE($F$368:F376)</f>
        <v>0</v>
      </c>
      <c r="P376" s="123">
        <f>J376/AVERAGE($F$368:F376)</f>
        <v>-1.2357580608695745E-2</v>
      </c>
      <c r="Q376" s="123">
        <f>L376/AVERAGE($F$368:F376)</f>
        <v>0</v>
      </c>
      <c r="R376" s="123">
        <f>M376/AVERAGE($F$368:F376)</f>
        <v>-1.2357580608695745E-2</v>
      </c>
      <c r="S376" s="123">
        <f>R376/COUNT($R$368:R376)*365</f>
        <v>-0.50116854690821633</v>
      </c>
      <c r="T376">
        <f>(S376-H376)/(STDEV($Q$368:Q376)*SQRT(365))</f>
        <v>-5.0100140913700111</v>
      </c>
      <c r="U376" s="123">
        <f>(P376+1)/(MAX($P$368:P376)+1)-1</f>
        <v>-1.235758060869574E-2</v>
      </c>
      <c r="V376" s="123">
        <f>MIN($U$368:U376)</f>
        <v>-1.235758060869574E-2</v>
      </c>
      <c r="W376" s="123">
        <f t="shared" si="46"/>
        <v>-1.2357580608695745E-2</v>
      </c>
      <c r="X376" s="120">
        <f>(W376+1)/(MAX($W$368:W376)+1)-1</f>
        <v>-1.235758060869574E-2</v>
      </c>
      <c r="Y376" s="123">
        <f>MIN($X$368:X376)</f>
        <v>-1.235758060869574E-2</v>
      </c>
      <c r="Z376" s="93">
        <f t="shared" si="40"/>
        <v>0.2</v>
      </c>
      <c r="AA376" s="93">
        <f t="shared" si="41"/>
        <v>-0.03</v>
      </c>
      <c r="AB376" s="93">
        <f t="shared" si="42"/>
        <v>0.16000000000000003</v>
      </c>
      <c r="AC376" s="234">
        <f t="shared" si="43"/>
        <v>0.9</v>
      </c>
    </row>
    <row r="377" spans="1:29">
      <c r="A377" s="115">
        <v>44571</v>
      </c>
      <c r="B377" s="202">
        <v>0.96299999999999997</v>
      </c>
      <c r="C377" s="202">
        <v>0.96299999999999997</v>
      </c>
      <c r="D377" s="203">
        <v>221539956.02000001</v>
      </c>
      <c r="F377" s="201">
        <f>出入金!R377</f>
        <v>230000000</v>
      </c>
      <c r="G377" s="201">
        <f>出入金!S377</f>
        <v>230000000</v>
      </c>
      <c r="H377" s="34">
        <f>出入金!C377</f>
        <v>4.2599999999999992E-2</v>
      </c>
      <c r="I377" s="167">
        <f t="shared" si="39"/>
        <v>1328143.7000000179</v>
      </c>
      <c r="J377" s="167">
        <f t="shared" si="44"/>
        <v>-1514099.8400000036</v>
      </c>
      <c r="K377" s="167">
        <v>0</v>
      </c>
      <c r="L377" s="167">
        <f t="shared" si="45"/>
        <v>1328143.7000000179</v>
      </c>
      <c r="M377" s="167">
        <f t="shared" si="36"/>
        <v>-1514099.8400000036</v>
      </c>
      <c r="N377" s="123">
        <f t="shared" si="37"/>
        <v>-6.5830427826087112E-3</v>
      </c>
      <c r="O377" s="123">
        <f>I377/AVERAGE($F$368:F377)</f>
        <v>5.7745378260870344E-3</v>
      </c>
      <c r="P377" s="123">
        <f>J377/AVERAGE($F$368:F377)</f>
        <v>-6.5830427826087112E-3</v>
      </c>
      <c r="Q377" s="123">
        <f>L377/AVERAGE($F$368:F377)</f>
        <v>5.7745378260870344E-3</v>
      </c>
      <c r="R377" s="123">
        <f>M377/AVERAGE($F$368:F377)</f>
        <v>-6.5830427826087112E-3</v>
      </c>
      <c r="S377" s="123">
        <f>R377/COUNT($R$368:R377)*365</f>
        <v>-0.24028106156521795</v>
      </c>
      <c r="T377">
        <f>(S377-H377)/(STDEV($Q$368:Q377)*SQRT(365))</f>
        <v>-2.5469331823534787</v>
      </c>
      <c r="U377" s="123">
        <f>(P377+1)/(MAX($P$368:P377)+1)-1</f>
        <v>-6.5830427826086835E-3</v>
      </c>
      <c r="V377" s="123">
        <f>MIN($U$368:U377)</f>
        <v>-1.235758060869574E-2</v>
      </c>
      <c r="W377" s="123">
        <f t="shared" si="46"/>
        <v>-1.2357580608695745E-2</v>
      </c>
      <c r="X377" s="120">
        <f>(W377+1)/(MAX($W$368:W377)+1)-1</f>
        <v>-1.235758060869574E-2</v>
      </c>
      <c r="Y377" s="123">
        <f>MIN($X$368:X377)</f>
        <v>-1.235758060869574E-2</v>
      </c>
      <c r="Z377" s="93">
        <f t="shared" si="40"/>
        <v>0.2</v>
      </c>
      <c r="AA377" s="93">
        <f t="shared" si="41"/>
        <v>-0.03</v>
      </c>
      <c r="AB377" s="93">
        <f t="shared" si="42"/>
        <v>0.16000000000000003</v>
      </c>
      <c r="AC377" s="234">
        <f t="shared" si="43"/>
        <v>0.9</v>
      </c>
    </row>
    <row r="378" spans="1:29">
      <c r="A378" s="115">
        <v>44572</v>
      </c>
      <c r="B378" s="202">
        <v>0.95899999999999996</v>
      </c>
      <c r="C378" s="202">
        <v>0.95899999999999996</v>
      </c>
      <c r="D378" s="203">
        <v>220677212.31999999</v>
      </c>
      <c r="F378" s="201">
        <f>出入金!R378</f>
        <v>230000000</v>
      </c>
      <c r="G378" s="201">
        <f>出入金!S378</f>
        <v>230000000</v>
      </c>
      <c r="H378" s="34">
        <f>出入金!C378</f>
        <v>4.2599999999999992E-2</v>
      </c>
      <c r="I378" s="167">
        <f t="shared" si="39"/>
        <v>-862743.70000001788</v>
      </c>
      <c r="J378" s="167">
        <f t="shared" si="44"/>
        <v>-2376843.5400000215</v>
      </c>
      <c r="K378" s="167">
        <v>0</v>
      </c>
      <c r="L378" s="167">
        <f t="shared" si="45"/>
        <v>-862743.70000001788</v>
      </c>
      <c r="M378" s="167">
        <f t="shared" si="36"/>
        <v>-2376843.5400000215</v>
      </c>
      <c r="N378" s="123">
        <f t="shared" si="37"/>
        <v>-1.0334102347826181E-2</v>
      </c>
      <c r="O378" s="123">
        <f>I378/AVERAGE($F$368:F378)</f>
        <v>-3.7510595652174689E-3</v>
      </c>
      <c r="P378" s="123">
        <f>J378/AVERAGE($F$368:F378)</f>
        <v>-1.0334102347826181E-2</v>
      </c>
      <c r="Q378" s="123">
        <f>L378/AVERAGE($F$368:F378)</f>
        <v>-3.7510595652174689E-3</v>
      </c>
      <c r="R378" s="123">
        <f>M378/AVERAGE($F$368:F378)</f>
        <v>-1.0334102347826181E-2</v>
      </c>
      <c r="S378" s="123">
        <f>R378/COUNT($R$368:R378)*365</f>
        <v>-0.34290430517786868</v>
      </c>
      <c r="T378">
        <f>(S378-H378)/(STDEV($Q$368:Q378)*SQRT(365))</f>
        <v>-3.6074559408485936</v>
      </c>
      <c r="U378" s="123">
        <f>(P378+1)/(MAX($P$368:P378)+1)-1</f>
        <v>-1.0334102347826168E-2</v>
      </c>
      <c r="V378" s="123">
        <f>MIN($U$368:U378)</f>
        <v>-1.235758060869574E-2</v>
      </c>
      <c r="W378" s="123">
        <f t="shared" si="46"/>
        <v>-1.2357580608695745E-2</v>
      </c>
      <c r="X378" s="120">
        <f>(W378+1)/(MAX($W$368:W378)+1)-1</f>
        <v>-1.235758060869574E-2</v>
      </c>
      <c r="Y378" s="123">
        <f>MIN($X$368:X378)</f>
        <v>-1.235758060869574E-2</v>
      </c>
      <c r="Z378" s="93">
        <f t="shared" si="40"/>
        <v>0.2</v>
      </c>
      <c r="AA378" s="93">
        <f t="shared" si="41"/>
        <v>-0.03</v>
      </c>
      <c r="AB378" s="93">
        <f t="shared" si="42"/>
        <v>0.16000000000000003</v>
      </c>
      <c r="AC378" s="234">
        <f t="shared" si="43"/>
        <v>0.9</v>
      </c>
    </row>
    <row r="379" spans="1:29">
      <c r="A379" s="115">
        <v>44573</v>
      </c>
      <c r="B379" s="202">
        <v>0.96599999999999997</v>
      </c>
      <c r="C379" s="202">
        <v>0.96599999999999997</v>
      </c>
      <c r="D379" s="203">
        <v>222072303.38999999</v>
      </c>
      <c r="E379" s="301"/>
      <c r="F379" s="201">
        <f>出入金!R379</f>
        <v>230000000</v>
      </c>
      <c r="G379" s="201">
        <f>出入金!S379</f>
        <v>230000000</v>
      </c>
      <c r="H379" s="34">
        <f>出入金!C379</f>
        <v>4.2599999999999992E-2</v>
      </c>
      <c r="I379" s="167">
        <f t="shared" ref="I379" si="47">D379-D378</f>
        <v>1395091.0699999928</v>
      </c>
      <c r="J379" s="167">
        <f t="shared" ref="J379" si="48">D379-F379-$J$367</f>
        <v>-981752.47000002861</v>
      </c>
      <c r="K379" s="167">
        <v>0</v>
      </c>
      <c r="L379" s="167">
        <f t="shared" ref="L379" si="49">M379-M378</f>
        <v>1395091.0699999928</v>
      </c>
      <c r="M379" s="167">
        <f t="shared" ref="M379" si="50">J379-K379</f>
        <v>-981752.47000002861</v>
      </c>
      <c r="N379" s="123">
        <f t="shared" si="37"/>
        <v>-4.2684890000001243E-3</v>
      </c>
      <c r="O379" s="123">
        <f>I379/AVERAGE($F$368:F379)</f>
        <v>6.0656133478260562E-3</v>
      </c>
      <c r="P379" s="123">
        <f>J379/AVERAGE($F$368:F379)</f>
        <v>-4.2684890000001243E-3</v>
      </c>
      <c r="Q379" s="123">
        <f>L379/AVERAGE($F$368:F379)</f>
        <v>6.0656133478260562E-3</v>
      </c>
      <c r="R379" s="123">
        <f>M379/AVERAGE($F$368:F379)</f>
        <v>-4.2684890000001243E-3</v>
      </c>
      <c r="S379" s="123">
        <f>R379/COUNT($R$368:R379)*365</f>
        <v>-0.12983320708333712</v>
      </c>
      <c r="T379" s="301">
        <f>(S379-H379)/(STDEV($Q$368:Q379)*SQRT(365))</f>
        <v>-1.5824112282555662</v>
      </c>
      <c r="U379" s="123">
        <f>(P379+1)/(MAX($P$368:P379)+1)-1</f>
        <v>-4.2684890000000975E-3</v>
      </c>
      <c r="V379" s="123">
        <f>MIN($U$368:U379)</f>
        <v>-1.235758060869574E-2</v>
      </c>
      <c r="W379" s="123">
        <f t="shared" ref="W379" si="51">IF(WEEKDAY(A:A)=6,P:P,W378)</f>
        <v>-1.2357580608695745E-2</v>
      </c>
      <c r="X379" s="120">
        <f>(W379+1)/(MAX($W$368:W379)+1)-1</f>
        <v>-1.235758060869574E-2</v>
      </c>
      <c r="Y379" s="123">
        <f>MIN($X$368:X379)</f>
        <v>-1.235758060869574E-2</v>
      </c>
      <c r="Z379" s="93">
        <f t="shared" si="40"/>
        <v>0.2</v>
      </c>
      <c r="AA379" s="93">
        <f t="shared" si="41"/>
        <v>-0.03</v>
      </c>
      <c r="AB379" s="93">
        <f t="shared" si="42"/>
        <v>0.16000000000000003</v>
      </c>
      <c r="AC379" s="234">
        <f t="shared" si="43"/>
        <v>0.9</v>
      </c>
    </row>
    <row r="380" spans="1:29">
      <c r="A380" s="115">
        <v>44574</v>
      </c>
      <c r="B380" s="202">
        <v>0.95799999999999996</v>
      </c>
      <c r="C380" s="202">
        <v>0.95799999999999996</v>
      </c>
      <c r="D380" s="203">
        <v>220405210.30000001</v>
      </c>
      <c r="E380" s="303"/>
      <c r="F380" s="201">
        <f>出入金!R380</f>
        <v>230000000</v>
      </c>
      <c r="G380" s="201">
        <f>出入金!S380</f>
        <v>230000000</v>
      </c>
      <c r="H380" s="34">
        <f>出入金!C380</f>
        <v>4.2599999999999985E-2</v>
      </c>
      <c r="I380" s="167">
        <f t="shared" ref="I380" si="52">D380-D379</f>
        <v>-1667093.0899999738</v>
      </c>
      <c r="J380" s="167">
        <f t="shared" ref="J380" si="53">D380-F380-$J$367</f>
        <v>-2648845.5600000024</v>
      </c>
      <c r="K380" s="167">
        <v>0</v>
      </c>
      <c r="L380" s="167">
        <f t="shared" ref="L380" si="54">M380-M379</f>
        <v>-1667093.0899999738</v>
      </c>
      <c r="M380" s="167">
        <f t="shared" ref="M380" si="55">J380-K380</f>
        <v>-2648845.5600000024</v>
      </c>
      <c r="N380" s="123">
        <f t="shared" si="37"/>
        <v>-1.1516719826086966E-2</v>
      </c>
      <c r="O380" s="123">
        <f>I380/AVERAGE($F$368:F380)</f>
        <v>-7.2482308260868426E-3</v>
      </c>
      <c r="P380" s="123">
        <f>J380/AVERAGE($F$368:F380)</f>
        <v>-1.1516719826086966E-2</v>
      </c>
      <c r="Q380" s="123">
        <f>L380/AVERAGE($F$368:F380)</f>
        <v>-7.2482308260868426E-3</v>
      </c>
      <c r="R380" s="123">
        <f>M380/AVERAGE($F$368:F380)</f>
        <v>-1.1516719826086966E-2</v>
      </c>
      <c r="S380" s="123">
        <f>R380/COUNT($R$368:R380)*365</f>
        <v>-0.3233540566555187</v>
      </c>
      <c r="T380" s="303">
        <f>(S380-H380)/(STDEV($Q$368:Q380)*SQRT(365))</f>
        <v>-3.3106833257587387</v>
      </c>
      <c r="U380" s="123">
        <f>(P380+1)/(MAX($P$368:P380)+1)-1</f>
        <v>-1.151671982608693E-2</v>
      </c>
      <c r="V380" s="123">
        <f>MIN($U$368:U380)</f>
        <v>-1.235758060869574E-2</v>
      </c>
      <c r="W380" s="123">
        <f t="shared" ref="W380" si="56">IF(WEEKDAY(A:A)=6,P:P,W379)</f>
        <v>-1.2357580608695745E-2</v>
      </c>
      <c r="X380" s="120">
        <f>(W380+1)/(MAX($W$368:W380)+1)-1</f>
        <v>-1.235758060869574E-2</v>
      </c>
      <c r="Y380" s="123">
        <f>MIN($X$368:X380)</f>
        <v>-1.235758060869574E-2</v>
      </c>
      <c r="Z380" s="93">
        <f t="shared" si="40"/>
        <v>0.2</v>
      </c>
      <c r="AA380" s="93">
        <f t="shared" si="41"/>
        <v>-0.03</v>
      </c>
      <c r="AB380" s="93">
        <f t="shared" si="42"/>
        <v>0.16000000000000003</v>
      </c>
      <c r="AC380" s="234">
        <f t="shared" si="43"/>
        <v>0.9</v>
      </c>
    </row>
    <row r="381" spans="1:29">
      <c r="A381" s="115">
        <v>44575</v>
      </c>
      <c r="B381" s="202">
        <v>0.96499999999999997</v>
      </c>
      <c r="C381" s="202">
        <v>0.96499999999999997</v>
      </c>
      <c r="D381" s="203">
        <v>221847242.30000001</v>
      </c>
      <c r="E381" s="305"/>
      <c r="F381" s="201">
        <f>出入金!R381</f>
        <v>230000000</v>
      </c>
      <c r="G381" s="201">
        <f>出入金!S381</f>
        <v>230000000</v>
      </c>
      <c r="H381" s="34">
        <f>出入金!C381</f>
        <v>4.2599999999999985E-2</v>
      </c>
      <c r="I381" s="167">
        <f t="shared" ref="I381" si="57">D381-D380</f>
        <v>1442032</v>
      </c>
      <c r="J381" s="167">
        <f t="shared" ref="J381" si="58">D381-F381-$J$367</f>
        <v>-1206813.5600000024</v>
      </c>
      <c r="K381" s="167">
        <v>0</v>
      </c>
      <c r="L381" s="167">
        <f t="shared" ref="L381" si="59">M381-M380</f>
        <v>1442032</v>
      </c>
      <c r="M381" s="167">
        <f t="shared" ref="M381" si="60">J381-K381</f>
        <v>-1206813.5600000024</v>
      </c>
      <c r="N381" s="123">
        <f t="shared" si="37"/>
        <v>-5.2470154782608795E-3</v>
      </c>
      <c r="O381" s="123">
        <f>I381/AVERAGE($F$368:F381)</f>
        <v>6.2697043478260866E-3</v>
      </c>
      <c r="P381" s="123">
        <f>J381/AVERAGE($F$368:F381)</f>
        <v>-5.2470154782608795E-3</v>
      </c>
      <c r="Q381" s="123">
        <f>L381/AVERAGE($F$368:F381)</f>
        <v>6.2697043478260866E-3</v>
      </c>
      <c r="R381" s="123">
        <f>M381/AVERAGE($F$368:F381)</f>
        <v>-5.2470154782608795E-3</v>
      </c>
      <c r="S381" s="123">
        <f>R381/COUNT($R$368:R381)*365</f>
        <v>-0.13679718925465864</v>
      </c>
      <c r="T381" s="305">
        <f>(S381-H381)/(STDEV($Q$368:Q381)*SQRT(365))</f>
        <v>-1.597339060261866</v>
      </c>
      <c r="U381" s="123">
        <f>(P381+1)/(MAX($P$368:P381)+1)-1</f>
        <v>-5.2470154782608969E-3</v>
      </c>
      <c r="V381" s="123">
        <f>MIN($U$368:U381)</f>
        <v>-1.235758060869574E-2</v>
      </c>
      <c r="W381" s="123">
        <f t="shared" ref="W381" si="61">IF(WEEKDAY(A:A)=6,P:P,W380)</f>
        <v>-5.2470154782608795E-3</v>
      </c>
      <c r="X381" s="120">
        <f>(W381+1)/(MAX($W$368:W381)+1)-1</f>
        <v>-5.2470154782608969E-3</v>
      </c>
      <c r="Y381" s="123">
        <f>MIN($X$368:X381)</f>
        <v>-1.235758060869574E-2</v>
      </c>
      <c r="Z381" s="93">
        <f t="shared" si="40"/>
        <v>0.2</v>
      </c>
      <c r="AA381" s="93">
        <f t="shared" si="41"/>
        <v>-0.03</v>
      </c>
      <c r="AB381" s="93">
        <f t="shared" si="42"/>
        <v>0.16000000000000003</v>
      </c>
      <c r="AC381" s="234">
        <f t="shared" si="43"/>
        <v>0.9</v>
      </c>
    </row>
    <row r="382" spans="1:29">
      <c r="A382" s="115">
        <v>44576</v>
      </c>
      <c r="B382" s="202">
        <v>0.96499999999999997</v>
      </c>
      <c r="C382" s="202">
        <v>0.96499999999999997</v>
      </c>
      <c r="D382" s="203">
        <v>221847242.30000001</v>
      </c>
      <c r="E382" s="306"/>
      <c r="F382" s="201">
        <f>出入金!R382</f>
        <v>230000000</v>
      </c>
      <c r="G382" s="201">
        <f>出入金!S382</f>
        <v>230000000</v>
      </c>
      <c r="H382" s="34">
        <f>出入金!C382</f>
        <v>4.2599999999999985E-2</v>
      </c>
      <c r="I382" s="167">
        <f t="shared" ref="I382:I384" si="62">D382-D381</f>
        <v>0</v>
      </c>
      <c r="J382" s="167">
        <f t="shared" ref="J382:J384" si="63">D382-F382-$J$367</f>
        <v>-1206813.5600000024</v>
      </c>
      <c r="K382" s="167">
        <v>0</v>
      </c>
      <c r="L382" s="167">
        <f t="shared" ref="L382:L384" si="64">M382-M381</f>
        <v>0</v>
      </c>
      <c r="M382" s="167">
        <f t="shared" ref="M382:M384" si="65">J382-K382</f>
        <v>-1206813.5600000024</v>
      </c>
      <c r="N382" s="123">
        <f t="shared" si="37"/>
        <v>-5.2470154782608795E-3</v>
      </c>
      <c r="O382" s="123">
        <f>I382/AVERAGE($F$368:F382)</f>
        <v>0</v>
      </c>
      <c r="P382" s="123">
        <f>J382/AVERAGE($F$368:F382)</f>
        <v>-5.2470154782608795E-3</v>
      </c>
      <c r="Q382" s="123">
        <f>L382/AVERAGE($F$368:F382)</f>
        <v>0</v>
      </c>
      <c r="R382" s="123">
        <f>M382/AVERAGE($F$368:F382)</f>
        <v>-5.2470154782608795E-3</v>
      </c>
      <c r="S382" s="123">
        <f>R382/COUNT($R$368:R382)*365</f>
        <v>-0.12767737663768142</v>
      </c>
      <c r="T382" s="306">
        <f>(S382-H382)/(STDEV($Q$368:Q382)*SQRT(365))</f>
        <v>-1.573140132911854</v>
      </c>
      <c r="U382" s="123">
        <f>(P382+1)/(MAX($P$368:P382)+1)-1</f>
        <v>-5.2470154782608969E-3</v>
      </c>
      <c r="V382" s="123">
        <f>MIN($U$368:U382)</f>
        <v>-1.235758060869574E-2</v>
      </c>
      <c r="W382" s="123">
        <f t="shared" ref="W382:W384" si="66">IF(WEEKDAY(A:A)=6,P:P,W381)</f>
        <v>-5.2470154782608795E-3</v>
      </c>
      <c r="X382" s="120">
        <f>(W382+1)/(MAX($W$368:W382)+1)-1</f>
        <v>-5.2470154782608969E-3</v>
      </c>
      <c r="Y382" s="123">
        <f>MIN($X$368:X382)</f>
        <v>-1.235758060869574E-2</v>
      </c>
      <c r="Z382" s="93">
        <f t="shared" si="40"/>
        <v>0.2</v>
      </c>
      <c r="AA382" s="93">
        <f t="shared" si="41"/>
        <v>-0.03</v>
      </c>
      <c r="AB382" s="93">
        <f t="shared" si="42"/>
        <v>0.16000000000000003</v>
      </c>
      <c r="AC382" s="234">
        <f t="shared" si="43"/>
        <v>0.9</v>
      </c>
    </row>
    <row r="383" spans="1:29">
      <c r="A383" s="115">
        <v>44577</v>
      </c>
      <c r="B383" s="202">
        <v>0.96499999999999997</v>
      </c>
      <c r="C383" s="202">
        <v>0.96499999999999997</v>
      </c>
      <c r="D383" s="203">
        <v>221847242.30000001</v>
      </c>
      <c r="E383" s="306"/>
      <c r="F383" s="201">
        <f>出入金!R383</f>
        <v>230000000</v>
      </c>
      <c r="G383" s="201">
        <f>出入金!S383</f>
        <v>230000000</v>
      </c>
      <c r="H383" s="34">
        <f>出入金!C383</f>
        <v>4.2599999999999985E-2</v>
      </c>
      <c r="I383" s="167">
        <f t="shared" si="62"/>
        <v>0</v>
      </c>
      <c r="J383" s="167">
        <f t="shared" si="63"/>
        <v>-1206813.5600000024</v>
      </c>
      <c r="K383" s="167">
        <v>0</v>
      </c>
      <c r="L383" s="167">
        <f t="shared" si="64"/>
        <v>0</v>
      </c>
      <c r="M383" s="167">
        <f t="shared" si="65"/>
        <v>-1206813.5600000024</v>
      </c>
      <c r="N383" s="123">
        <f t="shared" si="37"/>
        <v>-5.2470154782608795E-3</v>
      </c>
      <c r="O383" s="123">
        <f>I383/AVERAGE($F$368:F383)</f>
        <v>0</v>
      </c>
      <c r="P383" s="123">
        <f>J383/AVERAGE($F$368:F383)</f>
        <v>-5.2470154782608795E-3</v>
      </c>
      <c r="Q383" s="123">
        <f>L383/AVERAGE($F$368:F383)</f>
        <v>0</v>
      </c>
      <c r="R383" s="123">
        <f>M383/AVERAGE($F$368:F383)</f>
        <v>-5.2470154782608795E-3</v>
      </c>
      <c r="S383" s="123">
        <f>R383/COUNT($R$368:R383)*365</f>
        <v>-0.11969754059782631</v>
      </c>
      <c r="T383" s="306">
        <f>(S383-H383)/(STDEV($Q$368:Q383)*SQRT(365))</f>
        <v>-1.551845875820048</v>
      </c>
      <c r="U383" s="123">
        <f>(P383+1)/(MAX($P$368:P383)+1)-1</f>
        <v>-5.2470154782608969E-3</v>
      </c>
      <c r="V383" s="123">
        <f>MIN($U$368:U383)</f>
        <v>-1.235758060869574E-2</v>
      </c>
      <c r="W383" s="123">
        <f t="shared" si="66"/>
        <v>-5.2470154782608795E-3</v>
      </c>
      <c r="X383" s="120">
        <f>(W383+1)/(MAX($W$368:W383)+1)-1</f>
        <v>-5.2470154782608969E-3</v>
      </c>
      <c r="Y383" s="123">
        <f>MIN($X$368:X383)</f>
        <v>-1.235758060869574E-2</v>
      </c>
      <c r="Z383" s="93">
        <f t="shared" si="40"/>
        <v>0.2</v>
      </c>
      <c r="AA383" s="93">
        <f t="shared" si="41"/>
        <v>-0.03</v>
      </c>
      <c r="AB383" s="93">
        <f t="shared" si="42"/>
        <v>0.16000000000000003</v>
      </c>
      <c r="AC383" s="234">
        <f t="shared" si="43"/>
        <v>0.9</v>
      </c>
    </row>
    <row r="384" spans="1:29">
      <c r="A384" s="115">
        <v>44578</v>
      </c>
      <c r="B384" s="202">
        <v>0.96699999999999997</v>
      </c>
      <c r="C384" s="202">
        <v>0.96699999999999997</v>
      </c>
      <c r="D384" s="203">
        <v>222330424.41</v>
      </c>
      <c r="E384" s="306"/>
      <c r="F384" s="201">
        <f>出入金!R384</f>
        <v>230000000</v>
      </c>
      <c r="G384" s="201">
        <f>出入金!S384</f>
        <v>230000000</v>
      </c>
      <c r="H384" s="34">
        <f>出入金!C384</f>
        <v>4.2599999999999985E-2</v>
      </c>
      <c r="I384" s="167">
        <f t="shared" si="62"/>
        <v>483182.1099999845</v>
      </c>
      <c r="J384" s="167">
        <f t="shared" si="63"/>
        <v>-723631.45000001788</v>
      </c>
      <c r="K384" s="167">
        <v>0</v>
      </c>
      <c r="L384" s="167">
        <f t="shared" si="64"/>
        <v>483182.1099999845</v>
      </c>
      <c r="M384" s="167">
        <f t="shared" si="65"/>
        <v>-723631.45000001788</v>
      </c>
      <c r="N384" s="123">
        <f t="shared" si="37"/>
        <v>-3.1462236956522516E-3</v>
      </c>
      <c r="O384" s="123">
        <f>I384/AVERAGE($F$368:F384)</f>
        <v>2.1007917826086284E-3</v>
      </c>
      <c r="P384" s="123">
        <f>J384/AVERAGE($F$368:F384)</f>
        <v>-3.1462236956522516E-3</v>
      </c>
      <c r="Q384" s="123">
        <f>L384/AVERAGE($F$368:F384)</f>
        <v>2.1007917826086284E-3</v>
      </c>
      <c r="R384" s="123">
        <f>M384/AVERAGE($F$368:F384)</f>
        <v>-3.1462236956522516E-3</v>
      </c>
      <c r="S384" s="123">
        <f>R384/COUNT($R$368:R384)*365</f>
        <v>-6.755127346547482E-2</v>
      </c>
      <c r="T384" s="306">
        <f>(S384-H384)/(STDEV($Q$368:Q384)*SQRT(365))</f>
        <v>-1.0811226325879215</v>
      </c>
      <c r="U384" s="123">
        <f>(P384+1)/(MAX($P$368:P384)+1)-1</f>
        <v>-3.1462236956522061E-3</v>
      </c>
      <c r="V384" s="123">
        <f>MIN($U$368:U384)</f>
        <v>-1.235758060869574E-2</v>
      </c>
      <c r="W384" s="123">
        <f t="shared" si="66"/>
        <v>-5.2470154782608795E-3</v>
      </c>
      <c r="X384" s="120">
        <f>(W384+1)/(MAX($W$368:W384)+1)-1</f>
        <v>-5.2470154782608969E-3</v>
      </c>
      <c r="Y384" s="123">
        <f>MIN($X$368:X384)</f>
        <v>-1.235758060869574E-2</v>
      </c>
      <c r="Z384" s="93">
        <f t="shared" si="40"/>
        <v>0.2</v>
      </c>
      <c r="AA384" s="93">
        <f t="shared" si="41"/>
        <v>-0.03</v>
      </c>
      <c r="AB384" s="93">
        <f t="shared" si="42"/>
        <v>0.16000000000000003</v>
      </c>
      <c r="AC384" s="234">
        <f t="shared" si="43"/>
        <v>0.9</v>
      </c>
    </row>
    <row r="385" spans="1:29">
      <c r="A385" s="115">
        <v>44579</v>
      </c>
      <c r="B385" s="202">
        <v>0.95799999999999996</v>
      </c>
      <c r="C385" s="202">
        <v>0.95799999999999996</v>
      </c>
      <c r="D385" s="203">
        <v>220365768.33000001</v>
      </c>
      <c r="E385" s="307"/>
      <c r="F385" s="201">
        <f>出入金!R385</f>
        <v>230000000</v>
      </c>
      <c r="G385" s="201">
        <f>出入金!S385</f>
        <v>230000000</v>
      </c>
      <c r="H385" s="34">
        <f>出入金!C385</f>
        <v>4.2599999999999985E-2</v>
      </c>
      <c r="I385" s="167">
        <f t="shared" ref="I385" si="67">D385-D384</f>
        <v>-1964656.0799999833</v>
      </c>
      <c r="J385" s="167">
        <f t="shared" ref="J385" si="68">D385-F385-$J$367</f>
        <v>-2688287.5300000012</v>
      </c>
      <c r="K385" s="167">
        <v>0</v>
      </c>
      <c r="L385" s="167">
        <f t="shared" ref="L385" si="69">M385-M384</f>
        <v>-1964656.0799999833</v>
      </c>
      <c r="M385" s="167">
        <f t="shared" ref="M385" si="70">J385-K385</f>
        <v>-2688287.5300000012</v>
      </c>
      <c r="N385" s="123">
        <f t="shared" ref="N385" si="71">J385/G385</f>
        <v>-1.1688206652173919E-2</v>
      </c>
      <c r="O385" s="123">
        <f>I385/AVERAGE($F$368:F385)</f>
        <v>-8.5419829565216657E-3</v>
      </c>
      <c r="P385" s="123">
        <f>J385/AVERAGE($F$368:F385)</f>
        <v>-1.1688206652173919E-2</v>
      </c>
      <c r="Q385" s="123">
        <f>L385/AVERAGE($F$368:F385)</f>
        <v>-8.5419829565216657E-3</v>
      </c>
      <c r="R385" s="123">
        <f>M385/AVERAGE($F$368:F385)</f>
        <v>-1.1688206652173919E-2</v>
      </c>
      <c r="S385" s="123">
        <f>R385/COUNT($R$368:R385)*365</f>
        <v>-0.23701085711352668</v>
      </c>
      <c r="T385" s="307">
        <f>(S385-H385)/(STDEV($Q$368:Q385)*SQRT(365))</f>
        <v>-2.6436934033263881</v>
      </c>
      <c r="U385" s="123">
        <f>(P385+1)/(MAX($P$368:P385)+1)-1</f>
        <v>-1.168820665217396E-2</v>
      </c>
      <c r="V385" s="123">
        <f>MIN($U$368:U385)</f>
        <v>-1.235758060869574E-2</v>
      </c>
      <c r="W385" s="123">
        <f t="shared" ref="W385" si="72">IF(WEEKDAY(A:A)=6,P:P,W384)</f>
        <v>-5.2470154782608795E-3</v>
      </c>
      <c r="X385" s="120">
        <f>(W385+1)/(MAX($W$368:W385)+1)-1</f>
        <v>-5.2470154782608969E-3</v>
      </c>
      <c r="Y385" s="123">
        <f>MIN($X$368:X385)</f>
        <v>-1.235758060869574E-2</v>
      </c>
      <c r="Z385" s="93">
        <f t="shared" si="40"/>
        <v>0.2</v>
      </c>
      <c r="AA385" s="93">
        <f t="shared" si="41"/>
        <v>-0.03</v>
      </c>
      <c r="AB385" s="93">
        <f t="shared" si="42"/>
        <v>0.16000000000000003</v>
      </c>
      <c r="AC385" s="234">
        <f t="shared" si="43"/>
        <v>0.9</v>
      </c>
    </row>
    <row r="386" spans="1:29">
      <c r="A386" s="115">
        <v>44580</v>
      </c>
      <c r="B386" s="202">
        <v>0.96</v>
      </c>
      <c r="C386" s="202">
        <v>0.96</v>
      </c>
      <c r="D386" s="203">
        <v>220721709.33000001</v>
      </c>
      <c r="E386" s="308"/>
      <c r="F386" s="201">
        <f>出入金!R386</f>
        <v>230000000</v>
      </c>
      <c r="G386" s="201">
        <f>出入金!S386</f>
        <v>230000000</v>
      </c>
      <c r="H386" s="34">
        <f>出入金!C386</f>
        <v>4.2599999999999985E-2</v>
      </c>
      <c r="I386" s="167">
        <f t="shared" ref="I386" si="73">D386-D385</f>
        <v>355941</v>
      </c>
      <c r="J386" s="167">
        <f t="shared" ref="J386" si="74">D386-F386-$J$367</f>
        <v>-2332346.5300000012</v>
      </c>
      <c r="K386" s="167">
        <v>0</v>
      </c>
      <c r="L386" s="167">
        <f t="shared" ref="L386" si="75">M386-M385</f>
        <v>355941</v>
      </c>
      <c r="M386" s="167">
        <f t="shared" ref="M386" si="76">J386-K386</f>
        <v>-2332346.5300000012</v>
      </c>
      <c r="N386" s="123">
        <f t="shared" ref="N386" si="77">J386/G386</f>
        <v>-1.0140637086956526E-2</v>
      </c>
      <c r="O386" s="123">
        <f>I386/AVERAGE($F$368:F386)</f>
        <v>1.5475695652173913E-3</v>
      </c>
      <c r="P386" s="123">
        <f>J386/AVERAGE($F$368:F386)</f>
        <v>-1.0140637086956526E-2</v>
      </c>
      <c r="Q386" s="123">
        <f>L386/AVERAGE($F$368:F386)</f>
        <v>1.5475695652173913E-3</v>
      </c>
      <c r="R386" s="123">
        <f>M386/AVERAGE($F$368:F386)</f>
        <v>-1.0140637086956526E-2</v>
      </c>
      <c r="S386" s="123">
        <f>R386/COUNT($R$368:R386)*365</f>
        <v>-0.19480697561784907</v>
      </c>
      <c r="T386" s="308">
        <f>(S386-H386)/(STDEV($Q$368:Q386)*SQRT(365))</f>
        <v>-2.2996668482793092</v>
      </c>
      <c r="U386" s="123">
        <f>(P386+1)/(MAX($P$368:P386)+1)-1</f>
        <v>-1.0140637086956561E-2</v>
      </c>
      <c r="V386" s="123">
        <f>MIN($U$368:U386)</f>
        <v>-1.235758060869574E-2</v>
      </c>
      <c r="W386" s="123">
        <f t="shared" ref="W386" si="78">IF(WEEKDAY(A:A)=6,P:P,W385)</f>
        <v>-5.2470154782608795E-3</v>
      </c>
      <c r="X386" s="120">
        <f>(W386+1)/(MAX($W$368:W386)+1)-1</f>
        <v>-5.2470154782608969E-3</v>
      </c>
      <c r="Y386" s="123">
        <f>MIN($X$368:X386)</f>
        <v>-1.235758060869574E-2</v>
      </c>
      <c r="Z386" s="93">
        <f t="shared" si="40"/>
        <v>0.2</v>
      </c>
      <c r="AA386" s="93">
        <f t="shared" si="41"/>
        <v>-0.03</v>
      </c>
      <c r="AB386" s="93">
        <f t="shared" si="42"/>
        <v>0.16000000000000003</v>
      </c>
      <c r="AC386" s="234">
        <f t="shared" si="43"/>
        <v>0.9</v>
      </c>
    </row>
    <row r="387" spans="1:29">
      <c r="A387" s="115">
        <v>44581</v>
      </c>
      <c r="B387" s="202">
        <v>0.94399999999999995</v>
      </c>
      <c r="C387" s="202">
        <v>0.94399999999999995</v>
      </c>
      <c r="D387" s="203">
        <v>217047314.63999999</v>
      </c>
      <c r="E387" s="310"/>
      <c r="F387" s="201">
        <f>出入金!R387</f>
        <v>230000000</v>
      </c>
      <c r="G387" s="201">
        <f>出入金!S387</f>
        <v>230000000</v>
      </c>
      <c r="H387" s="34">
        <f>出入金!C387</f>
        <v>4.2599999999999985E-2</v>
      </c>
      <c r="I387" s="167">
        <f t="shared" ref="I387" si="79">D387-D386</f>
        <v>-3674394.6900000274</v>
      </c>
      <c r="J387" s="167">
        <f t="shared" ref="J387" si="80">D387-F387-$J$367</f>
        <v>-6006741.2200000286</v>
      </c>
      <c r="K387" s="167">
        <v>0</v>
      </c>
      <c r="L387" s="167">
        <f t="shared" ref="L387" si="81">M387-M386</f>
        <v>-3674394.6900000274</v>
      </c>
      <c r="M387" s="167">
        <f t="shared" ref="M387" si="82">J387-K387</f>
        <v>-6006741.2200000286</v>
      </c>
      <c r="N387" s="123">
        <f t="shared" ref="N387" si="83">J387/G387</f>
        <v>-2.6116266173913168E-2</v>
      </c>
      <c r="O387" s="123">
        <f>I387/AVERAGE($F$368:F387)</f>
        <v>-1.5975629086956641E-2</v>
      </c>
      <c r="P387" s="123">
        <f>J387/AVERAGE($F$368:F387)</f>
        <v>-2.6116266173913168E-2</v>
      </c>
      <c r="Q387" s="123">
        <f>L387/AVERAGE($F$368:F387)</f>
        <v>-1.5975629086956641E-2</v>
      </c>
      <c r="R387" s="123">
        <f>M387/AVERAGE($F$368:F387)</f>
        <v>-2.6116266173913168E-2</v>
      </c>
      <c r="S387" s="123">
        <f>R387/COUNT($R$368:R387)*365</f>
        <v>-0.47662185767391529</v>
      </c>
      <c r="T387" s="310">
        <f>(S387-H387)/(STDEV($Q$368:Q387)*SQRT(365))</f>
        <v>-4.3195985276614861</v>
      </c>
      <c r="U387" s="123">
        <f>(P387+1)/(MAX($P$368:P387)+1)-1</f>
        <v>-2.6116266173913161E-2</v>
      </c>
      <c r="V387" s="123">
        <f>MIN($U$368:U387)</f>
        <v>-2.6116266173913161E-2</v>
      </c>
      <c r="W387" s="123">
        <f t="shared" ref="W387" si="84">IF(WEEKDAY(A:A)=6,P:P,W386)</f>
        <v>-5.2470154782608795E-3</v>
      </c>
      <c r="X387" s="120">
        <f>(W387+1)/(MAX($W$368:W387)+1)-1</f>
        <v>-5.2470154782608969E-3</v>
      </c>
      <c r="Y387" s="123">
        <f>MIN($X$368:X387)</f>
        <v>-1.235758060869574E-2</v>
      </c>
      <c r="Z387" s="93">
        <f t="shared" si="40"/>
        <v>0.2</v>
      </c>
      <c r="AA387" s="93">
        <f t="shared" si="41"/>
        <v>-0.03</v>
      </c>
      <c r="AB387" s="93">
        <f t="shared" si="42"/>
        <v>0.16000000000000003</v>
      </c>
      <c r="AC387" s="234">
        <f t="shared" si="43"/>
        <v>0.9</v>
      </c>
    </row>
    <row r="388" spans="1:29">
      <c r="A388" s="115">
        <v>44582</v>
      </c>
      <c r="B388" s="202">
        <v>0.94299999999999995</v>
      </c>
      <c r="C388" s="202">
        <v>0.94299999999999995</v>
      </c>
      <c r="D388" s="203">
        <v>216905409.55000001</v>
      </c>
      <c r="E388" s="311"/>
      <c r="F388" s="201">
        <f>出入金!R388</f>
        <v>230000000</v>
      </c>
      <c r="G388" s="201">
        <f>出入金!S388</f>
        <v>230000000</v>
      </c>
      <c r="H388" s="34">
        <f>出入金!C388</f>
        <v>4.2599999999999985E-2</v>
      </c>
      <c r="I388" s="167">
        <f t="shared" ref="I388" si="85">D388-D387</f>
        <v>-141905.08999997377</v>
      </c>
      <c r="J388" s="167">
        <f t="shared" ref="J388" si="86">D388-F388-$J$367</f>
        <v>-6148646.3100000024</v>
      </c>
      <c r="K388" s="167">
        <v>0</v>
      </c>
      <c r="L388" s="167">
        <f t="shared" ref="L388" si="87">M388-M387</f>
        <v>-141905.08999997377</v>
      </c>
      <c r="M388" s="167">
        <f t="shared" ref="M388" si="88">J388-K388</f>
        <v>-6148646.3100000024</v>
      </c>
      <c r="N388" s="123">
        <f t="shared" ref="N388" si="89">J388/G388</f>
        <v>-2.6733244826086966E-2</v>
      </c>
      <c r="O388" s="123">
        <f>I388/AVERAGE($F$368:F388)</f>
        <v>-6.1697865217379903E-4</v>
      </c>
      <c r="P388" s="123">
        <f>J388/AVERAGE($F$368:F388)</f>
        <v>-2.6733244826086966E-2</v>
      </c>
      <c r="Q388" s="123">
        <f>L388/AVERAGE($F$368:F388)</f>
        <v>-6.1697865217379903E-4</v>
      </c>
      <c r="R388" s="123">
        <f>M388/AVERAGE($F$368:F388)</f>
        <v>-2.6733244826086966E-2</v>
      </c>
      <c r="S388" s="123">
        <f>R388/COUNT($R$368:R388)*365</f>
        <v>-0.46464925531055912</v>
      </c>
      <c r="T388" s="311">
        <f>(S388-H388)/(STDEV($Q$368:Q388)*SQRT(365))</f>
        <v>-4.3283223891611105</v>
      </c>
      <c r="U388" s="123">
        <f>(P388+1)/(MAX($P$368:P388)+1)-1</f>
        <v>-2.6733244826086966E-2</v>
      </c>
      <c r="V388" s="123">
        <f>MIN($U$368:U388)</f>
        <v>-2.6733244826086966E-2</v>
      </c>
      <c r="W388" s="123">
        <f t="shared" ref="W388" si="90">IF(WEEKDAY(A:A)=6,P:P,W387)</f>
        <v>-2.6733244826086966E-2</v>
      </c>
      <c r="X388" s="120">
        <f>(W388+1)/(MAX($W$368:W388)+1)-1</f>
        <v>-2.6733244826086966E-2</v>
      </c>
      <c r="Y388" s="123">
        <f>MIN($X$368:X388)</f>
        <v>-2.6733244826086966E-2</v>
      </c>
      <c r="Z388" s="93">
        <f t="shared" si="40"/>
        <v>0.2</v>
      </c>
      <c r="AA388" s="93">
        <f t="shared" si="41"/>
        <v>-0.03</v>
      </c>
      <c r="AB388" s="93">
        <f t="shared" si="42"/>
        <v>0.16000000000000003</v>
      </c>
      <c r="AC388" s="234">
        <f t="shared" si="43"/>
        <v>0.9</v>
      </c>
    </row>
    <row r="389" spans="1:29">
      <c r="A389" s="115">
        <v>44583</v>
      </c>
      <c r="B389" s="202">
        <v>0.94299999999999995</v>
      </c>
      <c r="C389" s="202">
        <v>0.94299999999999995</v>
      </c>
      <c r="D389" s="203">
        <v>216905409.55000001</v>
      </c>
      <c r="F389" s="201">
        <f>出入金!R389</f>
        <v>230000000</v>
      </c>
      <c r="G389" s="201">
        <f>出入金!S389</f>
        <v>230000000</v>
      </c>
      <c r="H389" s="34">
        <f>出入金!C389</f>
        <v>4.2599999999999978E-2</v>
      </c>
      <c r="I389" s="167">
        <f t="shared" ref="I389:I390" si="91">D389-D388</f>
        <v>0</v>
      </c>
      <c r="J389" s="167">
        <f t="shared" ref="J389:J390" si="92">D389-F389-$J$367</f>
        <v>-6148646.3100000024</v>
      </c>
      <c r="K389" s="167">
        <v>0</v>
      </c>
      <c r="L389" s="167">
        <f t="shared" ref="L389:L390" si="93">M389-M388</f>
        <v>0</v>
      </c>
      <c r="M389" s="167">
        <f t="shared" ref="M389:M390" si="94">J389-K389</f>
        <v>-6148646.3100000024</v>
      </c>
      <c r="N389" s="123">
        <f t="shared" ref="N389:N390" si="95">J389/G389</f>
        <v>-2.6733244826086966E-2</v>
      </c>
      <c r="O389" s="123">
        <f>I389/AVERAGE($F$368:F389)</f>
        <v>0</v>
      </c>
      <c r="P389" s="123">
        <f>J389/AVERAGE($F$368:F389)</f>
        <v>-2.6733244826086966E-2</v>
      </c>
      <c r="Q389" s="123">
        <f>L389/AVERAGE($F$368:F389)</f>
        <v>0</v>
      </c>
      <c r="R389" s="123">
        <f>M389/AVERAGE($F$368:F389)</f>
        <v>-2.6733244826086966E-2</v>
      </c>
      <c r="S389" s="123">
        <f>R389/COUNT($R$368:R389)*365</f>
        <v>-0.44352883461462461</v>
      </c>
      <c r="T389" s="312">
        <f>(S389-H389)/(STDEV($Q$368:Q389)*SQRT(365))</f>
        <v>-4.2461792450279825</v>
      </c>
      <c r="U389" s="123">
        <f>(P389+1)/(MAX($P$368:P389)+1)-1</f>
        <v>-2.6733244826086966E-2</v>
      </c>
      <c r="V389" s="123">
        <f>MIN($U$368:U389)</f>
        <v>-2.6733244826086966E-2</v>
      </c>
      <c r="W389" s="123">
        <f t="shared" ref="W389:W390" si="96">IF(WEEKDAY(A:A)=6,P:P,W388)</f>
        <v>-2.6733244826086966E-2</v>
      </c>
      <c r="X389" s="120">
        <f>(W389+1)/(MAX($W$368:W389)+1)-1</f>
        <v>-2.6733244826086966E-2</v>
      </c>
      <c r="Y389" s="123">
        <f>MIN($X$368:X389)</f>
        <v>-2.6733244826086966E-2</v>
      </c>
      <c r="Z389" s="93">
        <f t="shared" si="40"/>
        <v>0.2</v>
      </c>
      <c r="AA389" s="93">
        <f t="shared" si="41"/>
        <v>-0.03</v>
      </c>
      <c r="AB389" s="93">
        <f t="shared" si="42"/>
        <v>0.16000000000000003</v>
      </c>
      <c r="AC389" s="234">
        <f t="shared" si="43"/>
        <v>0.9</v>
      </c>
    </row>
    <row r="390" spans="1:29">
      <c r="A390" s="115">
        <v>44584</v>
      </c>
      <c r="B390" s="202">
        <v>0.94299999999999995</v>
      </c>
      <c r="C390" s="202">
        <v>0.94299999999999995</v>
      </c>
      <c r="D390" s="203">
        <v>216905409.55000001</v>
      </c>
      <c r="F390" s="201">
        <f>出入金!R390</f>
        <v>230000000</v>
      </c>
      <c r="G390" s="201">
        <f>出入金!S390</f>
        <v>230000000</v>
      </c>
      <c r="H390" s="34">
        <f>出入金!C390</f>
        <v>4.2599999999999978E-2</v>
      </c>
      <c r="I390" s="167">
        <f t="shared" si="91"/>
        <v>0</v>
      </c>
      <c r="J390" s="167">
        <f t="shared" si="92"/>
        <v>-6148646.3100000024</v>
      </c>
      <c r="K390" s="167">
        <v>0</v>
      </c>
      <c r="L390" s="167">
        <f t="shared" si="93"/>
        <v>0</v>
      </c>
      <c r="M390" s="167">
        <f t="shared" si="94"/>
        <v>-6148646.3100000024</v>
      </c>
      <c r="N390" s="123">
        <f t="shared" si="95"/>
        <v>-2.6733244826086966E-2</v>
      </c>
      <c r="O390" s="123">
        <f>I390/AVERAGE($F$368:F390)</f>
        <v>0</v>
      </c>
      <c r="P390" s="123">
        <f>J390/AVERAGE($F$368:F390)</f>
        <v>-2.6733244826086966E-2</v>
      </c>
      <c r="Q390" s="123">
        <f>L390/AVERAGE($F$368:F390)</f>
        <v>0</v>
      </c>
      <c r="R390" s="123">
        <f>M390/AVERAGE($F$368:F390)</f>
        <v>-2.6733244826086966E-2</v>
      </c>
      <c r="S390" s="123">
        <f>R390/COUNT($R$368:R390)*365</f>
        <v>-0.42424497224007574</v>
      </c>
      <c r="T390" s="312">
        <f>(S390-H390)/(STDEV($Q$368:Q390)*SQRT(365))</f>
        <v>-4.1697978423607136</v>
      </c>
      <c r="U390" s="123">
        <f>(P390+1)/(MAX($P$368:P390)+1)-1</f>
        <v>-2.6733244826086966E-2</v>
      </c>
      <c r="V390" s="123">
        <f>MIN($U$368:U390)</f>
        <v>-2.6733244826086966E-2</v>
      </c>
      <c r="W390" s="123">
        <f t="shared" si="96"/>
        <v>-2.6733244826086966E-2</v>
      </c>
      <c r="X390" s="120">
        <f>(W390+1)/(MAX($W$368:W390)+1)-1</f>
        <v>-2.6733244826086966E-2</v>
      </c>
      <c r="Y390" s="123">
        <f>MIN($X$368:X390)</f>
        <v>-2.6733244826086966E-2</v>
      </c>
      <c r="Z390" s="93">
        <f t="shared" si="40"/>
        <v>0.2</v>
      </c>
      <c r="AA390" s="93">
        <f t="shared" si="41"/>
        <v>-0.03</v>
      </c>
      <c r="AB390" s="93">
        <f t="shared" si="42"/>
        <v>0.16000000000000003</v>
      </c>
      <c r="AC390" s="234">
        <f t="shared" si="43"/>
        <v>0.9</v>
      </c>
    </row>
    <row r="391" spans="1:29">
      <c r="A391" s="115">
        <v>44585</v>
      </c>
      <c r="B391" s="202">
        <v>0.94499999999999995</v>
      </c>
      <c r="C391" s="202">
        <v>0.94499999999999995</v>
      </c>
      <c r="D391" s="203">
        <v>217320273.02000001</v>
      </c>
      <c r="F391" s="201">
        <f>出入金!R391</f>
        <v>230000000</v>
      </c>
      <c r="G391" s="201">
        <f>出入金!S391</f>
        <v>230000000</v>
      </c>
      <c r="H391" s="34">
        <f>出入金!C391</f>
        <v>4.2599999999999978E-2</v>
      </c>
      <c r="I391" s="167">
        <f t="shared" ref="I391" si="97">D391-D390</f>
        <v>414863.46999999881</v>
      </c>
      <c r="J391" s="167">
        <f t="shared" ref="J391" si="98">D391-F391-$J$367</f>
        <v>-5733782.8400000036</v>
      </c>
      <c r="K391" s="167">
        <v>0</v>
      </c>
      <c r="L391" s="167">
        <f t="shared" ref="L391" si="99">M391-M390</f>
        <v>414863.46999999881</v>
      </c>
      <c r="M391" s="167">
        <f t="shared" ref="M391" si="100">J391-K391</f>
        <v>-5733782.8400000036</v>
      </c>
      <c r="N391" s="123">
        <f t="shared" ref="N391" si="101">J391/G391</f>
        <v>-2.4929490608695669E-2</v>
      </c>
      <c r="O391" s="123">
        <f>I391/AVERAGE($F$368:F391)</f>
        <v>1.8037542173912993E-3</v>
      </c>
      <c r="P391" s="123">
        <f>J391/AVERAGE($F$368:F391)</f>
        <v>-2.4929490608695669E-2</v>
      </c>
      <c r="Q391" s="123">
        <f>L391/AVERAGE($F$368:F391)</f>
        <v>1.8037542173912993E-3</v>
      </c>
      <c r="R391" s="123">
        <f>M391/AVERAGE($F$368:F391)</f>
        <v>-2.4929490608695669E-2</v>
      </c>
      <c r="S391" s="123">
        <f>R391/COUNT($R$368:R391)*365</f>
        <v>-0.37913600300724665</v>
      </c>
      <c r="T391" s="312">
        <f>(S391-H391)/(STDEV($Q$368:Q391)*SQRT(365))</f>
        <v>-3.8302383102700936</v>
      </c>
      <c r="U391" s="123">
        <f>(P391+1)/(MAX($P$368:P391)+1)-1</f>
        <v>-2.4929490608695648E-2</v>
      </c>
      <c r="V391" s="123">
        <f>MIN($U$368:U391)</f>
        <v>-2.6733244826086966E-2</v>
      </c>
      <c r="W391" s="123">
        <f t="shared" ref="W391" si="102">IF(WEEKDAY(A:A)=6,P:P,W390)</f>
        <v>-2.6733244826086966E-2</v>
      </c>
      <c r="X391" s="120">
        <f>(W391+1)/(MAX($W$368:W391)+1)-1</f>
        <v>-2.6733244826086966E-2</v>
      </c>
      <c r="Y391" s="123">
        <f>MIN($X$368:X391)</f>
        <v>-2.6733244826086966E-2</v>
      </c>
      <c r="Z391" s="93">
        <f t="shared" si="40"/>
        <v>0.2</v>
      </c>
      <c r="AA391" s="93">
        <f t="shared" si="41"/>
        <v>-0.03</v>
      </c>
      <c r="AB391" s="93">
        <f t="shared" si="42"/>
        <v>0.16000000000000003</v>
      </c>
      <c r="AC391" s="234">
        <f t="shared" si="43"/>
        <v>0.9</v>
      </c>
    </row>
    <row r="392" spans="1:29">
      <c r="A392" s="115">
        <v>44586</v>
      </c>
      <c r="B392" s="202">
        <v>0.93300000000000005</v>
      </c>
      <c r="C392" s="202">
        <v>0.93300000000000005</v>
      </c>
      <c r="D392" s="203">
        <v>214623214.78</v>
      </c>
      <c r="E392" s="314"/>
      <c r="F392" s="201">
        <f>出入金!R392</f>
        <v>230000000</v>
      </c>
      <c r="G392" s="201">
        <f>出入金!S392</f>
        <v>230000000</v>
      </c>
      <c r="H392" s="34">
        <f>出入金!C392</f>
        <v>4.2599999999999978E-2</v>
      </c>
      <c r="I392" s="167">
        <f t="shared" ref="I392" si="103">D392-D391</f>
        <v>-2697058.2400000095</v>
      </c>
      <c r="J392" s="167">
        <f t="shared" ref="J392" si="104">D392-F392-$J$367</f>
        <v>-8430841.0800000131</v>
      </c>
      <c r="K392" s="167">
        <v>0</v>
      </c>
      <c r="L392" s="167">
        <f t="shared" ref="L392" si="105">M392-M391</f>
        <v>-2697058.2400000095</v>
      </c>
      <c r="M392" s="167">
        <f t="shared" ref="M392" si="106">J392-K392</f>
        <v>-8430841.0800000131</v>
      </c>
      <c r="N392" s="123">
        <f t="shared" ref="N392" si="107">J392/G392</f>
        <v>-3.6655830782608756E-2</v>
      </c>
      <c r="O392" s="123">
        <f>I392/AVERAGE($F$368:F392)</f>
        <v>-1.1726340173913085E-2</v>
      </c>
      <c r="P392" s="123">
        <f>J392/AVERAGE($F$368:F392)</f>
        <v>-3.6655830782608756E-2</v>
      </c>
      <c r="Q392" s="123">
        <f>L392/AVERAGE($F$368:F392)</f>
        <v>-1.1726340173913085E-2</v>
      </c>
      <c r="R392" s="123">
        <f>M392/AVERAGE($F$368:F392)</f>
        <v>-3.6655830782608756E-2</v>
      </c>
      <c r="S392" s="123">
        <f>R392/COUNT($R$368:R392)*365</f>
        <v>-0.5351751294260878</v>
      </c>
      <c r="T392" s="314">
        <f>(S392-H392)/(STDEV($Q$368:Q392)*SQRT(365))</f>
        <v>-5.0125683378980597</v>
      </c>
      <c r="U392" s="123">
        <f>(P392+1)/(MAX($P$368:P392)+1)-1</f>
        <v>-3.6655830782608811E-2</v>
      </c>
      <c r="V392" s="123">
        <f>MIN($U$368:U392)</f>
        <v>-3.6655830782608811E-2</v>
      </c>
      <c r="W392" s="123">
        <f t="shared" ref="W392" si="108">IF(WEEKDAY(A:A)=6,P:P,W391)</f>
        <v>-2.6733244826086966E-2</v>
      </c>
      <c r="X392" s="120">
        <f>(W392+1)/(MAX($W$368:W392)+1)-1</f>
        <v>-2.6733244826086966E-2</v>
      </c>
      <c r="Y392" s="123">
        <f>MIN($X$368:X392)</f>
        <v>-2.6733244826086966E-2</v>
      </c>
      <c r="Z392" s="93">
        <f t="shared" si="40"/>
        <v>0.2</v>
      </c>
      <c r="AA392" s="93">
        <f t="shared" si="41"/>
        <v>-0.03</v>
      </c>
      <c r="AB392" s="93">
        <f t="shared" si="42"/>
        <v>0.16000000000000003</v>
      </c>
      <c r="AC392" s="234">
        <f t="shared" si="43"/>
        <v>0.9</v>
      </c>
    </row>
    <row r="393" spans="1:29">
      <c r="A393" s="115">
        <v>44587</v>
      </c>
      <c r="B393" s="202">
        <v>0.93700000000000006</v>
      </c>
      <c r="C393" s="202">
        <v>0.93700000000000006</v>
      </c>
      <c r="D393" s="203">
        <v>215603538.97</v>
      </c>
      <c r="E393" s="315"/>
      <c r="F393" s="201">
        <f>出入金!R393</f>
        <v>230000000</v>
      </c>
      <c r="G393" s="201">
        <f>出入金!S393</f>
        <v>230000000</v>
      </c>
      <c r="H393" s="34">
        <f>出入金!C393</f>
        <v>4.2599999999999978E-2</v>
      </c>
      <c r="I393" s="167">
        <f t="shared" ref="I393" si="109">D393-D392</f>
        <v>980324.18999999762</v>
      </c>
      <c r="J393" s="167">
        <f t="shared" ref="J393" si="110">D393-F393-$J$367</f>
        <v>-7450516.8900000155</v>
      </c>
      <c r="K393" s="167">
        <v>0</v>
      </c>
      <c r="L393" s="167">
        <f t="shared" ref="L393" si="111">M393-M392</f>
        <v>980324.18999999762</v>
      </c>
      <c r="M393" s="167">
        <f t="shared" ref="M393" si="112">J393-K393</f>
        <v>-7450516.8900000155</v>
      </c>
      <c r="N393" s="123">
        <f t="shared" ref="N393" si="113">J393/G393</f>
        <v>-3.2393551695652244E-2</v>
      </c>
      <c r="O393" s="123">
        <f>I393/AVERAGE($F$368:F393)</f>
        <v>4.2622790869565113E-3</v>
      </c>
      <c r="P393" s="123">
        <f>J393/AVERAGE($F$368:F393)</f>
        <v>-3.2393551695652244E-2</v>
      </c>
      <c r="Q393" s="123">
        <f>L393/AVERAGE($F$368:F393)</f>
        <v>4.2622790869565113E-3</v>
      </c>
      <c r="R393" s="123">
        <f>M393/AVERAGE($F$368:F393)</f>
        <v>-3.2393551695652244E-2</v>
      </c>
      <c r="S393" s="123">
        <f>R393/COUNT($R$368:R393)*365</f>
        <v>-0.45475562957357957</v>
      </c>
      <c r="T393" s="315">
        <f>(S393-H393)/(STDEV($Q$368:Q393)*SQRT(365))</f>
        <v>-4.3264140447657997</v>
      </c>
      <c r="U393" s="123">
        <f>(P393+1)/(MAX($P$368:P393)+1)-1</f>
        <v>-3.2393551695652278E-2</v>
      </c>
      <c r="V393" s="123">
        <f>MIN($U$368:U393)</f>
        <v>-3.6655830782608811E-2</v>
      </c>
      <c r="W393" s="123">
        <f t="shared" ref="W393" si="114">IF(WEEKDAY(A:A)=6,P:P,W392)</f>
        <v>-2.6733244826086966E-2</v>
      </c>
      <c r="X393" s="120">
        <f>(W393+1)/(MAX($W$368:W393)+1)-1</f>
        <v>-2.6733244826086966E-2</v>
      </c>
      <c r="Y393" s="123">
        <f>MIN($X$368:X393)</f>
        <v>-2.6733244826086966E-2</v>
      </c>
      <c r="Z393" s="93">
        <f t="shared" si="40"/>
        <v>0.2</v>
      </c>
      <c r="AA393" s="93">
        <f t="shared" si="41"/>
        <v>-0.03</v>
      </c>
      <c r="AB393" s="93">
        <f t="shared" si="42"/>
        <v>0.16000000000000003</v>
      </c>
      <c r="AC393" s="234">
        <f t="shared" si="43"/>
        <v>0.9</v>
      </c>
    </row>
    <row r="394" spans="1:29">
      <c r="A394" s="115">
        <v>44588</v>
      </c>
      <c r="B394" s="202">
        <v>0.93100000000000005</v>
      </c>
      <c r="C394" s="202">
        <v>0.93100000000000005</v>
      </c>
      <c r="D394" s="203">
        <v>214202978.12</v>
      </c>
      <c r="E394" s="316"/>
      <c r="F394" s="201">
        <f>出入金!R394</f>
        <v>230000000</v>
      </c>
      <c r="G394" s="201">
        <f>出入金!S394</f>
        <v>230000000</v>
      </c>
      <c r="H394" s="34">
        <f>出入金!C394</f>
        <v>4.2599999999999978E-2</v>
      </c>
      <c r="I394" s="167">
        <f t="shared" ref="I394" si="115">D394-D393</f>
        <v>-1400560.849999994</v>
      </c>
      <c r="J394" s="167">
        <f t="shared" ref="J394" si="116">D394-F394-$J$367</f>
        <v>-8851077.7400000095</v>
      </c>
      <c r="K394" s="167">
        <v>0</v>
      </c>
      <c r="L394" s="167">
        <f t="shared" ref="L394" si="117">M394-M393</f>
        <v>-1400560.849999994</v>
      </c>
      <c r="M394" s="167">
        <f t="shared" ref="M394" si="118">J394-K394</f>
        <v>-8851077.7400000095</v>
      </c>
      <c r="N394" s="123">
        <f t="shared" ref="N394" si="119">J394/G394</f>
        <v>-3.8482946695652213E-2</v>
      </c>
      <c r="O394" s="123">
        <f>I394/AVERAGE($F$368:F394)</f>
        <v>-6.089394999999974E-3</v>
      </c>
      <c r="P394" s="123">
        <f>J394/AVERAGE($F$368:F394)</f>
        <v>-3.8482946695652213E-2</v>
      </c>
      <c r="Q394" s="123">
        <f>L394/AVERAGE($F$368:F394)</f>
        <v>-6.089394999999974E-3</v>
      </c>
      <c r="R394" s="123">
        <f>M394/AVERAGE($F$368:F394)</f>
        <v>-3.8482946695652213E-2</v>
      </c>
      <c r="S394" s="123">
        <f>R394/COUNT($R$368:R394)*365</f>
        <v>-0.52023242755233545</v>
      </c>
      <c r="T394" s="316">
        <f>(S394-H394)/(STDEV($Q$368:Q394)*SQRT(365))</f>
        <v>-4.9317822419806943</v>
      </c>
      <c r="U394" s="123">
        <f>(P394+1)/(MAX($P$368:P394)+1)-1</f>
        <v>-3.848294669565222E-2</v>
      </c>
      <c r="V394" s="123">
        <f>MIN($U$368:U394)</f>
        <v>-3.848294669565222E-2</v>
      </c>
      <c r="W394" s="123">
        <f t="shared" ref="W394" si="120">IF(WEEKDAY(A:A)=6,P:P,W393)</f>
        <v>-2.6733244826086966E-2</v>
      </c>
      <c r="X394" s="120">
        <f>(W394+1)/(MAX($W$368:W394)+1)-1</f>
        <v>-2.6733244826086966E-2</v>
      </c>
      <c r="Y394" s="123">
        <f>MIN($X$368:X394)</f>
        <v>-2.6733244826086966E-2</v>
      </c>
      <c r="Z394" s="93">
        <f t="shared" si="40"/>
        <v>0.2</v>
      </c>
      <c r="AA394" s="93">
        <f t="shared" si="41"/>
        <v>-0.03</v>
      </c>
      <c r="AB394" s="93">
        <f t="shared" si="42"/>
        <v>0.16000000000000003</v>
      </c>
      <c r="AC394" s="234">
        <f t="shared" si="43"/>
        <v>0.9</v>
      </c>
    </row>
    <row r="395" spans="1:29">
      <c r="A395" s="115">
        <v>44589</v>
      </c>
      <c r="B395" s="202">
        <v>0.94099999999999995</v>
      </c>
      <c r="C395" s="202">
        <v>0.94099999999999995</v>
      </c>
      <c r="D395" s="203">
        <v>216432358.91</v>
      </c>
      <c r="E395" s="317"/>
      <c r="F395" s="201">
        <f>出入金!R395</f>
        <v>230000000</v>
      </c>
      <c r="G395" s="201">
        <f>出入金!S395</f>
        <v>230000000</v>
      </c>
      <c r="H395" s="34">
        <f>出入金!C395</f>
        <v>4.2599999999999978E-2</v>
      </c>
      <c r="I395" s="167">
        <f t="shared" ref="I395" si="121">D395-D394</f>
        <v>2229380.7899999917</v>
      </c>
      <c r="J395" s="167">
        <f t="shared" ref="J395" si="122">D395-F395-$J$367</f>
        <v>-6621696.9500000179</v>
      </c>
      <c r="K395" s="167">
        <v>0</v>
      </c>
      <c r="L395" s="167">
        <f t="shared" ref="L395" si="123">M395-M394</f>
        <v>2229380.7899999917</v>
      </c>
      <c r="M395" s="167">
        <f t="shared" ref="M395" si="124">J395-K395</f>
        <v>-6621696.9500000179</v>
      </c>
      <c r="N395" s="123">
        <f t="shared" ref="N395" si="125">J395/G395</f>
        <v>-2.8789986739130514E-2</v>
      </c>
      <c r="O395" s="123">
        <f>I395/AVERAGE($F$368:F395)</f>
        <v>9.6929599565217031E-3</v>
      </c>
      <c r="P395" s="123">
        <f>J395/AVERAGE($F$368:F395)</f>
        <v>-2.8789986739130514E-2</v>
      </c>
      <c r="Q395" s="123">
        <f>L395/AVERAGE($F$368:F395)</f>
        <v>9.6929599565217031E-3</v>
      </c>
      <c r="R395" s="123">
        <f>M395/AVERAGE($F$368:F395)</f>
        <v>-2.8789986739130514E-2</v>
      </c>
      <c r="S395" s="123">
        <f>R395/COUNT($R$368:R395)*365</f>
        <v>-0.37529804142080847</v>
      </c>
      <c r="T395" s="317">
        <f>(S395-H395)/(STDEV($Q$368:Q395)*SQRT(365))</f>
        <v>-3.512713103831651</v>
      </c>
      <c r="U395" s="123">
        <f>(P395+1)/(MAX($P$368:P395)+1)-1</f>
        <v>-2.8789986739130469E-2</v>
      </c>
      <c r="V395" s="123">
        <f>MIN($U$368:U395)</f>
        <v>-3.848294669565222E-2</v>
      </c>
      <c r="W395" s="123">
        <f t="shared" ref="W395" si="126">IF(WEEKDAY(A:A)=6,P:P,W394)</f>
        <v>-2.8789986739130514E-2</v>
      </c>
      <c r="X395" s="120">
        <f>(W395+1)/(MAX($W$368:W395)+1)-1</f>
        <v>-2.8789986739130469E-2</v>
      </c>
      <c r="Y395" s="123">
        <f>MIN($X$368:X395)</f>
        <v>-2.8789986739130469E-2</v>
      </c>
      <c r="Z395" s="93">
        <f t="shared" si="40"/>
        <v>0.2</v>
      </c>
      <c r="AA395" s="93">
        <f t="shared" si="41"/>
        <v>-0.03</v>
      </c>
      <c r="AB395" s="93">
        <f t="shared" si="42"/>
        <v>0.16000000000000003</v>
      </c>
      <c r="AC395" s="234">
        <f t="shared" si="43"/>
        <v>0.9</v>
      </c>
    </row>
    <row r="396" spans="1:29">
      <c r="A396" s="115">
        <v>44590</v>
      </c>
      <c r="B396" s="202">
        <v>0.94099999999999995</v>
      </c>
      <c r="C396" s="202">
        <v>0.94099999999999995</v>
      </c>
      <c r="D396" s="203">
        <v>216432358.91</v>
      </c>
      <c r="E396" s="318"/>
      <c r="F396" s="201">
        <f>出入金!R396</f>
        <v>230000000</v>
      </c>
      <c r="G396" s="201">
        <f>出入金!S396</f>
        <v>230000000</v>
      </c>
      <c r="H396" s="34">
        <f>出入金!C396</f>
        <v>4.2599999999999978E-2</v>
      </c>
      <c r="I396" s="167">
        <f t="shared" ref="I396:I405" si="127">D396-D395</f>
        <v>0</v>
      </c>
      <c r="J396" s="167">
        <f t="shared" ref="J396:J405" si="128">D396-F396-$J$367</f>
        <v>-6621696.9500000179</v>
      </c>
      <c r="K396" s="167">
        <v>0</v>
      </c>
      <c r="L396" s="167">
        <f t="shared" ref="L396:L405" si="129">M396-M395</f>
        <v>0</v>
      </c>
      <c r="M396" s="167">
        <f t="shared" ref="M396:M405" si="130">J396-K396</f>
        <v>-6621696.9500000179</v>
      </c>
      <c r="N396" s="123">
        <f t="shared" ref="N396:N405" si="131">J396/G396</f>
        <v>-2.8789986739130514E-2</v>
      </c>
      <c r="O396" s="123">
        <f>I396/AVERAGE($F$368:F396)</f>
        <v>0</v>
      </c>
      <c r="P396" s="123">
        <f>J396/AVERAGE($F$368:F396)</f>
        <v>-2.8789986739130514E-2</v>
      </c>
      <c r="Q396" s="123">
        <f>L396/AVERAGE($F$368:F396)</f>
        <v>0</v>
      </c>
      <c r="R396" s="123">
        <f>M396/AVERAGE($F$368:F396)</f>
        <v>-2.8789986739130514E-2</v>
      </c>
      <c r="S396" s="123">
        <f>R396/COUNT($R$368:R396)*365</f>
        <v>-0.36235672964767712</v>
      </c>
      <c r="T396" s="318">
        <f>(S396-H396)/(STDEV($Q$368:Q396)*SQRT(365))</f>
        <v>-3.464706778443408</v>
      </c>
      <c r="U396" s="123">
        <f>(P396+1)/(MAX($P$368:P396)+1)-1</f>
        <v>-2.8789986739130469E-2</v>
      </c>
      <c r="V396" s="123">
        <f>MIN($U$368:U396)</f>
        <v>-3.848294669565222E-2</v>
      </c>
      <c r="W396" s="123">
        <f t="shared" ref="W396:W405" si="132">IF(WEEKDAY(A:A)=6,P:P,W395)</f>
        <v>-2.8789986739130514E-2</v>
      </c>
      <c r="X396" s="120">
        <f>(W396+1)/(MAX($W$368:W396)+1)-1</f>
        <v>-2.8789986739130469E-2</v>
      </c>
      <c r="Y396" s="123">
        <f>MIN($X$368:X396)</f>
        <v>-2.8789986739130469E-2</v>
      </c>
      <c r="Z396" s="93">
        <f t="shared" si="40"/>
        <v>0.2</v>
      </c>
      <c r="AA396" s="93">
        <f t="shared" si="41"/>
        <v>-0.03</v>
      </c>
      <c r="AB396" s="93">
        <f t="shared" si="42"/>
        <v>0.16000000000000003</v>
      </c>
      <c r="AC396" s="234">
        <f t="shared" si="43"/>
        <v>0.9</v>
      </c>
    </row>
    <row r="397" spans="1:29">
      <c r="A397" s="115">
        <v>44591</v>
      </c>
      <c r="B397" s="202">
        <v>0.94099999999999995</v>
      </c>
      <c r="C397" s="202">
        <v>0.94099999999999995</v>
      </c>
      <c r="D397" s="203">
        <v>216432358.91</v>
      </c>
      <c r="E397" s="318"/>
      <c r="F397" s="201">
        <f>出入金!R397</f>
        <v>230000000</v>
      </c>
      <c r="G397" s="201">
        <f>出入金!S397</f>
        <v>230000000</v>
      </c>
      <c r="H397" s="34">
        <f>出入金!C397</f>
        <v>4.2599999999999978E-2</v>
      </c>
      <c r="I397" s="167">
        <f t="shared" si="127"/>
        <v>0</v>
      </c>
      <c r="J397" s="167">
        <f t="shared" si="128"/>
        <v>-6621696.9500000179</v>
      </c>
      <c r="K397" s="167">
        <v>0</v>
      </c>
      <c r="L397" s="167">
        <f t="shared" si="129"/>
        <v>0</v>
      </c>
      <c r="M397" s="167">
        <f t="shared" si="130"/>
        <v>-6621696.9500000179</v>
      </c>
      <c r="N397" s="123">
        <f t="shared" si="131"/>
        <v>-2.8789986739130514E-2</v>
      </c>
      <c r="O397" s="123">
        <f>I397/AVERAGE($F$368:F397)</f>
        <v>0</v>
      </c>
      <c r="P397" s="123">
        <f>J397/AVERAGE($F$368:F397)</f>
        <v>-2.8789986739130514E-2</v>
      </c>
      <c r="Q397" s="123">
        <f>L397/AVERAGE($F$368:F397)</f>
        <v>0</v>
      </c>
      <c r="R397" s="123">
        <f>M397/AVERAGE($F$368:F397)</f>
        <v>-2.8789986739130514E-2</v>
      </c>
      <c r="S397" s="123">
        <f>R397/COUNT($R$368:R397)*365</f>
        <v>-0.35027817199275457</v>
      </c>
      <c r="T397" s="318">
        <f>(S397-H397)/(STDEV($Q$368:Q397)*SQRT(365))</f>
        <v>-3.419309625435675</v>
      </c>
      <c r="U397" s="123">
        <f>(P397+1)/(MAX($P$368:P397)+1)-1</f>
        <v>-2.8789986739130469E-2</v>
      </c>
      <c r="V397" s="123">
        <f>MIN($U$368:U397)</f>
        <v>-3.848294669565222E-2</v>
      </c>
      <c r="W397" s="123">
        <f t="shared" si="132"/>
        <v>-2.8789986739130514E-2</v>
      </c>
      <c r="X397" s="120">
        <f>(W397+1)/(MAX($W$368:W397)+1)-1</f>
        <v>-2.8789986739130469E-2</v>
      </c>
      <c r="Y397" s="123">
        <f>MIN($X$368:X397)</f>
        <v>-2.8789986739130469E-2</v>
      </c>
      <c r="Z397" s="93">
        <f t="shared" si="40"/>
        <v>0.2</v>
      </c>
      <c r="AA397" s="93">
        <f t="shared" si="41"/>
        <v>-0.03</v>
      </c>
      <c r="AB397" s="93">
        <f t="shared" si="42"/>
        <v>0.16000000000000003</v>
      </c>
      <c r="AC397" s="234">
        <f t="shared" si="43"/>
        <v>0.9</v>
      </c>
    </row>
    <row r="398" spans="1:29">
      <c r="A398" s="115">
        <v>44592</v>
      </c>
      <c r="B398" s="202">
        <v>0.94099999999999995</v>
      </c>
      <c r="C398" s="202">
        <v>0.94099999999999995</v>
      </c>
      <c r="D398" s="203">
        <v>216432358.91</v>
      </c>
      <c r="E398" s="318"/>
      <c r="F398" s="201">
        <f>出入金!R398</f>
        <v>230000000</v>
      </c>
      <c r="G398" s="201">
        <f>出入金!S398</f>
        <v>230000000</v>
      </c>
      <c r="H398" s="34">
        <f>出入金!C398</f>
        <v>4.2599999999999978E-2</v>
      </c>
      <c r="I398" s="167">
        <f t="shared" si="127"/>
        <v>0</v>
      </c>
      <c r="J398" s="167">
        <f t="shared" si="128"/>
        <v>-6621696.9500000179</v>
      </c>
      <c r="K398" s="167">
        <v>0</v>
      </c>
      <c r="L398" s="167">
        <f t="shared" si="129"/>
        <v>0</v>
      </c>
      <c r="M398" s="167">
        <f t="shared" si="130"/>
        <v>-6621696.9500000179</v>
      </c>
      <c r="N398" s="123">
        <f t="shared" si="131"/>
        <v>-2.8789986739130514E-2</v>
      </c>
      <c r="O398" s="123">
        <f>I398/AVERAGE($F$368:F398)</f>
        <v>0</v>
      </c>
      <c r="P398" s="123">
        <f>J398/AVERAGE($F$368:F398)</f>
        <v>-2.8789986739130514E-2</v>
      </c>
      <c r="Q398" s="123">
        <f>L398/AVERAGE($F$368:F398)</f>
        <v>0</v>
      </c>
      <c r="R398" s="123">
        <f>M398/AVERAGE($F$368:F398)</f>
        <v>-2.8789986739130514E-2</v>
      </c>
      <c r="S398" s="123">
        <f>R398/COUNT($R$368:R398)*365</f>
        <v>-0.33897887612202054</v>
      </c>
      <c r="T398" s="318">
        <f>(S398-H398)/(STDEV($Q$368:Q398)*SQRT(365))</f>
        <v>-3.3763079689491713</v>
      </c>
      <c r="U398" s="123">
        <f>(P398+1)/(MAX($P$368:P398)+1)-1</f>
        <v>-2.8789986739130469E-2</v>
      </c>
      <c r="V398" s="123">
        <f>MIN($U$368:U398)</f>
        <v>-3.848294669565222E-2</v>
      </c>
      <c r="W398" s="123">
        <f t="shared" si="132"/>
        <v>-2.8789986739130514E-2</v>
      </c>
      <c r="X398" s="120">
        <f>(W398+1)/(MAX($W$368:W398)+1)-1</f>
        <v>-2.8789986739130469E-2</v>
      </c>
      <c r="Y398" s="123">
        <f>MIN($X$368:X398)</f>
        <v>-2.8789986739130469E-2</v>
      </c>
      <c r="Z398" s="93">
        <f t="shared" si="40"/>
        <v>0.2</v>
      </c>
      <c r="AA398" s="93">
        <f t="shared" si="41"/>
        <v>-0.03</v>
      </c>
      <c r="AB398" s="93">
        <f t="shared" si="42"/>
        <v>0.16000000000000003</v>
      </c>
      <c r="AC398" s="234">
        <f t="shared" si="43"/>
        <v>0.9</v>
      </c>
    </row>
    <row r="399" spans="1:29">
      <c r="A399" s="115">
        <v>44593</v>
      </c>
      <c r="B399" s="202">
        <v>0.94099999999999995</v>
      </c>
      <c r="C399" s="202">
        <v>0.94099999999999995</v>
      </c>
      <c r="D399" s="203">
        <v>216432358.91</v>
      </c>
      <c r="E399" s="318"/>
      <c r="F399" s="201">
        <f>出入金!R399</f>
        <v>230000000</v>
      </c>
      <c r="G399" s="201">
        <f>出入金!S399</f>
        <v>230000000</v>
      </c>
      <c r="H399" s="34">
        <f>出入金!C399</f>
        <v>4.2599999999999978E-2</v>
      </c>
      <c r="I399" s="167">
        <f t="shared" si="127"/>
        <v>0</v>
      </c>
      <c r="J399" s="167">
        <f t="shared" si="128"/>
        <v>-6621696.9500000179</v>
      </c>
      <c r="K399" s="167">
        <v>0</v>
      </c>
      <c r="L399" s="167">
        <f t="shared" si="129"/>
        <v>0</v>
      </c>
      <c r="M399" s="167">
        <f t="shared" si="130"/>
        <v>-6621696.9500000179</v>
      </c>
      <c r="N399" s="123">
        <f t="shared" si="131"/>
        <v>-2.8789986739130514E-2</v>
      </c>
      <c r="O399" s="123">
        <f>I399/AVERAGE($F$368:F399)</f>
        <v>0</v>
      </c>
      <c r="P399" s="123">
        <f>J399/AVERAGE($F$368:F399)</f>
        <v>-2.8789986739130514E-2</v>
      </c>
      <c r="Q399" s="123">
        <f>L399/AVERAGE($F$368:F399)</f>
        <v>0</v>
      </c>
      <c r="R399" s="123">
        <f>M399/AVERAGE($F$368:F399)</f>
        <v>-2.8789986739130514E-2</v>
      </c>
      <c r="S399" s="123">
        <f>R399/COUNT($R$368:R399)*365</f>
        <v>-0.32838578624320741</v>
      </c>
      <c r="T399" s="318">
        <f>(S399-H399)/(STDEV($Q$368:Q399)*SQRT(365))</f>
        <v>-3.3355116415297856</v>
      </c>
      <c r="U399" s="123">
        <f>(P399+1)/(MAX($P$368:P399)+1)-1</f>
        <v>-2.8789986739130469E-2</v>
      </c>
      <c r="V399" s="123">
        <f>MIN($U$368:U399)</f>
        <v>-3.848294669565222E-2</v>
      </c>
      <c r="W399" s="123">
        <f t="shared" si="132"/>
        <v>-2.8789986739130514E-2</v>
      </c>
      <c r="X399" s="120">
        <f>(W399+1)/(MAX($W$368:W399)+1)-1</f>
        <v>-2.8789986739130469E-2</v>
      </c>
      <c r="Y399" s="123">
        <f>MIN($X$368:X399)</f>
        <v>-2.8789986739130469E-2</v>
      </c>
      <c r="Z399" s="93">
        <f t="shared" si="40"/>
        <v>0.2</v>
      </c>
      <c r="AA399" s="93">
        <f t="shared" si="41"/>
        <v>-0.03</v>
      </c>
      <c r="AB399" s="93">
        <f t="shared" si="42"/>
        <v>0.16000000000000003</v>
      </c>
      <c r="AC399" s="234">
        <f t="shared" si="43"/>
        <v>0.9</v>
      </c>
    </row>
    <row r="400" spans="1:29">
      <c r="A400" s="115">
        <v>44594</v>
      </c>
      <c r="B400" s="202">
        <v>0.94099999999999995</v>
      </c>
      <c r="C400" s="202">
        <v>0.94099999999999995</v>
      </c>
      <c r="D400" s="203">
        <v>216432358.91</v>
      </c>
      <c r="E400" s="318"/>
      <c r="F400" s="201">
        <f>出入金!R400</f>
        <v>230000000</v>
      </c>
      <c r="G400" s="201">
        <f>出入金!S400</f>
        <v>230000000</v>
      </c>
      <c r="H400" s="34">
        <f>出入金!C400</f>
        <v>4.2599999999999978E-2</v>
      </c>
      <c r="I400" s="167">
        <f t="shared" si="127"/>
        <v>0</v>
      </c>
      <c r="J400" s="167">
        <f t="shared" si="128"/>
        <v>-6621696.9500000179</v>
      </c>
      <c r="K400" s="167">
        <v>0</v>
      </c>
      <c r="L400" s="167">
        <f t="shared" si="129"/>
        <v>0</v>
      </c>
      <c r="M400" s="167">
        <f t="shared" si="130"/>
        <v>-6621696.9500000179</v>
      </c>
      <c r="N400" s="123">
        <f t="shared" si="131"/>
        <v>-2.8789986739130514E-2</v>
      </c>
      <c r="O400" s="123">
        <f>I400/AVERAGE($F$368:F400)</f>
        <v>0</v>
      </c>
      <c r="P400" s="123">
        <f>J400/AVERAGE($F$368:F400)</f>
        <v>-2.8789986739130514E-2</v>
      </c>
      <c r="Q400" s="123">
        <f>L400/AVERAGE($F$368:F400)</f>
        <v>0</v>
      </c>
      <c r="R400" s="123">
        <f>M400/AVERAGE($F$368:F400)</f>
        <v>-2.8789986739130514E-2</v>
      </c>
      <c r="S400" s="123">
        <f>R400/COUNT($R$368:R400)*365</f>
        <v>-0.31843470181159506</v>
      </c>
      <c r="T400" s="318">
        <f>(S400-H400)/(STDEV($Q$368:Q400)*SQRT(365))</f>
        <v>-3.2967507702782983</v>
      </c>
      <c r="U400" s="123">
        <f>(P400+1)/(MAX($P$368:P400)+1)-1</f>
        <v>-2.8789986739130469E-2</v>
      </c>
      <c r="V400" s="123">
        <f>MIN($U$368:U400)</f>
        <v>-3.848294669565222E-2</v>
      </c>
      <c r="W400" s="123">
        <f t="shared" si="132"/>
        <v>-2.8789986739130514E-2</v>
      </c>
      <c r="X400" s="120">
        <f>(W400+1)/(MAX($W$368:W400)+1)-1</f>
        <v>-2.8789986739130469E-2</v>
      </c>
      <c r="Y400" s="123">
        <f>MIN($X$368:X400)</f>
        <v>-2.8789986739130469E-2</v>
      </c>
      <c r="Z400" s="93">
        <f t="shared" si="40"/>
        <v>0.2</v>
      </c>
      <c r="AA400" s="93">
        <f t="shared" si="41"/>
        <v>-0.03</v>
      </c>
      <c r="AB400" s="93">
        <f t="shared" si="42"/>
        <v>0.16000000000000003</v>
      </c>
      <c r="AC400" s="234">
        <f t="shared" si="43"/>
        <v>0.9</v>
      </c>
    </row>
    <row r="401" spans="1:29">
      <c r="A401" s="115">
        <v>44595</v>
      </c>
      <c r="B401" s="202">
        <v>0.94099999999999995</v>
      </c>
      <c r="C401" s="202">
        <v>0.94099999999999995</v>
      </c>
      <c r="D401" s="203">
        <v>216432358.91</v>
      </c>
      <c r="E401" s="318"/>
      <c r="F401" s="201">
        <f>出入金!R401</f>
        <v>230000000</v>
      </c>
      <c r="G401" s="201">
        <f>出入金!S401</f>
        <v>230000000</v>
      </c>
      <c r="H401" s="34">
        <f>出入金!C401</f>
        <v>4.2599999999999978E-2</v>
      </c>
      <c r="I401" s="167">
        <f t="shared" si="127"/>
        <v>0</v>
      </c>
      <c r="J401" s="167">
        <f t="shared" si="128"/>
        <v>-6621696.9500000179</v>
      </c>
      <c r="K401" s="167">
        <v>0</v>
      </c>
      <c r="L401" s="167">
        <f t="shared" si="129"/>
        <v>0</v>
      </c>
      <c r="M401" s="167">
        <f t="shared" si="130"/>
        <v>-6621696.9500000179</v>
      </c>
      <c r="N401" s="123">
        <f t="shared" si="131"/>
        <v>-2.8789986739130514E-2</v>
      </c>
      <c r="O401" s="123">
        <f>I401/AVERAGE($F$368:F401)</f>
        <v>0</v>
      </c>
      <c r="P401" s="123">
        <f>J401/AVERAGE($F$368:F401)</f>
        <v>-2.8789986739130514E-2</v>
      </c>
      <c r="Q401" s="123">
        <f>L401/AVERAGE($F$368:F401)</f>
        <v>0</v>
      </c>
      <c r="R401" s="123">
        <f>M401/AVERAGE($F$368:F401)</f>
        <v>-2.8789986739130514E-2</v>
      </c>
      <c r="S401" s="123">
        <f>R401/COUNT($R$368:R401)*365</f>
        <v>-0.30906897528772465</v>
      </c>
      <c r="T401" s="318">
        <f>(S401-H401)/(STDEV($Q$368:Q401)*SQRT(365))</f>
        <v>-3.2598730833445373</v>
      </c>
      <c r="U401" s="123">
        <f>(P401+1)/(MAX($P$368:P401)+1)-1</f>
        <v>-2.8789986739130469E-2</v>
      </c>
      <c r="V401" s="123">
        <f>MIN($U$368:U401)</f>
        <v>-3.848294669565222E-2</v>
      </c>
      <c r="W401" s="123">
        <f t="shared" si="132"/>
        <v>-2.8789986739130514E-2</v>
      </c>
      <c r="X401" s="120">
        <f>(W401+1)/(MAX($W$368:W401)+1)-1</f>
        <v>-2.8789986739130469E-2</v>
      </c>
      <c r="Y401" s="123">
        <f>MIN($X$368:X401)</f>
        <v>-2.8789986739130469E-2</v>
      </c>
      <c r="Z401" s="93">
        <f t="shared" si="40"/>
        <v>0.2</v>
      </c>
      <c r="AA401" s="93">
        <f t="shared" si="41"/>
        <v>-0.03</v>
      </c>
      <c r="AB401" s="93">
        <f t="shared" si="42"/>
        <v>0.16000000000000003</v>
      </c>
      <c r="AC401" s="234">
        <f t="shared" si="43"/>
        <v>0.9</v>
      </c>
    </row>
    <row r="402" spans="1:29">
      <c r="A402" s="115">
        <v>44596</v>
      </c>
      <c r="B402" s="202">
        <v>0.94099999999999995</v>
      </c>
      <c r="C402" s="202">
        <v>0.94099999999999995</v>
      </c>
      <c r="D402" s="203">
        <v>216432358.91</v>
      </c>
      <c r="E402" s="318"/>
      <c r="F402" s="201">
        <f>出入金!R402</f>
        <v>230000000</v>
      </c>
      <c r="G402" s="201">
        <f>出入金!S402</f>
        <v>230000000</v>
      </c>
      <c r="H402" s="34">
        <f>出入金!C402</f>
        <v>4.2599999999999978E-2</v>
      </c>
      <c r="I402" s="167">
        <f t="shared" si="127"/>
        <v>0</v>
      </c>
      <c r="J402" s="167">
        <f t="shared" si="128"/>
        <v>-6621696.9500000179</v>
      </c>
      <c r="K402" s="167">
        <v>0</v>
      </c>
      <c r="L402" s="167">
        <f t="shared" si="129"/>
        <v>0</v>
      </c>
      <c r="M402" s="167">
        <f t="shared" si="130"/>
        <v>-6621696.9500000179</v>
      </c>
      <c r="N402" s="123">
        <f t="shared" si="131"/>
        <v>-2.8789986739130514E-2</v>
      </c>
      <c r="O402" s="123">
        <f>I402/AVERAGE($F$368:F402)</f>
        <v>0</v>
      </c>
      <c r="P402" s="123">
        <f>J402/AVERAGE($F$368:F402)</f>
        <v>-2.8789986739130514E-2</v>
      </c>
      <c r="Q402" s="123">
        <f>L402/AVERAGE($F$368:F402)</f>
        <v>0</v>
      </c>
      <c r="R402" s="123">
        <f>M402/AVERAGE($F$368:F402)</f>
        <v>-2.8789986739130514E-2</v>
      </c>
      <c r="S402" s="123">
        <f>R402/COUNT($R$368:R402)*365</f>
        <v>-0.30023843313664678</v>
      </c>
      <c r="T402" s="318">
        <f>(S402-H402)/(STDEV($Q$368:Q402)*SQRT(365))</f>
        <v>-3.2247416401444151</v>
      </c>
      <c r="U402" s="123">
        <f>(P402+1)/(MAX($P$368:P402)+1)-1</f>
        <v>-2.8789986739130469E-2</v>
      </c>
      <c r="V402" s="123">
        <f>MIN($U$368:U402)</f>
        <v>-3.848294669565222E-2</v>
      </c>
      <c r="W402" s="123">
        <f t="shared" si="132"/>
        <v>-2.8789986739130514E-2</v>
      </c>
      <c r="X402" s="120">
        <f>(W402+1)/(MAX($W$368:W402)+1)-1</f>
        <v>-2.8789986739130469E-2</v>
      </c>
      <c r="Y402" s="123">
        <f>MIN($X$368:X402)</f>
        <v>-2.8789986739130469E-2</v>
      </c>
      <c r="Z402" s="93">
        <f t="shared" si="40"/>
        <v>0.2</v>
      </c>
      <c r="AA402" s="93">
        <f t="shared" si="41"/>
        <v>-0.03</v>
      </c>
      <c r="AB402" s="93">
        <f t="shared" si="42"/>
        <v>0.16000000000000003</v>
      </c>
      <c r="AC402" s="234">
        <f t="shared" si="43"/>
        <v>0.9</v>
      </c>
    </row>
    <row r="403" spans="1:29">
      <c r="A403" s="115">
        <v>44597</v>
      </c>
      <c r="B403" s="202">
        <v>0.94099999999999995</v>
      </c>
      <c r="C403" s="202">
        <v>0.94099999999999995</v>
      </c>
      <c r="D403" s="203">
        <v>216432358.91</v>
      </c>
      <c r="E403" s="318"/>
      <c r="F403" s="201">
        <f>出入金!R403</f>
        <v>230000000</v>
      </c>
      <c r="G403" s="201">
        <f>出入金!S403</f>
        <v>230000000</v>
      </c>
      <c r="H403" s="34">
        <f>出入金!C403</f>
        <v>4.2599999999999978E-2</v>
      </c>
      <c r="I403" s="167">
        <f t="shared" si="127"/>
        <v>0</v>
      </c>
      <c r="J403" s="167">
        <f t="shared" si="128"/>
        <v>-6621696.9500000179</v>
      </c>
      <c r="K403" s="167">
        <v>0</v>
      </c>
      <c r="L403" s="167">
        <f t="shared" si="129"/>
        <v>0</v>
      </c>
      <c r="M403" s="167">
        <f t="shared" si="130"/>
        <v>-6621696.9500000179</v>
      </c>
      <c r="N403" s="123">
        <f t="shared" si="131"/>
        <v>-2.8789986739130514E-2</v>
      </c>
      <c r="O403" s="123">
        <f>I403/AVERAGE($F$368:F403)</f>
        <v>0</v>
      </c>
      <c r="P403" s="123">
        <f>J403/AVERAGE($F$368:F403)</f>
        <v>-2.8789986739130514E-2</v>
      </c>
      <c r="Q403" s="123">
        <f>L403/AVERAGE($F$368:F403)</f>
        <v>0</v>
      </c>
      <c r="R403" s="123">
        <f>M403/AVERAGE($F$368:F403)</f>
        <v>-2.8789986739130514E-2</v>
      </c>
      <c r="S403" s="123">
        <f>R403/COUNT($R$368:R403)*365</f>
        <v>-0.29189847666062885</v>
      </c>
      <c r="T403" s="318">
        <f>(S403-H403)/(STDEV($Q$368:Q403)*SQRT(365))</f>
        <v>-3.1912329087904885</v>
      </c>
      <c r="U403" s="123">
        <f>(P403+1)/(MAX($P$368:P403)+1)-1</f>
        <v>-2.8789986739130469E-2</v>
      </c>
      <c r="V403" s="123">
        <f>MIN($U$368:U403)</f>
        <v>-3.848294669565222E-2</v>
      </c>
      <c r="W403" s="123">
        <f t="shared" si="132"/>
        <v>-2.8789986739130514E-2</v>
      </c>
      <c r="X403" s="120">
        <f>(W403+1)/(MAX($W$368:W403)+1)-1</f>
        <v>-2.8789986739130469E-2</v>
      </c>
      <c r="Y403" s="123">
        <f>MIN($X$368:X403)</f>
        <v>-2.8789986739130469E-2</v>
      </c>
      <c r="Z403" s="93">
        <f t="shared" si="40"/>
        <v>0.2</v>
      </c>
      <c r="AA403" s="93">
        <f t="shared" si="41"/>
        <v>-0.03</v>
      </c>
      <c r="AB403" s="93">
        <f t="shared" si="42"/>
        <v>0.16000000000000003</v>
      </c>
      <c r="AC403" s="234">
        <f t="shared" si="43"/>
        <v>0.9</v>
      </c>
    </row>
    <row r="404" spans="1:29">
      <c r="A404" s="115">
        <v>44598</v>
      </c>
      <c r="B404" s="202">
        <v>0.94099999999999995</v>
      </c>
      <c r="C404" s="202">
        <v>0.94099999999999995</v>
      </c>
      <c r="D404" s="203">
        <v>216432358.91</v>
      </c>
      <c r="E404" s="318"/>
      <c r="F404" s="201">
        <f>出入金!R404</f>
        <v>230000000</v>
      </c>
      <c r="G404" s="201">
        <f>出入金!S404</f>
        <v>230000000</v>
      </c>
      <c r="H404" s="34">
        <f>出入金!C404</f>
        <v>4.2599999999999978E-2</v>
      </c>
      <c r="I404" s="167">
        <f t="shared" si="127"/>
        <v>0</v>
      </c>
      <c r="J404" s="167">
        <f t="shared" si="128"/>
        <v>-6621696.9500000179</v>
      </c>
      <c r="K404" s="167">
        <v>0</v>
      </c>
      <c r="L404" s="167">
        <f t="shared" si="129"/>
        <v>0</v>
      </c>
      <c r="M404" s="167">
        <f t="shared" si="130"/>
        <v>-6621696.9500000179</v>
      </c>
      <c r="N404" s="123">
        <f t="shared" si="131"/>
        <v>-2.8789986739130514E-2</v>
      </c>
      <c r="O404" s="123">
        <f>I404/AVERAGE($F$368:F404)</f>
        <v>0</v>
      </c>
      <c r="P404" s="123">
        <f>J404/AVERAGE($F$368:F404)</f>
        <v>-2.8789986739130514E-2</v>
      </c>
      <c r="Q404" s="123">
        <f>L404/AVERAGE($F$368:F404)</f>
        <v>0</v>
      </c>
      <c r="R404" s="123">
        <f>M404/AVERAGE($F$368:F404)</f>
        <v>-2.8789986739130514E-2</v>
      </c>
      <c r="S404" s="123">
        <f>R404/COUNT($R$368:R404)*365</f>
        <v>-0.28400932864277401</v>
      </c>
      <c r="T404" s="318">
        <f>(S404-H404)/(STDEV($Q$368:Q404)*SQRT(365))</f>
        <v>-3.1592351297249008</v>
      </c>
      <c r="U404" s="123">
        <f>(P404+1)/(MAX($P$368:P404)+1)-1</f>
        <v>-2.8789986739130469E-2</v>
      </c>
      <c r="V404" s="123">
        <f>MIN($U$368:U404)</f>
        <v>-3.848294669565222E-2</v>
      </c>
      <c r="W404" s="123">
        <f t="shared" si="132"/>
        <v>-2.8789986739130514E-2</v>
      </c>
      <c r="X404" s="120">
        <f>(W404+1)/(MAX($W$368:W404)+1)-1</f>
        <v>-2.8789986739130469E-2</v>
      </c>
      <c r="Y404" s="123">
        <f>MIN($X$368:X404)</f>
        <v>-2.8789986739130469E-2</v>
      </c>
      <c r="Z404" s="93">
        <f t="shared" si="40"/>
        <v>0.2</v>
      </c>
      <c r="AA404" s="93">
        <f t="shared" si="41"/>
        <v>-0.03</v>
      </c>
      <c r="AB404" s="93">
        <f t="shared" si="42"/>
        <v>0.16000000000000003</v>
      </c>
      <c r="AC404" s="234">
        <f t="shared" si="43"/>
        <v>0.9</v>
      </c>
    </row>
    <row r="405" spans="1:29">
      <c r="A405" s="115">
        <v>44599</v>
      </c>
      <c r="B405" s="202">
        <v>0.94099999999999995</v>
      </c>
      <c r="C405" s="202">
        <v>0.94099999999999995</v>
      </c>
      <c r="D405" s="203">
        <v>216419153.80000001</v>
      </c>
      <c r="E405" s="318"/>
      <c r="F405" s="201">
        <f>出入金!R405</f>
        <v>230000000</v>
      </c>
      <c r="G405" s="201">
        <f>出入金!S405</f>
        <v>230000000</v>
      </c>
      <c r="H405" s="34">
        <f>出入金!C405</f>
        <v>4.2599999999999978E-2</v>
      </c>
      <c r="I405" s="167">
        <f t="shared" si="127"/>
        <v>-13205.109999984503</v>
      </c>
      <c r="J405" s="167">
        <f t="shared" si="128"/>
        <v>-6634902.0600000024</v>
      </c>
      <c r="K405" s="167">
        <v>0</v>
      </c>
      <c r="L405" s="167">
        <f t="shared" si="129"/>
        <v>-13205.109999984503</v>
      </c>
      <c r="M405" s="167">
        <f t="shared" si="130"/>
        <v>-6634902.0600000024</v>
      </c>
      <c r="N405" s="123">
        <f t="shared" si="131"/>
        <v>-2.8847400260869575E-2</v>
      </c>
      <c r="O405" s="123">
        <f>I405/AVERAGE($F$368:F405)</f>
        <v>-5.7413521739063053E-5</v>
      </c>
      <c r="P405" s="123">
        <f>J405/AVERAGE($F$368:F405)</f>
        <v>-2.8847400260869575E-2</v>
      </c>
      <c r="Q405" s="123">
        <f>L405/AVERAGE($F$368:F405)</f>
        <v>-5.7413521739063053E-5</v>
      </c>
      <c r="R405" s="123">
        <f>M405/AVERAGE($F$368:F405)</f>
        <v>-2.8847400260869575E-2</v>
      </c>
      <c r="S405" s="123">
        <f>R405/COUNT($R$368:R405)*365</f>
        <v>-0.27708687092677353</v>
      </c>
      <c r="T405" s="318">
        <f>(S405-H405)/(STDEV($Q$368:Q405)*SQRT(365))</f>
        <v>-3.1341777670395823</v>
      </c>
      <c r="U405" s="123">
        <f>(P405+1)/(MAX($P$368:P405)+1)-1</f>
        <v>-2.8847400260869627E-2</v>
      </c>
      <c r="V405" s="123">
        <f>MIN($U$368:U405)</f>
        <v>-3.848294669565222E-2</v>
      </c>
      <c r="W405" s="123">
        <f t="shared" si="132"/>
        <v>-2.8789986739130514E-2</v>
      </c>
      <c r="X405" s="120">
        <f>(W405+1)/(MAX($W$368:W405)+1)-1</f>
        <v>-2.8789986739130469E-2</v>
      </c>
      <c r="Y405" s="123">
        <f>MIN($X$368:X405)</f>
        <v>-2.8789986739130469E-2</v>
      </c>
      <c r="Z405" s="93">
        <f t="shared" si="40"/>
        <v>0.2</v>
      </c>
      <c r="AA405" s="93">
        <f t="shared" si="41"/>
        <v>-0.03</v>
      </c>
      <c r="AB405" s="93">
        <f t="shared" si="42"/>
        <v>0.16000000000000003</v>
      </c>
      <c r="AC405" s="234">
        <f t="shared" si="43"/>
        <v>0.9</v>
      </c>
    </row>
    <row r="406" spans="1:29">
      <c r="A406" s="115">
        <v>44600</v>
      </c>
      <c r="B406" s="202">
        <v>0.94099999999999995</v>
      </c>
      <c r="C406" s="202">
        <v>0.94099999999999995</v>
      </c>
      <c r="D406" s="203">
        <v>216514659.19</v>
      </c>
      <c r="E406" s="320"/>
      <c r="F406" s="201">
        <f>出入金!R406</f>
        <v>230000000</v>
      </c>
      <c r="G406" s="201">
        <f>出入金!S406</f>
        <v>230000000</v>
      </c>
      <c r="H406" s="34">
        <f>出入金!C406</f>
        <v>4.2599999999999978E-2</v>
      </c>
      <c r="I406" s="167">
        <f t="shared" ref="I406" si="133">D406-D405</f>
        <v>95505.389999985695</v>
      </c>
      <c r="J406" s="167">
        <f t="shared" ref="J406" si="134">D406-F406-$J$367</f>
        <v>-6539396.6700000167</v>
      </c>
      <c r="K406" s="167">
        <v>0</v>
      </c>
      <c r="L406" s="167">
        <f t="shared" ref="L406" si="135">M406-M405</f>
        <v>95505.389999985695</v>
      </c>
      <c r="M406" s="167">
        <f t="shared" ref="M406" si="136">J406-K406</f>
        <v>-6539396.6700000167</v>
      </c>
      <c r="N406" s="123">
        <f t="shared" ref="N406" si="137">J406/G406</f>
        <v>-2.8432159434782681E-2</v>
      </c>
      <c r="O406" s="123">
        <f>I406/AVERAGE($F$368:F406)</f>
        <v>4.152408260868943E-4</v>
      </c>
      <c r="P406" s="123">
        <f>J406/AVERAGE($F$368:F406)</f>
        <v>-2.8432159434782681E-2</v>
      </c>
      <c r="Q406" s="123">
        <f>L406/AVERAGE($F$368:F406)</f>
        <v>4.152408260868943E-4</v>
      </c>
      <c r="R406" s="123">
        <f>M406/AVERAGE($F$368:F406)</f>
        <v>-2.8432159434782681E-2</v>
      </c>
      <c r="S406" s="123">
        <f>R406/COUNT($R$368:R406)*365</f>
        <v>-0.26609585112040202</v>
      </c>
      <c r="T406" s="320">
        <f>(S406-H406)/(STDEV($Q$368:Q406)*SQRT(365))</f>
        <v>-3.0650957597598101</v>
      </c>
      <c r="U406" s="123">
        <f>(P406+1)/(MAX($P$368:P406)+1)-1</f>
        <v>-2.8432159434782722E-2</v>
      </c>
      <c r="V406" s="123">
        <f>MIN($U$368:U406)</f>
        <v>-3.848294669565222E-2</v>
      </c>
      <c r="W406" s="123">
        <f t="shared" ref="W406" si="138">IF(WEEKDAY(A:A)=6,P:P,W405)</f>
        <v>-2.8789986739130514E-2</v>
      </c>
      <c r="X406" s="120">
        <f>(W406+1)/(MAX($W$368:W406)+1)-1</f>
        <v>-2.8789986739130469E-2</v>
      </c>
      <c r="Y406" s="123">
        <f>MIN($X$368:X406)</f>
        <v>-2.8789986739130469E-2</v>
      </c>
      <c r="Z406" s="93">
        <f t="shared" si="40"/>
        <v>0.2</v>
      </c>
      <c r="AA406" s="93">
        <f t="shared" si="41"/>
        <v>-0.03</v>
      </c>
      <c r="AB406" s="93">
        <f t="shared" si="42"/>
        <v>0.16000000000000003</v>
      </c>
      <c r="AC406" s="234">
        <f t="shared" si="43"/>
        <v>0.9</v>
      </c>
    </row>
    <row r="407" spans="1:29">
      <c r="A407" s="115">
        <v>44601</v>
      </c>
      <c r="B407" s="202">
        <v>0.94199999999999995</v>
      </c>
      <c r="C407" s="202">
        <v>0.94199999999999995</v>
      </c>
      <c r="D407" s="203">
        <v>216688414.00999999</v>
      </c>
      <c r="E407" s="321"/>
      <c r="F407" s="201">
        <f>出入金!R407</f>
        <v>230000000</v>
      </c>
      <c r="G407" s="201">
        <f>出入金!S407</f>
        <v>230000000</v>
      </c>
      <c r="H407" s="34">
        <f>出入金!C407</f>
        <v>4.2599999999999978E-2</v>
      </c>
      <c r="I407" s="167">
        <f t="shared" ref="I407" si="139">D407-D406</f>
        <v>173754.81999999285</v>
      </c>
      <c r="J407" s="167">
        <f t="shared" ref="J407" si="140">D407-F407-$J$367</f>
        <v>-6365641.8500000238</v>
      </c>
      <c r="K407" s="167">
        <v>0</v>
      </c>
      <c r="L407" s="167">
        <f t="shared" ref="L407" si="141">M407-M406</f>
        <v>173754.81999999285</v>
      </c>
      <c r="M407" s="167">
        <f t="shared" ref="M407" si="142">J407-K407</f>
        <v>-6365641.8500000238</v>
      </c>
      <c r="N407" s="123">
        <f t="shared" ref="N407" si="143">J407/G407</f>
        <v>-2.7676703695652279E-2</v>
      </c>
      <c r="O407" s="123">
        <f>I407/AVERAGE($F$368:F407)</f>
        <v>7.5545573913040373E-4</v>
      </c>
      <c r="P407" s="123">
        <f>J407/AVERAGE($F$368:F407)</f>
        <v>-2.7676703695652279E-2</v>
      </c>
      <c r="Q407" s="123">
        <f>L407/AVERAGE($F$368:F407)</f>
        <v>7.5545573913040373E-4</v>
      </c>
      <c r="R407" s="123">
        <f>M407/AVERAGE($F$368:F407)</f>
        <v>-2.7676703695652279E-2</v>
      </c>
      <c r="S407" s="123">
        <f>R407/COUNT($R$368:R407)*365</f>
        <v>-0.25254992122282705</v>
      </c>
      <c r="T407" s="321">
        <f>(S407-H407)/(STDEV($Q$368:Q407)*SQRT(365))</f>
        <v>-2.965890132778366</v>
      </c>
      <c r="U407" s="123">
        <f>(P407+1)/(MAX($P$368:P407)+1)-1</f>
        <v>-2.7676703695652227E-2</v>
      </c>
      <c r="V407" s="123">
        <f>MIN($U$368:U407)</f>
        <v>-3.848294669565222E-2</v>
      </c>
      <c r="W407" s="123">
        <f t="shared" ref="W407" si="144">IF(WEEKDAY(A:A)=6,P:P,W406)</f>
        <v>-2.8789986739130514E-2</v>
      </c>
      <c r="X407" s="120">
        <f>(W407+1)/(MAX($W$368:W407)+1)-1</f>
        <v>-2.8789986739130469E-2</v>
      </c>
      <c r="Y407" s="123">
        <f>MIN($X$368:X407)</f>
        <v>-2.8789986739130469E-2</v>
      </c>
      <c r="Z407" s="93">
        <f t="shared" si="40"/>
        <v>0.2</v>
      </c>
      <c r="AA407" s="93">
        <f t="shared" si="41"/>
        <v>-0.03</v>
      </c>
      <c r="AB407" s="93">
        <f t="shared" si="42"/>
        <v>0.16000000000000003</v>
      </c>
      <c r="AC407" s="234">
        <f t="shared" si="43"/>
        <v>0.9</v>
      </c>
    </row>
    <row r="408" spans="1:29">
      <c r="A408" s="115">
        <v>44602</v>
      </c>
      <c r="B408" s="202">
        <v>0.94</v>
      </c>
      <c r="C408" s="202">
        <v>0.94</v>
      </c>
      <c r="D408" s="203">
        <v>216095278.83000001</v>
      </c>
      <c r="E408" s="322"/>
      <c r="F408" s="201">
        <f>出入金!R408</f>
        <v>230000000</v>
      </c>
      <c r="G408" s="201">
        <f>出入金!S408</f>
        <v>230000000</v>
      </c>
      <c r="H408" s="34">
        <f>出入金!C408</f>
        <v>4.2599999999999978E-2</v>
      </c>
      <c r="I408" s="167">
        <f t="shared" ref="I408" si="145">D408-D407</f>
        <v>-593135.17999997735</v>
      </c>
      <c r="J408" s="167">
        <f t="shared" ref="J408" si="146">D408-F408-$J$367</f>
        <v>-6958777.0300000012</v>
      </c>
      <c r="K408" s="167">
        <v>0</v>
      </c>
      <c r="L408" s="167">
        <f t="shared" ref="L408" si="147">M408-M407</f>
        <v>-593135.17999997735</v>
      </c>
      <c r="M408" s="167">
        <f t="shared" ref="M408" si="148">J408-K408</f>
        <v>-6958777.0300000012</v>
      </c>
      <c r="N408" s="123">
        <f t="shared" ref="N408" si="149">J408/G408</f>
        <v>-3.025555230434783E-2</v>
      </c>
      <c r="O408" s="123">
        <f>I408/AVERAGE($F$368:F408)</f>
        <v>-2.5788486086955535E-3</v>
      </c>
      <c r="P408" s="123">
        <f>J408/AVERAGE($F$368:F408)</f>
        <v>-3.025555230434783E-2</v>
      </c>
      <c r="Q408" s="123">
        <f>L408/AVERAGE($F$368:F408)</f>
        <v>-2.5788486086955535E-3</v>
      </c>
      <c r="R408" s="123">
        <f>M408/AVERAGE($F$368:F408)</f>
        <v>-3.025555230434783E-2</v>
      </c>
      <c r="S408" s="123">
        <f>R408/COUNT($R$368:R408)*365</f>
        <v>-0.26934820953870625</v>
      </c>
      <c r="T408" s="322">
        <f>(S408-H408)/(STDEV($Q$368:Q408)*SQRT(365))</f>
        <v>-3.1694280615692194</v>
      </c>
      <c r="U408" s="123">
        <f>(P408+1)/(MAX($P$368:P408)+1)-1</f>
        <v>-3.0255552304347844E-2</v>
      </c>
      <c r="V408" s="123">
        <f>MIN($U$368:U408)</f>
        <v>-3.848294669565222E-2</v>
      </c>
      <c r="W408" s="123">
        <f t="shared" ref="W408" si="150">IF(WEEKDAY(A:A)=6,P:P,W407)</f>
        <v>-2.8789986739130514E-2</v>
      </c>
      <c r="X408" s="120">
        <f>(W408+1)/(MAX($W$368:W408)+1)-1</f>
        <v>-2.8789986739130469E-2</v>
      </c>
      <c r="Y408" s="123">
        <f>MIN($X$368:X408)</f>
        <v>-2.8789986739130469E-2</v>
      </c>
      <c r="Z408" s="93">
        <f t="shared" si="40"/>
        <v>0.2</v>
      </c>
      <c r="AA408" s="93">
        <f t="shared" si="41"/>
        <v>-0.03</v>
      </c>
      <c r="AB408" s="93">
        <f t="shared" si="42"/>
        <v>0.16000000000000003</v>
      </c>
      <c r="AC408" s="234">
        <f t="shared" si="43"/>
        <v>0.9</v>
      </c>
    </row>
    <row r="409" spans="1:29">
      <c r="A409" s="115">
        <v>44603</v>
      </c>
      <c r="B409" s="202">
        <v>0.93100000000000005</v>
      </c>
      <c r="C409" s="202">
        <v>0.93100000000000005</v>
      </c>
      <c r="D409" s="203">
        <v>214091592.88999999</v>
      </c>
      <c r="E409" s="323"/>
      <c r="F409" s="201">
        <f>出入金!R409</f>
        <v>230000000</v>
      </c>
      <c r="G409" s="201">
        <f>出入金!S409</f>
        <v>230000000</v>
      </c>
      <c r="H409" s="34">
        <f>出入金!C409</f>
        <v>4.2599999999999978E-2</v>
      </c>
      <c r="I409" s="167">
        <f t="shared" ref="I409" si="151">D409-D408</f>
        <v>-2003685.9400000274</v>
      </c>
      <c r="J409" s="167">
        <f t="shared" ref="J409" si="152">D409-F409-$J$367</f>
        <v>-8962462.9700000286</v>
      </c>
      <c r="K409" s="167">
        <v>0</v>
      </c>
      <c r="L409" s="167">
        <f t="shared" ref="L409" si="153">M409-M408</f>
        <v>-2003685.9400000274</v>
      </c>
      <c r="M409" s="167">
        <f t="shared" ref="M409" si="154">J409-K409</f>
        <v>-8962462.9700000286</v>
      </c>
      <c r="N409" s="123">
        <f t="shared" ref="N409" si="155">J409/G409</f>
        <v>-3.8967230304347948E-2</v>
      </c>
      <c r="O409" s="123">
        <f>I409/AVERAGE($F$368:F409)</f>
        <v>-8.7116780000001184E-3</v>
      </c>
      <c r="P409" s="123">
        <f>J409/AVERAGE($F$368:F409)</f>
        <v>-3.8967230304347948E-2</v>
      </c>
      <c r="Q409" s="123">
        <f>L409/AVERAGE($F$368:F409)</f>
        <v>-8.7116780000001184E-3</v>
      </c>
      <c r="R409" s="123">
        <f>M409/AVERAGE($F$368:F409)</f>
        <v>-3.8967230304347948E-2</v>
      </c>
      <c r="S409" s="123">
        <f>R409/COUNT($R$368:R409)*365</f>
        <v>-0.33864378716873811</v>
      </c>
      <c r="T409" s="323">
        <f>(S409-H409)/(STDEV($Q$368:Q409)*SQRT(365))</f>
        <v>-3.8117558394598903</v>
      </c>
      <c r="U409" s="123">
        <f>(P409+1)/(MAX($P$368:P409)+1)-1</f>
        <v>-3.89672303043479E-2</v>
      </c>
      <c r="V409" s="123">
        <f>MIN($U$368:U409)</f>
        <v>-3.89672303043479E-2</v>
      </c>
      <c r="W409" s="123">
        <f t="shared" ref="W409" si="156">IF(WEEKDAY(A:A)=6,P:P,W408)</f>
        <v>-3.8967230304347948E-2</v>
      </c>
      <c r="X409" s="120">
        <f>(W409+1)/(MAX($W$368:W409)+1)-1</f>
        <v>-3.89672303043479E-2</v>
      </c>
      <c r="Y409" s="123">
        <f>MIN($X$368:X409)</f>
        <v>-3.89672303043479E-2</v>
      </c>
      <c r="Z409" s="93">
        <f t="shared" si="40"/>
        <v>0.2</v>
      </c>
      <c r="AA409" s="93">
        <f t="shared" si="41"/>
        <v>-0.03</v>
      </c>
      <c r="AB409" s="93">
        <f t="shared" si="42"/>
        <v>0.16000000000000003</v>
      </c>
      <c r="AC409" s="234">
        <f t="shared" si="43"/>
        <v>0.9</v>
      </c>
    </row>
    <row r="410" spans="1:29">
      <c r="A410" s="115">
        <v>44604</v>
      </c>
      <c r="B410" s="202">
        <v>0.93100000000000005</v>
      </c>
      <c r="C410" s="202">
        <v>0.93100000000000005</v>
      </c>
      <c r="D410" s="203">
        <v>214091592.88999999</v>
      </c>
      <c r="E410" s="324"/>
      <c r="F410" s="201">
        <f>出入金!R410</f>
        <v>230000000</v>
      </c>
      <c r="G410" s="201">
        <f>出入金!S410</f>
        <v>230000000</v>
      </c>
      <c r="H410" s="34">
        <f>出入金!C410</f>
        <v>4.2599999999999978E-2</v>
      </c>
      <c r="I410" s="167">
        <f t="shared" ref="I410:I412" si="157">D410-D409</f>
        <v>0</v>
      </c>
      <c r="J410" s="167">
        <f t="shared" ref="J410:J412" si="158">D410-F410-$J$367</f>
        <v>-8962462.9700000286</v>
      </c>
      <c r="K410" s="167">
        <v>0</v>
      </c>
      <c r="L410" s="167">
        <f t="shared" ref="L410:L412" si="159">M410-M409</f>
        <v>0</v>
      </c>
      <c r="M410" s="167">
        <f t="shared" ref="M410:M412" si="160">J410-K410</f>
        <v>-8962462.9700000286</v>
      </c>
      <c r="N410" s="123">
        <f t="shared" ref="N410:N412" si="161">J410/G410</f>
        <v>-3.8967230304347948E-2</v>
      </c>
      <c r="O410" s="123">
        <f>I410/AVERAGE($F$368:F410)</f>
        <v>0</v>
      </c>
      <c r="P410" s="123">
        <f>J410/AVERAGE($F$368:F410)</f>
        <v>-3.8967230304347948E-2</v>
      </c>
      <c r="Q410" s="123">
        <f>L410/AVERAGE($F$368:F410)</f>
        <v>0</v>
      </c>
      <c r="R410" s="123">
        <f>M410/AVERAGE($F$368:F410)</f>
        <v>-3.8967230304347948E-2</v>
      </c>
      <c r="S410" s="123">
        <f>R410/COUNT($R$368:R410)*365</f>
        <v>-0.33076835025783724</v>
      </c>
      <c r="T410" s="324">
        <f>(S410-H410)/(STDEV($Q$368:Q410)*SQRT(365))</f>
        <v>-3.7768531721917822</v>
      </c>
      <c r="U410" s="123">
        <f>(P410+1)/(MAX($P$368:P410)+1)-1</f>
        <v>-3.89672303043479E-2</v>
      </c>
      <c r="V410" s="123">
        <f>MIN($U$368:U410)</f>
        <v>-3.89672303043479E-2</v>
      </c>
      <c r="W410" s="123">
        <f t="shared" ref="W410:W412" si="162">IF(WEEKDAY(A:A)=6,P:P,W409)</f>
        <v>-3.8967230304347948E-2</v>
      </c>
      <c r="X410" s="120">
        <f>(W410+1)/(MAX($W$368:W410)+1)-1</f>
        <v>-3.89672303043479E-2</v>
      </c>
      <c r="Y410" s="123">
        <f>MIN($X$368:X410)</f>
        <v>-3.89672303043479E-2</v>
      </c>
      <c r="Z410" s="93">
        <f t="shared" si="40"/>
        <v>0.2</v>
      </c>
      <c r="AA410" s="93">
        <f t="shared" si="41"/>
        <v>-0.03</v>
      </c>
      <c r="AB410" s="93">
        <f t="shared" si="42"/>
        <v>0.16000000000000003</v>
      </c>
      <c r="AC410" s="234">
        <f t="shared" si="43"/>
        <v>0.9</v>
      </c>
    </row>
    <row r="411" spans="1:29">
      <c r="A411" s="115">
        <v>44605</v>
      </c>
      <c r="B411" s="202">
        <v>0.93100000000000005</v>
      </c>
      <c r="C411" s="202">
        <v>0.93100000000000005</v>
      </c>
      <c r="D411" s="203">
        <v>214091592.88999999</v>
      </c>
      <c r="E411" s="324"/>
      <c r="F411" s="201">
        <f>出入金!R411</f>
        <v>230000000</v>
      </c>
      <c r="G411" s="201">
        <f>出入金!S411</f>
        <v>230000000</v>
      </c>
      <c r="H411" s="34">
        <f>出入金!C411</f>
        <v>4.2599999999999978E-2</v>
      </c>
      <c r="I411" s="167">
        <f t="shared" si="157"/>
        <v>0</v>
      </c>
      <c r="J411" s="167">
        <f t="shared" si="158"/>
        <v>-8962462.9700000286</v>
      </c>
      <c r="K411" s="167">
        <v>0</v>
      </c>
      <c r="L411" s="167">
        <f t="shared" si="159"/>
        <v>0</v>
      </c>
      <c r="M411" s="167">
        <f t="shared" si="160"/>
        <v>-8962462.9700000286</v>
      </c>
      <c r="N411" s="123">
        <f t="shared" si="161"/>
        <v>-3.8967230304347948E-2</v>
      </c>
      <c r="O411" s="123">
        <f>I411/AVERAGE($F$368:F411)</f>
        <v>0</v>
      </c>
      <c r="P411" s="123">
        <f>J411/AVERAGE($F$368:F411)</f>
        <v>-3.8967230304347948E-2</v>
      </c>
      <c r="Q411" s="123">
        <f>L411/AVERAGE($F$368:F411)</f>
        <v>0</v>
      </c>
      <c r="R411" s="123">
        <f>M411/AVERAGE($F$368:F411)</f>
        <v>-3.8967230304347948E-2</v>
      </c>
      <c r="S411" s="123">
        <f>R411/COUNT($R$368:R411)*365</f>
        <v>-0.3232508877519773</v>
      </c>
      <c r="T411" s="324">
        <f>(S411-H411)/(STDEV($Q$368:Q411)*SQRT(365))</f>
        <v>-3.7432719258715705</v>
      </c>
      <c r="U411" s="123">
        <f>(P411+1)/(MAX($P$368:P411)+1)-1</f>
        <v>-3.89672303043479E-2</v>
      </c>
      <c r="V411" s="123">
        <f>MIN($U$368:U411)</f>
        <v>-3.89672303043479E-2</v>
      </c>
      <c r="W411" s="123">
        <f t="shared" si="162"/>
        <v>-3.8967230304347948E-2</v>
      </c>
      <c r="X411" s="120">
        <f>(W411+1)/(MAX($W$368:W411)+1)-1</f>
        <v>-3.89672303043479E-2</v>
      </c>
      <c r="Y411" s="123">
        <f>MIN($X$368:X411)</f>
        <v>-3.89672303043479E-2</v>
      </c>
      <c r="Z411" s="93">
        <f t="shared" ref="Z411:AC414" si="163">Z410</f>
        <v>0.2</v>
      </c>
      <c r="AA411" s="93">
        <f t="shared" si="163"/>
        <v>-0.03</v>
      </c>
      <c r="AB411" s="93">
        <f t="shared" si="163"/>
        <v>0.16000000000000003</v>
      </c>
      <c r="AC411" s="234">
        <f t="shared" si="163"/>
        <v>0.9</v>
      </c>
    </row>
    <row r="412" spans="1:29">
      <c r="A412" s="115">
        <v>44606</v>
      </c>
      <c r="B412" s="202">
        <v>0.93700000000000006</v>
      </c>
      <c r="C412" s="202">
        <v>0.93700000000000006</v>
      </c>
      <c r="D412" s="203">
        <v>215460117.88</v>
      </c>
      <c r="E412" s="324"/>
      <c r="F412" s="201">
        <f>出入金!R412</f>
        <v>230000000</v>
      </c>
      <c r="G412" s="201">
        <f>出入金!S412</f>
        <v>230000000</v>
      </c>
      <c r="H412" s="34">
        <f>出入金!C412</f>
        <v>4.2599999999999978E-2</v>
      </c>
      <c r="I412" s="167">
        <f t="shared" si="157"/>
        <v>1368524.9900000095</v>
      </c>
      <c r="J412" s="167">
        <f t="shared" si="158"/>
        <v>-7593937.9800000191</v>
      </c>
      <c r="K412" s="167">
        <v>0</v>
      </c>
      <c r="L412" s="167">
        <f t="shared" si="159"/>
        <v>1368524.9900000095</v>
      </c>
      <c r="M412" s="167">
        <f t="shared" si="160"/>
        <v>-7593937.9800000191</v>
      </c>
      <c r="N412" s="123">
        <f t="shared" si="161"/>
        <v>-3.3017121652173999E-2</v>
      </c>
      <c r="O412" s="123">
        <f>I412/AVERAGE($F$368:F412)</f>
        <v>5.9501086521739546E-3</v>
      </c>
      <c r="P412" s="123">
        <f>J412/AVERAGE($F$368:F412)</f>
        <v>-3.3017121652173999E-2</v>
      </c>
      <c r="Q412" s="123">
        <f>L412/AVERAGE($F$368:F412)</f>
        <v>5.9501086521739546E-3</v>
      </c>
      <c r="R412" s="123">
        <f>M412/AVERAGE($F$368:F412)</f>
        <v>-3.3017121652173999E-2</v>
      </c>
      <c r="S412" s="123">
        <f>R412/COUNT($R$368:R412)*365</f>
        <v>-0.26780554228985576</v>
      </c>
      <c r="T412" s="324">
        <f>(S412-H412)/(STDEV($Q$368:Q412)*SQRT(365))</f>
        <v>-3.1493931660965524</v>
      </c>
      <c r="U412" s="123">
        <f>(P412+1)/(MAX($P$368:P412)+1)-1</f>
        <v>-3.3017121652173964E-2</v>
      </c>
      <c r="V412" s="123">
        <f>MIN($U$368:U412)</f>
        <v>-3.89672303043479E-2</v>
      </c>
      <c r="W412" s="123">
        <f t="shared" si="162"/>
        <v>-3.8967230304347948E-2</v>
      </c>
      <c r="X412" s="120">
        <f>(W412+1)/(MAX($W$368:W412)+1)-1</f>
        <v>-3.89672303043479E-2</v>
      </c>
      <c r="Y412" s="123">
        <f>MIN($X$368:X412)</f>
        <v>-3.89672303043479E-2</v>
      </c>
      <c r="Z412" s="93">
        <f t="shared" si="163"/>
        <v>0.2</v>
      </c>
      <c r="AA412" s="93">
        <f t="shared" si="163"/>
        <v>-0.03</v>
      </c>
      <c r="AB412" s="93">
        <f t="shared" si="163"/>
        <v>0.16000000000000003</v>
      </c>
      <c r="AC412" s="234">
        <f t="shared" si="163"/>
        <v>0.9</v>
      </c>
    </row>
    <row r="413" spans="1:29">
      <c r="A413" s="115">
        <v>44607</v>
      </c>
      <c r="B413" s="202">
        <v>0.94199999999999995</v>
      </c>
      <c r="C413" s="202">
        <v>0.94199999999999995</v>
      </c>
      <c r="D413" s="203">
        <v>216592327.36000001</v>
      </c>
      <c r="E413" s="325"/>
      <c r="F413" s="201">
        <f>出入金!R413</f>
        <v>230000000</v>
      </c>
      <c r="G413" s="201">
        <f>出入金!S413</f>
        <v>230000000</v>
      </c>
      <c r="H413" s="34">
        <f>出入金!C413</f>
        <v>4.2599999999999978E-2</v>
      </c>
      <c r="I413" s="167">
        <f t="shared" ref="I413" si="164">D413-D412</f>
        <v>1132209.4800000191</v>
      </c>
      <c r="J413" s="167">
        <f t="shared" ref="J413" si="165">D413-F413-$J$367</f>
        <v>-6461728.5</v>
      </c>
      <c r="K413" s="167">
        <v>0</v>
      </c>
      <c r="L413" s="167">
        <f t="shared" ref="L413" si="166">M413-M412</f>
        <v>1132209.4800000191</v>
      </c>
      <c r="M413" s="167">
        <f t="shared" ref="M413" si="167">J413-K413</f>
        <v>-6461728.5</v>
      </c>
      <c r="N413" s="123">
        <f t="shared" ref="N413" si="168">J413/G413</f>
        <v>-2.8094471739130433E-2</v>
      </c>
      <c r="O413" s="123">
        <f>I413/AVERAGE($F$368:F413)</f>
        <v>4.9226499130435612E-3</v>
      </c>
      <c r="P413" s="123">
        <f>J413/AVERAGE($F$368:F413)</f>
        <v>-2.8094471739130433E-2</v>
      </c>
      <c r="Q413" s="123">
        <f>L413/AVERAGE($F$368:F413)</f>
        <v>4.9226499130435612E-3</v>
      </c>
      <c r="R413" s="123">
        <f>M413/AVERAGE($F$368:F413)</f>
        <v>-2.8094471739130433E-2</v>
      </c>
      <c r="S413" s="123">
        <f>R413/COUNT($R$368:R413)*365</f>
        <v>-0.22292352575614366</v>
      </c>
      <c r="T413" s="325">
        <f>(S413-H413)/(STDEV($Q$368:Q413)*SQRT(365))</f>
        <v>-2.6887638665606794</v>
      </c>
      <c r="U413" s="123">
        <f>(P413+1)/(MAX($P$368:P413)+1)-1</f>
        <v>-2.8094471739130489E-2</v>
      </c>
      <c r="V413" s="123">
        <f>MIN($U$368:U413)</f>
        <v>-3.89672303043479E-2</v>
      </c>
      <c r="W413" s="123">
        <f t="shared" ref="W413" si="169">IF(WEEKDAY(A:A)=6,P:P,W412)</f>
        <v>-3.8967230304347948E-2</v>
      </c>
      <c r="X413" s="120">
        <f>(W413+1)/(MAX($W$368:W413)+1)-1</f>
        <v>-3.89672303043479E-2</v>
      </c>
      <c r="Y413" s="123">
        <f>MIN($X$368:X413)</f>
        <v>-3.89672303043479E-2</v>
      </c>
      <c r="Z413" s="93">
        <f t="shared" si="163"/>
        <v>0.2</v>
      </c>
      <c r="AA413" s="93">
        <f t="shared" si="163"/>
        <v>-0.03</v>
      </c>
      <c r="AB413" s="93">
        <f t="shared" si="163"/>
        <v>0.16000000000000003</v>
      </c>
      <c r="AC413" s="234">
        <f t="shared" si="163"/>
        <v>0.9</v>
      </c>
    </row>
    <row r="414" spans="1:29">
      <c r="A414" s="115">
        <v>44608</v>
      </c>
      <c r="B414" s="202">
        <v>0.94699999999999995</v>
      </c>
      <c r="C414" s="202">
        <v>0.94699999999999995</v>
      </c>
      <c r="D414" s="203">
        <v>217734491.58000001</v>
      </c>
      <c r="E414" s="326"/>
      <c r="F414" s="201">
        <f>出入金!R414</f>
        <v>230000000</v>
      </c>
      <c r="G414" s="201">
        <f>出入金!S414</f>
        <v>230000000</v>
      </c>
      <c r="H414" s="34">
        <f>出入金!C414</f>
        <v>4.2599999999999978E-2</v>
      </c>
      <c r="I414" s="167">
        <f t="shared" ref="I414" si="170">D414-D413</f>
        <v>1142164.2199999988</v>
      </c>
      <c r="J414" s="167">
        <f t="shared" ref="J414" si="171">D414-F414-$J$367</f>
        <v>-5319564.2800000012</v>
      </c>
      <c r="K414" s="167">
        <v>0</v>
      </c>
      <c r="L414" s="167">
        <f t="shared" ref="L414" si="172">M414-M413</f>
        <v>1142164.2199999988</v>
      </c>
      <c r="M414" s="167">
        <f t="shared" ref="M414" si="173">J414-K414</f>
        <v>-5319564.2800000012</v>
      </c>
      <c r="N414" s="123">
        <f t="shared" ref="N414" si="174">J414/G414</f>
        <v>-2.3128540347826094E-2</v>
      </c>
      <c r="O414" s="123">
        <f>I414/AVERAGE($F$368:F414)</f>
        <v>4.9659313913043429E-3</v>
      </c>
      <c r="P414" s="123">
        <f>J414/AVERAGE($F$368:F414)</f>
        <v>-2.3128540347826094E-2</v>
      </c>
      <c r="Q414" s="123">
        <f>L414/AVERAGE($F$368:F414)</f>
        <v>4.9659313913043429E-3</v>
      </c>
      <c r="R414" s="123">
        <f>M414/AVERAGE($F$368:F414)</f>
        <v>-2.3128540347826094E-2</v>
      </c>
      <c r="S414" s="123">
        <f>R414/COUNT($R$368:R414)*365</f>
        <v>-0.17961526014801116</v>
      </c>
      <c r="T414" s="326">
        <f>(S414-H414)/(STDEV($Q$368:Q414)*SQRT(365))</f>
        <v>-2.2468153193325771</v>
      </c>
      <c r="U414" s="123">
        <f>(P414+1)/(MAX($P$368:P414)+1)-1</f>
        <v>-2.3128540347826076E-2</v>
      </c>
      <c r="V414" s="123">
        <f>MIN($U$368:U414)</f>
        <v>-3.89672303043479E-2</v>
      </c>
      <c r="W414" s="123">
        <f t="shared" ref="W414" si="175">IF(WEEKDAY(A:A)=6,P:P,W413)</f>
        <v>-3.8967230304347948E-2</v>
      </c>
      <c r="X414" s="120">
        <f>(W414+1)/(MAX($W$368:W414)+1)-1</f>
        <v>-3.89672303043479E-2</v>
      </c>
      <c r="Y414" s="123">
        <f>MIN($X$368:X414)</f>
        <v>-3.89672303043479E-2</v>
      </c>
      <c r="Z414" s="93">
        <f t="shared" si="163"/>
        <v>0.2</v>
      </c>
      <c r="AA414" s="93">
        <f t="shared" si="163"/>
        <v>-0.03</v>
      </c>
      <c r="AB414" s="93">
        <f t="shared" si="163"/>
        <v>0.16000000000000003</v>
      </c>
      <c r="AC414" s="234">
        <f t="shared" si="163"/>
        <v>0.9</v>
      </c>
    </row>
  </sheetData>
  <mergeCells count="6">
    <mergeCell ref="Z1:AB1"/>
    <mergeCell ref="B1:E1"/>
    <mergeCell ref="F1:H1"/>
    <mergeCell ref="I1:M1"/>
    <mergeCell ref="O1:S1"/>
    <mergeCell ref="U1:V1"/>
  </mergeCells>
  <phoneticPr fontId="1" type="noConversion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4"/>
  <sheetViews>
    <sheetView workbookViewId="0">
      <pane xSplit="1" ySplit="2" topLeftCell="N377" activePane="bottomRight" state="frozen"/>
      <selection pane="topRight" activeCell="B1" sqref="B1"/>
      <selection pane="bottomLeft" activeCell="A3" sqref="A3"/>
      <selection pane="bottomRight" activeCell="W388" sqref="W388:X391"/>
    </sheetView>
  </sheetViews>
  <sheetFormatPr defaultRowHeight="13.5"/>
  <cols>
    <col min="1" max="1" width="11.125" style="75" bestFit="1" customWidth="1"/>
    <col min="2" max="2" width="8.625" style="191" customWidth="1"/>
    <col min="3" max="3" width="11.5" style="191" customWidth="1"/>
    <col min="4" max="4" width="11.5" style="167" customWidth="1"/>
    <col min="5" max="5" width="13.875" style="167" customWidth="1"/>
    <col min="6" max="6" width="9.5" style="238" customWidth="1"/>
    <col min="7" max="7" width="15.375" style="192" customWidth="1"/>
    <col min="8" max="8" width="13.75" style="192" customWidth="1"/>
    <col min="9" max="9" width="11.375" style="75" customWidth="1"/>
    <col min="10" max="10" width="14.125" style="167" customWidth="1"/>
    <col min="11" max="11" width="12.125" style="167" bestFit="1" customWidth="1"/>
    <col min="12" max="12" width="15.625" style="123" customWidth="1"/>
    <col min="13" max="13" width="10.625" style="123" customWidth="1"/>
    <col min="14" max="15" width="11.125" style="75" customWidth="1"/>
    <col min="16" max="16" width="10.375" style="75" customWidth="1"/>
    <col min="17" max="18" width="9.375" style="123" bestFit="1" customWidth="1"/>
    <col min="19" max="19" width="10" style="75" customWidth="1"/>
    <col min="20" max="20" width="8.625" style="123" customWidth="1"/>
    <col min="21" max="21" width="13" style="75" bestFit="1" customWidth="1"/>
    <col min="22" max="22" width="10.625" style="75" customWidth="1"/>
    <col min="24" max="24" width="10.25" style="75" customWidth="1"/>
  </cols>
  <sheetData>
    <row r="1" spans="1:24">
      <c r="A1" s="1" t="s">
        <v>114</v>
      </c>
      <c r="B1" s="342" t="s">
        <v>71</v>
      </c>
      <c r="C1" s="343"/>
      <c r="D1" s="343"/>
      <c r="E1" s="343"/>
      <c r="F1" s="344"/>
      <c r="G1" s="346" t="s">
        <v>72</v>
      </c>
      <c r="H1" s="343"/>
      <c r="I1" s="344"/>
      <c r="J1" s="353" t="s">
        <v>73</v>
      </c>
      <c r="K1" s="343"/>
      <c r="L1" s="156"/>
      <c r="M1" s="354" t="s">
        <v>74</v>
      </c>
      <c r="N1" s="343"/>
      <c r="O1" s="157"/>
      <c r="P1" s="31"/>
      <c r="Q1" s="345" t="s">
        <v>75</v>
      </c>
      <c r="R1" s="344"/>
      <c r="S1" s="159"/>
      <c r="T1" s="154"/>
      <c r="U1" s="159"/>
      <c r="V1" s="342" t="s">
        <v>76</v>
      </c>
      <c r="W1" s="343"/>
      <c r="X1" s="344"/>
    </row>
    <row r="2" spans="1:24" s="46" customFormat="1" ht="42.75" customHeight="1">
      <c r="A2" s="37" t="s">
        <v>56</v>
      </c>
      <c r="B2" s="228" t="s">
        <v>0</v>
      </c>
      <c r="C2" s="228" t="s">
        <v>98</v>
      </c>
      <c r="D2" s="229" t="s">
        <v>115</v>
      </c>
      <c r="E2" s="229" t="s">
        <v>78</v>
      </c>
      <c r="F2" s="230" t="s">
        <v>101</v>
      </c>
      <c r="G2" s="231" t="s">
        <v>80</v>
      </c>
      <c r="H2" s="231" t="s">
        <v>81</v>
      </c>
      <c r="I2" s="38" t="s">
        <v>82</v>
      </c>
      <c r="J2" s="232" t="s">
        <v>58</v>
      </c>
      <c r="K2" s="232" t="s">
        <v>66</v>
      </c>
      <c r="L2" s="39" t="s">
        <v>105</v>
      </c>
      <c r="M2" s="39" t="s">
        <v>62</v>
      </c>
      <c r="N2" s="38" t="s">
        <v>67</v>
      </c>
      <c r="O2" s="38" t="s">
        <v>96</v>
      </c>
      <c r="P2" s="41" t="s">
        <v>90</v>
      </c>
      <c r="Q2" s="40" t="s">
        <v>91</v>
      </c>
      <c r="R2" s="40" t="s">
        <v>92</v>
      </c>
      <c r="S2" s="198" t="s">
        <v>93</v>
      </c>
      <c r="T2" s="107" t="s">
        <v>94</v>
      </c>
      <c r="U2" s="199" t="s">
        <v>111</v>
      </c>
      <c r="V2" s="86" t="s">
        <v>116</v>
      </c>
      <c r="W2" s="86" t="s">
        <v>92</v>
      </c>
      <c r="X2" s="86" t="s">
        <v>97</v>
      </c>
    </row>
    <row r="3" spans="1:24" hidden="1">
      <c r="A3" s="115">
        <v>44197</v>
      </c>
      <c r="B3" s="200"/>
      <c r="C3" s="200"/>
      <c r="D3" s="175"/>
      <c r="E3" s="175"/>
      <c r="F3" s="239"/>
      <c r="G3" s="201">
        <f>出入金!W3</f>
        <v>0</v>
      </c>
      <c r="H3" s="201">
        <f>出入金!X3</f>
        <v>0</v>
      </c>
      <c r="I3" s="34">
        <f>出入金!C3</f>
        <v>4.4400000000000002E-2</v>
      </c>
      <c r="J3" s="175"/>
      <c r="K3" s="175"/>
      <c r="L3" s="78"/>
      <c r="M3" s="78"/>
      <c r="N3" s="60"/>
      <c r="O3" s="60"/>
      <c r="P3" s="60"/>
      <c r="Q3" s="78"/>
      <c r="R3" s="78"/>
    </row>
    <row r="4" spans="1:24" hidden="1">
      <c r="A4" s="115">
        <v>44198</v>
      </c>
      <c r="B4" s="200"/>
      <c r="C4" s="200"/>
      <c r="D4" s="175"/>
      <c r="E4" s="175"/>
      <c r="F4" s="239"/>
      <c r="G4" s="201">
        <f>出入金!W4</f>
        <v>0</v>
      </c>
      <c r="H4" s="201">
        <f>出入金!X4</f>
        <v>0</v>
      </c>
      <c r="I4" s="34">
        <f>出入金!C4</f>
        <v>4.4400000000000002E-2</v>
      </c>
      <c r="J4" s="175"/>
      <c r="K4" s="175"/>
      <c r="L4" s="78"/>
      <c r="M4" s="78"/>
      <c r="N4" s="60"/>
      <c r="O4" s="60"/>
      <c r="P4" s="60"/>
      <c r="Q4" s="78"/>
      <c r="R4" s="78"/>
    </row>
    <row r="5" spans="1:24" hidden="1">
      <c r="A5" s="115">
        <v>44199</v>
      </c>
      <c r="B5" s="200"/>
      <c r="C5" s="200"/>
      <c r="D5" s="175"/>
      <c r="E5" s="175"/>
      <c r="F5" s="239"/>
      <c r="G5" s="201">
        <f>出入金!W5</f>
        <v>0</v>
      </c>
      <c r="H5" s="201">
        <f>出入金!X5</f>
        <v>0</v>
      </c>
      <c r="I5" s="34">
        <f>出入金!C5</f>
        <v>4.4400000000000002E-2</v>
      </c>
      <c r="J5" s="175"/>
      <c r="K5" s="175"/>
      <c r="L5" s="78"/>
      <c r="M5" s="78"/>
      <c r="N5" s="60"/>
      <c r="O5" s="60"/>
      <c r="P5" s="60"/>
      <c r="Q5" s="78"/>
      <c r="R5" s="78"/>
    </row>
    <row r="6" spans="1:24" hidden="1">
      <c r="A6" s="115">
        <v>44200</v>
      </c>
      <c r="B6" s="200"/>
      <c r="C6" s="200"/>
      <c r="D6" s="175"/>
      <c r="E6" s="175"/>
      <c r="F6" s="239"/>
      <c r="G6" s="201">
        <f>出入金!W6</f>
        <v>0</v>
      </c>
      <c r="H6" s="201">
        <f>出入金!X6</f>
        <v>0</v>
      </c>
      <c r="I6" s="34">
        <f>出入金!C6</f>
        <v>4.4400000000000002E-2</v>
      </c>
      <c r="J6" s="175"/>
      <c r="K6" s="175"/>
      <c r="L6" s="78"/>
      <c r="M6" s="78"/>
      <c r="N6" s="60"/>
      <c r="O6" s="60"/>
      <c r="P6" s="60"/>
      <c r="Q6" s="78"/>
      <c r="R6" s="78"/>
    </row>
    <row r="7" spans="1:24" hidden="1">
      <c r="A7" s="115">
        <v>44201</v>
      </c>
      <c r="B7" s="200"/>
      <c r="C7" s="200"/>
      <c r="D7" s="175"/>
      <c r="E7" s="175"/>
      <c r="F7" s="239"/>
      <c r="G7" s="201">
        <f>出入金!W7</f>
        <v>0</v>
      </c>
      <c r="H7" s="201">
        <f>出入金!X7</f>
        <v>0</v>
      </c>
      <c r="I7" s="34">
        <f>出入金!C7</f>
        <v>4.4400000000000002E-2</v>
      </c>
      <c r="J7" s="175"/>
      <c r="K7" s="175"/>
      <c r="L7" s="78"/>
      <c r="M7" s="78"/>
      <c r="N7" s="60"/>
      <c r="O7" s="60"/>
      <c r="P7" s="60"/>
      <c r="Q7" s="78"/>
      <c r="R7" s="78"/>
    </row>
    <row r="8" spans="1:24" hidden="1">
      <c r="A8" s="115">
        <v>44202</v>
      </c>
      <c r="B8" s="200"/>
      <c r="C8" s="200"/>
      <c r="D8" s="175"/>
      <c r="E8" s="175"/>
      <c r="F8" s="239"/>
      <c r="G8" s="201">
        <f>出入金!W8</f>
        <v>0</v>
      </c>
      <c r="H8" s="201">
        <f>出入金!X8</f>
        <v>0</v>
      </c>
      <c r="I8" s="34">
        <f>出入金!C8</f>
        <v>4.4400000000000002E-2</v>
      </c>
      <c r="J8" s="175"/>
      <c r="K8" s="175"/>
      <c r="L8" s="78"/>
      <c r="M8" s="78"/>
      <c r="N8" s="60"/>
      <c r="O8" s="60"/>
      <c r="P8" s="60"/>
      <c r="Q8" s="78"/>
      <c r="R8" s="78"/>
    </row>
    <row r="9" spans="1:24" hidden="1">
      <c r="A9" s="115">
        <v>44203</v>
      </c>
      <c r="B9" s="200"/>
      <c r="C9" s="200"/>
      <c r="D9" s="175"/>
      <c r="E9" s="175"/>
      <c r="F9" s="239"/>
      <c r="G9" s="201">
        <f>出入金!W9</f>
        <v>0</v>
      </c>
      <c r="H9" s="201">
        <f>出入金!X9</f>
        <v>0</v>
      </c>
      <c r="I9" s="34">
        <f>出入金!C9</f>
        <v>4.4400000000000002E-2</v>
      </c>
      <c r="J9" s="175"/>
      <c r="K9" s="175"/>
      <c r="L9" s="78"/>
      <c r="M9" s="78"/>
      <c r="N9" s="60"/>
      <c r="O9" s="60"/>
      <c r="P9" s="60"/>
      <c r="Q9" s="78"/>
      <c r="R9" s="78"/>
    </row>
    <row r="10" spans="1:24" hidden="1">
      <c r="A10" s="115">
        <v>44204</v>
      </c>
      <c r="B10" s="200"/>
      <c r="C10" s="200"/>
      <c r="D10" s="175"/>
      <c r="E10" s="175"/>
      <c r="F10" s="239"/>
      <c r="G10" s="201">
        <f>出入金!W10</f>
        <v>0</v>
      </c>
      <c r="H10" s="201">
        <f>出入金!X10</f>
        <v>0</v>
      </c>
      <c r="I10" s="34">
        <f>出入金!C10</f>
        <v>4.4400000000000002E-2</v>
      </c>
      <c r="J10" s="175"/>
      <c r="K10" s="175"/>
      <c r="L10" s="78"/>
      <c r="M10" s="78"/>
      <c r="N10" s="60"/>
      <c r="O10" s="60"/>
      <c r="P10" s="60"/>
      <c r="Q10" s="78"/>
      <c r="R10" s="78"/>
    </row>
    <row r="11" spans="1:24" hidden="1">
      <c r="A11" s="115">
        <v>44205</v>
      </c>
      <c r="B11" s="200"/>
      <c r="C11" s="200"/>
      <c r="D11" s="175"/>
      <c r="E11" s="175"/>
      <c r="F11" s="239"/>
      <c r="G11" s="201">
        <f>出入金!W11</f>
        <v>0</v>
      </c>
      <c r="H11" s="201">
        <f>出入金!X11</f>
        <v>0</v>
      </c>
      <c r="I11" s="34">
        <f>出入金!C11</f>
        <v>4.4400000000000002E-2</v>
      </c>
      <c r="J11" s="175"/>
      <c r="K11" s="175"/>
      <c r="L11" s="78"/>
      <c r="M11" s="78"/>
      <c r="N11" s="60"/>
      <c r="O11" s="60"/>
      <c r="P11" s="60"/>
      <c r="Q11" s="78"/>
      <c r="R11" s="78"/>
    </row>
    <row r="12" spans="1:24" hidden="1">
      <c r="A12" s="115">
        <v>44206</v>
      </c>
      <c r="B12" s="200"/>
      <c r="C12" s="200"/>
      <c r="D12" s="175"/>
      <c r="E12" s="175"/>
      <c r="F12" s="239"/>
      <c r="G12" s="201">
        <f>出入金!W12</f>
        <v>0</v>
      </c>
      <c r="H12" s="201">
        <f>出入金!X12</f>
        <v>0</v>
      </c>
      <c r="I12" s="34">
        <f>出入金!C12</f>
        <v>4.4400000000000002E-2</v>
      </c>
      <c r="J12" s="175"/>
      <c r="K12" s="175"/>
      <c r="L12" s="78"/>
      <c r="M12" s="78"/>
      <c r="N12" s="60"/>
      <c r="O12" s="60"/>
      <c r="P12" s="60"/>
      <c r="Q12" s="78"/>
      <c r="R12" s="78"/>
    </row>
    <row r="13" spans="1:24" hidden="1">
      <c r="A13" s="115">
        <v>44207</v>
      </c>
      <c r="B13" s="200"/>
      <c r="C13" s="200"/>
      <c r="D13" s="175"/>
      <c r="E13" s="175"/>
      <c r="F13" s="239"/>
      <c r="G13" s="201">
        <f>出入金!W13</f>
        <v>0</v>
      </c>
      <c r="H13" s="201">
        <f>出入金!X13</f>
        <v>0</v>
      </c>
      <c r="I13" s="34">
        <f>出入金!C13</f>
        <v>4.4400000000000002E-2</v>
      </c>
      <c r="J13" s="175"/>
      <c r="K13" s="175"/>
      <c r="L13" s="78"/>
      <c r="M13" s="78"/>
      <c r="N13" s="60"/>
      <c r="O13" s="60"/>
      <c r="P13" s="60"/>
      <c r="Q13" s="78"/>
      <c r="R13" s="78"/>
    </row>
    <row r="14" spans="1:24" hidden="1">
      <c r="A14" s="115">
        <v>44208</v>
      </c>
      <c r="B14" s="200"/>
      <c r="C14" s="200"/>
      <c r="D14" s="175"/>
      <c r="E14" s="175"/>
      <c r="F14" s="239"/>
      <c r="G14" s="201">
        <f>出入金!W14</f>
        <v>0</v>
      </c>
      <c r="H14" s="201">
        <f>出入金!X14</f>
        <v>0</v>
      </c>
      <c r="I14" s="34">
        <f>出入金!C14</f>
        <v>4.4400000000000002E-2</v>
      </c>
      <c r="J14" s="175"/>
      <c r="K14" s="175"/>
      <c r="L14" s="78"/>
      <c r="M14" s="78"/>
      <c r="N14" s="60"/>
      <c r="O14" s="60"/>
      <c r="P14" s="60"/>
      <c r="Q14" s="78"/>
      <c r="R14" s="78"/>
    </row>
    <row r="15" spans="1:24" hidden="1">
      <c r="A15" s="115">
        <v>44209</v>
      </c>
      <c r="B15" s="200"/>
      <c r="C15" s="200"/>
      <c r="D15" s="175"/>
      <c r="E15" s="175"/>
      <c r="F15" s="239"/>
      <c r="G15" s="201">
        <f>出入金!W15</f>
        <v>0</v>
      </c>
      <c r="H15" s="201">
        <f>出入金!X15</f>
        <v>0</v>
      </c>
      <c r="I15" s="34">
        <f>出入金!C15</f>
        <v>4.4400000000000002E-2</v>
      </c>
      <c r="J15" s="175"/>
      <c r="K15" s="175"/>
      <c r="L15" s="78"/>
      <c r="M15" s="78"/>
      <c r="N15" s="60"/>
      <c r="O15" s="60"/>
      <c r="P15" s="60"/>
      <c r="Q15" s="78"/>
      <c r="R15" s="78"/>
    </row>
    <row r="16" spans="1:24" hidden="1">
      <c r="A16" s="115">
        <v>44210</v>
      </c>
      <c r="B16" s="200"/>
      <c r="C16" s="200"/>
      <c r="D16" s="175"/>
      <c r="E16" s="175"/>
      <c r="F16" s="239"/>
      <c r="G16" s="201">
        <f>出入金!W16</f>
        <v>0</v>
      </c>
      <c r="H16" s="201">
        <f>出入金!X16</f>
        <v>0</v>
      </c>
      <c r="I16" s="34">
        <f>出入金!C16</f>
        <v>4.4400000000000002E-2</v>
      </c>
      <c r="J16" s="175"/>
      <c r="K16" s="175"/>
      <c r="L16" s="78"/>
      <c r="M16" s="78"/>
      <c r="N16" s="60"/>
      <c r="O16" s="60"/>
      <c r="P16" s="60"/>
      <c r="Q16" s="78"/>
      <c r="R16" s="78"/>
    </row>
    <row r="17" spans="1:18" hidden="1">
      <c r="A17" s="115">
        <v>44211</v>
      </c>
      <c r="B17" s="200"/>
      <c r="C17" s="200"/>
      <c r="D17" s="175"/>
      <c r="E17" s="175"/>
      <c r="F17" s="239"/>
      <c r="G17" s="201">
        <f>出入金!W17</f>
        <v>0</v>
      </c>
      <c r="H17" s="201">
        <f>出入金!X17</f>
        <v>0</v>
      </c>
      <c r="I17" s="34">
        <f>出入金!C17</f>
        <v>4.4400000000000002E-2</v>
      </c>
      <c r="J17" s="175"/>
      <c r="K17" s="175"/>
      <c r="L17" s="78"/>
      <c r="M17" s="78"/>
      <c r="N17" s="60"/>
      <c r="O17" s="60"/>
      <c r="P17" s="60"/>
      <c r="Q17" s="78"/>
      <c r="R17" s="78"/>
    </row>
    <row r="18" spans="1:18" hidden="1">
      <c r="A18" s="115">
        <v>44212</v>
      </c>
      <c r="B18" s="200"/>
      <c r="C18" s="200"/>
      <c r="D18" s="175"/>
      <c r="E18" s="175"/>
      <c r="F18" s="239"/>
      <c r="G18" s="201">
        <f>出入金!W18</f>
        <v>0</v>
      </c>
      <c r="H18" s="201">
        <f>出入金!X18</f>
        <v>0</v>
      </c>
      <c r="I18" s="34">
        <f>出入金!C18</f>
        <v>4.4400000000000002E-2</v>
      </c>
      <c r="J18" s="175"/>
      <c r="K18" s="175"/>
      <c r="L18" s="78"/>
      <c r="M18" s="78"/>
      <c r="N18" s="60"/>
      <c r="O18" s="60"/>
      <c r="P18" s="60"/>
      <c r="Q18" s="78"/>
      <c r="R18" s="78"/>
    </row>
    <row r="19" spans="1:18" hidden="1">
      <c r="A19" s="115">
        <v>44213</v>
      </c>
      <c r="B19" s="200"/>
      <c r="C19" s="200"/>
      <c r="D19" s="175"/>
      <c r="E19" s="175"/>
      <c r="F19" s="239"/>
      <c r="G19" s="201">
        <f>出入金!W19</f>
        <v>0</v>
      </c>
      <c r="H19" s="201">
        <f>出入金!X19</f>
        <v>0</v>
      </c>
      <c r="I19" s="34">
        <f>出入金!C19</f>
        <v>4.4400000000000002E-2</v>
      </c>
      <c r="J19" s="175"/>
      <c r="K19" s="175"/>
      <c r="L19" s="78"/>
      <c r="M19" s="78"/>
      <c r="N19" s="60"/>
      <c r="O19" s="60"/>
      <c r="P19" s="60"/>
      <c r="Q19" s="78"/>
      <c r="R19" s="78"/>
    </row>
    <row r="20" spans="1:18" hidden="1">
      <c r="A20" s="115">
        <v>44214</v>
      </c>
      <c r="B20" s="200"/>
      <c r="C20" s="200"/>
      <c r="D20" s="175"/>
      <c r="E20" s="175"/>
      <c r="F20" s="239"/>
      <c r="G20" s="201">
        <f>出入金!W20</f>
        <v>0</v>
      </c>
      <c r="H20" s="201">
        <f>出入金!X20</f>
        <v>0</v>
      </c>
      <c r="I20" s="34">
        <f>出入金!C20</f>
        <v>4.4400000000000002E-2</v>
      </c>
      <c r="J20" s="175"/>
      <c r="K20" s="175"/>
      <c r="L20" s="78"/>
      <c r="M20" s="78"/>
      <c r="N20" s="60"/>
      <c r="O20" s="60"/>
      <c r="P20" s="60"/>
      <c r="Q20" s="78"/>
      <c r="R20" s="78"/>
    </row>
    <row r="21" spans="1:18" hidden="1">
      <c r="A21" s="115">
        <v>44215</v>
      </c>
      <c r="B21" s="200"/>
      <c r="C21" s="200"/>
      <c r="D21" s="175"/>
      <c r="E21" s="175"/>
      <c r="F21" s="239"/>
      <c r="G21" s="201">
        <f>出入金!W21</f>
        <v>0</v>
      </c>
      <c r="H21" s="201">
        <f>出入金!X21</f>
        <v>0</v>
      </c>
      <c r="I21" s="34">
        <f>出入金!C21</f>
        <v>4.4400000000000002E-2</v>
      </c>
      <c r="J21" s="175"/>
      <c r="K21" s="175"/>
      <c r="L21" s="78"/>
      <c r="M21" s="78"/>
      <c r="N21" s="60"/>
      <c r="O21" s="60"/>
      <c r="P21" s="60"/>
      <c r="Q21" s="78"/>
      <c r="R21" s="78"/>
    </row>
    <row r="22" spans="1:18" hidden="1">
      <c r="A22" s="115">
        <v>44216</v>
      </c>
      <c r="B22" s="200"/>
      <c r="C22" s="200"/>
      <c r="D22" s="175"/>
      <c r="E22" s="175"/>
      <c r="F22" s="239"/>
      <c r="G22" s="201">
        <f>出入金!W22</f>
        <v>0</v>
      </c>
      <c r="H22" s="201">
        <f>出入金!X22</f>
        <v>0</v>
      </c>
      <c r="I22" s="34">
        <f>出入金!C22</f>
        <v>4.4400000000000002E-2</v>
      </c>
      <c r="J22" s="175"/>
      <c r="K22" s="175"/>
      <c r="L22" s="78"/>
      <c r="M22" s="78"/>
      <c r="N22" s="60"/>
      <c r="O22" s="60"/>
      <c r="P22" s="60"/>
      <c r="Q22" s="78"/>
      <c r="R22" s="78"/>
    </row>
    <row r="23" spans="1:18" hidden="1">
      <c r="A23" s="115">
        <v>44217</v>
      </c>
      <c r="B23" s="200"/>
      <c r="C23" s="200"/>
      <c r="D23" s="175"/>
      <c r="E23" s="175"/>
      <c r="F23" s="239"/>
      <c r="G23" s="201">
        <f>出入金!W23</f>
        <v>0</v>
      </c>
      <c r="H23" s="201">
        <f>出入金!X23</f>
        <v>0</v>
      </c>
      <c r="I23" s="34">
        <f>出入金!C23</f>
        <v>4.4400000000000002E-2</v>
      </c>
      <c r="J23" s="175"/>
      <c r="K23" s="175"/>
      <c r="L23" s="78"/>
      <c r="M23" s="78"/>
      <c r="N23" s="60"/>
      <c r="O23" s="60"/>
      <c r="P23" s="60"/>
      <c r="Q23" s="78"/>
      <c r="R23" s="78"/>
    </row>
    <row r="24" spans="1:18" hidden="1">
      <c r="A24" s="115">
        <v>44218</v>
      </c>
      <c r="B24" s="200"/>
      <c r="C24" s="200"/>
      <c r="D24" s="175"/>
      <c r="E24" s="175"/>
      <c r="F24" s="239"/>
      <c r="G24" s="201">
        <f>出入金!W24</f>
        <v>0</v>
      </c>
      <c r="H24" s="201">
        <f>出入金!X24</f>
        <v>0</v>
      </c>
      <c r="I24" s="34">
        <f>出入金!C24</f>
        <v>4.4400000000000002E-2</v>
      </c>
      <c r="J24" s="175"/>
      <c r="K24" s="175"/>
      <c r="L24" s="78"/>
      <c r="M24" s="78"/>
      <c r="N24" s="60"/>
      <c r="O24" s="60"/>
      <c r="P24" s="60"/>
      <c r="Q24" s="78"/>
      <c r="R24" s="78"/>
    </row>
    <row r="25" spans="1:18" hidden="1">
      <c r="A25" s="115">
        <v>44219</v>
      </c>
      <c r="B25" s="200"/>
      <c r="C25" s="200"/>
      <c r="D25" s="175"/>
      <c r="E25" s="175"/>
      <c r="F25" s="239"/>
      <c r="G25" s="201">
        <f>出入金!W25</f>
        <v>0</v>
      </c>
      <c r="H25" s="201">
        <f>出入金!X25</f>
        <v>0</v>
      </c>
      <c r="I25" s="34">
        <f>出入金!C25</f>
        <v>4.4400000000000002E-2</v>
      </c>
      <c r="J25" s="175"/>
      <c r="K25" s="175"/>
      <c r="L25" s="78"/>
      <c r="M25" s="78"/>
      <c r="N25" s="60"/>
      <c r="O25" s="60"/>
      <c r="P25" s="60"/>
      <c r="Q25" s="78"/>
      <c r="R25" s="78"/>
    </row>
    <row r="26" spans="1:18" hidden="1">
      <c r="A26" s="115">
        <v>44220</v>
      </c>
      <c r="B26" s="200"/>
      <c r="C26" s="200"/>
      <c r="D26" s="175"/>
      <c r="E26" s="175"/>
      <c r="F26" s="239"/>
      <c r="G26" s="201">
        <f>出入金!W26</f>
        <v>0</v>
      </c>
      <c r="H26" s="201">
        <f>出入金!X26</f>
        <v>0</v>
      </c>
      <c r="I26" s="34">
        <f>出入金!C26</f>
        <v>4.4400000000000002E-2</v>
      </c>
      <c r="J26" s="175"/>
      <c r="K26" s="175"/>
      <c r="L26" s="78"/>
      <c r="M26" s="78"/>
      <c r="N26" s="60"/>
      <c r="O26" s="60"/>
      <c r="P26" s="60"/>
      <c r="Q26" s="78"/>
      <c r="R26" s="78"/>
    </row>
    <row r="27" spans="1:18" hidden="1">
      <c r="A27" s="115">
        <v>44221</v>
      </c>
      <c r="B27" s="200"/>
      <c r="C27" s="200"/>
      <c r="D27" s="175"/>
      <c r="E27" s="175"/>
      <c r="F27" s="239"/>
      <c r="G27" s="201">
        <f>出入金!W27</f>
        <v>0</v>
      </c>
      <c r="H27" s="201">
        <f>出入金!X27</f>
        <v>0</v>
      </c>
      <c r="I27" s="34">
        <f>出入金!C27</f>
        <v>4.4400000000000002E-2</v>
      </c>
      <c r="J27" s="175"/>
      <c r="K27" s="175"/>
      <c r="L27" s="78"/>
      <c r="M27" s="78"/>
      <c r="N27" s="60"/>
      <c r="O27" s="60"/>
      <c r="P27" s="60"/>
      <c r="Q27" s="78"/>
      <c r="R27" s="78"/>
    </row>
    <row r="28" spans="1:18" hidden="1">
      <c r="A28" s="115">
        <v>44222</v>
      </c>
      <c r="B28" s="200"/>
      <c r="C28" s="200"/>
      <c r="D28" s="175"/>
      <c r="E28" s="175"/>
      <c r="F28" s="239"/>
      <c r="G28" s="201">
        <f>出入金!W28</f>
        <v>0</v>
      </c>
      <c r="H28" s="201">
        <f>出入金!X28</f>
        <v>0</v>
      </c>
      <c r="I28" s="34">
        <f>出入金!C28</f>
        <v>4.4400000000000002E-2</v>
      </c>
      <c r="J28" s="175"/>
      <c r="K28" s="175"/>
      <c r="L28" s="78"/>
      <c r="M28" s="78"/>
      <c r="N28" s="60"/>
      <c r="O28" s="60"/>
      <c r="P28" s="60"/>
      <c r="Q28" s="78"/>
      <c r="R28" s="78"/>
    </row>
    <row r="29" spans="1:18" hidden="1">
      <c r="A29" s="115">
        <v>44223</v>
      </c>
      <c r="B29" s="200"/>
      <c r="C29" s="200"/>
      <c r="D29" s="175"/>
      <c r="E29" s="175"/>
      <c r="F29" s="239"/>
      <c r="G29" s="201">
        <f>出入金!W29</f>
        <v>0</v>
      </c>
      <c r="H29" s="201">
        <f>出入金!X29</f>
        <v>0</v>
      </c>
      <c r="I29" s="34">
        <f>出入金!C29</f>
        <v>4.4400000000000002E-2</v>
      </c>
      <c r="J29" s="175"/>
      <c r="K29" s="175"/>
      <c r="L29" s="78"/>
      <c r="M29" s="78"/>
      <c r="N29" s="60"/>
      <c r="O29" s="60"/>
      <c r="P29" s="60"/>
      <c r="Q29" s="78"/>
      <c r="R29" s="78"/>
    </row>
    <row r="30" spans="1:18" hidden="1">
      <c r="A30" s="115">
        <v>44224</v>
      </c>
      <c r="B30" s="200"/>
      <c r="C30" s="200"/>
      <c r="D30" s="175"/>
      <c r="E30" s="175"/>
      <c r="F30" s="239"/>
      <c r="G30" s="201">
        <f>出入金!W30</f>
        <v>0</v>
      </c>
      <c r="H30" s="201">
        <f>出入金!X30</f>
        <v>0</v>
      </c>
      <c r="I30" s="34">
        <f>出入金!C30</f>
        <v>4.4400000000000002E-2</v>
      </c>
      <c r="J30" s="175"/>
      <c r="K30" s="175"/>
      <c r="L30" s="78"/>
      <c r="M30" s="78"/>
      <c r="N30" s="60"/>
      <c r="O30" s="60"/>
      <c r="P30" s="60"/>
      <c r="Q30" s="78"/>
      <c r="R30" s="78"/>
    </row>
    <row r="31" spans="1:18" hidden="1">
      <c r="A31" s="115">
        <v>44225</v>
      </c>
      <c r="B31" s="200"/>
      <c r="C31" s="200"/>
      <c r="D31" s="175"/>
      <c r="E31" s="175"/>
      <c r="F31" s="239"/>
      <c r="G31" s="201">
        <f>出入金!W31</f>
        <v>0</v>
      </c>
      <c r="H31" s="201">
        <f>出入金!X31</f>
        <v>0</v>
      </c>
      <c r="I31" s="34">
        <f>出入金!C31</f>
        <v>4.4400000000000002E-2</v>
      </c>
      <c r="J31" s="175"/>
      <c r="K31" s="175"/>
      <c r="L31" s="78"/>
      <c r="M31" s="78"/>
      <c r="N31" s="60"/>
      <c r="O31" s="60"/>
      <c r="P31" s="60"/>
      <c r="Q31" s="78"/>
      <c r="R31" s="78"/>
    </row>
    <row r="32" spans="1:18" hidden="1">
      <c r="A32" s="115">
        <v>44226</v>
      </c>
      <c r="B32" s="200"/>
      <c r="C32" s="200"/>
      <c r="D32" s="175"/>
      <c r="E32" s="175"/>
      <c r="F32" s="239"/>
      <c r="G32" s="201">
        <f>出入金!W32</f>
        <v>0</v>
      </c>
      <c r="H32" s="201">
        <f>出入金!X32</f>
        <v>0</v>
      </c>
      <c r="I32" s="34">
        <f>出入金!C32</f>
        <v>4.4400000000000002E-2</v>
      </c>
      <c r="J32" s="175"/>
      <c r="K32" s="175"/>
      <c r="L32" s="78"/>
      <c r="M32" s="78"/>
      <c r="N32" s="60"/>
      <c r="O32" s="60"/>
      <c r="P32" s="60"/>
      <c r="Q32" s="78"/>
      <c r="R32" s="78"/>
    </row>
    <row r="33" spans="1:18" hidden="1">
      <c r="A33" s="115">
        <v>44227</v>
      </c>
      <c r="B33" s="200"/>
      <c r="C33" s="200"/>
      <c r="D33" s="175"/>
      <c r="E33" s="175"/>
      <c r="F33" s="239"/>
      <c r="G33" s="201">
        <f>出入金!W33</f>
        <v>0</v>
      </c>
      <c r="H33" s="201">
        <f>出入金!X33</f>
        <v>0</v>
      </c>
      <c r="I33" s="34">
        <f>出入金!C33</f>
        <v>4.4400000000000002E-2</v>
      </c>
      <c r="J33" s="175"/>
      <c r="K33" s="175"/>
      <c r="L33" s="78"/>
      <c r="M33" s="78"/>
      <c r="N33" s="60"/>
      <c r="O33" s="60"/>
      <c r="P33" s="60"/>
      <c r="Q33" s="78"/>
      <c r="R33" s="78"/>
    </row>
    <row r="34" spans="1:18" hidden="1">
      <c r="A34" s="115">
        <v>44228</v>
      </c>
      <c r="B34" s="200"/>
      <c r="C34" s="200"/>
      <c r="D34" s="175"/>
      <c r="E34" s="175"/>
      <c r="F34" s="239"/>
      <c r="G34" s="201">
        <f>出入金!W34</f>
        <v>0</v>
      </c>
      <c r="H34" s="201">
        <f>出入金!X34</f>
        <v>0</v>
      </c>
      <c r="I34" s="34">
        <f>出入金!C34</f>
        <v>4.4400000000000002E-2</v>
      </c>
      <c r="J34" s="175"/>
      <c r="K34" s="175"/>
      <c r="L34" s="78"/>
      <c r="M34" s="78"/>
      <c r="N34" s="60"/>
      <c r="O34" s="60"/>
      <c r="P34" s="60"/>
      <c r="Q34" s="78"/>
      <c r="R34" s="78"/>
    </row>
    <row r="35" spans="1:18" hidden="1">
      <c r="A35" s="115">
        <v>44229</v>
      </c>
      <c r="B35" s="200"/>
      <c r="C35" s="200"/>
      <c r="D35" s="175"/>
      <c r="E35" s="175"/>
      <c r="F35" s="239"/>
      <c r="G35" s="201">
        <f>出入金!W35</f>
        <v>0</v>
      </c>
      <c r="H35" s="201">
        <f>出入金!X35</f>
        <v>0</v>
      </c>
      <c r="I35" s="34">
        <f>出入金!C35</f>
        <v>4.4400000000000002E-2</v>
      </c>
      <c r="J35" s="175"/>
      <c r="K35" s="175"/>
      <c r="L35" s="78"/>
      <c r="M35" s="78"/>
      <c r="N35" s="60"/>
      <c r="O35" s="60"/>
      <c r="P35" s="60"/>
      <c r="Q35" s="78"/>
      <c r="R35" s="78"/>
    </row>
    <row r="36" spans="1:18" hidden="1">
      <c r="A36" s="115">
        <v>44230</v>
      </c>
      <c r="B36" s="200"/>
      <c r="C36" s="200"/>
      <c r="D36" s="175"/>
      <c r="E36" s="175"/>
      <c r="F36" s="239"/>
      <c r="G36" s="201">
        <f>出入金!W36</f>
        <v>0</v>
      </c>
      <c r="H36" s="201">
        <f>出入金!X36</f>
        <v>0</v>
      </c>
      <c r="I36" s="34">
        <f>出入金!C36</f>
        <v>4.4400000000000002E-2</v>
      </c>
      <c r="J36" s="175"/>
      <c r="K36" s="175"/>
      <c r="L36" s="78"/>
      <c r="M36" s="78"/>
      <c r="N36" s="60"/>
      <c r="O36" s="60"/>
      <c r="P36" s="60"/>
      <c r="Q36" s="78"/>
      <c r="R36" s="78"/>
    </row>
    <row r="37" spans="1:18" hidden="1">
      <c r="A37" s="115">
        <v>44231</v>
      </c>
      <c r="B37" s="200"/>
      <c r="C37" s="200"/>
      <c r="D37" s="175"/>
      <c r="E37" s="175"/>
      <c r="F37" s="239"/>
      <c r="G37" s="201">
        <f>出入金!W37</f>
        <v>0</v>
      </c>
      <c r="H37" s="201">
        <f>出入金!X37</f>
        <v>0</v>
      </c>
      <c r="I37" s="34">
        <f>出入金!C37</f>
        <v>4.4400000000000002E-2</v>
      </c>
      <c r="J37" s="175"/>
      <c r="K37" s="175"/>
      <c r="L37" s="78"/>
      <c r="M37" s="78"/>
      <c r="N37" s="60"/>
      <c r="O37" s="60"/>
      <c r="P37" s="60"/>
      <c r="Q37" s="78"/>
      <c r="R37" s="78"/>
    </row>
    <row r="38" spans="1:18" hidden="1">
      <c r="A38" s="115">
        <v>44232</v>
      </c>
      <c r="B38" s="200"/>
      <c r="C38" s="200"/>
      <c r="D38" s="175"/>
      <c r="E38" s="175"/>
      <c r="F38" s="239"/>
      <c r="G38" s="201">
        <f>出入金!W38</f>
        <v>0</v>
      </c>
      <c r="H38" s="201">
        <f>出入金!X38</f>
        <v>0</v>
      </c>
      <c r="I38" s="34">
        <f>出入金!C38</f>
        <v>4.4400000000000002E-2</v>
      </c>
      <c r="J38" s="175"/>
      <c r="K38" s="175"/>
      <c r="L38" s="78"/>
      <c r="M38" s="78"/>
      <c r="N38" s="60"/>
      <c r="O38" s="60"/>
      <c r="P38" s="60"/>
      <c r="Q38" s="78"/>
      <c r="R38" s="78"/>
    </row>
    <row r="39" spans="1:18" hidden="1">
      <c r="A39" s="115">
        <v>44233</v>
      </c>
      <c r="B39" s="200"/>
      <c r="C39" s="200"/>
      <c r="D39" s="175"/>
      <c r="E39" s="175"/>
      <c r="F39" s="239"/>
      <c r="G39" s="201">
        <f>出入金!W39</f>
        <v>0</v>
      </c>
      <c r="H39" s="201">
        <f>出入金!X39</f>
        <v>0</v>
      </c>
      <c r="I39" s="34">
        <f>出入金!C39</f>
        <v>4.4400000000000002E-2</v>
      </c>
      <c r="J39" s="175"/>
      <c r="K39" s="175"/>
      <c r="L39" s="78"/>
      <c r="M39" s="78"/>
      <c r="N39" s="60"/>
      <c r="O39" s="60"/>
      <c r="P39" s="60"/>
      <c r="Q39" s="78"/>
      <c r="R39" s="78"/>
    </row>
    <row r="40" spans="1:18" hidden="1">
      <c r="A40" s="115">
        <v>44234</v>
      </c>
      <c r="B40" s="200"/>
      <c r="C40" s="200"/>
      <c r="D40" s="175"/>
      <c r="E40" s="175"/>
      <c r="F40" s="239"/>
      <c r="G40" s="201">
        <f>出入金!W40</f>
        <v>0</v>
      </c>
      <c r="H40" s="201">
        <f>出入金!X40</f>
        <v>0</v>
      </c>
      <c r="I40" s="34">
        <f>出入金!C40</f>
        <v>4.4400000000000002E-2</v>
      </c>
      <c r="J40" s="175"/>
      <c r="K40" s="175"/>
      <c r="L40" s="78"/>
      <c r="M40" s="78"/>
      <c r="N40" s="60"/>
      <c r="O40" s="60"/>
      <c r="P40" s="60"/>
      <c r="Q40" s="78"/>
      <c r="R40" s="78"/>
    </row>
    <row r="41" spans="1:18" hidden="1">
      <c r="A41" s="115">
        <v>44235</v>
      </c>
      <c r="B41" s="200"/>
      <c r="C41" s="200"/>
      <c r="D41" s="175"/>
      <c r="E41" s="175"/>
      <c r="F41" s="239"/>
      <c r="G41" s="201">
        <f>出入金!W41</f>
        <v>0</v>
      </c>
      <c r="H41" s="201">
        <f>出入金!X41</f>
        <v>0</v>
      </c>
      <c r="I41" s="34">
        <f>出入金!C41</f>
        <v>4.4400000000000002E-2</v>
      </c>
      <c r="J41" s="175"/>
      <c r="K41" s="175"/>
      <c r="L41" s="78"/>
      <c r="M41" s="78"/>
      <c r="N41" s="60"/>
      <c r="O41" s="60"/>
      <c r="P41" s="60"/>
      <c r="Q41" s="78"/>
      <c r="R41" s="78"/>
    </row>
    <row r="42" spans="1:18" hidden="1">
      <c r="A42" s="115">
        <v>44236</v>
      </c>
      <c r="B42" s="200"/>
      <c r="C42" s="200"/>
      <c r="D42" s="175"/>
      <c r="E42" s="175"/>
      <c r="F42" s="239"/>
      <c r="G42" s="201">
        <f>出入金!W42</f>
        <v>0</v>
      </c>
      <c r="H42" s="201">
        <f>出入金!X42</f>
        <v>0</v>
      </c>
      <c r="I42" s="34">
        <f>出入金!C42</f>
        <v>4.4400000000000002E-2</v>
      </c>
      <c r="J42" s="175"/>
      <c r="K42" s="175"/>
      <c r="L42" s="78"/>
      <c r="M42" s="78"/>
      <c r="N42" s="60"/>
      <c r="O42" s="60"/>
      <c r="P42" s="60"/>
      <c r="Q42" s="78"/>
      <c r="R42" s="78"/>
    </row>
    <row r="43" spans="1:18" hidden="1">
      <c r="A43" s="115">
        <v>44237</v>
      </c>
      <c r="B43" s="200"/>
      <c r="C43" s="200"/>
      <c r="D43" s="175"/>
      <c r="E43" s="175"/>
      <c r="F43" s="239"/>
      <c r="G43" s="201">
        <f>出入金!W43</f>
        <v>0</v>
      </c>
      <c r="H43" s="201">
        <f>出入金!X43</f>
        <v>0</v>
      </c>
      <c r="I43" s="34">
        <f>出入金!C43</f>
        <v>4.4400000000000002E-2</v>
      </c>
      <c r="J43" s="175"/>
      <c r="K43" s="175"/>
      <c r="L43" s="78"/>
      <c r="M43" s="78"/>
      <c r="N43" s="60"/>
      <c r="O43" s="60"/>
      <c r="P43" s="60"/>
      <c r="Q43" s="78"/>
      <c r="R43" s="78"/>
    </row>
    <row r="44" spans="1:18" hidden="1">
      <c r="A44" s="115">
        <v>44238</v>
      </c>
      <c r="B44" s="200"/>
      <c r="C44" s="200"/>
      <c r="D44" s="175"/>
      <c r="E44" s="175"/>
      <c r="F44" s="239"/>
      <c r="G44" s="201">
        <f>出入金!W44</f>
        <v>0</v>
      </c>
      <c r="H44" s="201">
        <f>出入金!X44</f>
        <v>0</v>
      </c>
      <c r="I44" s="34">
        <f>出入金!C44</f>
        <v>4.4400000000000002E-2</v>
      </c>
      <c r="J44" s="175"/>
      <c r="K44" s="175"/>
      <c r="L44" s="78"/>
      <c r="M44" s="78"/>
      <c r="N44" s="60"/>
      <c r="O44" s="60"/>
      <c r="P44" s="60"/>
      <c r="Q44" s="78"/>
      <c r="R44" s="78"/>
    </row>
    <row r="45" spans="1:18" hidden="1">
      <c r="A45" s="115">
        <v>44239</v>
      </c>
      <c r="B45" s="200"/>
      <c r="C45" s="200"/>
      <c r="D45" s="175"/>
      <c r="E45" s="175"/>
      <c r="F45" s="239"/>
      <c r="G45" s="201">
        <f>出入金!W45</f>
        <v>0</v>
      </c>
      <c r="H45" s="201">
        <f>出入金!X45</f>
        <v>0</v>
      </c>
      <c r="I45" s="34">
        <f>出入金!C45</f>
        <v>4.4400000000000002E-2</v>
      </c>
      <c r="J45" s="175"/>
      <c r="K45" s="175"/>
      <c r="L45" s="78"/>
      <c r="M45" s="78"/>
      <c r="N45" s="60"/>
      <c r="O45" s="60"/>
      <c r="P45" s="60"/>
      <c r="Q45" s="78"/>
      <c r="R45" s="78"/>
    </row>
    <row r="46" spans="1:18" hidden="1">
      <c r="A46" s="115">
        <v>44240</v>
      </c>
      <c r="B46" s="200"/>
      <c r="C46" s="200"/>
      <c r="D46" s="175"/>
      <c r="E46" s="175"/>
      <c r="F46" s="239"/>
      <c r="G46" s="201">
        <f>出入金!W46</f>
        <v>0</v>
      </c>
      <c r="H46" s="201">
        <f>出入金!X46</f>
        <v>0</v>
      </c>
      <c r="I46" s="34">
        <f>出入金!C46</f>
        <v>4.4400000000000002E-2</v>
      </c>
      <c r="J46" s="175"/>
      <c r="K46" s="175"/>
      <c r="L46" s="78"/>
      <c r="M46" s="78"/>
      <c r="N46" s="60"/>
      <c r="O46" s="60"/>
      <c r="P46" s="60"/>
      <c r="Q46" s="78"/>
      <c r="R46" s="78"/>
    </row>
    <row r="47" spans="1:18" hidden="1">
      <c r="A47" s="115">
        <v>44241</v>
      </c>
      <c r="B47" s="200"/>
      <c r="C47" s="200"/>
      <c r="D47" s="175"/>
      <c r="E47" s="175"/>
      <c r="F47" s="239"/>
      <c r="G47" s="201">
        <f>出入金!W47</f>
        <v>0</v>
      </c>
      <c r="H47" s="201">
        <f>出入金!X47</f>
        <v>0</v>
      </c>
      <c r="I47" s="34">
        <f>出入金!C47</f>
        <v>4.4400000000000002E-2</v>
      </c>
      <c r="J47" s="175"/>
      <c r="K47" s="175"/>
      <c r="L47" s="78"/>
      <c r="M47" s="78"/>
      <c r="N47" s="60"/>
      <c r="O47" s="60"/>
      <c r="P47" s="60"/>
      <c r="Q47" s="78"/>
      <c r="R47" s="78"/>
    </row>
    <row r="48" spans="1:18" hidden="1">
      <c r="A48" s="115">
        <v>44242</v>
      </c>
      <c r="B48" s="200"/>
      <c r="C48" s="200"/>
      <c r="D48" s="175"/>
      <c r="E48" s="175"/>
      <c r="F48" s="239"/>
      <c r="G48" s="201">
        <f>出入金!W48</f>
        <v>0</v>
      </c>
      <c r="H48" s="201">
        <f>出入金!X48</f>
        <v>0</v>
      </c>
      <c r="I48" s="34">
        <f>出入金!C48</f>
        <v>4.4400000000000002E-2</v>
      </c>
      <c r="J48" s="175"/>
      <c r="K48" s="175"/>
      <c r="L48" s="78"/>
      <c r="M48" s="78"/>
      <c r="N48" s="60"/>
      <c r="O48" s="60"/>
      <c r="P48" s="60"/>
      <c r="Q48" s="78"/>
      <c r="R48" s="78"/>
    </row>
    <row r="49" spans="1:18" hidden="1">
      <c r="A49" s="115">
        <v>44243</v>
      </c>
      <c r="B49" s="200"/>
      <c r="C49" s="200"/>
      <c r="D49" s="175"/>
      <c r="E49" s="175"/>
      <c r="F49" s="239"/>
      <c r="G49" s="201">
        <f>出入金!W49</f>
        <v>0</v>
      </c>
      <c r="H49" s="201">
        <f>出入金!X49</f>
        <v>0</v>
      </c>
      <c r="I49" s="34">
        <f>出入金!C49</f>
        <v>4.4400000000000002E-2</v>
      </c>
      <c r="J49" s="175"/>
      <c r="K49" s="175"/>
      <c r="L49" s="78"/>
      <c r="M49" s="78"/>
      <c r="N49" s="60"/>
      <c r="O49" s="60"/>
      <c r="P49" s="60"/>
      <c r="Q49" s="78"/>
      <c r="R49" s="78"/>
    </row>
    <row r="50" spans="1:18" hidden="1">
      <c r="A50" s="115">
        <v>44244</v>
      </c>
      <c r="B50" s="200"/>
      <c r="C50" s="200"/>
      <c r="D50" s="175"/>
      <c r="E50" s="175"/>
      <c r="F50" s="239"/>
      <c r="G50" s="201">
        <f>出入金!W50</f>
        <v>0</v>
      </c>
      <c r="H50" s="201">
        <f>出入金!X50</f>
        <v>0</v>
      </c>
      <c r="I50" s="34">
        <f>出入金!C50</f>
        <v>4.4400000000000002E-2</v>
      </c>
      <c r="J50" s="175"/>
      <c r="K50" s="175"/>
      <c r="L50" s="78"/>
      <c r="M50" s="78"/>
      <c r="N50" s="60"/>
      <c r="O50" s="60"/>
      <c r="P50" s="60"/>
      <c r="Q50" s="78"/>
      <c r="R50" s="78"/>
    </row>
    <row r="51" spans="1:18" hidden="1">
      <c r="A51" s="115">
        <v>44245</v>
      </c>
      <c r="B51" s="200"/>
      <c r="C51" s="200"/>
      <c r="D51" s="175"/>
      <c r="E51" s="175"/>
      <c r="F51" s="239"/>
      <c r="G51" s="201">
        <f>出入金!W51</f>
        <v>0</v>
      </c>
      <c r="H51" s="201">
        <f>出入金!X51</f>
        <v>0</v>
      </c>
      <c r="I51" s="34">
        <f>出入金!C51</f>
        <v>4.4400000000000002E-2</v>
      </c>
      <c r="J51" s="175"/>
      <c r="K51" s="175"/>
      <c r="L51" s="78"/>
      <c r="M51" s="78"/>
      <c r="N51" s="60"/>
      <c r="O51" s="60"/>
      <c r="P51" s="60"/>
      <c r="Q51" s="78"/>
      <c r="R51" s="78"/>
    </row>
    <row r="52" spans="1:18" hidden="1">
      <c r="A52" s="115">
        <v>44246</v>
      </c>
      <c r="B52" s="200"/>
      <c r="C52" s="200"/>
      <c r="D52" s="175"/>
      <c r="E52" s="175"/>
      <c r="F52" s="239"/>
      <c r="G52" s="201">
        <f>出入金!W52</f>
        <v>0</v>
      </c>
      <c r="H52" s="201">
        <f>出入金!X52</f>
        <v>0</v>
      </c>
      <c r="I52" s="34">
        <f>出入金!C52</f>
        <v>4.4400000000000002E-2</v>
      </c>
      <c r="J52" s="175"/>
      <c r="K52" s="175"/>
      <c r="L52" s="78"/>
      <c r="M52" s="78"/>
      <c r="N52" s="60"/>
      <c r="O52" s="60"/>
      <c r="P52" s="60"/>
      <c r="Q52" s="78"/>
      <c r="R52" s="78"/>
    </row>
    <row r="53" spans="1:18" hidden="1">
      <c r="A53" s="115">
        <v>44247</v>
      </c>
      <c r="B53" s="200"/>
      <c r="C53" s="200"/>
      <c r="D53" s="175"/>
      <c r="E53" s="175"/>
      <c r="F53" s="239"/>
      <c r="G53" s="201">
        <f>出入金!W53</f>
        <v>0</v>
      </c>
      <c r="H53" s="201">
        <f>出入金!X53</f>
        <v>0</v>
      </c>
      <c r="I53" s="34">
        <f>出入金!C53</f>
        <v>4.4400000000000002E-2</v>
      </c>
      <c r="J53" s="175"/>
      <c r="K53" s="175"/>
      <c r="L53" s="78"/>
      <c r="M53" s="78"/>
      <c r="N53" s="60"/>
      <c r="O53" s="60"/>
      <c r="P53" s="60"/>
      <c r="Q53" s="78"/>
      <c r="R53" s="78"/>
    </row>
    <row r="54" spans="1:18" hidden="1">
      <c r="A54" s="115">
        <v>44248</v>
      </c>
      <c r="B54" s="200"/>
      <c r="C54" s="200"/>
      <c r="D54" s="175"/>
      <c r="E54" s="175"/>
      <c r="F54" s="239"/>
      <c r="G54" s="201">
        <f>出入金!W54</f>
        <v>0</v>
      </c>
      <c r="H54" s="201">
        <f>出入金!X54</f>
        <v>0</v>
      </c>
      <c r="I54" s="34">
        <f>出入金!C54</f>
        <v>4.4400000000000002E-2</v>
      </c>
      <c r="J54" s="175"/>
      <c r="K54" s="175"/>
      <c r="L54" s="78"/>
      <c r="M54" s="78"/>
      <c r="N54" s="60"/>
      <c r="O54" s="60"/>
      <c r="P54" s="60"/>
      <c r="Q54" s="78"/>
      <c r="R54" s="78"/>
    </row>
    <row r="55" spans="1:18" hidden="1">
      <c r="A55" s="115">
        <v>44249</v>
      </c>
      <c r="B55" s="200"/>
      <c r="C55" s="200"/>
      <c r="D55" s="175"/>
      <c r="E55" s="175"/>
      <c r="F55" s="239"/>
      <c r="G55" s="201">
        <f>出入金!W55</f>
        <v>0</v>
      </c>
      <c r="H55" s="201">
        <f>出入金!X55</f>
        <v>0</v>
      </c>
      <c r="I55" s="34">
        <f>出入金!C55</f>
        <v>4.4400000000000002E-2</v>
      </c>
      <c r="J55" s="175"/>
      <c r="K55" s="175"/>
      <c r="L55" s="78"/>
      <c r="M55" s="78"/>
      <c r="N55" s="60"/>
      <c r="O55" s="60"/>
      <c r="P55" s="60"/>
      <c r="Q55" s="78"/>
      <c r="R55" s="78"/>
    </row>
    <row r="56" spans="1:18" hidden="1">
      <c r="A56" s="115">
        <v>44250</v>
      </c>
      <c r="B56" s="200"/>
      <c r="C56" s="200"/>
      <c r="D56" s="175"/>
      <c r="E56" s="175"/>
      <c r="F56" s="239"/>
      <c r="G56" s="201">
        <f>出入金!W56</f>
        <v>0</v>
      </c>
      <c r="H56" s="201">
        <f>出入金!X56</f>
        <v>0</v>
      </c>
      <c r="I56" s="34">
        <f>出入金!C56</f>
        <v>4.4400000000000002E-2</v>
      </c>
      <c r="J56" s="175"/>
      <c r="K56" s="175"/>
      <c r="L56" s="78"/>
      <c r="M56" s="78"/>
      <c r="N56" s="60"/>
      <c r="O56" s="60"/>
      <c r="P56" s="60"/>
      <c r="Q56" s="78"/>
      <c r="R56" s="78"/>
    </row>
    <row r="57" spans="1:18" hidden="1">
      <c r="A57" s="115">
        <v>44251</v>
      </c>
      <c r="B57" s="200"/>
      <c r="C57" s="200"/>
      <c r="D57" s="175"/>
      <c r="E57" s="175"/>
      <c r="F57" s="239"/>
      <c r="G57" s="201">
        <f>出入金!W57</f>
        <v>0</v>
      </c>
      <c r="H57" s="201">
        <f>出入金!X57</f>
        <v>0</v>
      </c>
      <c r="I57" s="34">
        <f>出入金!C57</f>
        <v>4.4400000000000002E-2</v>
      </c>
      <c r="J57" s="175"/>
      <c r="K57" s="175"/>
      <c r="L57" s="78"/>
      <c r="M57" s="78"/>
      <c r="N57" s="60"/>
      <c r="O57" s="60"/>
      <c r="P57" s="60"/>
      <c r="Q57" s="78"/>
      <c r="R57" s="78"/>
    </row>
    <row r="58" spans="1:18" hidden="1">
      <c r="A58" s="115">
        <v>44252</v>
      </c>
      <c r="B58" s="200"/>
      <c r="C58" s="200"/>
      <c r="D58" s="175"/>
      <c r="E58" s="175"/>
      <c r="F58" s="239"/>
      <c r="G58" s="201">
        <f>出入金!W58</f>
        <v>0</v>
      </c>
      <c r="H58" s="201">
        <f>出入金!X58</f>
        <v>0</v>
      </c>
      <c r="I58" s="34">
        <f>出入金!C58</f>
        <v>4.4400000000000002E-2</v>
      </c>
      <c r="J58" s="175"/>
      <c r="K58" s="175"/>
      <c r="L58" s="78"/>
      <c r="M58" s="78"/>
      <c r="N58" s="60"/>
      <c r="O58" s="60"/>
      <c r="P58" s="60"/>
      <c r="Q58" s="78"/>
      <c r="R58" s="78"/>
    </row>
    <row r="59" spans="1:18" hidden="1">
      <c r="A59" s="115">
        <v>44253</v>
      </c>
      <c r="B59" s="200"/>
      <c r="C59" s="200"/>
      <c r="D59" s="175"/>
      <c r="E59" s="175"/>
      <c r="F59" s="239"/>
      <c r="G59" s="201">
        <f>出入金!W59</f>
        <v>0</v>
      </c>
      <c r="H59" s="201">
        <f>出入金!X59</f>
        <v>0</v>
      </c>
      <c r="I59" s="34">
        <f>出入金!C59</f>
        <v>4.4400000000000002E-2</v>
      </c>
      <c r="J59" s="175"/>
      <c r="K59" s="175"/>
      <c r="L59" s="78"/>
      <c r="M59" s="78"/>
      <c r="N59" s="60"/>
      <c r="O59" s="60"/>
      <c r="P59" s="60"/>
      <c r="Q59" s="78"/>
      <c r="R59" s="78"/>
    </row>
    <row r="60" spans="1:18" hidden="1">
      <c r="A60" s="115">
        <v>44254</v>
      </c>
      <c r="B60" s="200"/>
      <c r="C60" s="200"/>
      <c r="D60" s="175"/>
      <c r="E60" s="175"/>
      <c r="F60" s="239"/>
      <c r="G60" s="201">
        <f>出入金!W60</f>
        <v>0</v>
      </c>
      <c r="H60" s="201">
        <f>出入金!X60</f>
        <v>0</v>
      </c>
      <c r="I60" s="34">
        <f>出入金!C60</f>
        <v>4.4400000000000002E-2</v>
      </c>
      <c r="J60" s="175"/>
      <c r="K60" s="175"/>
      <c r="L60" s="78"/>
      <c r="M60" s="78"/>
      <c r="N60" s="60"/>
      <c r="O60" s="60"/>
      <c r="P60" s="60"/>
      <c r="Q60" s="78"/>
      <c r="R60" s="78"/>
    </row>
    <row r="61" spans="1:18" hidden="1">
      <c r="A61" s="115">
        <v>44255</v>
      </c>
      <c r="B61" s="200"/>
      <c r="C61" s="200"/>
      <c r="D61" s="175"/>
      <c r="E61" s="175"/>
      <c r="F61" s="239"/>
      <c r="G61" s="201">
        <f>出入金!W61</f>
        <v>0</v>
      </c>
      <c r="H61" s="201">
        <f>出入金!X61</f>
        <v>0</v>
      </c>
      <c r="I61" s="34">
        <f>出入金!C61</f>
        <v>4.4400000000000002E-2</v>
      </c>
      <c r="J61" s="175"/>
      <c r="K61" s="175"/>
      <c r="L61" s="78"/>
      <c r="M61" s="78"/>
      <c r="N61" s="60"/>
      <c r="O61" s="60"/>
      <c r="P61" s="60"/>
      <c r="Q61" s="78"/>
      <c r="R61" s="78"/>
    </row>
    <row r="62" spans="1:18" hidden="1">
      <c r="A62" s="115">
        <v>44256</v>
      </c>
      <c r="B62" s="200"/>
      <c r="C62" s="200"/>
      <c r="D62" s="175"/>
      <c r="E62" s="175"/>
      <c r="F62" s="239"/>
      <c r="G62" s="201">
        <f>出入金!W62</f>
        <v>0</v>
      </c>
      <c r="H62" s="201">
        <f>出入金!X62</f>
        <v>0</v>
      </c>
      <c r="I62" s="34">
        <f>出入金!C62</f>
        <v>4.4387500000000003E-2</v>
      </c>
      <c r="J62" s="175"/>
      <c r="K62" s="175"/>
      <c r="L62" s="78"/>
      <c r="M62" s="78"/>
      <c r="N62" s="60"/>
      <c r="O62" s="60"/>
      <c r="P62" s="60"/>
      <c r="Q62" s="78"/>
      <c r="R62" s="78"/>
    </row>
    <row r="63" spans="1:18" hidden="1">
      <c r="A63" s="115">
        <v>44257</v>
      </c>
      <c r="B63" s="200"/>
      <c r="C63" s="200"/>
      <c r="D63" s="175"/>
      <c r="E63" s="175"/>
      <c r="F63" s="239"/>
      <c r="G63" s="201">
        <f>出入金!W63</f>
        <v>0</v>
      </c>
      <c r="H63" s="201">
        <f>出入金!X63</f>
        <v>0</v>
      </c>
      <c r="I63" s="34">
        <f>出入金!C63</f>
        <v>4.4375757575757582E-2</v>
      </c>
      <c r="J63" s="175"/>
      <c r="K63" s="175"/>
      <c r="L63" s="78"/>
      <c r="M63" s="78"/>
      <c r="N63" s="60"/>
      <c r="O63" s="60"/>
      <c r="P63" s="60"/>
      <c r="Q63" s="78"/>
      <c r="R63" s="78"/>
    </row>
    <row r="64" spans="1:18" hidden="1">
      <c r="A64" s="115">
        <v>44258</v>
      </c>
      <c r="B64" s="200"/>
      <c r="C64" s="200"/>
      <c r="D64" s="175"/>
      <c r="E64" s="175"/>
      <c r="F64" s="239"/>
      <c r="G64" s="201">
        <f>出入金!W64</f>
        <v>0</v>
      </c>
      <c r="H64" s="201">
        <f>出入金!X64</f>
        <v>0</v>
      </c>
      <c r="I64" s="34">
        <f>出入金!C64</f>
        <v>4.4364705882352945E-2</v>
      </c>
      <c r="J64" s="175"/>
      <c r="K64" s="175"/>
      <c r="L64" s="78"/>
      <c r="M64" s="78"/>
      <c r="N64" s="60"/>
      <c r="O64" s="60"/>
      <c r="P64" s="60"/>
      <c r="Q64" s="78"/>
      <c r="R64" s="78"/>
    </row>
    <row r="65" spans="1:18" hidden="1">
      <c r="A65" s="115">
        <v>44259</v>
      </c>
      <c r="B65" s="200"/>
      <c r="C65" s="200"/>
      <c r="D65" s="175"/>
      <c r="E65" s="175"/>
      <c r="F65" s="239"/>
      <c r="G65" s="201">
        <f>出入金!W65</f>
        <v>0</v>
      </c>
      <c r="H65" s="201">
        <f>出入金!X65</f>
        <v>0</v>
      </c>
      <c r="I65" s="34">
        <f>出入金!C65</f>
        <v>4.4354285714285721E-2</v>
      </c>
      <c r="J65" s="175"/>
      <c r="K65" s="175"/>
      <c r="L65" s="78"/>
      <c r="M65" s="78"/>
      <c r="N65" s="60"/>
      <c r="O65" s="60"/>
      <c r="P65" s="60"/>
      <c r="Q65" s="78"/>
      <c r="R65" s="78"/>
    </row>
    <row r="66" spans="1:18" hidden="1">
      <c r="A66" s="115">
        <v>44260</v>
      </c>
      <c r="B66" s="200"/>
      <c r="C66" s="200"/>
      <c r="D66" s="175"/>
      <c r="E66" s="175"/>
      <c r="F66" s="239"/>
      <c r="G66" s="201">
        <f>出入金!W66</f>
        <v>0</v>
      </c>
      <c r="H66" s="201">
        <f>出入金!X66</f>
        <v>0</v>
      </c>
      <c r="I66" s="34">
        <f>出入金!C66</f>
        <v>4.434444444444445E-2</v>
      </c>
      <c r="J66" s="175"/>
      <c r="K66" s="175"/>
      <c r="L66" s="78"/>
      <c r="M66" s="78"/>
      <c r="N66" s="60"/>
      <c r="O66" s="60"/>
      <c r="P66" s="60"/>
      <c r="Q66" s="78"/>
      <c r="R66" s="78"/>
    </row>
    <row r="67" spans="1:18" hidden="1">
      <c r="A67" s="115">
        <v>44261</v>
      </c>
      <c r="B67" s="200"/>
      <c r="C67" s="200"/>
      <c r="D67" s="175"/>
      <c r="E67" s="175"/>
      <c r="F67" s="239"/>
      <c r="G67" s="201">
        <f>出入金!W67</f>
        <v>0</v>
      </c>
      <c r="H67" s="201">
        <f>出入金!X67</f>
        <v>0</v>
      </c>
      <c r="I67" s="34">
        <f>出入金!C67</f>
        <v>4.4335135135135144E-2</v>
      </c>
      <c r="J67" s="175"/>
      <c r="K67" s="175"/>
      <c r="L67" s="78"/>
      <c r="M67" s="78"/>
      <c r="N67" s="60"/>
      <c r="O67" s="60"/>
      <c r="P67" s="60"/>
      <c r="Q67" s="78"/>
      <c r="R67" s="78"/>
    </row>
    <row r="68" spans="1:18" hidden="1">
      <c r="A68" s="115">
        <v>44262</v>
      </c>
      <c r="B68" s="200"/>
      <c r="C68" s="200"/>
      <c r="D68" s="175"/>
      <c r="E68" s="175"/>
      <c r="F68" s="239"/>
      <c r="G68" s="201">
        <f>出入金!W68</f>
        <v>0</v>
      </c>
      <c r="H68" s="201">
        <f>出入金!X68</f>
        <v>0</v>
      </c>
      <c r="I68" s="34">
        <f>出入金!C68</f>
        <v>4.4326315789473693E-2</v>
      </c>
      <c r="J68" s="175"/>
      <c r="K68" s="175"/>
      <c r="L68" s="78"/>
      <c r="M68" s="78"/>
      <c r="N68" s="60"/>
      <c r="O68" s="60"/>
      <c r="P68" s="60"/>
      <c r="Q68" s="78"/>
      <c r="R68" s="78"/>
    </row>
    <row r="69" spans="1:18" hidden="1">
      <c r="A69" s="115">
        <v>44263</v>
      </c>
      <c r="B69" s="200"/>
      <c r="C69" s="200"/>
      <c r="D69" s="175"/>
      <c r="E69" s="175"/>
      <c r="F69" s="239"/>
      <c r="G69" s="201">
        <f>出入金!W69</f>
        <v>0</v>
      </c>
      <c r="H69" s="201">
        <f>出入金!X69</f>
        <v>0</v>
      </c>
      <c r="I69" s="34">
        <f>出入金!C69</f>
        <v>4.4317948717948731E-2</v>
      </c>
      <c r="J69" s="175"/>
      <c r="K69" s="175"/>
      <c r="L69" s="78"/>
      <c r="M69" s="78"/>
      <c r="N69" s="60"/>
      <c r="O69" s="60"/>
      <c r="P69" s="60"/>
      <c r="Q69" s="78"/>
      <c r="R69" s="78"/>
    </row>
    <row r="70" spans="1:18" hidden="1">
      <c r="A70" s="115">
        <v>44264</v>
      </c>
      <c r="B70" s="200"/>
      <c r="C70" s="200"/>
      <c r="D70" s="175"/>
      <c r="E70" s="175"/>
      <c r="F70" s="239"/>
      <c r="G70" s="201">
        <f>出入金!W70</f>
        <v>0</v>
      </c>
      <c r="H70" s="201">
        <f>出入金!X70</f>
        <v>0</v>
      </c>
      <c r="I70" s="34">
        <f>出入金!C70</f>
        <v>4.4310000000000009E-2</v>
      </c>
      <c r="J70" s="175"/>
      <c r="K70" s="175"/>
      <c r="L70" s="78"/>
      <c r="M70" s="78"/>
      <c r="N70" s="60"/>
      <c r="O70" s="60"/>
      <c r="P70" s="60"/>
      <c r="Q70" s="78"/>
      <c r="R70" s="78"/>
    </row>
    <row r="71" spans="1:18" hidden="1">
      <c r="A71" s="115">
        <v>44265</v>
      </c>
      <c r="B71" s="200"/>
      <c r="C71" s="200"/>
      <c r="D71" s="175"/>
      <c r="E71" s="175"/>
      <c r="F71" s="239"/>
      <c r="G71" s="201">
        <f>出入金!W71</f>
        <v>0</v>
      </c>
      <c r="H71" s="201">
        <f>出入金!X71</f>
        <v>0</v>
      </c>
      <c r="I71" s="34">
        <f>出入金!C71</f>
        <v>4.4302439024390253E-2</v>
      </c>
      <c r="J71" s="175"/>
      <c r="K71" s="175"/>
      <c r="L71" s="78"/>
      <c r="M71" s="78"/>
      <c r="N71" s="60"/>
      <c r="O71" s="60"/>
      <c r="P71" s="60"/>
      <c r="Q71" s="78"/>
      <c r="R71" s="78"/>
    </row>
    <row r="72" spans="1:18" hidden="1">
      <c r="A72" s="115">
        <v>44266</v>
      </c>
      <c r="B72" s="200"/>
      <c r="C72" s="200"/>
      <c r="D72" s="175"/>
      <c r="E72" s="175"/>
      <c r="F72" s="239"/>
      <c r="G72" s="201">
        <f>出入金!W72</f>
        <v>0</v>
      </c>
      <c r="H72" s="201">
        <f>出入金!X72</f>
        <v>0</v>
      </c>
      <c r="I72" s="34">
        <f>出入金!C72</f>
        <v>4.429523809523811E-2</v>
      </c>
      <c r="J72" s="175"/>
      <c r="K72" s="175"/>
      <c r="L72" s="78"/>
      <c r="M72" s="78"/>
      <c r="N72" s="60"/>
      <c r="O72" s="60"/>
      <c r="P72" s="60"/>
      <c r="Q72" s="78"/>
      <c r="R72" s="78"/>
    </row>
    <row r="73" spans="1:18" hidden="1">
      <c r="A73" s="115">
        <v>44267</v>
      </c>
      <c r="B73" s="200"/>
      <c r="C73" s="200"/>
      <c r="D73" s="175"/>
      <c r="E73" s="175"/>
      <c r="F73" s="239"/>
      <c r="G73" s="201">
        <f>出入金!W73</f>
        <v>0</v>
      </c>
      <c r="H73" s="201">
        <f>出入金!X73</f>
        <v>0</v>
      </c>
      <c r="I73" s="34">
        <f>出入金!C73</f>
        <v>4.4288372093023269E-2</v>
      </c>
      <c r="J73" s="175"/>
      <c r="K73" s="175"/>
      <c r="L73" s="78"/>
      <c r="M73" s="78"/>
      <c r="N73" s="60"/>
      <c r="O73" s="60"/>
      <c r="P73" s="60"/>
      <c r="Q73" s="78"/>
      <c r="R73" s="78"/>
    </row>
    <row r="74" spans="1:18" hidden="1">
      <c r="A74" s="115">
        <v>44268</v>
      </c>
      <c r="B74" s="200"/>
      <c r="C74" s="200"/>
      <c r="D74" s="175"/>
      <c r="E74" s="175"/>
      <c r="F74" s="239"/>
      <c r="G74" s="201">
        <f>出入金!W74</f>
        <v>0</v>
      </c>
      <c r="H74" s="201">
        <f>出入金!X74</f>
        <v>0</v>
      </c>
      <c r="I74" s="34">
        <f>出入金!C74</f>
        <v>4.4281818181818193E-2</v>
      </c>
      <c r="J74" s="175"/>
      <c r="K74" s="175"/>
      <c r="L74" s="78"/>
      <c r="M74" s="78"/>
      <c r="N74" s="60"/>
      <c r="O74" s="60"/>
      <c r="P74" s="60"/>
      <c r="Q74" s="78"/>
      <c r="R74" s="78"/>
    </row>
    <row r="75" spans="1:18" hidden="1">
      <c r="A75" s="115">
        <v>44269</v>
      </c>
      <c r="B75" s="200"/>
      <c r="C75" s="200"/>
      <c r="D75" s="175"/>
      <c r="E75" s="175"/>
      <c r="F75" s="239"/>
      <c r="G75" s="201">
        <f>出入金!W75</f>
        <v>0</v>
      </c>
      <c r="H75" s="201">
        <f>出入金!X75</f>
        <v>0</v>
      </c>
      <c r="I75" s="34">
        <f>出入金!C75</f>
        <v>4.4275555555555568E-2</v>
      </c>
      <c r="J75" s="175"/>
      <c r="K75" s="175"/>
      <c r="L75" s="78"/>
      <c r="M75" s="78"/>
      <c r="N75" s="60"/>
      <c r="O75" s="60"/>
      <c r="P75" s="60"/>
      <c r="Q75" s="78"/>
      <c r="R75" s="78"/>
    </row>
    <row r="76" spans="1:18" hidden="1">
      <c r="A76" s="115">
        <v>44270</v>
      </c>
      <c r="B76" s="200"/>
      <c r="C76" s="200"/>
      <c r="D76" s="175"/>
      <c r="E76" s="175"/>
      <c r="F76" s="239"/>
      <c r="G76" s="201">
        <f>出入金!W76</f>
        <v>0</v>
      </c>
      <c r="H76" s="201">
        <f>出入金!X76</f>
        <v>0</v>
      </c>
      <c r="I76" s="34">
        <f>出入金!C76</f>
        <v>4.4269565217391317E-2</v>
      </c>
      <c r="J76" s="175"/>
      <c r="K76" s="175"/>
      <c r="L76" s="78"/>
      <c r="M76" s="78"/>
      <c r="N76" s="60"/>
      <c r="O76" s="60"/>
      <c r="P76" s="60"/>
      <c r="Q76" s="78"/>
      <c r="R76" s="78"/>
    </row>
    <row r="77" spans="1:18" hidden="1">
      <c r="A77" s="115">
        <v>44271</v>
      </c>
      <c r="B77" s="200"/>
      <c r="C77" s="200"/>
      <c r="D77" s="175"/>
      <c r="E77" s="175"/>
      <c r="F77" s="239"/>
      <c r="G77" s="201">
        <f>出入金!W77</f>
        <v>0</v>
      </c>
      <c r="H77" s="201">
        <f>出入金!X77</f>
        <v>0</v>
      </c>
      <c r="I77" s="34">
        <f>出入金!C77</f>
        <v>4.4263829787234053E-2</v>
      </c>
      <c r="J77" s="175"/>
      <c r="K77" s="175"/>
      <c r="L77" s="78"/>
      <c r="M77" s="78"/>
      <c r="N77" s="60"/>
      <c r="O77" s="60"/>
      <c r="P77" s="60"/>
      <c r="Q77" s="78"/>
      <c r="R77" s="78"/>
    </row>
    <row r="78" spans="1:18" hidden="1">
      <c r="A78" s="115">
        <v>44272</v>
      </c>
      <c r="B78" s="200"/>
      <c r="C78" s="200"/>
      <c r="D78" s="175"/>
      <c r="E78" s="175"/>
      <c r="F78" s="239"/>
      <c r="G78" s="201">
        <f>出入金!W78</f>
        <v>0</v>
      </c>
      <c r="H78" s="201">
        <f>出入金!X78</f>
        <v>0</v>
      </c>
      <c r="I78" s="34">
        <f>出入金!C78</f>
        <v>4.4258333333333344E-2</v>
      </c>
      <c r="J78" s="175"/>
      <c r="K78" s="175"/>
      <c r="L78" s="78"/>
      <c r="M78" s="78"/>
      <c r="N78" s="60"/>
      <c r="O78" s="60"/>
      <c r="P78" s="60"/>
      <c r="Q78" s="78"/>
      <c r="R78" s="78"/>
    </row>
    <row r="79" spans="1:18" hidden="1">
      <c r="A79" s="115">
        <v>44273</v>
      </c>
      <c r="B79" s="200"/>
      <c r="C79" s="200"/>
      <c r="D79" s="175"/>
      <c r="E79" s="175"/>
      <c r="F79" s="239"/>
      <c r="G79" s="201">
        <f>出入金!W79</f>
        <v>0</v>
      </c>
      <c r="H79" s="201">
        <f>出入金!X79</f>
        <v>0</v>
      </c>
      <c r="I79" s="34">
        <f>出入金!C79</f>
        <v>4.4253061224489805E-2</v>
      </c>
      <c r="J79" s="175"/>
      <c r="K79" s="175"/>
      <c r="L79" s="78"/>
      <c r="M79" s="78"/>
      <c r="N79" s="60"/>
      <c r="O79" s="60"/>
      <c r="P79" s="60"/>
      <c r="Q79" s="78"/>
      <c r="R79" s="78"/>
    </row>
    <row r="80" spans="1:18" hidden="1">
      <c r="A80" s="115">
        <v>44274</v>
      </c>
      <c r="B80" s="200"/>
      <c r="C80" s="200"/>
      <c r="D80" s="175"/>
      <c r="E80" s="175"/>
      <c r="F80" s="239"/>
      <c r="G80" s="201">
        <f>出入金!W80</f>
        <v>0</v>
      </c>
      <c r="H80" s="201">
        <f>出入金!X80</f>
        <v>0</v>
      </c>
      <c r="I80" s="34">
        <f>出入金!C80</f>
        <v>4.424800000000001E-2</v>
      </c>
      <c r="J80" s="175"/>
      <c r="K80" s="175"/>
      <c r="L80" s="78"/>
      <c r="M80" s="78"/>
      <c r="N80" s="60"/>
      <c r="O80" s="60"/>
      <c r="P80" s="60"/>
      <c r="Q80" s="78"/>
      <c r="R80" s="78"/>
    </row>
    <row r="81" spans="1:18" hidden="1">
      <c r="A81" s="115">
        <v>44275</v>
      </c>
      <c r="B81" s="200"/>
      <c r="C81" s="200"/>
      <c r="D81" s="175"/>
      <c r="E81" s="175"/>
      <c r="F81" s="239"/>
      <c r="G81" s="201">
        <f>出入金!W81</f>
        <v>0</v>
      </c>
      <c r="H81" s="201">
        <f>出入金!X81</f>
        <v>0</v>
      </c>
      <c r="I81" s="34">
        <f>出入金!C81</f>
        <v>4.4243137254901976E-2</v>
      </c>
      <c r="J81" s="175"/>
      <c r="K81" s="175"/>
      <c r="L81" s="78"/>
      <c r="M81" s="78"/>
      <c r="N81" s="60"/>
      <c r="O81" s="60"/>
      <c r="P81" s="60"/>
      <c r="Q81" s="78"/>
      <c r="R81" s="78"/>
    </row>
    <row r="82" spans="1:18" hidden="1">
      <c r="A82" s="115">
        <v>44276</v>
      </c>
      <c r="B82" s="200"/>
      <c r="C82" s="200"/>
      <c r="D82" s="175"/>
      <c r="E82" s="175"/>
      <c r="F82" s="239"/>
      <c r="G82" s="201">
        <f>出入金!W82</f>
        <v>0</v>
      </c>
      <c r="H82" s="201">
        <f>出入金!X82</f>
        <v>0</v>
      </c>
      <c r="I82" s="34">
        <f>出入金!C82</f>
        <v>4.4238461538461553E-2</v>
      </c>
      <c r="J82" s="175"/>
      <c r="K82" s="175"/>
      <c r="L82" s="78"/>
      <c r="M82" s="78"/>
      <c r="N82" s="60"/>
      <c r="O82" s="60"/>
      <c r="P82" s="60"/>
      <c r="Q82" s="78"/>
      <c r="R82" s="78"/>
    </row>
    <row r="83" spans="1:18" hidden="1">
      <c r="A83" s="115">
        <v>44277</v>
      </c>
      <c r="B83" s="200"/>
      <c r="C83" s="200"/>
      <c r="D83" s="175"/>
      <c r="E83" s="175"/>
      <c r="F83" s="239"/>
      <c r="G83" s="201">
        <f>出入金!W83</f>
        <v>0</v>
      </c>
      <c r="H83" s="201">
        <f>出入金!X83</f>
        <v>0</v>
      </c>
      <c r="I83" s="34">
        <f>出入金!C83</f>
        <v>4.423396226415096E-2</v>
      </c>
      <c r="J83" s="175"/>
      <c r="K83" s="175"/>
      <c r="L83" s="78"/>
      <c r="M83" s="78"/>
      <c r="N83" s="60"/>
      <c r="O83" s="60"/>
      <c r="P83" s="60"/>
      <c r="Q83" s="78"/>
      <c r="R83" s="78"/>
    </row>
    <row r="84" spans="1:18" hidden="1">
      <c r="A84" s="115">
        <v>44278</v>
      </c>
      <c r="B84" s="200"/>
      <c r="C84" s="200"/>
      <c r="D84" s="175"/>
      <c r="E84" s="175"/>
      <c r="F84" s="239"/>
      <c r="G84" s="201">
        <f>出入金!W84</f>
        <v>0</v>
      </c>
      <c r="H84" s="201">
        <f>出入金!X84</f>
        <v>0</v>
      </c>
      <c r="I84" s="34">
        <f>出入金!C84</f>
        <v>4.4229629629629647E-2</v>
      </c>
      <c r="J84" s="175"/>
      <c r="K84" s="175"/>
      <c r="L84" s="78"/>
      <c r="M84" s="78"/>
      <c r="N84" s="60"/>
      <c r="O84" s="60"/>
      <c r="P84" s="60"/>
      <c r="Q84" s="78"/>
      <c r="R84" s="78"/>
    </row>
    <row r="85" spans="1:18" hidden="1">
      <c r="A85" s="115">
        <v>44279</v>
      </c>
      <c r="B85" s="200"/>
      <c r="C85" s="200"/>
      <c r="D85" s="175"/>
      <c r="E85" s="175"/>
      <c r="F85" s="239"/>
      <c r="G85" s="201">
        <f>出入金!W85</f>
        <v>0</v>
      </c>
      <c r="H85" s="201">
        <f>出入金!X85</f>
        <v>0</v>
      </c>
      <c r="I85" s="34">
        <f>出入金!C85</f>
        <v>4.4225454545454561E-2</v>
      </c>
      <c r="J85" s="175"/>
      <c r="K85" s="175"/>
      <c r="L85" s="78"/>
      <c r="M85" s="78"/>
      <c r="N85" s="60"/>
      <c r="O85" s="60"/>
      <c r="P85" s="60"/>
      <c r="Q85" s="78"/>
      <c r="R85" s="78"/>
    </row>
    <row r="86" spans="1:18" hidden="1">
      <c r="A86" s="115">
        <v>44280</v>
      </c>
      <c r="B86" s="200"/>
      <c r="C86" s="200"/>
      <c r="D86" s="175"/>
      <c r="E86" s="175"/>
      <c r="F86" s="239"/>
      <c r="G86" s="201">
        <f>出入金!W86</f>
        <v>0</v>
      </c>
      <c r="H86" s="201">
        <f>出入金!X86</f>
        <v>0</v>
      </c>
      <c r="I86" s="34">
        <f>出入金!C86</f>
        <v>4.4221428571428585E-2</v>
      </c>
      <c r="J86" s="175"/>
      <c r="K86" s="175"/>
      <c r="L86" s="78"/>
      <c r="M86" s="78"/>
      <c r="N86" s="60"/>
      <c r="O86" s="60"/>
      <c r="P86" s="60"/>
      <c r="Q86" s="78"/>
      <c r="R86" s="78"/>
    </row>
    <row r="87" spans="1:18" hidden="1">
      <c r="A87" s="115">
        <v>44281</v>
      </c>
      <c r="B87" s="200"/>
      <c r="C87" s="200"/>
      <c r="D87" s="175"/>
      <c r="E87" s="175"/>
      <c r="F87" s="239"/>
      <c r="G87" s="201">
        <f>出入金!W87</f>
        <v>0</v>
      </c>
      <c r="H87" s="201">
        <f>出入金!X87</f>
        <v>0</v>
      </c>
      <c r="I87" s="34">
        <f>出入金!C87</f>
        <v>4.4217543859649135E-2</v>
      </c>
      <c r="J87" s="175"/>
      <c r="K87" s="175"/>
      <c r="L87" s="78"/>
      <c r="M87" s="78"/>
      <c r="N87" s="60"/>
      <c r="O87" s="60"/>
      <c r="P87" s="60"/>
      <c r="Q87" s="78"/>
      <c r="R87" s="78"/>
    </row>
    <row r="88" spans="1:18" hidden="1">
      <c r="A88" s="115">
        <v>44282</v>
      </c>
      <c r="B88" s="200"/>
      <c r="C88" s="200"/>
      <c r="D88" s="175"/>
      <c r="E88" s="175"/>
      <c r="F88" s="239"/>
      <c r="G88" s="201">
        <f>出入金!W88</f>
        <v>0</v>
      </c>
      <c r="H88" s="201">
        <f>出入金!X88</f>
        <v>0</v>
      </c>
      <c r="I88" s="34">
        <f>出入金!C88</f>
        <v>4.4213793103448293E-2</v>
      </c>
      <c r="J88" s="175"/>
      <c r="K88" s="175"/>
      <c r="L88" s="78"/>
      <c r="M88" s="78"/>
      <c r="N88" s="60"/>
      <c r="O88" s="60"/>
      <c r="P88" s="60"/>
      <c r="Q88" s="78"/>
      <c r="R88" s="78"/>
    </row>
    <row r="89" spans="1:18" hidden="1">
      <c r="A89" s="115">
        <v>44283</v>
      </c>
      <c r="B89" s="200"/>
      <c r="C89" s="200"/>
      <c r="D89" s="175"/>
      <c r="E89" s="175"/>
      <c r="F89" s="239"/>
      <c r="G89" s="201">
        <f>出入金!W89</f>
        <v>0</v>
      </c>
      <c r="H89" s="201">
        <f>出入金!X89</f>
        <v>0</v>
      </c>
      <c r="I89" s="34">
        <f>出入金!C89</f>
        <v>4.4210169491525439E-2</v>
      </c>
      <c r="J89" s="175"/>
      <c r="K89" s="175"/>
      <c r="L89" s="78"/>
      <c r="M89" s="78"/>
      <c r="N89" s="60"/>
      <c r="O89" s="60"/>
      <c r="P89" s="60"/>
      <c r="Q89" s="78"/>
      <c r="R89" s="78"/>
    </row>
    <row r="90" spans="1:18" hidden="1">
      <c r="A90" s="115">
        <v>44284</v>
      </c>
      <c r="B90" s="200"/>
      <c r="C90" s="200"/>
      <c r="D90" s="175"/>
      <c r="E90" s="175"/>
      <c r="F90" s="239"/>
      <c r="G90" s="201">
        <f>出入金!W90</f>
        <v>0</v>
      </c>
      <c r="H90" s="201">
        <f>出入金!X90</f>
        <v>0</v>
      </c>
      <c r="I90" s="34">
        <f>出入金!C90</f>
        <v>4.4206666666666686E-2</v>
      </c>
      <c r="J90" s="175"/>
      <c r="K90" s="175"/>
      <c r="L90" s="78"/>
      <c r="M90" s="78"/>
      <c r="N90" s="60"/>
      <c r="O90" s="60"/>
      <c r="P90" s="60"/>
      <c r="Q90" s="78"/>
      <c r="R90" s="78"/>
    </row>
    <row r="91" spans="1:18" hidden="1">
      <c r="A91" s="115">
        <v>44285</v>
      </c>
      <c r="B91" s="200"/>
      <c r="C91" s="200"/>
      <c r="D91" s="175"/>
      <c r="E91" s="175"/>
      <c r="F91" s="239"/>
      <c r="G91" s="201">
        <f>出入金!W91</f>
        <v>0</v>
      </c>
      <c r="H91" s="201">
        <f>出入金!X91</f>
        <v>0</v>
      </c>
      <c r="I91" s="34">
        <f>出入金!C91</f>
        <v>4.4203278688524604E-2</v>
      </c>
      <c r="J91" s="175"/>
      <c r="K91" s="175"/>
      <c r="L91" s="78"/>
      <c r="M91" s="78"/>
      <c r="N91" s="60"/>
      <c r="O91" s="60"/>
      <c r="P91" s="60"/>
      <c r="Q91" s="78"/>
      <c r="R91" s="78"/>
    </row>
    <row r="92" spans="1:18" hidden="1">
      <c r="A92" s="115">
        <v>44286</v>
      </c>
      <c r="B92" s="200"/>
      <c r="C92" s="200"/>
      <c r="D92" s="175"/>
      <c r="E92" s="175"/>
      <c r="F92" s="239"/>
      <c r="G92" s="201">
        <f>出入金!W92</f>
        <v>0</v>
      </c>
      <c r="H92" s="201">
        <f>出入金!X92</f>
        <v>0</v>
      </c>
      <c r="I92" s="34">
        <f>出入金!C92</f>
        <v>4.4200000000000017E-2</v>
      </c>
      <c r="J92" s="175"/>
      <c r="K92" s="175"/>
      <c r="L92" s="78"/>
      <c r="M92" s="78"/>
      <c r="N92" s="60"/>
      <c r="O92" s="60"/>
      <c r="P92" s="60"/>
      <c r="Q92" s="78"/>
      <c r="R92" s="78"/>
    </row>
    <row r="93" spans="1:18" hidden="1">
      <c r="A93" s="115">
        <v>44287</v>
      </c>
      <c r="B93" s="200"/>
      <c r="C93" s="200"/>
      <c r="D93" s="175"/>
      <c r="E93" s="175"/>
      <c r="F93" s="239"/>
      <c r="G93" s="201">
        <f>出入金!W93</f>
        <v>0</v>
      </c>
      <c r="H93" s="201">
        <f>出入金!X93</f>
        <v>0</v>
      </c>
      <c r="I93" s="34">
        <f>出入金!C93</f>
        <v>4.4177777777777795E-2</v>
      </c>
      <c r="J93" s="175"/>
      <c r="K93" s="175"/>
      <c r="L93" s="78"/>
      <c r="M93" s="78"/>
      <c r="N93" s="60"/>
      <c r="O93" s="60"/>
      <c r="P93" s="60"/>
      <c r="Q93" s="78"/>
      <c r="R93" s="78"/>
    </row>
    <row r="94" spans="1:18" hidden="1">
      <c r="A94" s="115">
        <v>44288</v>
      </c>
      <c r="B94" s="200"/>
      <c r="C94" s="200"/>
      <c r="D94" s="175"/>
      <c r="E94" s="175"/>
      <c r="F94" s="239"/>
      <c r="G94" s="201">
        <f>出入金!W94</f>
        <v>0</v>
      </c>
      <c r="H94" s="201">
        <f>出入金!X94</f>
        <v>0</v>
      </c>
      <c r="I94" s="34">
        <f>出入金!C94</f>
        <v>4.4156250000000022E-2</v>
      </c>
      <c r="J94" s="175"/>
      <c r="K94" s="175"/>
      <c r="L94" s="78"/>
      <c r="M94" s="78"/>
      <c r="N94" s="60"/>
      <c r="O94" s="60"/>
      <c r="P94" s="60"/>
      <c r="Q94" s="78"/>
      <c r="R94" s="78"/>
    </row>
    <row r="95" spans="1:18" hidden="1">
      <c r="A95" s="115">
        <v>44289</v>
      </c>
      <c r="B95" s="200"/>
      <c r="C95" s="200"/>
      <c r="D95" s="175"/>
      <c r="E95" s="175"/>
      <c r="F95" s="239"/>
      <c r="G95" s="201">
        <f>出入金!W95</f>
        <v>0</v>
      </c>
      <c r="H95" s="201">
        <f>出入金!X95</f>
        <v>0</v>
      </c>
      <c r="I95" s="34">
        <f>出入金!C95</f>
        <v>4.4135384615384639E-2</v>
      </c>
      <c r="J95" s="175"/>
      <c r="K95" s="175"/>
      <c r="L95" s="78"/>
      <c r="M95" s="78"/>
      <c r="N95" s="60"/>
      <c r="O95" s="60"/>
      <c r="P95" s="60"/>
      <c r="Q95" s="78"/>
      <c r="R95" s="78"/>
    </row>
    <row r="96" spans="1:18" hidden="1">
      <c r="A96" s="115">
        <v>44290</v>
      </c>
      <c r="B96" s="200"/>
      <c r="C96" s="200"/>
      <c r="D96" s="175"/>
      <c r="E96" s="175"/>
      <c r="F96" s="239"/>
      <c r="G96" s="201">
        <f>出入金!W96</f>
        <v>0</v>
      </c>
      <c r="H96" s="201">
        <f>出入金!X96</f>
        <v>0</v>
      </c>
      <c r="I96" s="34">
        <f>出入金!C96</f>
        <v>4.4115151515151545E-2</v>
      </c>
      <c r="J96" s="175"/>
      <c r="K96" s="175"/>
      <c r="L96" s="78"/>
      <c r="M96" s="78"/>
      <c r="N96" s="60"/>
      <c r="O96" s="60"/>
      <c r="P96" s="60"/>
      <c r="Q96" s="78"/>
      <c r="R96" s="78"/>
    </row>
    <row r="97" spans="1:18" hidden="1">
      <c r="A97" s="115">
        <v>44291</v>
      </c>
      <c r="B97" s="200"/>
      <c r="C97" s="200"/>
      <c r="D97" s="175"/>
      <c r="E97" s="175"/>
      <c r="F97" s="239"/>
      <c r="G97" s="201">
        <f>出入金!W97</f>
        <v>0</v>
      </c>
      <c r="H97" s="201">
        <f>出入金!X97</f>
        <v>0</v>
      </c>
      <c r="I97" s="34">
        <f>出入金!C97</f>
        <v>4.4095522388059728E-2</v>
      </c>
      <c r="J97" s="175"/>
      <c r="K97" s="175"/>
      <c r="L97" s="78"/>
      <c r="M97" s="78"/>
      <c r="N97" s="60"/>
      <c r="O97" s="60"/>
      <c r="P97" s="60"/>
      <c r="Q97" s="78"/>
      <c r="R97" s="78"/>
    </row>
    <row r="98" spans="1:18" hidden="1">
      <c r="A98" s="115">
        <v>44292</v>
      </c>
      <c r="B98" s="200"/>
      <c r="C98" s="200"/>
      <c r="D98" s="175"/>
      <c r="E98" s="175"/>
      <c r="F98" s="239"/>
      <c r="G98" s="201">
        <f>出入金!W98</f>
        <v>0</v>
      </c>
      <c r="H98" s="201">
        <f>出入金!X98</f>
        <v>0</v>
      </c>
      <c r="I98" s="34">
        <f>出入金!C98</f>
        <v>4.4076470588235328E-2</v>
      </c>
      <c r="J98" s="175"/>
      <c r="K98" s="175"/>
      <c r="L98" s="78"/>
      <c r="M98" s="78"/>
      <c r="N98" s="60"/>
      <c r="O98" s="60"/>
      <c r="P98" s="60"/>
      <c r="Q98" s="78"/>
      <c r="R98" s="78"/>
    </row>
    <row r="99" spans="1:18" hidden="1">
      <c r="A99" s="115">
        <v>44293</v>
      </c>
      <c r="B99" s="200"/>
      <c r="C99" s="200"/>
      <c r="D99" s="175"/>
      <c r="E99" s="175"/>
      <c r="F99" s="239"/>
      <c r="G99" s="201">
        <f>出入金!W99</f>
        <v>0</v>
      </c>
      <c r="H99" s="201">
        <f>出入金!X99</f>
        <v>0</v>
      </c>
      <c r="I99" s="34">
        <f>出入金!C99</f>
        <v>4.4057971014492783E-2</v>
      </c>
      <c r="J99" s="175"/>
      <c r="K99" s="175"/>
      <c r="L99" s="78"/>
      <c r="M99" s="78"/>
      <c r="N99" s="60"/>
      <c r="O99" s="60"/>
      <c r="P99" s="60"/>
      <c r="Q99" s="78"/>
      <c r="R99" s="78"/>
    </row>
    <row r="100" spans="1:18" hidden="1">
      <c r="A100" s="115">
        <v>44294</v>
      </c>
      <c r="B100" s="200"/>
      <c r="C100" s="200"/>
      <c r="D100" s="175"/>
      <c r="E100" s="175"/>
      <c r="F100" s="239"/>
      <c r="G100" s="201">
        <f>出入金!W100</f>
        <v>0</v>
      </c>
      <c r="H100" s="201">
        <f>出入金!X100</f>
        <v>0</v>
      </c>
      <c r="I100" s="34">
        <f>出入金!C100</f>
        <v>4.4040000000000037E-2</v>
      </c>
      <c r="J100" s="175"/>
      <c r="K100" s="175"/>
      <c r="L100" s="78"/>
      <c r="M100" s="78"/>
      <c r="N100" s="60"/>
      <c r="O100" s="60"/>
      <c r="P100" s="60"/>
      <c r="Q100" s="78"/>
      <c r="R100" s="78"/>
    </row>
    <row r="101" spans="1:18" hidden="1">
      <c r="A101" s="115">
        <v>44295</v>
      </c>
      <c r="B101" s="200"/>
      <c r="C101" s="200"/>
      <c r="D101" s="175"/>
      <c r="E101" s="175"/>
      <c r="F101" s="239"/>
      <c r="G101" s="201">
        <f>出入金!W101</f>
        <v>0</v>
      </c>
      <c r="H101" s="201">
        <f>出入金!X101</f>
        <v>0</v>
      </c>
      <c r="I101" s="34">
        <f>出入金!C101</f>
        <v>4.4022535211267644E-2</v>
      </c>
      <c r="J101" s="175"/>
      <c r="K101" s="175"/>
      <c r="L101" s="78"/>
      <c r="M101" s="78"/>
      <c r="N101" s="60"/>
      <c r="O101" s="60"/>
      <c r="P101" s="60"/>
      <c r="Q101" s="78"/>
      <c r="R101" s="78"/>
    </row>
    <row r="102" spans="1:18" hidden="1">
      <c r="A102" s="115">
        <v>44296</v>
      </c>
      <c r="B102" s="200"/>
      <c r="C102" s="200"/>
      <c r="D102" s="175"/>
      <c r="E102" s="175"/>
      <c r="F102" s="239"/>
      <c r="G102" s="201">
        <f>出入金!W102</f>
        <v>0</v>
      </c>
      <c r="H102" s="201">
        <f>出入金!X102</f>
        <v>0</v>
      </c>
      <c r="I102" s="34">
        <f>出入金!C102</f>
        <v>4.4005555555555596E-2</v>
      </c>
      <c r="J102" s="175"/>
      <c r="K102" s="175"/>
      <c r="L102" s="78"/>
      <c r="M102" s="78"/>
      <c r="N102" s="60"/>
      <c r="O102" s="60"/>
      <c r="P102" s="60"/>
      <c r="Q102" s="78"/>
      <c r="R102" s="78"/>
    </row>
    <row r="103" spans="1:18" hidden="1">
      <c r="A103" s="115">
        <v>44297</v>
      </c>
      <c r="B103" s="200"/>
      <c r="C103" s="200"/>
      <c r="D103" s="175"/>
      <c r="E103" s="175"/>
      <c r="F103" s="239"/>
      <c r="G103" s="201">
        <f>出入金!W103</f>
        <v>0</v>
      </c>
      <c r="H103" s="201">
        <f>出入金!X103</f>
        <v>0</v>
      </c>
      <c r="I103" s="34">
        <f>出入金!C103</f>
        <v>4.3989041095890448E-2</v>
      </c>
      <c r="J103" s="175"/>
      <c r="K103" s="175"/>
      <c r="L103" s="78"/>
      <c r="M103" s="78"/>
      <c r="N103" s="60"/>
      <c r="O103" s="60"/>
      <c r="P103" s="60"/>
      <c r="Q103" s="78"/>
      <c r="R103" s="78"/>
    </row>
    <row r="104" spans="1:18" hidden="1">
      <c r="A104" s="115">
        <v>44298</v>
      </c>
      <c r="B104" s="200"/>
      <c r="C104" s="200"/>
      <c r="D104" s="175"/>
      <c r="E104" s="175"/>
      <c r="F104" s="239"/>
      <c r="G104" s="201">
        <f>出入金!W104</f>
        <v>0</v>
      </c>
      <c r="H104" s="201">
        <f>出入金!X104</f>
        <v>0</v>
      </c>
      <c r="I104" s="34">
        <f>出入金!C104</f>
        <v>4.3972972972973014E-2</v>
      </c>
      <c r="J104" s="175"/>
      <c r="K104" s="175"/>
      <c r="L104" s="78"/>
      <c r="M104" s="78"/>
      <c r="N104" s="60"/>
      <c r="O104" s="60"/>
      <c r="P104" s="60"/>
      <c r="Q104" s="78"/>
      <c r="R104" s="78"/>
    </row>
    <row r="105" spans="1:18" hidden="1">
      <c r="A105" s="115">
        <v>44299</v>
      </c>
      <c r="B105" s="200"/>
      <c r="C105" s="200"/>
      <c r="D105" s="175"/>
      <c r="E105" s="175"/>
      <c r="F105" s="239"/>
      <c r="G105" s="201">
        <f>出入金!W105</f>
        <v>0</v>
      </c>
      <c r="H105" s="201">
        <f>出入金!X105</f>
        <v>0</v>
      </c>
      <c r="I105" s="34">
        <f>出入金!C105</f>
        <v>4.3957333333333376E-2</v>
      </c>
      <c r="J105" s="175"/>
      <c r="K105" s="175"/>
      <c r="L105" s="78"/>
      <c r="M105" s="78"/>
      <c r="N105" s="60"/>
      <c r="O105" s="60"/>
      <c r="P105" s="60"/>
      <c r="Q105" s="78"/>
      <c r="R105" s="78"/>
    </row>
    <row r="106" spans="1:18" hidden="1">
      <c r="A106" s="115">
        <v>44300</v>
      </c>
      <c r="B106" s="200"/>
      <c r="C106" s="200"/>
      <c r="D106" s="175"/>
      <c r="E106" s="175"/>
      <c r="F106" s="239"/>
      <c r="G106" s="201">
        <f>出入金!W106</f>
        <v>0</v>
      </c>
      <c r="H106" s="201">
        <f>出入金!X106</f>
        <v>0</v>
      </c>
      <c r="I106" s="34">
        <f>出入金!C106</f>
        <v>4.3942105263157942E-2</v>
      </c>
      <c r="J106" s="175"/>
      <c r="K106" s="175"/>
      <c r="L106" s="78"/>
      <c r="M106" s="78"/>
      <c r="N106" s="60"/>
      <c r="O106" s="60"/>
      <c r="P106" s="60"/>
      <c r="Q106" s="78"/>
      <c r="R106" s="78"/>
    </row>
    <row r="107" spans="1:18" hidden="1">
      <c r="A107" s="115">
        <v>44301</v>
      </c>
      <c r="B107" s="200"/>
      <c r="C107" s="200"/>
      <c r="D107" s="175"/>
      <c r="E107" s="175"/>
      <c r="F107" s="239"/>
      <c r="G107" s="201">
        <f>出入金!W107</f>
        <v>0</v>
      </c>
      <c r="H107" s="201">
        <f>出入金!X107</f>
        <v>0</v>
      </c>
      <c r="I107" s="34">
        <f>出入金!C107</f>
        <v>4.3927272727272773E-2</v>
      </c>
      <c r="J107" s="175"/>
      <c r="K107" s="175"/>
      <c r="L107" s="78"/>
      <c r="M107" s="78"/>
      <c r="N107" s="60"/>
      <c r="O107" s="60"/>
      <c r="P107" s="60"/>
      <c r="Q107" s="78"/>
      <c r="R107" s="78"/>
    </row>
    <row r="108" spans="1:18" hidden="1">
      <c r="A108" s="115">
        <v>44302</v>
      </c>
      <c r="B108" s="200"/>
      <c r="C108" s="200"/>
      <c r="D108" s="175"/>
      <c r="E108" s="175"/>
      <c r="F108" s="239"/>
      <c r="G108" s="201">
        <f>出入金!W108</f>
        <v>0</v>
      </c>
      <c r="H108" s="201">
        <f>出入金!X108</f>
        <v>0</v>
      </c>
      <c r="I108" s="34">
        <f>出入金!C108</f>
        <v>4.3912820512820562E-2</v>
      </c>
      <c r="J108" s="175"/>
      <c r="K108" s="175"/>
      <c r="L108" s="78"/>
      <c r="M108" s="78"/>
      <c r="N108" s="60"/>
      <c r="O108" s="60"/>
      <c r="P108" s="60"/>
      <c r="Q108" s="78"/>
      <c r="R108" s="78"/>
    </row>
    <row r="109" spans="1:18" hidden="1">
      <c r="A109" s="115">
        <v>44303</v>
      </c>
      <c r="B109" s="200"/>
      <c r="C109" s="200"/>
      <c r="D109" s="175"/>
      <c r="E109" s="175"/>
      <c r="F109" s="239"/>
      <c r="G109" s="201">
        <f>出入金!W109</f>
        <v>0</v>
      </c>
      <c r="H109" s="201">
        <f>出入金!X109</f>
        <v>0</v>
      </c>
      <c r="I109" s="34">
        <f>出入金!C109</f>
        <v>4.3898734177215237E-2</v>
      </c>
      <c r="J109" s="175"/>
      <c r="K109" s="175"/>
      <c r="L109" s="78"/>
      <c r="M109" s="78"/>
      <c r="N109" s="60"/>
      <c r="O109" s="60"/>
      <c r="P109" s="60"/>
      <c r="Q109" s="78"/>
      <c r="R109" s="78"/>
    </row>
    <row r="110" spans="1:18" hidden="1">
      <c r="A110" s="115">
        <v>44304</v>
      </c>
      <c r="B110" s="200"/>
      <c r="C110" s="200"/>
      <c r="D110" s="175"/>
      <c r="E110" s="175"/>
      <c r="F110" s="239"/>
      <c r="G110" s="201">
        <f>出入金!W110</f>
        <v>0</v>
      </c>
      <c r="H110" s="201">
        <f>出入金!X110</f>
        <v>0</v>
      </c>
      <c r="I110" s="34">
        <f>出入金!C110</f>
        <v>4.3885000000000049E-2</v>
      </c>
      <c r="J110" s="175"/>
      <c r="K110" s="175"/>
      <c r="L110" s="78"/>
      <c r="M110" s="78"/>
      <c r="N110" s="60"/>
      <c r="O110" s="60"/>
      <c r="P110" s="60"/>
      <c r="Q110" s="78"/>
      <c r="R110" s="78"/>
    </row>
    <row r="111" spans="1:18" hidden="1">
      <c r="A111" s="115">
        <v>44305</v>
      </c>
      <c r="B111" s="200"/>
      <c r="C111" s="200"/>
      <c r="D111" s="175"/>
      <c r="E111" s="175"/>
      <c r="F111" s="239"/>
      <c r="G111" s="201">
        <f>出入金!W111</f>
        <v>0</v>
      </c>
      <c r="H111" s="201">
        <f>出入金!X111</f>
        <v>0</v>
      </c>
      <c r="I111" s="34">
        <f>出入金!C111</f>
        <v>4.3871604938271656E-2</v>
      </c>
      <c r="J111" s="175"/>
      <c r="K111" s="175"/>
      <c r="L111" s="78"/>
      <c r="M111" s="78"/>
      <c r="N111" s="60"/>
      <c r="O111" s="60"/>
      <c r="P111" s="60"/>
      <c r="Q111" s="78"/>
      <c r="R111" s="78"/>
    </row>
    <row r="112" spans="1:18" hidden="1">
      <c r="A112" s="115">
        <v>44306</v>
      </c>
      <c r="B112" s="200"/>
      <c r="C112" s="200"/>
      <c r="D112" s="175"/>
      <c r="E112" s="175"/>
      <c r="F112" s="239"/>
      <c r="G112" s="201">
        <f>出入金!W112</f>
        <v>0</v>
      </c>
      <c r="H112" s="201">
        <f>出入金!X112</f>
        <v>0</v>
      </c>
      <c r="I112" s="34">
        <f>出入金!C112</f>
        <v>4.3858536585365905E-2</v>
      </c>
      <c r="J112" s="175"/>
      <c r="K112" s="175"/>
      <c r="L112" s="78"/>
      <c r="M112" s="78"/>
      <c r="N112" s="60"/>
      <c r="O112" s="60"/>
      <c r="P112" s="60"/>
      <c r="Q112" s="78"/>
      <c r="R112" s="78"/>
    </row>
    <row r="113" spans="1:18" hidden="1">
      <c r="A113" s="115">
        <v>44307</v>
      </c>
      <c r="B113" s="200"/>
      <c r="C113" s="200"/>
      <c r="D113" s="175"/>
      <c r="E113" s="175"/>
      <c r="F113" s="239"/>
      <c r="G113" s="201">
        <f>出入金!W113</f>
        <v>0</v>
      </c>
      <c r="H113" s="201">
        <f>出入金!X113</f>
        <v>0</v>
      </c>
      <c r="I113" s="34">
        <f>出入金!C113</f>
        <v>4.3845783132530174E-2</v>
      </c>
      <c r="J113" s="175"/>
      <c r="K113" s="175"/>
      <c r="L113" s="78"/>
      <c r="M113" s="78"/>
      <c r="N113" s="60"/>
      <c r="O113" s="60"/>
      <c r="P113" s="60"/>
      <c r="Q113" s="78"/>
      <c r="R113" s="78"/>
    </row>
    <row r="114" spans="1:18" hidden="1">
      <c r="A114" s="115">
        <v>44308</v>
      </c>
      <c r="B114" s="200"/>
      <c r="C114" s="200"/>
      <c r="D114" s="175"/>
      <c r="E114" s="175"/>
      <c r="F114" s="239"/>
      <c r="G114" s="201">
        <f>出入金!W114</f>
        <v>0</v>
      </c>
      <c r="H114" s="201">
        <f>出入金!X114</f>
        <v>0</v>
      </c>
      <c r="I114" s="34">
        <f>出入金!C114</f>
        <v>4.3833333333333391E-2</v>
      </c>
      <c r="J114" s="175"/>
      <c r="K114" s="175"/>
      <c r="L114" s="78"/>
      <c r="M114" s="78"/>
      <c r="N114" s="60"/>
      <c r="O114" s="60"/>
      <c r="P114" s="60"/>
      <c r="Q114" s="78"/>
      <c r="R114" s="78"/>
    </row>
    <row r="115" spans="1:18" hidden="1">
      <c r="A115" s="115">
        <v>44309</v>
      </c>
      <c r="B115" s="200"/>
      <c r="C115" s="200"/>
      <c r="D115" s="175"/>
      <c r="E115" s="175"/>
      <c r="F115" s="239"/>
      <c r="G115" s="201">
        <f>出入金!W115</f>
        <v>0</v>
      </c>
      <c r="H115" s="201">
        <f>出入金!X115</f>
        <v>0</v>
      </c>
      <c r="I115" s="34">
        <f>出入金!C115</f>
        <v>4.3821176470588294E-2</v>
      </c>
      <c r="J115" s="175"/>
      <c r="K115" s="175"/>
      <c r="L115" s="78"/>
      <c r="M115" s="78"/>
      <c r="N115" s="60"/>
      <c r="O115" s="60"/>
      <c r="P115" s="60"/>
      <c r="Q115" s="78"/>
      <c r="R115" s="78"/>
    </row>
    <row r="116" spans="1:18" hidden="1">
      <c r="A116" s="115">
        <v>44310</v>
      </c>
      <c r="B116" s="200"/>
      <c r="C116" s="200"/>
      <c r="D116" s="175"/>
      <c r="E116" s="175"/>
      <c r="F116" s="239"/>
      <c r="G116" s="201">
        <f>出入金!W116</f>
        <v>0</v>
      </c>
      <c r="H116" s="201">
        <f>出入金!X116</f>
        <v>0</v>
      </c>
      <c r="I116" s="34">
        <f>出入金!C116</f>
        <v>4.3809302325581452E-2</v>
      </c>
      <c r="J116" s="175"/>
      <c r="K116" s="175"/>
      <c r="L116" s="78"/>
      <c r="M116" s="78"/>
      <c r="N116" s="60"/>
      <c r="O116" s="60"/>
      <c r="P116" s="60"/>
      <c r="Q116" s="78"/>
      <c r="R116" s="78"/>
    </row>
    <row r="117" spans="1:18" hidden="1">
      <c r="A117" s="115">
        <v>44311</v>
      </c>
      <c r="B117" s="200"/>
      <c r="C117" s="200"/>
      <c r="D117" s="175"/>
      <c r="E117" s="175"/>
      <c r="F117" s="239"/>
      <c r="G117" s="201">
        <f>出入金!W117</f>
        <v>0</v>
      </c>
      <c r="H117" s="201">
        <f>出入金!X117</f>
        <v>0</v>
      </c>
      <c r="I117" s="34">
        <f>出入金!C117</f>
        <v>4.3797701149425348E-2</v>
      </c>
      <c r="J117" s="175"/>
      <c r="K117" s="175"/>
      <c r="L117" s="78"/>
      <c r="M117" s="78"/>
      <c r="N117" s="60"/>
      <c r="O117" s="60"/>
      <c r="P117" s="60"/>
      <c r="Q117" s="78"/>
      <c r="R117" s="78"/>
    </row>
    <row r="118" spans="1:18" hidden="1">
      <c r="A118" s="115">
        <v>44312</v>
      </c>
      <c r="B118" s="200"/>
      <c r="C118" s="200"/>
      <c r="D118" s="175"/>
      <c r="E118" s="175"/>
      <c r="F118" s="239"/>
      <c r="G118" s="201">
        <f>出入金!W118</f>
        <v>0</v>
      </c>
      <c r="H118" s="201">
        <f>出入金!X118</f>
        <v>0</v>
      </c>
      <c r="I118" s="34">
        <f>出入金!C118</f>
        <v>4.37863636363637E-2</v>
      </c>
      <c r="J118" s="175"/>
      <c r="K118" s="175"/>
      <c r="L118" s="78"/>
      <c r="M118" s="78"/>
      <c r="N118" s="60"/>
      <c r="O118" s="60"/>
      <c r="P118" s="60"/>
      <c r="Q118" s="78"/>
      <c r="R118" s="78"/>
    </row>
    <row r="119" spans="1:18" hidden="1">
      <c r="A119" s="115">
        <v>44313</v>
      </c>
      <c r="B119" s="200"/>
      <c r="C119" s="200"/>
      <c r="D119" s="175"/>
      <c r="E119" s="175"/>
      <c r="F119" s="239"/>
      <c r="G119" s="201">
        <f>出入金!W119</f>
        <v>0</v>
      </c>
      <c r="H119" s="201">
        <f>出入金!X119</f>
        <v>0</v>
      </c>
      <c r="I119" s="34">
        <f>出入金!C119</f>
        <v>4.3775280898876466E-2</v>
      </c>
      <c r="J119" s="175"/>
      <c r="K119" s="175"/>
      <c r="L119" s="78"/>
      <c r="M119" s="78"/>
      <c r="N119" s="60"/>
      <c r="O119" s="60"/>
      <c r="P119" s="60"/>
      <c r="Q119" s="78"/>
      <c r="R119" s="78"/>
    </row>
    <row r="120" spans="1:18" hidden="1">
      <c r="A120" s="115">
        <v>44314</v>
      </c>
      <c r="B120" s="200"/>
      <c r="C120" s="200"/>
      <c r="D120" s="175"/>
      <c r="E120" s="175"/>
      <c r="F120" s="239"/>
      <c r="G120" s="201">
        <f>出入金!W120</f>
        <v>0</v>
      </c>
      <c r="H120" s="201">
        <f>出入金!X120</f>
        <v>0</v>
      </c>
      <c r="I120" s="34">
        <f>出入金!C120</f>
        <v>4.3764444444444509E-2</v>
      </c>
      <c r="J120" s="175"/>
      <c r="K120" s="175"/>
      <c r="L120" s="78"/>
      <c r="M120" s="78"/>
      <c r="N120" s="60"/>
      <c r="O120" s="60"/>
      <c r="P120" s="60"/>
      <c r="Q120" s="78"/>
      <c r="R120" s="78"/>
    </row>
    <row r="121" spans="1:18" hidden="1">
      <c r="A121" s="115">
        <v>44315</v>
      </c>
      <c r="B121" s="200"/>
      <c r="C121" s="200"/>
      <c r="D121" s="175"/>
      <c r="E121" s="175"/>
      <c r="F121" s="239"/>
      <c r="G121" s="201">
        <f>出入金!W121</f>
        <v>0</v>
      </c>
      <c r="H121" s="201">
        <f>出入金!X121</f>
        <v>0</v>
      </c>
      <c r="I121" s="34">
        <f>出入金!C121</f>
        <v>4.375384615384622E-2</v>
      </c>
      <c r="J121" s="175"/>
      <c r="K121" s="175"/>
      <c r="L121" s="78"/>
      <c r="M121" s="78"/>
      <c r="N121" s="60"/>
      <c r="O121" s="60"/>
      <c r="P121" s="60"/>
      <c r="Q121" s="78"/>
      <c r="R121" s="78"/>
    </row>
    <row r="122" spans="1:18" hidden="1">
      <c r="A122" s="115">
        <v>44316</v>
      </c>
      <c r="B122" s="200"/>
      <c r="C122" s="200"/>
      <c r="D122" s="175"/>
      <c r="E122" s="175"/>
      <c r="F122" s="239"/>
      <c r="G122" s="201">
        <f>出入金!W122</f>
        <v>0</v>
      </c>
      <c r="H122" s="201">
        <f>出入金!X122</f>
        <v>0</v>
      </c>
      <c r="I122" s="34">
        <f>出入金!C122</f>
        <v>4.3743478260869634E-2</v>
      </c>
      <c r="J122" s="175"/>
      <c r="K122" s="175"/>
      <c r="L122" s="78"/>
      <c r="M122" s="78"/>
      <c r="N122" s="60"/>
      <c r="O122" s="60"/>
      <c r="P122" s="60"/>
      <c r="Q122" s="78"/>
      <c r="R122" s="78"/>
    </row>
    <row r="123" spans="1:18" hidden="1">
      <c r="A123" s="115">
        <v>44317</v>
      </c>
      <c r="B123" s="200"/>
      <c r="C123" s="200"/>
      <c r="D123" s="175"/>
      <c r="E123" s="175"/>
      <c r="F123" s="239"/>
      <c r="G123" s="201">
        <f>出入金!W123</f>
        <v>0</v>
      </c>
      <c r="H123" s="201">
        <f>出入金!X123</f>
        <v>0</v>
      </c>
      <c r="I123" s="34">
        <f>出入金!C123</f>
        <v>4.3730107526881792E-2</v>
      </c>
      <c r="J123" s="175"/>
      <c r="K123" s="175"/>
      <c r="L123" s="78"/>
      <c r="M123" s="78"/>
      <c r="N123" s="60"/>
      <c r="O123" s="60"/>
      <c r="P123" s="60"/>
      <c r="Q123" s="78"/>
      <c r="R123" s="78"/>
    </row>
    <row r="124" spans="1:18" hidden="1">
      <c r="A124" s="115">
        <v>44318</v>
      </c>
      <c r="B124" s="200"/>
      <c r="C124" s="200"/>
      <c r="D124" s="175"/>
      <c r="E124" s="175"/>
      <c r="F124" s="239"/>
      <c r="G124" s="201">
        <f>出入金!W124</f>
        <v>0</v>
      </c>
      <c r="H124" s="201">
        <f>出入金!X124</f>
        <v>0</v>
      </c>
      <c r="I124" s="34">
        <f>出入金!C124</f>
        <v>4.3717021276595817E-2</v>
      </c>
      <c r="J124" s="175"/>
      <c r="K124" s="175"/>
      <c r="L124" s="78"/>
      <c r="M124" s="78"/>
      <c r="N124" s="60"/>
      <c r="O124" s="60"/>
      <c r="P124" s="60"/>
      <c r="Q124" s="78"/>
      <c r="R124" s="78"/>
    </row>
    <row r="125" spans="1:18" hidden="1">
      <c r="A125" s="115">
        <v>44319</v>
      </c>
      <c r="B125" s="200"/>
      <c r="C125" s="200"/>
      <c r="D125" s="175"/>
      <c r="E125" s="175"/>
      <c r="F125" s="239"/>
      <c r="G125" s="201">
        <f>出入金!W125</f>
        <v>0</v>
      </c>
      <c r="H125" s="201">
        <f>出入金!X125</f>
        <v>0</v>
      </c>
      <c r="I125" s="34">
        <f>出入金!C125</f>
        <v>4.3704210526315866E-2</v>
      </c>
      <c r="J125" s="175"/>
      <c r="K125" s="175"/>
      <c r="L125" s="78"/>
      <c r="M125" s="78"/>
      <c r="N125" s="60"/>
      <c r="O125" s="60"/>
      <c r="P125" s="60"/>
      <c r="Q125" s="78"/>
      <c r="R125" s="78"/>
    </row>
    <row r="126" spans="1:18" hidden="1">
      <c r="A126" s="115">
        <v>44320</v>
      </c>
      <c r="B126" s="200"/>
      <c r="C126" s="200"/>
      <c r="D126" s="175"/>
      <c r="E126" s="175"/>
      <c r="F126" s="239"/>
      <c r="G126" s="201">
        <f>出入金!W126</f>
        <v>0</v>
      </c>
      <c r="H126" s="201">
        <f>出入金!X126</f>
        <v>0</v>
      </c>
      <c r="I126" s="34">
        <f>出入金!C126</f>
        <v>4.3691666666666747E-2</v>
      </c>
      <c r="J126" s="175"/>
      <c r="K126" s="175"/>
      <c r="L126" s="78"/>
      <c r="M126" s="78"/>
      <c r="N126" s="60"/>
      <c r="O126" s="60"/>
      <c r="P126" s="60"/>
      <c r="Q126" s="78"/>
      <c r="R126" s="78"/>
    </row>
    <row r="127" spans="1:18" hidden="1">
      <c r="A127" s="115">
        <v>44321</v>
      </c>
      <c r="B127" s="200"/>
      <c r="C127" s="200"/>
      <c r="D127" s="175"/>
      <c r="E127" s="175"/>
      <c r="F127" s="239"/>
      <c r="G127" s="201">
        <f>出入金!W127</f>
        <v>0</v>
      </c>
      <c r="H127" s="201">
        <f>出入金!X127</f>
        <v>0</v>
      </c>
      <c r="I127" s="34">
        <f>出入金!C127</f>
        <v>4.3679381443299053E-2</v>
      </c>
      <c r="J127" s="175"/>
      <c r="K127" s="175"/>
      <c r="L127" s="78"/>
      <c r="M127" s="78"/>
      <c r="N127" s="60"/>
      <c r="O127" s="60"/>
      <c r="P127" s="60"/>
      <c r="Q127" s="78"/>
      <c r="R127" s="78"/>
    </row>
    <row r="128" spans="1:18" hidden="1">
      <c r="A128" s="115">
        <v>44322</v>
      </c>
      <c r="B128" s="200"/>
      <c r="C128" s="200"/>
      <c r="D128" s="175"/>
      <c r="E128" s="175"/>
      <c r="F128" s="239"/>
      <c r="G128" s="201">
        <f>出入金!W128</f>
        <v>0</v>
      </c>
      <c r="H128" s="201">
        <f>出入金!X128</f>
        <v>0</v>
      </c>
      <c r="I128" s="34">
        <f>出入金!C128</f>
        <v>4.3667346938775602E-2</v>
      </c>
      <c r="J128" s="175"/>
      <c r="K128" s="175"/>
      <c r="L128" s="78"/>
      <c r="M128" s="78"/>
      <c r="N128" s="60"/>
      <c r="O128" s="60"/>
      <c r="P128" s="60"/>
      <c r="Q128" s="78"/>
      <c r="R128" s="78"/>
    </row>
    <row r="129" spans="1:18" hidden="1">
      <c r="A129" s="115">
        <v>44323</v>
      </c>
      <c r="B129" s="200"/>
      <c r="C129" s="200"/>
      <c r="D129" s="175"/>
      <c r="E129" s="175"/>
      <c r="F129" s="239"/>
      <c r="G129" s="201">
        <f>出入金!W129</f>
        <v>0</v>
      </c>
      <c r="H129" s="201">
        <f>出入金!X129</f>
        <v>0</v>
      </c>
      <c r="I129" s="34">
        <f>出入金!C129</f>
        <v>4.3655555555555649E-2</v>
      </c>
      <c r="J129" s="175"/>
      <c r="K129" s="175"/>
      <c r="L129" s="78"/>
      <c r="M129" s="78"/>
      <c r="N129" s="60"/>
      <c r="O129" s="60"/>
      <c r="P129" s="60"/>
      <c r="Q129" s="78"/>
      <c r="R129" s="78"/>
    </row>
    <row r="130" spans="1:18" hidden="1">
      <c r="A130" s="115">
        <v>44324</v>
      </c>
      <c r="B130" s="200"/>
      <c r="C130" s="200"/>
      <c r="D130" s="175"/>
      <c r="E130" s="175"/>
      <c r="F130" s="239"/>
      <c r="G130" s="201">
        <f>出入金!W130</f>
        <v>0</v>
      </c>
      <c r="H130" s="201">
        <f>出入金!X130</f>
        <v>0</v>
      </c>
      <c r="I130" s="34">
        <f>出入金!C130</f>
        <v>4.3644000000000099E-2</v>
      </c>
      <c r="J130" s="175"/>
      <c r="K130" s="175"/>
      <c r="L130" s="78"/>
      <c r="M130" s="78"/>
      <c r="N130" s="60"/>
      <c r="O130" s="60"/>
      <c r="P130" s="60"/>
      <c r="Q130" s="78"/>
      <c r="R130" s="78"/>
    </row>
    <row r="131" spans="1:18" hidden="1">
      <c r="A131" s="115">
        <v>44325</v>
      </c>
      <c r="B131" s="200"/>
      <c r="C131" s="200"/>
      <c r="D131" s="175"/>
      <c r="E131" s="175"/>
      <c r="F131" s="239"/>
      <c r="G131" s="201">
        <f>出入金!W131</f>
        <v>0</v>
      </c>
      <c r="H131" s="201">
        <f>出入金!X131</f>
        <v>0</v>
      </c>
      <c r="I131" s="34">
        <f>出入金!C131</f>
        <v>4.3632673267326831E-2</v>
      </c>
      <c r="J131" s="175"/>
      <c r="K131" s="175"/>
      <c r="L131" s="78"/>
      <c r="M131" s="78"/>
      <c r="N131" s="60"/>
      <c r="O131" s="60"/>
      <c r="P131" s="60"/>
      <c r="Q131" s="78"/>
      <c r="R131" s="78"/>
    </row>
    <row r="132" spans="1:18" hidden="1">
      <c r="A132" s="115">
        <v>44326</v>
      </c>
      <c r="B132" s="200"/>
      <c r="C132" s="200"/>
      <c r="D132" s="175"/>
      <c r="E132" s="175"/>
      <c r="F132" s="239"/>
      <c r="G132" s="201">
        <f>出入金!W132</f>
        <v>0</v>
      </c>
      <c r="H132" s="201">
        <f>出入金!X132</f>
        <v>0</v>
      </c>
      <c r="I132" s="34">
        <f>出入金!C132</f>
        <v>4.3621568627451084E-2</v>
      </c>
      <c r="J132" s="175"/>
      <c r="K132" s="175"/>
      <c r="L132" s="78"/>
      <c r="M132" s="78"/>
      <c r="N132" s="60"/>
      <c r="O132" s="60"/>
      <c r="P132" s="60"/>
      <c r="Q132" s="78"/>
      <c r="R132" s="78"/>
    </row>
    <row r="133" spans="1:18" hidden="1">
      <c r="A133" s="115">
        <v>44327</v>
      </c>
      <c r="B133" s="200"/>
      <c r="C133" s="200"/>
      <c r="D133" s="175"/>
      <c r="E133" s="175"/>
      <c r="F133" s="239"/>
      <c r="G133" s="201">
        <f>出入金!W133</f>
        <v>0</v>
      </c>
      <c r="H133" s="201">
        <f>出入金!X133</f>
        <v>0</v>
      </c>
      <c r="I133" s="34">
        <f>出入金!C133</f>
        <v>4.3610679611650591E-2</v>
      </c>
      <c r="J133" s="175"/>
      <c r="K133" s="175"/>
      <c r="L133" s="78"/>
      <c r="M133" s="78"/>
      <c r="N133" s="60"/>
      <c r="O133" s="60"/>
      <c r="P133" s="60"/>
      <c r="Q133" s="78"/>
      <c r="R133" s="78"/>
    </row>
    <row r="134" spans="1:18" hidden="1">
      <c r="A134" s="115">
        <v>44328</v>
      </c>
      <c r="B134" s="200"/>
      <c r="C134" s="200"/>
      <c r="D134" s="175"/>
      <c r="E134" s="175"/>
      <c r="F134" s="239"/>
      <c r="G134" s="201">
        <f>出入金!W134</f>
        <v>0</v>
      </c>
      <c r="H134" s="201">
        <f>出入金!X134</f>
        <v>0</v>
      </c>
      <c r="I134" s="34">
        <f>出入金!C134</f>
        <v>4.3600000000000111E-2</v>
      </c>
      <c r="J134" s="175"/>
      <c r="K134" s="175"/>
      <c r="L134" s="78"/>
      <c r="M134" s="78"/>
      <c r="N134" s="60"/>
      <c r="O134" s="60"/>
      <c r="P134" s="60"/>
      <c r="Q134" s="78"/>
      <c r="R134" s="78"/>
    </row>
    <row r="135" spans="1:18" hidden="1">
      <c r="A135" s="115">
        <v>44329</v>
      </c>
      <c r="B135" s="200"/>
      <c r="C135" s="200"/>
      <c r="D135" s="175"/>
      <c r="E135" s="175"/>
      <c r="F135" s="239"/>
      <c r="G135" s="201">
        <f>出入金!W135</f>
        <v>0</v>
      </c>
      <c r="H135" s="201">
        <f>出入金!X135</f>
        <v>0</v>
      </c>
      <c r="I135" s="34">
        <f>出入金!C135</f>
        <v>4.3589523809523918E-2</v>
      </c>
      <c r="J135" s="175"/>
      <c r="K135" s="175"/>
      <c r="L135" s="78"/>
      <c r="M135" s="78"/>
      <c r="N135" s="60"/>
      <c r="O135" s="60"/>
      <c r="P135" s="60"/>
      <c r="Q135" s="78"/>
      <c r="R135" s="78"/>
    </row>
    <row r="136" spans="1:18" hidden="1">
      <c r="A136" s="115">
        <v>44330</v>
      </c>
      <c r="B136" s="200"/>
      <c r="C136" s="200"/>
      <c r="D136" s="175"/>
      <c r="E136" s="175"/>
      <c r="F136" s="239"/>
      <c r="G136" s="201">
        <f>出入金!W136</f>
        <v>0</v>
      </c>
      <c r="H136" s="201">
        <f>出入金!X136</f>
        <v>0</v>
      </c>
      <c r="I136" s="34">
        <f>出入金!C136</f>
        <v>4.3579245283018986E-2</v>
      </c>
      <c r="J136" s="175"/>
      <c r="K136" s="175"/>
      <c r="L136" s="78"/>
      <c r="M136" s="78"/>
      <c r="N136" s="60"/>
      <c r="O136" s="60"/>
      <c r="P136" s="60"/>
      <c r="Q136" s="78"/>
      <c r="R136" s="78"/>
    </row>
    <row r="137" spans="1:18" hidden="1">
      <c r="A137" s="115">
        <v>44331</v>
      </c>
      <c r="B137" s="200"/>
      <c r="C137" s="200"/>
      <c r="D137" s="175"/>
      <c r="E137" s="175"/>
      <c r="F137" s="239"/>
      <c r="G137" s="201">
        <f>出入金!W137</f>
        <v>0</v>
      </c>
      <c r="H137" s="201">
        <f>出入金!X137</f>
        <v>0</v>
      </c>
      <c r="I137" s="34">
        <f>出入金!C137</f>
        <v>4.3569158878504793E-2</v>
      </c>
      <c r="J137" s="175"/>
      <c r="K137" s="175"/>
      <c r="L137" s="78"/>
      <c r="M137" s="78"/>
      <c r="N137" s="60"/>
      <c r="O137" s="60"/>
      <c r="P137" s="60"/>
      <c r="Q137" s="78"/>
      <c r="R137" s="78"/>
    </row>
    <row r="138" spans="1:18" hidden="1">
      <c r="A138" s="115">
        <v>44332</v>
      </c>
      <c r="B138" s="200"/>
      <c r="C138" s="200"/>
      <c r="D138" s="175"/>
      <c r="E138" s="175"/>
      <c r="F138" s="239"/>
      <c r="G138" s="201">
        <f>出入金!W138</f>
        <v>0</v>
      </c>
      <c r="H138" s="201">
        <f>出入金!X138</f>
        <v>0</v>
      </c>
      <c r="I138" s="34">
        <f>出入金!C138</f>
        <v>4.3559259259259381E-2</v>
      </c>
      <c r="J138" s="175"/>
      <c r="K138" s="175"/>
      <c r="L138" s="78"/>
      <c r="M138" s="78"/>
      <c r="N138" s="60"/>
      <c r="O138" s="60"/>
      <c r="P138" s="60"/>
      <c r="Q138" s="78"/>
      <c r="R138" s="78"/>
    </row>
    <row r="139" spans="1:18" hidden="1">
      <c r="A139" s="115">
        <v>44333</v>
      </c>
      <c r="B139" s="200"/>
      <c r="C139" s="200"/>
      <c r="D139" s="175"/>
      <c r="E139" s="175"/>
      <c r="F139" s="239"/>
      <c r="G139" s="201">
        <f>出入金!W139</f>
        <v>0</v>
      </c>
      <c r="H139" s="201">
        <f>出入金!X139</f>
        <v>0</v>
      </c>
      <c r="I139" s="34">
        <f>出入金!C139</f>
        <v>4.3549541284403796E-2</v>
      </c>
      <c r="J139" s="175"/>
      <c r="K139" s="175"/>
      <c r="L139" s="78"/>
      <c r="M139" s="78"/>
      <c r="N139" s="60"/>
      <c r="O139" s="60"/>
      <c r="P139" s="60"/>
      <c r="Q139" s="78"/>
      <c r="R139" s="78"/>
    </row>
    <row r="140" spans="1:18" hidden="1">
      <c r="A140" s="115">
        <v>44334</v>
      </c>
      <c r="B140" s="200"/>
      <c r="C140" s="200"/>
      <c r="D140" s="175"/>
      <c r="E140" s="175"/>
      <c r="F140" s="239"/>
      <c r="G140" s="201">
        <f>出入金!W140</f>
        <v>0</v>
      </c>
      <c r="H140" s="201">
        <f>出入金!X140</f>
        <v>0</v>
      </c>
      <c r="I140" s="34">
        <f>出入金!C140</f>
        <v>4.3540000000000127E-2</v>
      </c>
      <c r="J140" s="175"/>
      <c r="K140" s="175"/>
      <c r="L140" s="78"/>
      <c r="M140" s="78"/>
      <c r="N140" s="60"/>
      <c r="O140" s="60"/>
      <c r="P140" s="60"/>
      <c r="Q140" s="78"/>
      <c r="R140" s="78"/>
    </row>
    <row r="141" spans="1:18" hidden="1">
      <c r="A141" s="115">
        <v>44335</v>
      </c>
      <c r="B141" s="200"/>
      <c r="C141" s="200"/>
      <c r="D141" s="175"/>
      <c r="E141" s="175"/>
      <c r="F141" s="239"/>
      <c r="G141" s="201">
        <f>出入金!W141</f>
        <v>0</v>
      </c>
      <c r="H141" s="201">
        <f>出入金!X141</f>
        <v>0</v>
      </c>
      <c r="I141" s="34">
        <f>出入金!C141</f>
        <v>4.3530630630630757E-2</v>
      </c>
      <c r="J141" s="175"/>
      <c r="K141" s="175"/>
      <c r="L141" s="78"/>
      <c r="M141" s="78"/>
      <c r="N141" s="60"/>
      <c r="O141" s="60"/>
      <c r="P141" s="60"/>
      <c r="Q141" s="78"/>
      <c r="R141" s="78"/>
    </row>
    <row r="142" spans="1:18" hidden="1">
      <c r="A142" s="115">
        <v>44336</v>
      </c>
      <c r="B142" s="200"/>
      <c r="C142" s="200"/>
      <c r="D142" s="175"/>
      <c r="E142" s="175"/>
      <c r="F142" s="239"/>
      <c r="G142" s="201">
        <f>出入金!W142</f>
        <v>0</v>
      </c>
      <c r="H142" s="201">
        <f>出入金!X142</f>
        <v>0</v>
      </c>
      <c r="I142" s="34">
        <f>出入金!C142</f>
        <v>4.3521428571428704E-2</v>
      </c>
      <c r="J142" s="175"/>
      <c r="K142" s="175"/>
      <c r="L142" s="78"/>
      <c r="M142" s="78"/>
      <c r="N142" s="60"/>
      <c r="O142" s="60"/>
      <c r="P142" s="60"/>
      <c r="Q142" s="78"/>
      <c r="R142" s="78"/>
    </row>
    <row r="143" spans="1:18" hidden="1">
      <c r="A143" s="115">
        <v>44337</v>
      </c>
      <c r="B143" s="200"/>
      <c r="C143" s="200"/>
      <c r="D143" s="175"/>
      <c r="E143" s="175"/>
      <c r="F143" s="239"/>
      <c r="G143" s="201">
        <f>出入金!W143</f>
        <v>0</v>
      </c>
      <c r="H143" s="201">
        <f>出入金!X143</f>
        <v>0</v>
      </c>
      <c r="I143" s="34">
        <f>出入金!C143</f>
        <v>4.3512389380531105E-2</v>
      </c>
      <c r="J143" s="175"/>
      <c r="K143" s="175"/>
      <c r="L143" s="78"/>
      <c r="M143" s="78"/>
      <c r="N143" s="60"/>
      <c r="O143" s="60"/>
      <c r="P143" s="60"/>
      <c r="Q143" s="78"/>
      <c r="R143" s="78"/>
    </row>
    <row r="144" spans="1:18" hidden="1">
      <c r="A144" s="115">
        <v>44338</v>
      </c>
      <c r="B144" s="200"/>
      <c r="C144" s="200"/>
      <c r="D144" s="175"/>
      <c r="E144" s="175"/>
      <c r="F144" s="239"/>
      <c r="G144" s="201">
        <f>出入金!W144</f>
        <v>0</v>
      </c>
      <c r="H144" s="201">
        <f>出入金!X144</f>
        <v>0</v>
      </c>
      <c r="I144" s="34">
        <f>出入金!C144</f>
        <v>4.3503508771929961E-2</v>
      </c>
      <c r="J144" s="175"/>
      <c r="K144" s="175"/>
      <c r="L144" s="78"/>
      <c r="M144" s="78"/>
      <c r="N144" s="60"/>
      <c r="O144" s="60"/>
      <c r="P144" s="60"/>
      <c r="Q144" s="78"/>
      <c r="R144" s="78"/>
    </row>
    <row r="145" spans="1:18" hidden="1">
      <c r="A145" s="115">
        <v>44339</v>
      </c>
      <c r="B145" s="200"/>
      <c r="C145" s="200"/>
      <c r="D145" s="175"/>
      <c r="E145" s="175"/>
      <c r="F145" s="239"/>
      <c r="G145" s="201">
        <f>出入金!W145</f>
        <v>0</v>
      </c>
      <c r="H145" s="201">
        <f>出入金!X145</f>
        <v>0</v>
      </c>
      <c r="I145" s="34">
        <f>出入金!C145</f>
        <v>4.3494782608695791E-2</v>
      </c>
      <c r="J145" s="175"/>
      <c r="K145" s="175"/>
      <c r="L145" s="78"/>
      <c r="M145" s="78"/>
      <c r="N145" s="60"/>
      <c r="O145" s="60"/>
      <c r="P145" s="60"/>
      <c r="Q145" s="78"/>
      <c r="R145" s="78"/>
    </row>
    <row r="146" spans="1:18" hidden="1">
      <c r="A146" s="115">
        <v>44340</v>
      </c>
      <c r="B146" s="200"/>
      <c r="C146" s="200"/>
      <c r="D146" s="175"/>
      <c r="E146" s="175"/>
      <c r="F146" s="239"/>
      <c r="G146" s="201">
        <f>出入金!W146</f>
        <v>0</v>
      </c>
      <c r="H146" s="201">
        <f>出入金!X146</f>
        <v>0</v>
      </c>
      <c r="I146" s="34">
        <f>出入金!C146</f>
        <v>4.3486206896551867E-2</v>
      </c>
      <c r="J146" s="175"/>
      <c r="K146" s="175"/>
      <c r="L146" s="78"/>
      <c r="M146" s="78"/>
      <c r="N146" s="60"/>
      <c r="O146" s="60"/>
      <c r="P146" s="60"/>
      <c r="Q146" s="78"/>
      <c r="R146" s="78"/>
    </row>
    <row r="147" spans="1:18" hidden="1">
      <c r="A147" s="115">
        <v>44341</v>
      </c>
      <c r="B147" s="200"/>
      <c r="C147" s="200"/>
      <c r="D147" s="175"/>
      <c r="E147" s="175"/>
      <c r="F147" s="239"/>
      <c r="G147" s="201">
        <f>出入金!W147</f>
        <v>0</v>
      </c>
      <c r="H147" s="201">
        <f>出入金!X147</f>
        <v>0</v>
      </c>
      <c r="I147" s="34">
        <f>出入金!C147</f>
        <v>4.3477777777777921E-2</v>
      </c>
      <c r="J147" s="175"/>
      <c r="K147" s="175"/>
      <c r="L147" s="78"/>
      <c r="M147" s="78"/>
      <c r="N147" s="60"/>
      <c r="O147" s="60"/>
      <c r="P147" s="60"/>
      <c r="Q147" s="78"/>
      <c r="R147" s="78"/>
    </row>
    <row r="148" spans="1:18" hidden="1">
      <c r="A148" s="115">
        <v>44342</v>
      </c>
      <c r="B148" s="200"/>
      <c r="C148" s="200"/>
      <c r="D148" s="175"/>
      <c r="E148" s="175"/>
      <c r="F148" s="239"/>
      <c r="G148" s="201">
        <f>出入金!W148</f>
        <v>0</v>
      </c>
      <c r="H148" s="201">
        <f>出入金!X148</f>
        <v>0</v>
      </c>
      <c r="I148" s="34">
        <f>出入金!C148</f>
        <v>4.3469491525423877E-2</v>
      </c>
      <c r="J148" s="175"/>
      <c r="K148" s="175"/>
      <c r="L148" s="78"/>
      <c r="M148" s="78"/>
      <c r="N148" s="60"/>
      <c r="O148" s="60"/>
      <c r="P148" s="60"/>
      <c r="Q148" s="78"/>
      <c r="R148" s="78"/>
    </row>
    <row r="149" spans="1:18" hidden="1">
      <c r="A149" s="115">
        <v>44343</v>
      </c>
      <c r="B149" s="200"/>
      <c r="C149" s="200"/>
      <c r="D149" s="175"/>
      <c r="E149" s="175"/>
      <c r="F149" s="239"/>
      <c r="G149" s="201">
        <f>出入金!W149</f>
        <v>0</v>
      </c>
      <c r="H149" s="201">
        <f>出入金!X149</f>
        <v>0</v>
      </c>
      <c r="I149" s="34">
        <f>出入金!C149</f>
        <v>4.3461344537815277E-2</v>
      </c>
      <c r="J149" s="175"/>
      <c r="K149" s="175"/>
      <c r="L149" s="78"/>
      <c r="M149" s="78"/>
      <c r="N149" s="60"/>
      <c r="O149" s="60"/>
      <c r="P149" s="60"/>
      <c r="Q149" s="78"/>
      <c r="R149" s="78"/>
    </row>
    <row r="150" spans="1:18" hidden="1">
      <c r="A150" s="115">
        <v>44344</v>
      </c>
      <c r="B150" s="200"/>
      <c r="C150" s="200"/>
      <c r="D150" s="175"/>
      <c r="E150" s="175"/>
      <c r="F150" s="239"/>
      <c r="G150" s="201">
        <f>出入金!W150</f>
        <v>0</v>
      </c>
      <c r="H150" s="201">
        <f>出入金!X150</f>
        <v>0</v>
      </c>
      <c r="I150" s="34">
        <f>出入金!C150</f>
        <v>4.3453333333333483E-2</v>
      </c>
      <c r="J150" s="175"/>
      <c r="K150" s="175"/>
      <c r="L150" s="78"/>
      <c r="M150" s="78"/>
      <c r="N150" s="60"/>
      <c r="O150" s="60"/>
      <c r="P150" s="60"/>
      <c r="Q150" s="78"/>
      <c r="R150" s="78"/>
    </row>
    <row r="151" spans="1:18" hidden="1">
      <c r="A151" s="115">
        <v>44345</v>
      </c>
      <c r="B151" s="200"/>
      <c r="C151" s="200"/>
      <c r="D151" s="175"/>
      <c r="E151" s="175"/>
      <c r="F151" s="239"/>
      <c r="G151" s="201">
        <f>出入金!W151</f>
        <v>0</v>
      </c>
      <c r="H151" s="201">
        <f>出入金!X151</f>
        <v>0</v>
      </c>
      <c r="I151" s="34">
        <f>出入金!C151</f>
        <v>4.3445454545454697E-2</v>
      </c>
      <c r="J151" s="175"/>
      <c r="K151" s="175"/>
      <c r="L151" s="78"/>
      <c r="M151" s="78"/>
      <c r="N151" s="60"/>
      <c r="O151" s="60"/>
      <c r="P151" s="60"/>
      <c r="Q151" s="78"/>
      <c r="R151" s="78"/>
    </row>
    <row r="152" spans="1:18" hidden="1">
      <c r="A152" s="115">
        <v>44346</v>
      </c>
      <c r="B152" s="200"/>
      <c r="C152" s="200"/>
      <c r="D152" s="175"/>
      <c r="E152" s="175"/>
      <c r="F152" s="239"/>
      <c r="G152" s="201">
        <f>出入金!W152</f>
        <v>0</v>
      </c>
      <c r="H152" s="201">
        <f>出入金!X152</f>
        <v>0</v>
      </c>
      <c r="I152" s="34">
        <f>出入金!C152</f>
        <v>4.3437704918032942E-2</v>
      </c>
      <c r="J152" s="175"/>
      <c r="K152" s="175"/>
      <c r="L152" s="78"/>
      <c r="M152" s="78"/>
      <c r="N152" s="60"/>
      <c r="O152" s="60"/>
      <c r="P152" s="60"/>
      <c r="Q152" s="78"/>
      <c r="R152" s="78"/>
    </row>
    <row r="153" spans="1:18" hidden="1">
      <c r="A153" s="115">
        <v>44347</v>
      </c>
      <c r="B153" s="200"/>
      <c r="C153" s="200"/>
      <c r="D153" s="175"/>
      <c r="E153" s="175"/>
      <c r="F153" s="239"/>
      <c r="G153" s="201">
        <f>出入金!W153</f>
        <v>0</v>
      </c>
      <c r="H153" s="201">
        <f>出入金!X153</f>
        <v>0</v>
      </c>
      <c r="I153" s="34">
        <f>出入金!C153</f>
        <v>4.3430081300813168E-2</v>
      </c>
      <c r="J153" s="175"/>
      <c r="K153" s="175"/>
      <c r="L153" s="78"/>
      <c r="M153" s="78"/>
      <c r="N153" s="60"/>
      <c r="O153" s="60"/>
      <c r="P153" s="60"/>
      <c r="Q153" s="78"/>
      <c r="R153" s="78"/>
    </row>
    <row r="154" spans="1:18" hidden="1">
      <c r="A154" s="115">
        <v>44348</v>
      </c>
      <c r="B154" s="200"/>
      <c r="C154" s="200"/>
      <c r="D154" s="175"/>
      <c r="E154" s="175"/>
      <c r="F154" s="239"/>
      <c r="G154" s="201">
        <f>出入金!W154</f>
        <v>0</v>
      </c>
      <c r="H154" s="201">
        <f>出入金!X154</f>
        <v>0</v>
      </c>
      <c r="I154" s="34">
        <f>出入金!C154</f>
        <v>4.3421774193548542E-2</v>
      </c>
      <c r="J154" s="175"/>
      <c r="K154" s="175"/>
      <c r="L154" s="78"/>
      <c r="M154" s="78"/>
      <c r="N154" s="60"/>
      <c r="O154" s="60"/>
      <c r="P154" s="60"/>
      <c r="Q154" s="78"/>
      <c r="R154" s="78"/>
    </row>
    <row r="155" spans="1:18" hidden="1">
      <c r="A155" s="115">
        <v>44349</v>
      </c>
      <c r="B155" s="200"/>
      <c r="C155" s="200"/>
      <c r="D155" s="175"/>
      <c r="E155" s="175"/>
      <c r="F155" s="239"/>
      <c r="G155" s="201">
        <f>出入金!W155</f>
        <v>0</v>
      </c>
      <c r="H155" s="201">
        <f>出入金!X155</f>
        <v>0</v>
      </c>
      <c r="I155" s="34">
        <f>出入金!C155</f>
        <v>4.3413600000000149E-2</v>
      </c>
      <c r="J155" s="175"/>
      <c r="K155" s="175"/>
      <c r="L155" s="78"/>
      <c r="M155" s="78"/>
      <c r="N155" s="60"/>
      <c r="O155" s="60"/>
      <c r="P155" s="60"/>
      <c r="Q155" s="78"/>
      <c r="R155" s="78"/>
    </row>
    <row r="156" spans="1:18" hidden="1">
      <c r="A156" s="115">
        <v>44350</v>
      </c>
      <c r="B156" s="200"/>
      <c r="C156" s="200"/>
      <c r="D156" s="175"/>
      <c r="E156" s="175"/>
      <c r="F156" s="239"/>
      <c r="G156" s="201">
        <f>出入金!W156</f>
        <v>0</v>
      </c>
      <c r="H156" s="201">
        <f>出入金!X156</f>
        <v>0</v>
      </c>
      <c r="I156" s="34">
        <f>出入金!C156</f>
        <v>4.3405555555555704E-2</v>
      </c>
      <c r="J156" s="175"/>
      <c r="K156" s="175"/>
      <c r="L156" s="78"/>
      <c r="M156" s="78"/>
      <c r="N156" s="60"/>
      <c r="O156" s="60"/>
      <c r="P156" s="60"/>
      <c r="Q156" s="78"/>
      <c r="R156" s="78"/>
    </row>
    <row r="157" spans="1:18" hidden="1">
      <c r="A157" s="115">
        <v>44351</v>
      </c>
      <c r="B157" s="200"/>
      <c r="C157" s="200"/>
      <c r="D157" s="175"/>
      <c r="E157" s="175"/>
      <c r="F157" s="239"/>
      <c r="G157" s="201">
        <f>出入金!W157</f>
        <v>0</v>
      </c>
      <c r="H157" s="201">
        <f>出入金!X157</f>
        <v>0</v>
      </c>
      <c r="I157" s="34">
        <f>出入金!C157</f>
        <v>4.3397637795275737E-2</v>
      </c>
      <c r="J157" s="175"/>
      <c r="K157" s="175"/>
      <c r="L157" s="78"/>
      <c r="M157" s="78"/>
      <c r="N157" s="60"/>
      <c r="O157" s="60"/>
      <c r="P157" s="60"/>
      <c r="Q157" s="78"/>
      <c r="R157" s="78"/>
    </row>
    <row r="158" spans="1:18" hidden="1">
      <c r="A158" s="115">
        <v>44352</v>
      </c>
      <c r="B158" s="200"/>
      <c r="C158" s="200"/>
      <c r="D158" s="175"/>
      <c r="E158" s="175"/>
      <c r="F158" s="239"/>
      <c r="G158" s="201">
        <f>出入金!W158</f>
        <v>0</v>
      </c>
      <c r="H158" s="201">
        <f>出入金!X158</f>
        <v>0</v>
      </c>
      <c r="I158" s="34">
        <f>出入金!C158</f>
        <v>4.3389843750000143E-2</v>
      </c>
      <c r="J158" s="175"/>
      <c r="K158" s="175"/>
      <c r="L158" s="78"/>
      <c r="M158" s="78"/>
      <c r="N158" s="60"/>
      <c r="O158" s="60"/>
      <c r="P158" s="60"/>
      <c r="Q158" s="78"/>
      <c r="R158" s="78"/>
    </row>
    <row r="159" spans="1:18" hidden="1">
      <c r="A159" s="115">
        <v>44353</v>
      </c>
      <c r="B159" s="200"/>
      <c r="C159" s="200"/>
      <c r="D159" s="175"/>
      <c r="E159" s="175"/>
      <c r="F159" s="239"/>
      <c r="G159" s="201">
        <f>出入金!W159</f>
        <v>0</v>
      </c>
      <c r="H159" s="201">
        <f>出入金!X159</f>
        <v>0</v>
      </c>
      <c r="I159" s="34">
        <f>出入金!C159</f>
        <v>4.3382170542635802E-2</v>
      </c>
      <c r="J159" s="175"/>
      <c r="K159" s="175"/>
      <c r="L159" s="78"/>
      <c r="M159" s="78"/>
      <c r="N159" s="60"/>
      <c r="O159" s="60"/>
      <c r="P159" s="60"/>
      <c r="Q159" s="78"/>
      <c r="R159" s="78"/>
    </row>
    <row r="160" spans="1:18" hidden="1">
      <c r="A160" s="115">
        <v>44354</v>
      </c>
      <c r="B160" s="200"/>
      <c r="C160" s="200"/>
      <c r="D160" s="175"/>
      <c r="E160" s="175"/>
      <c r="F160" s="239"/>
      <c r="G160" s="201">
        <f>出入金!W160</f>
        <v>0</v>
      </c>
      <c r="H160" s="201">
        <f>出入金!X160</f>
        <v>0</v>
      </c>
      <c r="I160" s="34">
        <f>出入金!C160</f>
        <v>4.3374615384615518E-2</v>
      </c>
      <c r="J160" s="175"/>
      <c r="K160" s="175"/>
      <c r="L160" s="78"/>
      <c r="M160" s="78"/>
      <c r="N160" s="60"/>
      <c r="O160" s="60"/>
      <c r="P160" s="60"/>
      <c r="Q160" s="78"/>
      <c r="R160" s="78"/>
    </row>
    <row r="161" spans="1:18" hidden="1">
      <c r="A161" s="115">
        <v>44355</v>
      </c>
      <c r="B161" s="200"/>
      <c r="C161" s="200"/>
      <c r="D161" s="175"/>
      <c r="E161" s="175"/>
      <c r="F161" s="239"/>
      <c r="G161" s="201">
        <f>出入金!W161</f>
        <v>0</v>
      </c>
      <c r="H161" s="201">
        <f>出入金!X161</f>
        <v>0</v>
      </c>
      <c r="I161" s="34">
        <f>出入金!C161</f>
        <v>4.336717557251922E-2</v>
      </c>
      <c r="J161" s="175"/>
      <c r="K161" s="175"/>
      <c r="L161" s="78"/>
      <c r="M161" s="78"/>
      <c r="N161" s="60"/>
      <c r="O161" s="60"/>
      <c r="P161" s="60"/>
      <c r="Q161" s="78"/>
      <c r="R161" s="78"/>
    </row>
    <row r="162" spans="1:18" hidden="1">
      <c r="A162" s="115">
        <v>44356</v>
      </c>
      <c r="B162" s="200"/>
      <c r="C162" s="200"/>
      <c r="D162" s="175"/>
      <c r="E162" s="175"/>
      <c r="F162" s="239"/>
      <c r="G162" s="201">
        <f>出入金!W162</f>
        <v>0</v>
      </c>
      <c r="H162" s="201">
        <f>出入金!X162</f>
        <v>0</v>
      </c>
      <c r="I162" s="34">
        <f>出入金!C162</f>
        <v>4.3359848484848619E-2</v>
      </c>
      <c r="J162" s="175"/>
      <c r="K162" s="175"/>
      <c r="L162" s="78"/>
      <c r="M162" s="78"/>
      <c r="N162" s="60"/>
      <c r="O162" s="60"/>
      <c r="P162" s="60"/>
      <c r="Q162" s="78"/>
      <c r="R162" s="78"/>
    </row>
    <row r="163" spans="1:18" hidden="1">
      <c r="A163" s="115">
        <v>44357</v>
      </c>
      <c r="B163" s="200"/>
      <c r="C163" s="200"/>
      <c r="D163" s="175"/>
      <c r="E163" s="175"/>
      <c r="F163" s="239"/>
      <c r="G163" s="201">
        <f>出入金!W163</f>
        <v>0</v>
      </c>
      <c r="H163" s="201">
        <f>出入金!X163</f>
        <v>0</v>
      </c>
      <c r="I163" s="34">
        <f>出入金!C163</f>
        <v>4.3352631578947497E-2</v>
      </c>
      <c r="J163" s="175"/>
      <c r="K163" s="175"/>
      <c r="L163" s="78"/>
      <c r="M163" s="78"/>
      <c r="N163" s="60"/>
      <c r="O163" s="60"/>
      <c r="P163" s="60"/>
      <c r="Q163" s="78"/>
      <c r="R163" s="78"/>
    </row>
    <row r="164" spans="1:18" hidden="1">
      <c r="A164" s="115">
        <v>44358</v>
      </c>
      <c r="B164" s="200"/>
      <c r="C164" s="200"/>
      <c r="D164" s="175"/>
      <c r="E164" s="175"/>
      <c r="F164" s="239"/>
      <c r="G164" s="201">
        <f>出入金!W164</f>
        <v>0</v>
      </c>
      <c r="H164" s="201">
        <f>出入金!X164</f>
        <v>0</v>
      </c>
      <c r="I164" s="34">
        <f>出入金!C164</f>
        <v>4.3345522388059825E-2</v>
      </c>
      <c r="J164" s="175"/>
      <c r="K164" s="175"/>
      <c r="L164" s="78"/>
      <c r="M164" s="78"/>
      <c r="N164" s="60"/>
      <c r="O164" s="60"/>
      <c r="P164" s="60"/>
      <c r="Q164" s="78"/>
      <c r="R164" s="78"/>
    </row>
    <row r="165" spans="1:18" hidden="1">
      <c r="A165" s="115">
        <v>44359</v>
      </c>
      <c r="B165" s="200"/>
      <c r="C165" s="200"/>
      <c r="D165" s="175"/>
      <c r="E165" s="175"/>
      <c r="F165" s="239"/>
      <c r="G165" s="201">
        <f>出入金!W165</f>
        <v>0</v>
      </c>
      <c r="H165" s="201">
        <f>出入金!X165</f>
        <v>0</v>
      </c>
      <c r="I165" s="34">
        <f>出入金!C165</f>
        <v>4.3338518518518644E-2</v>
      </c>
      <c r="J165" s="175"/>
      <c r="K165" s="175"/>
      <c r="L165" s="78"/>
      <c r="M165" s="78"/>
      <c r="N165" s="60"/>
      <c r="O165" s="60"/>
      <c r="P165" s="60"/>
      <c r="Q165" s="78"/>
      <c r="R165" s="78"/>
    </row>
    <row r="166" spans="1:18" hidden="1">
      <c r="A166" s="115">
        <v>44360</v>
      </c>
      <c r="B166" s="200"/>
      <c r="C166" s="200"/>
      <c r="D166" s="175"/>
      <c r="E166" s="175"/>
      <c r="F166" s="239"/>
      <c r="G166" s="201">
        <f>出入金!W166</f>
        <v>0</v>
      </c>
      <c r="H166" s="201">
        <f>出入金!X166</f>
        <v>0</v>
      </c>
      <c r="I166" s="34">
        <f>出入金!C166</f>
        <v>4.3331617647058944E-2</v>
      </c>
      <c r="J166" s="175"/>
      <c r="K166" s="175"/>
      <c r="L166" s="78"/>
      <c r="M166" s="78"/>
      <c r="N166" s="60"/>
      <c r="O166" s="60"/>
      <c r="P166" s="60"/>
      <c r="Q166" s="78"/>
      <c r="R166" s="78"/>
    </row>
    <row r="167" spans="1:18" hidden="1">
      <c r="A167" s="115">
        <v>44361</v>
      </c>
      <c r="B167" s="200"/>
      <c r="C167" s="200"/>
      <c r="D167" s="175"/>
      <c r="E167" s="175"/>
      <c r="F167" s="239"/>
      <c r="G167" s="201">
        <f>出入金!W167</f>
        <v>0</v>
      </c>
      <c r="H167" s="201">
        <f>出入金!X167</f>
        <v>0</v>
      </c>
      <c r="I167" s="34">
        <f>出入金!C167</f>
        <v>4.3324817518248293E-2</v>
      </c>
      <c r="J167" s="175"/>
      <c r="K167" s="175"/>
      <c r="L167" s="78"/>
      <c r="M167" s="78"/>
      <c r="N167" s="60"/>
      <c r="O167" s="60"/>
      <c r="P167" s="60"/>
      <c r="Q167" s="78"/>
      <c r="R167" s="78"/>
    </row>
    <row r="168" spans="1:18" hidden="1">
      <c r="A168" s="115">
        <v>44362</v>
      </c>
      <c r="B168" s="200"/>
      <c r="C168" s="200"/>
      <c r="D168" s="175"/>
      <c r="E168" s="175"/>
      <c r="F168" s="239"/>
      <c r="G168" s="201">
        <f>出入金!W168</f>
        <v>0</v>
      </c>
      <c r="H168" s="201">
        <f>出入金!X168</f>
        <v>0</v>
      </c>
      <c r="I168" s="34">
        <f>出入金!C168</f>
        <v>4.3318115942029098E-2</v>
      </c>
      <c r="J168" s="175"/>
      <c r="K168" s="175"/>
      <c r="L168" s="78"/>
      <c r="M168" s="78"/>
      <c r="N168" s="60"/>
      <c r="O168" s="60"/>
      <c r="P168" s="60"/>
      <c r="Q168" s="78"/>
      <c r="R168" s="78"/>
    </row>
    <row r="169" spans="1:18" hidden="1">
      <c r="A169" s="115">
        <v>44363</v>
      </c>
      <c r="B169" s="200"/>
      <c r="C169" s="200"/>
      <c r="D169" s="175"/>
      <c r="E169" s="175"/>
      <c r="F169" s="239"/>
      <c r="G169" s="201">
        <f>出入金!W169</f>
        <v>0</v>
      </c>
      <c r="H169" s="201">
        <f>出入金!X169</f>
        <v>0</v>
      </c>
      <c r="I169" s="34">
        <f>出入金!C169</f>
        <v>4.3311510791367018E-2</v>
      </c>
      <c r="J169" s="175"/>
      <c r="K169" s="175"/>
      <c r="L169" s="78"/>
      <c r="M169" s="78"/>
      <c r="N169" s="60"/>
      <c r="O169" s="60"/>
      <c r="P169" s="60"/>
      <c r="Q169" s="78"/>
      <c r="R169" s="78"/>
    </row>
    <row r="170" spans="1:18" hidden="1">
      <c r="A170" s="115">
        <v>44364</v>
      </c>
      <c r="B170" s="200"/>
      <c r="C170" s="200"/>
      <c r="D170" s="175"/>
      <c r="E170" s="175"/>
      <c r="F170" s="239"/>
      <c r="G170" s="201">
        <f>出入金!W170</f>
        <v>0</v>
      </c>
      <c r="H170" s="201">
        <f>出入金!X170</f>
        <v>0</v>
      </c>
      <c r="I170" s="34">
        <f>出入金!C170</f>
        <v>4.3305000000000114E-2</v>
      </c>
      <c r="J170" s="175"/>
      <c r="K170" s="175"/>
      <c r="L170" s="78"/>
      <c r="M170" s="78"/>
      <c r="N170" s="60"/>
      <c r="O170" s="60"/>
      <c r="P170" s="60"/>
      <c r="Q170" s="78"/>
      <c r="R170" s="78"/>
    </row>
    <row r="171" spans="1:18" hidden="1">
      <c r="A171" s="115">
        <v>44365</v>
      </c>
      <c r="B171" s="200"/>
      <c r="C171" s="200"/>
      <c r="D171" s="175"/>
      <c r="E171" s="175"/>
      <c r="F171" s="239"/>
      <c r="G171" s="201">
        <f>出入金!W171</f>
        <v>0</v>
      </c>
      <c r="H171" s="201">
        <f>出入金!X171</f>
        <v>0</v>
      </c>
      <c r="I171" s="34">
        <f>出入金!C171</f>
        <v>4.3298581560283794E-2</v>
      </c>
      <c r="J171" s="175"/>
      <c r="K171" s="175"/>
      <c r="L171" s="78"/>
      <c r="M171" s="78"/>
      <c r="N171" s="60"/>
      <c r="O171" s="60"/>
      <c r="P171" s="60"/>
      <c r="Q171" s="78"/>
      <c r="R171" s="78"/>
    </row>
    <row r="172" spans="1:18" hidden="1">
      <c r="A172" s="115">
        <v>44366</v>
      </c>
      <c r="B172" s="200"/>
      <c r="C172" s="200"/>
      <c r="D172" s="175"/>
      <c r="E172" s="175"/>
      <c r="F172" s="239"/>
      <c r="G172" s="201">
        <f>出入金!W172</f>
        <v>0</v>
      </c>
      <c r="H172" s="201">
        <f>出入金!X172</f>
        <v>0</v>
      </c>
      <c r="I172" s="34">
        <f>出入金!C172</f>
        <v>4.3292253521126867E-2</v>
      </c>
      <c r="J172" s="175"/>
      <c r="K172" s="175"/>
      <c r="L172" s="78"/>
      <c r="M172" s="78"/>
      <c r="N172" s="60"/>
      <c r="O172" s="60"/>
      <c r="P172" s="60"/>
      <c r="Q172" s="78"/>
      <c r="R172" s="78"/>
    </row>
    <row r="173" spans="1:18" hidden="1">
      <c r="A173" s="115">
        <v>44367</v>
      </c>
      <c r="B173" s="200"/>
      <c r="C173" s="200"/>
      <c r="D173" s="175"/>
      <c r="E173" s="175"/>
      <c r="F173" s="239"/>
      <c r="G173" s="201">
        <f>出入金!W173</f>
        <v>0</v>
      </c>
      <c r="H173" s="201">
        <f>出入金!X173</f>
        <v>0</v>
      </c>
      <c r="I173" s="34">
        <f>出入金!C173</f>
        <v>4.3286013986014088E-2</v>
      </c>
      <c r="J173" s="175"/>
      <c r="K173" s="175"/>
      <c r="L173" s="78"/>
      <c r="M173" s="78"/>
      <c r="N173" s="60"/>
      <c r="O173" s="60"/>
      <c r="P173" s="60"/>
      <c r="Q173" s="78"/>
      <c r="R173" s="78"/>
    </row>
    <row r="174" spans="1:18" hidden="1">
      <c r="A174" s="115">
        <v>44368</v>
      </c>
      <c r="B174" s="200"/>
      <c r="C174" s="200"/>
      <c r="D174" s="175"/>
      <c r="E174" s="175"/>
      <c r="F174" s="239"/>
      <c r="G174" s="201">
        <f>出入金!W174</f>
        <v>0</v>
      </c>
      <c r="H174" s="201">
        <f>出入金!X174</f>
        <v>0</v>
      </c>
      <c r="I174" s="34">
        <f>出入金!C174</f>
        <v>4.3279861111111213E-2</v>
      </c>
      <c r="J174" s="175"/>
      <c r="K174" s="175"/>
      <c r="L174" s="78"/>
      <c r="M174" s="78"/>
      <c r="N174" s="60"/>
      <c r="O174" s="60"/>
      <c r="P174" s="60"/>
      <c r="Q174" s="78"/>
      <c r="R174" s="78"/>
    </row>
    <row r="175" spans="1:18" hidden="1">
      <c r="A175" s="115">
        <v>44369</v>
      </c>
      <c r="B175" s="200"/>
      <c r="C175" s="200"/>
      <c r="D175" s="175"/>
      <c r="E175" s="175"/>
      <c r="F175" s="239"/>
      <c r="G175" s="201">
        <f>出入金!W175</f>
        <v>0</v>
      </c>
      <c r="H175" s="201">
        <f>出入金!X175</f>
        <v>0</v>
      </c>
      <c r="I175" s="34">
        <f>出入金!C175</f>
        <v>4.3273793103448373E-2</v>
      </c>
      <c r="J175" s="175"/>
      <c r="K175" s="175"/>
      <c r="L175" s="78"/>
      <c r="M175" s="78"/>
      <c r="N175" s="60"/>
      <c r="O175" s="60"/>
      <c r="P175" s="60"/>
      <c r="Q175" s="78"/>
      <c r="R175" s="78"/>
    </row>
    <row r="176" spans="1:18" hidden="1">
      <c r="A176" s="115">
        <v>44370</v>
      </c>
      <c r="B176" s="200"/>
      <c r="C176" s="200"/>
      <c r="D176" s="175"/>
      <c r="E176" s="175"/>
      <c r="F176" s="239"/>
      <c r="G176" s="201">
        <f>出入金!W176</f>
        <v>0</v>
      </c>
      <c r="H176" s="201">
        <f>出入金!X176</f>
        <v>0</v>
      </c>
      <c r="I176" s="34">
        <f>出入金!C176</f>
        <v>4.326780821917818E-2</v>
      </c>
      <c r="J176" s="175"/>
      <c r="K176" s="175"/>
      <c r="L176" s="78"/>
      <c r="M176" s="78"/>
      <c r="N176" s="60"/>
      <c r="O176" s="60"/>
      <c r="P176" s="60"/>
      <c r="Q176" s="78"/>
      <c r="R176" s="78"/>
    </row>
    <row r="177" spans="1:18" hidden="1">
      <c r="A177" s="115">
        <v>44371</v>
      </c>
      <c r="B177" s="200"/>
      <c r="C177" s="200"/>
      <c r="D177" s="175"/>
      <c r="E177" s="175"/>
      <c r="F177" s="239"/>
      <c r="G177" s="201">
        <f>出入金!W177</f>
        <v>0</v>
      </c>
      <c r="H177" s="201">
        <f>出入金!X177</f>
        <v>0</v>
      </c>
      <c r="I177" s="34">
        <f>出入金!C177</f>
        <v>4.3261904761904856E-2</v>
      </c>
      <c r="J177" s="175"/>
      <c r="K177" s="175"/>
      <c r="L177" s="78"/>
      <c r="M177" s="78"/>
      <c r="N177" s="60"/>
      <c r="O177" s="60"/>
      <c r="P177" s="60"/>
      <c r="Q177" s="78"/>
      <c r="R177" s="78"/>
    </row>
    <row r="178" spans="1:18" hidden="1">
      <c r="A178" s="115">
        <v>44372</v>
      </c>
      <c r="B178" s="200"/>
      <c r="C178" s="200"/>
      <c r="D178" s="175"/>
      <c r="E178" s="175"/>
      <c r="F178" s="239"/>
      <c r="G178" s="201">
        <f>出入金!W178</f>
        <v>0</v>
      </c>
      <c r="H178" s="201">
        <f>出入金!X178</f>
        <v>0</v>
      </c>
      <c r="I178" s="34">
        <f>出入金!C178</f>
        <v>4.3256081081081171E-2</v>
      </c>
      <c r="J178" s="175"/>
      <c r="K178" s="175"/>
      <c r="L178" s="78"/>
      <c r="M178" s="78"/>
      <c r="N178" s="60"/>
      <c r="O178" s="60"/>
      <c r="P178" s="60"/>
      <c r="Q178" s="78"/>
      <c r="R178" s="78"/>
    </row>
    <row r="179" spans="1:18" hidden="1">
      <c r="A179" s="115">
        <v>44373</v>
      </c>
      <c r="B179" s="200"/>
      <c r="C179" s="200"/>
      <c r="D179" s="175"/>
      <c r="E179" s="175"/>
      <c r="F179" s="239"/>
      <c r="G179" s="201">
        <f>出入金!W179</f>
        <v>0</v>
      </c>
      <c r="H179" s="201">
        <f>出入金!X179</f>
        <v>0</v>
      </c>
      <c r="I179" s="34">
        <f>出入金!C179</f>
        <v>4.3250335570469887E-2</v>
      </c>
      <c r="J179" s="175"/>
      <c r="K179" s="175"/>
      <c r="L179" s="78"/>
      <c r="M179" s="78"/>
      <c r="N179" s="60"/>
      <c r="O179" s="60"/>
      <c r="P179" s="60"/>
      <c r="Q179" s="78"/>
      <c r="R179" s="78"/>
    </row>
    <row r="180" spans="1:18" hidden="1">
      <c r="A180" s="115">
        <v>44374</v>
      </c>
      <c r="B180" s="200"/>
      <c r="C180" s="200"/>
      <c r="D180" s="175"/>
      <c r="E180" s="175"/>
      <c r="F180" s="239"/>
      <c r="G180" s="201">
        <f>出入金!W180</f>
        <v>0</v>
      </c>
      <c r="H180" s="201">
        <f>出入金!X180</f>
        <v>0</v>
      </c>
      <c r="I180" s="34">
        <f>出入金!C180</f>
        <v>4.3244666666666758E-2</v>
      </c>
      <c r="J180" s="175"/>
      <c r="K180" s="175"/>
      <c r="L180" s="78"/>
      <c r="M180" s="78"/>
      <c r="N180" s="60"/>
      <c r="O180" s="60"/>
      <c r="P180" s="60"/>
      <c r="Q180" s="78"/>
      <c r="R180" s="78"/>
    </row>
    <row r="181" spans="1:18" hidden="1">
      <c r="A181" s="115">
        <v>44375</v>
      </c>
      <c r="B181" s="200"/>
      <c r="C181" s="200"/>
      <c r="D181" s="175"/>
      <c r="E181" s="175"/>
      <c r="F181" s="239"/>
      <c r="G181" s="201">
        <f>出入金!W181</f>
        <v>0</v>
      </c>
      <c r="H181" s="201">
        <f>出入金!X181</f>
        <v>0</v>
      </c>
      <c r="I181" s="34">
        <f>出入金!C181</f>
        <v>4.3239072847682206E-2</v>
      </c>
      <c r="J181" s="175"/>
      <c r="K181" s="175"/>
      <c r="L181" s="78"/>
      <c r="M181" s="78"/>
      <c r="N181" s="60"/>
      <c r="O181" s="60"/>
      <c r="P181" s="60"/>
      <c r="Q181" s="78"/>
      <c r="R181" s="78"/>
    </row>
    <row r="182" spans="1:18" hidden="1">
      <c r="A182" s="115">
        <v>44376</v>
      </c>
      <c r="B182" s="200"/>
      <c r="C182" s="200"/>
      <c r="D182" s="175"/>
      <c r="E182" s="175"/>
      <c r="F182" s="239"/>
      <c r="G182" s="201">
        <f>出入金!W182</f>
        <v>0</v>
      </c>
      <c r="H182" s="201">
        <f>出入金!X182</f>
        <v>0</v>
      </c>
      <c r="I182" s="34">
        <f>出入金!C182</f>
        <v>4.3233552631579034E-2</v>
      </c>
      <c r="J182" s="175"/>
      <c r="K182" s="175"/>
      <c r="L182" s="78"/>
      <c r="M182" s="78"/>
      <c r="N182" s="60"/>
      <c r="O182" s="60"/>
      <c r="P182" s="60"/>
      <c r="Q182" s="78"/>
      <c r="R182" s="78"/>
    </row>
    <row r="183" spans="1:18" hidden="1">
      <c r="A183" s="115">
        <v>44377</v>
      </c>
      <c r="B183" s="200"/>
      <c r="C183" s="200"/>
      <c r="D183" s="175"/>
      <c r="E183" s="175"/>
      <c r="F183" s="239"/>
      <c r="G183" s="201">
        <f>出入金!W183</f>
        <v>0</v>
      </c>
      <c r="H183" s="201">
        <f>出入金!X183</f>
        <v>0</v>
      </c>
      <c r="I183" s="34">
        <f>出入金!C183</f>
        <v>4.3228104575163483E-2</v>
      </c>
      <c r="J183" s="175"/>
      <c r="K183" s="175"/>
      <c r="L183" s="78"/>
      <c r="M183" s="78"/>
      <c r="N183" s="60"/>
      <c r="O183" s="60"/>
      <c r="P183" s="60"/>
      <c r="Q183" s="78"/>
      <c r="R183" s="78"/>
    </row>
    <row r="184" spans="1:18" hidden="1">
      <c r="A184" s="115">
        <v>44378</v>
      </c>
      <c r="B184" s="200"/>
      <c r="C184" s="200"/>
      <c r="D184" s="175"/>
      <c r="E184" s="175"/>
      <c r="F184" s="239"/>
      <c r="G184" s="201">
        <f>出入金!W184</f>
        <v>0</v>
      </c>
      <c r="H184" s="201">
        <f>出入金!X184</f>
        <v>0</v>
      </c>
      <c r="I184" s="34">
        <f>出入金!C184</f>
        <v>4.3224675324675409E-2</v>
      </c>
      <c r="J184" s="175"/>
      <c r="K184" s="175"/>
      <c r="L184" s="78"/>
      <c r="M184" s="78"/>
      <c r="N184" s="60"/>
      <c r="O184" s="60"/>
      <c r="P184" s="60"/>
      <c r="Q184" s="78"/>
      <c r="R184" s="78"/>
    </row>
    <row r="185" spans="1:18" hidden="1">
      <c r="A185" s="115">
        <v>44379</v>
      </c>
      <c r="B185" s="200"/>
      <c r="C185" s="200"/>
      <c r="D185" s="175"/>
      <c r="E185" s="175"/>
      <c r="F185" s="239"/>
      <c r="G185" s="201">
        <f>出入金!W185</f>
        <v>0</v>
      </c>
      <c r="H185" s="201">
        <f>出入金!X185</f>
        <v>0</v>
      </c>
      <c r="I185" s="34">
        <f>出入金!C185</f>
        <v>4.3221290322580729E-2</v>
      </c>
      <c r="J185" s="175"/>
      <c r="K185" s="175"/>
      <c r="L185" s="78"/>
      <c r="M185" s="78"/>
      <c r="N185" s="60"/>
      <c r="O185" s="60"/>
      <c r="P185" s="60"/>
      <c r="Q185" s="78"/>
      <c r="R185" s="78"/>
    </row>
    <row r="186" spans="1:18" hidden="1">
      <c r="A186" s="115">
        <v>44380</v>
      </c>
      <c r="B186" s="200"/>
      <c r="C186" s="200"/>
      <c r="D186" s="175"/>
      <c r="E186" s="175"/>
      <c r="F186" s="239"/>
      <c r="G186" s="201">
        <f>出入金!W186</f>
        <v>0</v>
      </c>
      <c r="H186" s="201">
        <f>出入金!X186</f>
        <v>0</v>
      </c>
      <c r="I186" s="34">
        <f>出入金!C186</f>
        <v>4.3217948717948797E-2</v>
      </c>
      <c r="J186" s="175"/>
      <c r="K186" s="175"/>
      <c r="L186" s="78"/>
      <c r="M186" s="78"/>
      <c r="N186" s="60"/>
      <c r="O186" s="60"/>
      <c r="P186" s="60"/>
      <c r="Q186" s="78"/>
      <c r="R186" s="78"/>
    </row>
    <row r="187" spans="1:18" hidden="1">
      <c r="A187" s="115">
        <v>44381</v>
      </c>
      <c r="B187" s="200"/>
      <c r="C187" s="200"/>
      <c r="D187" s="175"/>
      <c r="E187" s="175"/>
      <c r="F187" s="239"/>
      <c r="G187" s="201">
        <f>出入金!W187</f>
        <v>0</v>
      </c>
      <c r="H187" s="201">
        <f>出入金!X187</f>
        <v>0</v>
      </c>
      <c r="I187" s="34">
        <f>出入金!C187</f>
        <v>4.3214649681528744E-2</v>
      </c>
      <c r="J187" s="175"/>
      <c r="K187" s="175"/>
      <c r="L187" s="78"/>
      <c r="M187" s="78"/>
      <c r="N187" s="60"/>
      <c r="O187" s="60"/>
      <c r="P187" s="60"/>
      <c r="Q187" s="78"/>
      <c r="R187" s="78"/>
    </row>
    <row r="188" spans="1:18" hidden="1">
      <c r="A188" s="115">
        <v>44382</v>
      </c>
      <c r="B188" s="200"/>
      <c r="C188" s="200"/>
      <c r="D188" s="175"/>
      <c r="E188" s="175"/>
      <c r="F188" s="239"/>
      <c r="G188" s="201">
        <f>出入金!W188</f>
        <v>0</v>
      </c>
      <c r="H188" s="201">
        <f>出入金!X188</f>
        <v>0</v>
      </c>
      <c r="I188" s="34">
        <f>出入金!C188</f>
        <v>4.3211392405063366E-2</v>
      </c>
      <c r="J188" s="175"/>
      <c r="K188" s="175"/>
      <c r="L188" s="78"/>
      <c r="M188" s="78"/>
      <c r="N188" s="60"/>
      <c r="O188" s="60"/>
      <c r="P188" s="60"/>
      <c r="Q188" s="78"/>
      <c r="R188" s="78"/>
    </row>
    <row r="189" spans="1:18" hidden="1">
      <c r="A189" s="115">
        <v>44383</v>
      </c>
      <c r="B189" s="200"/>
      <c r="C189" s="200"/>
      <c r="D189" s="175"/>
      <c r="E189" s="175"/>
      <c r="F189" s="239"/>
      <c r="G189" s="201">
        <f>出入金!W189</f>
        <v>0</v>
      </c>
      <c r="H189" s="201">
        <f>出入金!X189</f>
        <v>0</v>
      </c>
      <c r="I189" s="34">
        <f>出入金!C189</f>
        <v>4.3208176100629006E-2</v>
      </c>
      <c r="J189" s="175"/>
      <c r="K189" s="175"/>
      <c r="L189" s="78"/>
      <c r="M189" s="78"/>
      <c r="N189" s="60"/>
      <c r="O189" s="60"/>
      <c r="P189" s="60"/>
      <c r="Q189" s="78"/>
      <c r="R189" s="78"/>
    </row>
    <row r="190" spans="1:18" hidden="1">
      <c r="A190" s="115">
        <v>44384</v>
      </c>
      <c r="B190" s="200"/>
      <c r="C190" s="200"/>
      <c r="D190" s="175"/>
      <c r="E190" s="175"/>
      <c r="F190" s="239"/>
      <c r="G190" s="201">
        <f>出入金!W190</f>
        <v>0</v>
      </c>
      <c r="H190" s="201">
        <f>出入金!X190</f>
        <v>0</v>
      </c>
      <c r="I190" s="34">
        <f>出入金!C190</f>
        <v>4.3205000000000077E-2</v>
      </c>
      <c r="J190" s="175"/>
      <c r="K190" s="175"/>
      <c r="L190" s="78"/>
      <c r="M190" s="78"/>
      <c r="N190" s="60"/>
      <c r="O190" s="60"/>
      <c r="P190" s="60"/>
      <c r="Q190" s="78"/>
      <c r="R190" s="78"/>
    </row>
    <row r="191" spans="1:18" hidden="1">
      <c r="A191" s="115">
        <v>44385</v>
      </c>
      <c r="B191" s="200"/>
      <c r="C191" s="200"/>
      <c r="D191" s="175"/>
      <c r="E191" s="175"/>
      <c r="F191" s="239"/>
      <c r="G191" s="201">
        <f>出入金!W191</f>
        <v>0</v>
      </c>
      <c r="H191" s="201">
        <f>出入金!X191</f>
        <v>0</v>
      </c>
      <c r="I191" s="34">
        <f>出入金!C191</f>
        <v>4.3201863354037341E-2</v>
      </c>
      <c r="J191" s="175"/>
      <c r="K191" s="175"/>
      <c r="L191" s="78"/>
      <c r="M191" s="78"/>
      <c r="N191" s="60"/>
      <c r="O191" s="60"/>
      <c r="P191" s="60"/>
      <c r="Q191" s="78"/>
      <c r="R191" s="78"/>
    </row>
    <row r="192" spans="1:18" hidden="1">
      <c r="A192" s="115">
        <v>44386</v>
      </c>
      <c r="B192" s="200"/>
      <c r="C192" s="200"/>
      <c r="D192" s="175"/>
      <c r="E192" s="175"/>
      <c r="F192" s="239"/>
      <c r="G192" s="201">
        <f>出入金!W192</f>
        <v>0</v>
      </c>
      <c r="H192" s="201">
        <f>出入金!X192</f>
        <v>0</v>
      </c>
      <c r="I192" s="34">
        <f>出入金!C192</f>
        <v>4.3198765432098843E-2</v>
      </c>
      <c r="J192" s="175"/>
      <c r="K192" s="175"/>
      <c r="L192" s="78"/>
      <c r="M192" s="78"/>
      <c r="N192" s="60"/>
      <c r="O192" s="60"/>
      <c r="P192" s="60"/>
      <c r="Q192" s="78"/>
      <c r="R192" s="78"/>
    </row>
    <row r="193" spans="1:18" hidden="1">
      <c r="A193" s="115">
        <v>44387</v>
      </c>
      <c r="B193" s="200"/>
      <c r="C193" s="200"/>
      <c r="D193" s="175"/>
      <c r="E193" s="175"/>
      <c r="F193" s="239"/>
      <c r="G193" s="201">
        <f>出入金!W193</f>
        <v>0</v>
      </c>
      <c r="H193" s="201">
        <f>出入金!X193</f>
        <v>0</v>
      </c>
      <c r="I193" s="34">
        <f>出入金!C193</f>
        <v>4.319570552147247E-2</v>
      </c>
      <c r="J193" s="175"/>
      <c r="K193" s="175"/>
      <c r="L193" s="78"/>
      <c r="M193" s="78"/>
      <c r="N193" s="60"/>
      <c r="O193" s="60"/>
      <c r="P193" s="60"/>
      <c r="Q193" s="78"/>
      <c r="R193" s="78"/>
    </row>
    <row r="194" spans="1:18" hidden="1">
      <c r="A194" s="115">
        <v>44388</v>
      </c>
      <c r="B194" s="200"/>
      <c r="C194" s="200"/>
      <c r="D194" s="175"/>
      <c r="E194" s="175"/>
      <c r="F194" s="239"/>
      <c r="G194" s="201">
        <f>出入金!W194</f>
        <v>0</v>
      </c>
      <c r="H194" s="201">
        <f>出入金!X194</f>
        <v>0</v>
      </c>
      <c r="I194" s="34">
        <f>出入金!C194</f>
        <v>4.3192682926829346E-2</v>
      </c>
      <c r="J194" s="175"/>
      <c r="K194" s="175"/>
      <c r="L194" s="78"/>
      <c r="M194" s="78"/>
      <c r="N194" s="60"/>
      <c r="O194" s="60"/>
      <c r="P194" s="60"/>
      <c r="Q194" s="78"/>
      <c r="R194" s="78"/>
    </row>
    <row r="195" spans="1:18" hidden="1">
      <c r="A195" s="115">
        <v>44389</v>
      </c>
      <c r="B195" s="200"/>
      <c r="C195" s="200"/>
      <c r="D195" s="175"/>
      <c r="E195" s="175"/>
      <c r="F195" s="239"/>
      <c r="G195" s="201">
        <f>出入金!W195</f>
        <v>0</v>
      </c>
      <c r="H195" s="201">
        <f>出入金!X195</f>
        <v>0</v>
      </c>
      <c r="I195" s="34">
        <f>出入金!C195</f>
        <v>4.3189696969697045E-2</v>
      </c>
      <c r="J195" s="175"/>
      <c r="K195" s="175"/>
      <c r="L195" s="78"/>
      <c r="M195" s="78"/>
      <c r="N195" s="60"/>
      <c r="O195" s="60"/>
      <c r="P195" s="60"/>
      <c r="Q195" s="78"/>
      <c r="R195" s="78"/>
    </row>
    <row r="196" spans="1:18" hidden="1">
      <c r="A196" s="115">
        <v>44390</v>
      </c>
      <c r="B196" s="200"/>
      <c r="C196" s="200"/>
      <c r="D196" s="175"/>
      <c r="E196" s="175"/>
      <c r="F196" s="239"/>
      <c r="G196" s="201">
        <f>出入金!W196</f>
        <v>0</v>
      </c>
      <c r="H196" s="201">
        <f>出入金!X196</f>
        <v>0</v>
      </c>
      <c r="I196" s="34">
        <f>出入金!C196</f>
        <v>4.3186746987951878E-2</v>
      </c>
      <c r="J196" s="175"/>
      <c r="K196" s="175"/>
      <c r="L196" s="78"/>
      <c r="M196" s="78"/>
      <c r="N196" s="60"/>
      <c r="O196" s="60"/>
      <c r="P196" s="60"/>
      <c r="Q196" s="78"/>
      <c r="R196" s="78"/>
    </row>
    <row r="197" spans="1:18" hidden="1">
      <c r="A197" s="115">
        <v>44391</v>
      </c>
      <c r="B197" s="200"/>
      <c r="C197" s="200"/>
      <c r="D197" s="175"/>
      <c r="E197" s="175"/>
      <c r="F197" s="239"/>
      <c r="G197" s="201">
        <f>出入金!W197</f>
        <v>0</v>
      </c>
      <c r="H197" s="201">
        <f>出入金!X197</f>
        <v>0</v>
      </c>
      <c r="I197" s="34">
        <f>出入金!C197</f>
        <v>4.3183832335329415E-2</v>
      </c>
      <c r="J197" s="175"/>
      <c r="K197" s="175"/>
      <c r="L197" s="78"/>
      <c r="M197" s="78"/>
      <c r="N197" s="60"/>
      <c r="O197" s="60"/>
      <c r="P197" s="60"/>
      <c r="Q197" s="78"/>
      <c r="R197" s="78"/>
    </row>
    <row r="198" spans="1:18" hidden="1">
      <c r="A198" s="115">
        <v>44392</v>
      </c>
      <c r="B198" s="200"/>
      <c r="C198" s="200"/>
      <c r="D198" s="175"/>
      <c r="E198" s="175"/>
      <c r="F198" s="239"/>
      <c r="G198" s="201">
        <f>出入金!W198</f>
        <v>0</v>
      </c>
      <c r="H198" s="201">
        <f>出入金!X198</f>
        <v>0</v>
      </c>
      <c r="I198" s="34">
        <f>出入金!C198</f>
        <v>4.3180952380952452E-2</v>
      </c>
      <c r="J198" s="175"/>
      <c r="K198" s="175"/>
      <c r="L198" s="78"/>
      <c r="M198" s="78"/>
      <c r="N198" s="60"/>
      <c r="O198" s="60"/>
      <c r="P198" s="60"/>
      <c r="Q198" s="78"/>
      <c r="R198" s="78"/>
    </row>
    <row r="199" spans="1:18" hidden="1">
      <c r="A199" s="115">
        <v>44393</v>
      </c>
      <c r="B199" s="200"/>
      <c r="C199" s="200"/>
      <c r="D199" s="175"/>
      <c r="E199" s="175"/>
      <c r="F199" s="239"/>
      <c r="G199" s="201">
        <f>出入金!W199</f>
        <v>0</v>
      </c>
      <c r="H199" s="201">
        <f>出入金!X199</f>
        <v>0</v>
      </c>
      <c r="I199" s="34">
        <f>出入金!C199</f>
        <v>4.317810650887581E-2</v>
      </c>
      <c r="J199" s="175"/>
      <c r="K199" s="175"/>
      <c r="L199" s="78"/>
      <c r="M199" s="78"/>
      <c r="N199" s="60"/>
      <c r="O199" s="60"/>
      <c r="P199" s="60"/>
      <c r="Q199" s="78"/>
      <c r="R199" s="78"/>
    </row>
    <row r="200" spans="1:18" hidden="1">
      <c r="A200" s="115">
        <v>44394</v>
      </c>
      <c r="B200" s="200"/>
      <c r="C200" s="200"/>
      <c r="D200" s="175"/>
      <c r="E200" s="175"/>
      <c r="F200" s="239"/>
      <c r="G200" s="201">
        <f>出入金!W200</f>
        <v>0</v>
      </c>
      <c r="H200" s="201">
        <f>出入金!X200</f>
        <v>0</v>
      </c>
      <c r="I200" s="34">
        <f>出入金!C200</f>
        <v>4.3175294117647131E-2</v>
      </c>
      <c r="J200" s="175"/>
      <c r="K200" s="175"/>
      <c r="L200" s="78"/>
      <c r="M200" s="78"/>
      <c r="N200" s="60"/>
      <c r="O200" s="60"/>
      <c r="P200" s="60"/>
      <c r="Q200" s="78"/>
      <c r="R200" s="78"/>
    </row>
    <row r="201" spans="1:18" hidden="1">
      <c r="A201" s="115">
        <v>44395</v>
      </c>
      <c r="B201" s="200"/>
      <c r="C201" s="200"/>
      <c r="D201" s="175"/>
      <c r="E201" s="175"/>
      <c r="F201" s="239"/>
      <c r="G201" s="201">
        <f>出入金!W201</f>
        <v>0</v>
      </c>
      <c r="H201" s="201">
        <f>出入金!X201</f>
        <v>0</v>
      </c>
      <c r="I201" s="34">
        <f>出入金!C201</f>
        <v>4.3172514619883112E-2</v>
      </c>
      <c r="J201" s="175"/>
      <c r="K201" s="175"/>
      <c r="L201" s="78"/>
      <c r="M201" s="78"/>
      <c r="N201" s="60"/>
      <c r="O201" s="60"/>
      <c r="P201" s="60"/>
      <c r="Q201" s="78"/>
      <c r="R201" s="78"/>
    </row>
    <row r="202" spans="1:18" hidden="1">
      <c r="A202" s="115">
        <v>44396</v>
      </c>
      <c r="B202" s="200"/>
      <c r="C202" s="200"/>
      <c r="D202" s="175"/>
      <c r="E202" s="175"/>
      <c r="F202" s="239"/>
      <c r="G202" s="201">
        <f>出入金!W202</f>
        <v>0</v>
      </c>
      <c r="H202" s="201">
        <f>出入金!X202</f>
        <v>0</v>
      </c>
      <c r="I202" s="34">
        <f>出入金!C202</f>
        <v>4.3169767441860532E-2</v>
      </c>
      <c r="J202" s="175"/>
      <c r="K202" s="175"/>
      <c r="L202" s="78"/>
      <c r="M202" s="78"/>
      <c r="N202" s="60"/>
      <c r="O202" s="60"/>
      <c r="P202" s="60"/>
      <c r="Q202" s="78"/>
      <c r="R202" s="78"/>
    </row>
    <row r="203" spans="1:18" hidden="1">
      <c r="A203" s="115">
        <v>44397</v>
      </c>
      <c r="B203" s="200"/>
      <c r="C203" s="200"/>
      <c r="D203" s="175"/>
      <c r="E203" s="175"/>
      <c r="F203" s="239"/>
      <c r="G203" s="201">
        <f>出入金!W203</f>
        <v>0</v>
      </c>
      <c r="H203" s="201">
        <f>出入金!X203</f>
        <v>0</v>
      </c>
      <c r="I203" s="34">
        <f>出入金!C203</f>
        <v>4.3167052023121454E-2</v>
      </c>
      <c r="J203" s="175"/>
      <c r="K203" s="175"/>
      <c r="L203" s="78"/>
      <c r="M203" s="78"/>
      <c r="N203" s="60"/>
      <c r="O203" s="60"/>
      <c r="P203" s="60"/>
      <c r="Q203" s="78"/>
      <c r="R203" s="78"/>
    </row>
    <row r="204" spans="1:18" hidden="1">
      <c r="A204" s="115">
        <v>44398</v>
      </c>
      <c r="B204" s="200"/>
      <c r="C204" s="200"/>
      <c r="D204" s="175"/>
      <c r="E204" s="175"/>
      <c r="F204" s="239"/>
      <c r="G204" s="201">
        <f>出入金!W204</f>
        <v>0</v>
      </c>
      <c r="H204" s="201">
        <f>出入金!X204</f>
        <v>0</v>
      </c>
      <c r="I204" s="34">
        <f>出入金!C204</f>
        <v>4.3164367816092022E-2</v>
      </c>
      <c r="J204" s="175"/>
      <c r="K204" s="175"/>
      <c r="L204" s="78"/>
      <c r="M204" s="78"/>
      <c r="N204" s="60"/>
      <c r="O204" s="60"/>
      <c r="P204" s="60"/>
      <c r="Q204" s="78"/>
      <c r="R204" s="78"/>
    </row>
    <row r="205" spans="1:18" hidden="1">
      <c r="A205" s="115">
        <v>44399</v>
      </c>
      <c r="B205" s="200"/>
      <c r="C205" s="200"/>
      <c r="D205" s="175"/>
      <c r="E205" s="175"/>
      <c r="F205" s="239"/>
      <c r="G205" s="201">
        <f>出入金!W205</f>
        <v>0</v>
      </c>
      <c r="H205" s="201">
        <f>出入金!X205</f>
        <v>0</v>
      </c>
      <c r="I205" s="34">
        <f>出入金!C205</f>
        <v>4.3161714285714352E-2</v>
      </c>
      <c r="J205" s="175"/>
      <c r="K205" s="175"/>
      <c r="L205" s="78"/>
      <c r="M205" s="78"/>
      <c r="N205" s="60"/>
      <c r="O205" s="60"/>
      <c r="P205" s="60"/>
      <c r="Q205" s="78"/>
      <c r="R205" s="78"/>
    </row>
    <row r="206" spans="1:18" hidden="1">
      <c r="A206" s="115">
        <v>44400</v>
      </c>
      <c r="B206" s="208"/>
      <c r="C206" s="208"/>
      <c r="D206" s="220"/>
      <c r="E206" s="220"/>
      <c r="G206" s="201">
        <f>出入金!W206</f>
        <v>0</v>
      </c>
      <c r="H206" s="201">
        <f>出入金!X206</f>
        <v>0</v>
      </c>
      <c r="I206" s="34">
        <f>出入金!C206</f>
        <v>4.3159090909090973E-2</v>
      </c>
      <c r="N206" s="123"/>
      <c r="O206" s="123"/>
    </row>
    <row r="207" spans="1:18" hidden="1">
      <c r="A207" s="115">
        <v>44401</v>
      </c>
      <c r="B207" s="208"/>
      <c r="C207" s="208"/>
      <c r="D207" s="220"/>
      <c r="E207" s="220"/>
      <c r="G207" s="201">
        <f>出入金!W207</f>
        <v>0</v>
      </c>
      <c r="H207" s="201">
        <f>出入金!X207</f>
        <v>0</v>
      </c>
      <c r="I207" s="34">
        <f>出入金!C207</f>
        <v>4.3156497175141306E-2</v>
      </c>
      <c r="N207" s="123"/>
      <c r="O207" s="123"/>
    </row>
    <row r="208" spans="1:18" hidden="1">
      <c r="A208" s="115">
        <v>44402</v>
      </c>
      <c r="B208" s="208"/>
      <c r="C208" s="208"/>
      <c r="D208" s="220"/>
      <c r="E208" s="220"/>
      <c r="G208" s="201">
        <f>出入金!W208</f>
        <v>0</v>
      </c>
      <c r="H208" s="201">
        <f>出入金!X208</f>
        <v>0</v>
      </c>
      <c r="I208" s="34">
        <f>出入金!C208</f>
        <v>4.3153932584269729E-2</v>
      </c>
      <c r="N208" s="123"/>
      <c r="O208" s="123"/>
    </row>
    <row r="209" spans="1:15" hidden="1">
      <c r="A209" s="115">
        <v>44403</v>
      </c>
      <c r="B209" s="208"/>
      <c r="C209" s="208"/>
      <c r="D209" s="220"/>
      <c r="E209" s="220"/>
      <c r="G209" s="201">
        <f>出入金!W209</f>
        <v>0</v>
      </c>
      <c r="H209" s="201">
        <f>出入金!X209</f>
        <v>0</v>
      </c>
      <c r="I209" s="34">
        <f>出入金!C209</f>
        <v>4.3151396648044758E-2</v>
      </c>
      <c r="N209" s="123"/>
      <c r="O209" s="123"/>
    </row>
    <row r="210" spans="1:15" hidden="1">
      <c r="A210" s="115">
        <v>44404</v>
      </c>
      <c r="B210" s="208"/>
      <c r="C210" s="208"/>
      <c r="D210" s="220"/>
      <c r="E210" s="220"/>
      <c r="G210" s="201">
        <f>出入金!W210</f>
        <v>0</v>
      </c>
      <c r="H210" s="201">
        <f>出入金!X210</f>
        <v>0</v>
      </c>
      <c r="I210" s="34">
        <f>出入金!C210</f>
        <v>4.3148888888888952E-2</v>
      </c>
      <c r="N210" s="123"/>
      <c r="O210" s="123"/>
    </row>
    <row r="211" spans="1:15" hidden="1">
      <c r="A211" s="115">
        <v>44405</v>
      </c>
      <c r="B211" s="208"/>
      <c r="C211" s="208"/>
      <c r="D211" s="220"/>
      <c r="E211" s="220"/>
      <c r="G211" s="201">
        <f>出入金!W211</f>
        <v>0</v>
      </c>
      <c r="H211" s="201">
        <f>出入金!X211</f>
        <v>0</v>
      </c>
      <c r="I211" s="34">
        <f>出入金!C211</f>
        <v>4.314640883977907E-2</v>
      </c>
      <c r="N211" s="123"/>
      <c r="O211" s="123"/>
    </row>
    <row r="212" spans="1:15" hidden="1">
      <c r="A212" s="115">
        <v>44406</v>
      </c>
      <c r="B212" s="208"/>
      <c r="C212" s="208"/>
      <c r="D212" s="220"/>
      <c r="E212" s="220"/>
      <c r="G212" s="201">
        <f>出入金!W212</f>
        <v>0</v>
      </c>
      <c r="H212" s="201">
        <f>出入金!X212</f>
        <v>0</v>
      </c>
      <c r="I212" s="34">
        <f>出入金!C212</f>
        <v>4.3143956043956107E-2</v>
      </c>
      <c r="N212" s="123"/>
      <c r="O212" s="123"/>
    </row>
    <row r="213" spans="1:15" hidden="1">
      <c r="A213" s="115">
        <v>44407</v>
      </c>
      <c r="B213" s="208"/>
      <c r="C213" s="208"/>
      <c r="D213" s="220"/>
      <c r="E213" s="220"/>
      <c r="G213" s="201">
        <f>出入金!W213</f>
        <v>0</v>
      </c>
      <c r="H213" s="201">
        <f>出入金!X213</f>
        <v>0</v>
      </c>
      <c r="I213" s="34">
        <f>出入金!C213</f>
        <v>4.3141530054644869E-2</v>
      </c>
      <c r="N213" s="123"/>
      <c r="O213" s="123"/>
    </row>
    <row r="214" spans="1:15" hidden="1">
      <c r="A214" s="115">
        <v>44408</v>
      </c>
      <c r="B214" s="208"/>
      <c r="C214" s="208"/>
      <c r="D214" s="220"/>
      <c r="E214" s="220"/>
      <c r="G214" s="201">
        <f>出入金!W214</f>
        <v>0</v>
      </c>
      <c r="H214" s="201">
        <f>出入金!X214</f>
        <v>0</v>
      </c>
      <c r="I214" s="34">
        <f>出入金!C214</f>
        <v>4.3139130434782673E-2</v>
      </c>
      <c r="N214" s="123"/>
      <c r="O214" s="123"/>
    </row>
    <row r="215" spans="1:15" hidden="1">
      <c r="A215" s="115">
        <v>44409</v>
      </c>
      <c r="B215" s="208"/>
      <c r="C215" s="208"/>
      <c r="D215" s="220"/>
      <c r="E215" s="220"/>
      <c r="G215" s="201">
        <f>出入金!W215</f>
        <v>0</v>
      </c>
      <c r="H215" s="201">
        <f>出入金!X215</f>
        <v>0</v>
      </c>
      <c r="I215" s="34">
        <f>出入金!C215</f>
        <v>4.3136216216216279E-2</v>
      </c>
      <c r="N215" s="123"/>
      <c r="O215" s="123"/>
    </row>
    <row r="216" spans="1:15" hidden="1">
      <c r="A216" s="115">
        <v>44410</v>
      </c>
      <c r="B216" s="208"/>
      <c r="C216" s="208"/>
      <c r="D216" s="220"/>
      <c r="E216" s="220"/>
      <c r="G216" s="201">
        <f>出入金!W216</f>
        <v>0</v>
      </c>
      <c r="H216" s="201">
        <f>出入金!X216</f>
        <v>0</v>
      </c>
      <c r="I216" s="34">
        <f>出入金!C216</f>
        <v>4.3133333333333392E-2</v>
      </c>
      <c r="N216" s="123"/>
      <c r="O216" s="123"/>
    </row>
    <row r="217" spans="1:15" hidden="1">
      <c r="A217" s="115">
        <v>44411</v>
      </c>
      <c r="B217" s="208"/>
      <c r="C217" s="208"/>
      <c r="D217" s="220"/>
      <c r="E217" s="220"/>
      <c r="G217" s="201">
        <f>出入金!W217</f>
        <v>0</v>
      </c>
      <c r="H217" s="201">
        <f>出入金!X217</f>
        <v>0</v>
      </c>
      <c r="I217" s="34">
        <f>出入金!C217</f>
        <v>4.313048128342252E-2</v>
      </c>
      <c r="N217" s="123"/>
      <c r="O217" s="123"/>
    </row>
    <row r="218" spans="1:15" hidden="1">
      <c r="A218" s="115">
        <v>44412</v>
      </c>
      <c r="B218" s="208"/>
      <c r="C218" s="208"/>
      <c r="D218" s="220"/>
      <c r="E218" s="220"/>
      <c r="G218" s="201">
        <f>出入金!W218</f>
        <v>0</v>
      </c>
      <c r="H218" s="201">
        <f>出入金!X218</f>
        <v>0</v>
      </c>
      <c r="I218" s="34">
        <f>出入金!C218</f>
        <v>4.3127659574468145E-2</v>
      </c>
      <c r="N218" s="123"/>
      <c r="O218" s="123"/>
    </row>
    <row r="219" spans="1:15" hidden="1">
      <c r="A219" s="115">
        <v>44413</v>
      </c>
      <c r="B219" s="208"/>
      <c r="C219" s="208"/>
      <c r="D219" s="220"/>
      <c r="E219" s="220"/>
      <c r="G219" s="201">
        <f>出入金!W219</f>
        <v>0</v>
      </c>
      <c r="H219" s="201">
        <f>出入金!X219</f>
        <v>0</v>
      </c>
      <c r="I219" s="34">
        <f>出入金!C219</f>
        <v>4.3124867724867788E-2</v>
      </c>
      <c r="N219" s="123"/>
      <c r="O219" s="123"/>
    </row>
    <row r="220" spans="1:15" hidden="1">
      <c r="A220" s="115">
        <v>44414</v>
      </c>
      <c r="B220" s="208"/>
      <c r="C220" s="208"/>
      <c r="D220" s="220"/>
      <c r="E220" s="220"/>
      <c r="G220" s="201">
        <f>出入金!W220</f>
        <v>0</v>
      </c>
      <c r="H220" s="201">
        <f>出入金!X220</f>
        <v>0</v>
      </c>
      <c r="I220" s="34">
        <f>出入金!C220</f>
        <v>4.3122105263157955E-2</v>
      </c>
      <c r="N220" s="123"/>
      <c r="O220" s="123"/>
    </row>
    <row r="221" spans="1:15" hidden="1">
      <c r="A221" s="115">
        <v>44415</v>
      </c>
      <c r="B221" s="208"/>
      <c r="C221" s="208"/>
      <c r="D221" s="220"/>
      <c r="E221" s="220"/>
      <c r="G221" s="201">
        <f>出入金!W221</f>
        <v>0</v>
      </c>
      <c r="H221" s="201">
        <f>出入金!X221</f>
        <v>0</v>
      </c>
      <c r="I221" s="34">
        <f>出入金!C221</f>
        <v>4.3119371727748754E-2</v>
      </c>
      <c r="N221" s="123"/>
      <c r="O221" s="123"/>
    </row>
    <row r="222" spans="1:15" hidden="1">
      <c r="A222" s="115">
        <v>44416</v>
      </c>
      <c r="B222" s="208"/>
      <c r="C222" s="208"/>
      <c r="D222" s="220"/>
      <c r="E222" s="220"/>
      <c r="G222" s="201">
        <f>出入金!W222</f>
        <v>0</v>
      </c>
      <c r="H222" s="201">
        <f>出入金!X222</f>
        <v>0</v>
      </c>
      <c r="I222" s="34">
        <f>出入金!C222</f>
        <v>4.3116666666666727E-2</v>
      </c>
      <c r="N222" s="123"/>
      <c r="O222" s="123"/>
    </row>
    <row r="223" spans="1:15" hidden="1">
      <c r="A223" s="115">
        <v>44417</v>
      </c>
      <c r="B223" s="208"/>
      <c r="C223" s="208"/>
      <c r="D223" s="220"/>
      <c r="E223" s="220"/>
      <c r="G223" s="201">
        <f>出入金!W223</f>
        <v>0</v>
      </c>
      <c r="H223" s="201">
        <f>出入金!X223</f>
        <v>0</v>
      </c>
      <c r="I223" s="34">
        <f>出入金!C223</f>
        <v>4.3113989637305762E-2</v>
      </c>
      <c r="N223" s="123"/>
      <c r="O223" s="123"/>
    </row>
    <row r="224" spans="1:15" hidden="1">
      <c r="A224" s="115">
        <v>44418</v>
      </c>
      <c r="B224" s="208"/>
      <c r="C224" s="208"/>
      <c r="D224" s="220"/>
      <c r="E224" s="220"/>
      <c r="G224" s="201">
        <f>出入金!W224</f>
        <v>0</v>
      </c>
      <c r="H224" s="201">
        <f>出入金!X224</f>
        <v>0</v>
      </c>
      <c r="I224" s="34">
        <f>出入金!C224</f>
        <v>4.3111340206185629E-2</v>
      </c>
      <c r="N224" s="123"/>
      <c r="O224" s="123"/>
    </row>
    <row r="225" spans="1:15" hidden="1">
      <c r="A225" s="115">
        <v>44419</v>
      </c>
      <c r="B225" s="208"/>
      <c r="C225" s="208"/>
      <c r="D225" s="220"/>
      <c r="E225" s="220"/>
      <c r="G225" s="201">
        <f>出入金!W225</f>
        <v>0</v>
      </c>
      <c r="H225" s="201">
        <f>出入金!X225</f>
        <v>0</v>
      </c>
      <c r="I225" s="34">
        <f>出入金!C225</f>
        <v>4.3108717948718012E-2</v>
      </c>
      <c r="N225" s="123"/>
      <c r="O225" s="123"/>
    </row>
    <row r="226" spans="1:15" hidden="1">
      <c r="A226" s="115">
        <v>44420</v>
      </c>
      <c r="B226" s="208"/>
      <c r="C226" s="208"/>
      <c r="D226" s="220"/>
      <c r="E226" s="220"/>
      <c r="G226" s="201">
        <f>出入金!W226</f>
        <v>0</v>
      </c>
      <c r="H226" s="201">
        <f>出入金!X226</f>
        <v>0</v>
      </c>
      <c r="I226" s="34">
        <f>出入金!C226</f>
        <v>4.3106122448979656E-2</v>
      </c>
      <c r="N226" s="123"/>
      <c r="O226" s="123"/>
    </row>
    <row r="227" spans="1:15" hidden="1">
      <c r="A227" s="115">
        <v>44421</v>
      </c>
      <c r="B227" s="208"/>
      <c r="C227" s="208"/>
      <c r="D227" s="220"/>
      <c r="E227" s="220"/>
      <c r="G227" s="201">
        <f>出入金!W227</f>
        <v>0</v>
      </c>
      <c r="H227" s="201">
        <f>出入金!X227</f>
        <v>0</v>
      </c>
      <c r="I227" s="34">
        <f>出入金!C227</f>
        <v>4.3103553299492454E-2</v>
      </c>
      <c r="N227" s="123"/>
      <c r="O227" s="123"/>
    </row>
    <row r="228" spans="1:15" hidden="1">
      <c r="A228" s="115">
        <v>44422</v>
      </c>
      <c r="B228" s="208"/>
      <c r="C228" s="208"/>
      <c r="D228" s="220"/>
      <c r="E228" s="220"/>
      <c r="G228" s="201">
        <f>出入金!W228</f>
        <v>0</v>
      </c>
      <c r="H228" s="201">
        <f>出入金!X228</f>
        <v>0</v>
      </c>
      <c r="I228" s="34">
        <f>出入金!C228</f>
        <v>4.3101010101010168E-2</v>
      </c>
      <c r="N228" s="123"/>
      <c r="O228" s="123"/>
    </row>
    <row r="229" spans="1:15" hidden="1">
      <c r="A229" s="115">
        <v>44423</v>
      </c>
      <c r="B229" s="208"/>
      <c r="C229" s="208"/>
      <c r="D229" s="220"/>
      <c r="E229" s="220"/>
      <c r="G229" s="201">
        <f>出入金!W229</f>
        <v>0</v>
      </c>
      <c r="H229" s="201">
        <f>出入金!X229</f>
        <v>0</v>
      </c>
      <c r="I229" s="34">
        <f>出入金!C229</f>
        <v>4.3098492462311622E-2</v>
      </c>
      <c r="N229" s="123"/>
      <c r="O229" s="123"/>
    </row>
    <row r="230" spans="1:15" hidden="1">
      <c r="A230" s="115">
        <v>44424</v>
      </c>
      <c r="B230" s="208"/>
      <c r="C230" s="208"/>
      <c r="D230" s="220"/>
      <c r="E230" s="220"/>
      <c r="G230" s="201">
        <f>出入金!W230</f>
        <v>0</v>
      </c>
      <c r="H230" s="201">
        <f>出入金!X230</f>
        <v>0</v>
      </c>
      <c r="I230" s="34">
        <f>出入金!C230</f>
        <v>4.3096000000000065E-2</v>
      </c>
      <c r="N230" s="123"/>
      <c r="O230" s="123"/>
    </row>
    <row r="231" spans="1:15" hidden="1">
      <c r="A231" s="115">
        <v>44425</v>
      </c>
      <c r="B231" s="208"/>
      <c r="C231" s="208"/>
      <c r="D231" s="220"/>
      <c r="E231" s="220"/>
      <c r="G231" s="201">
        <f>出入金!W231</f>
        <v>0</v>
      </c>
      <c r="H231" s="201">
        <f>出入金!X231</f>
        <v>0</v>
      </c>
      <c r="I231" s="34">
        <f>出入金!C231</f>
        <v>4.3093532338308524E-2</v>
      </c>
      <c r="N231" s="123"/>
      <c r="O231" s="123"/>
    </row>
    <row r="232" spans="1:15" hidden="1">
      <c r="A232" s="115">
        <v>44426</v>
      </c>
      <c r="B232" s="208"/>
      <c r="C232" s="208"/>
      <c r="D232" s="220"/>
      <c r="E232" s="220"/>
      <c r="G232" s="201">
        <f>出入金!W232</f>
        <v>0</v>
      </c>
      <c r="H232" s="201">
        <f>出入金!X232</f>
        <v>0</v>
      </c>
      <c r="I232" s="34">
        <f>出入金!C232</f>
        <v>4.3091089108910963E-2</v>
      </c>
      <c r="N232" s="123"/>
      <c r="O232" s="123"/>
    </row>
    <row r="233" spans="1:15" hidden="1">
      <c r="A233" s="115">
        <v>44427</v>
      </c>
      <c r="B233" s="208"/>
      <c r="C233" s="208"/>
      <c r="D233" s="220"/>
      <c r="E233" s="220"/>
      <c r="G233" s="201">
        <f>出入金!W233</f>
        <v>0</v>
      </c>
      <c r="H233" s="201">
        <f>出入金!X233</f>
        <v>0</v>
      </c>
      <c r="I233" s="34">
        <f>出入金!C233</f>
        <v>4.3088669950738984E-2</v>
      </c>
      <c r="N233" s="123"/>
      <c r="O233" s="123"/>
    </row>
    <row r="234" spans="1:15" hidden="1">
      <c r="A234" s="115">
        <v>44428</v>
      </c>
      <c r="B234" s="208"/>
      <c r="C234" s="208"/>
      <c r="D234" s="220"/>
      <c r="E234" s="220"/>
      <c r="G234" s="201">
        <f>出入金!W234</f>
        <v>0</v>
      </c>
      <c r="H234" s="201">
        <f>出入金!X234</f>
        <v>0</v>
      </c>
      <c r="I234" s="34">
        <f>出入金!C234</f>
        <v>4.3086274509803991E-2</v>
      </c>
      <c r="N234" s="123"/>
      <c r="O234" s="123"/>
    </row>
    <row r="235" spans="1:15" hidden="1">
      <c r="A235" s="115">
        <v>44429</v>
      </c>
      <c r="B235" s="208"/>
      <c r="C235" s="208"/>
      <c r="D235" s="220"/>
      <c r="E235" s="220"/>
      <c r="G235" s="201">
        <f>出入金!W235</f>
        <v>0</v>
      </c>
      <c r="H235" s="201">
        <f>出入金!X235</f>
        <v>0</v>
      </c>
      <c r="I235" s="34">
        <f>出入金!C235</f>
        <v>4.3083902439024463E-2</v>
      </c>
      <c r="N235" s="123"/>
      <c r="O235" s="123"/>
    </row>
    <row r="236" spans="1:15" hidden="1">
      <c r="A236" s="115">
        <v>44430</v>
      </c>
      <c r="B236" s="208"/>
      <c r="C236" s="208"/>
      <c r="D236" s="220"/>
      <c r="E236" s="220"/>
      <c r="G236" s="201">
        <f>出入金!W236</f>
        <v>0</v>
      </c>
      <c r="H236" s="201">
        <f>出入金!X236</f>
        <v>0</v>
      </c>
      <c r="I236" s="34">
        <f>出入金!C236</f>
        <v>4.3081553398058324E-2</v>
      </c>
      <c r="N236" s="123"/>
      <c r="O236" s="123"/>
    </row>
    <row r="237" spans="1:15" hidden="1">
      <c r="A237" s="115">
        <v>44431</v>
      </c>
      <c r="B237" s="208"/>
      <c r="C237" s="208"/>
      <c r="D237" s="220"/>
      <c r="E237" s="220"/>
      <c r="G237" s="201">
        <f>出入金!W237</f>
        <v>0</v>
      </c>
      <c r="H237" s="201">
        <f>出入金!X237</f>
        <v>0</v>
      </c>
      <c r="I237" s="34">
        <f>出入金!C237</f>
        <v>4.3079227053140171E-2</v>
      </c>
      <c r="N237" s="123"/>
      <c r="O237" s="123"/>
    </row>
    <row r="238" spans="1:15" hidden="1">
      <c r="A238" s="115">
        <v>44432</v>
      </c>
      <c r="B238" s="208"/>
      <c r="C238" s="208"/>
      <c r="D238" s="220"/>
      <c r="E238" s="220"/>
      <c r="G238" s="201">
        <f>出入金!W238</f>
        <v>0</v>
      </c>
      <c r="H238" s="201">
        <f>出入金!X238</f>
        <v>0</v>
      </c>
      <c r="I238" s="34">
        <f>出入金!C238</f>
        <v>4.3076923076923151E-2</v>
      </c>
      <c r="N238" s="123"/>
      <c r="O238" s="123"/>
    </row>
    <row r="239" spans="1:15" hidden="1">
      <c r="A239" s="115">
        <v>44433</v>
      </c>
      <c r="B239" s="208"/>
      <c r="C239" s="208"/>
      <c r="D239" s="220"/>
      <c r="E239" s="220"/>
      <c r="G239" s="201">
        <f>出入金!W239</f>
        <v>0</v>
      </c>
      <c r="H239" s="201">
        <f>出入金!X239</f>
        <v>0</v>
      </c>
      <c r="I239" s="34">
        <f>出入金!C239</f>
        <v>4.3074641148325432E-2</v>
      </c>
      <c r="N239" s="123"/>
      <c r="O239" s="123"/>
    </row>
    <row r="240" spans="1:15" hidden="1">
      <c r="A240" s="115">
        <v>44434</v>
      </c>
      <c r="B240" s="208"/>
      <c r="C240" s="208"/>
      <c r="D240" s="220"/>
      <c r="E240" s="220"/>
      <c r="G240" s="201">
        <f>出入金!W240</f>
        <v>0</v>
      </c>
      <c r="H240" s="201">
        <f>出入金!X240</f>
        <v>0</v>
      </c>
      <c r="I240" s="34">
        <f>出入金!C240</f>
        <v>4.3072380952381029E-2</v>
      </c>
      <c r="N240" s="123"/>
      <c r="O240" s="123"/>
    </row>
    <row r="241" spans="1:24" hidden="1">
      <c r="A241" s="115">
        <v>44435</v>
      </c>
      <c r="B241" s="208"/>
      <c r="C241" s="208"/>
      <c r="D241" s="220"/>
      <c r="E241" s="220"/>
      <c r="G241" s="201">
        <f>出入金!W241</f>
        <v>0</v>
      </c>
      <c r="H241" s="201">
        <f>出入金!X241</f>
        <v>0</v>
      </c>
      <c r="I241" s="34">
        <f>出入金!C241</f>
        <v>4.3070142180094861E-2</v>
      </c>
      <c r="N241" s="123"/>
      <c r="O241" s="123"/>
    </row>
    <row r="242" spans="1:24" hidden="1">
      <c r="A242" s="115">
        <v>44436</v>
      </c>
      <c r="B242" s="208"/>
      <c r="C242" s="208"/>
      <c r="D242" s="220"/>
      <c r="E242" s="220"/>
      <c r="G242" s="201">
        <f>出入金!W242</f>
        <v>0</v>
      </c>
      <c r="H242" s="201">
        <f>出入金!X242</f>
        <v>0</v>
      </c>
      <c r="I242" s="34">
        <f>出入金!C242</f>
        <v>4.3067924528301958E-2</v>
      </c>
      <c r="N242" s="123"/>
      <c r="O242" s="123"/>
    </row>
    <row r="243" spans="1:24" hidden="1">
      <c r="A243" s="115">
        <v>44437</v>
      </c>
      <c r="B243" s="208"/>
      <c r="C243" s="208"/>
      <c r="D243" s="220"/>
      <c r="E243" s="220"/>
      <c r="G243" s="201">
        <f>出入金!W243</f>
        <v>0</v>
      </c>
      <c r="H243" s="201">
        <f>出入金!X243</f>
        <v>0</v>
      </c>
      <c r="I243" s="34">
        <f>出入金!C243</f>
        <v>4.3065727699530591E-2</v>
      </c>
      <c r="N243" s="123"/>
      <c r="O243" s="123"/>
    </row>
    <row r="244" spans="1:24" hidden="1">
      <c r="A244" s="115">
        <v>44438</v>
      </c>
      <c r="B244" s="208"/>
      <c r="C244" s="208"/>
      <c r="D244" s="220"/>
      <c r="E244" s="220"/>
      <c r="G244" s="201">
        <f>出入金!W244</f>
        <v>0</v>
      </c>
      <c r="H244" s="201">
        <f>出入金!X244</f>
        <v>0</v>
      </c>
      <c r="I244" s="34">
        <f>出入金!C244</f>
        <v>4.3063551401869238E-2</v>
      </c>
      <c r="N244" s="123"/>
      <c r="O244" s="123"/>
    </row>
    <row r="245" spans="1:24" hidden="1">
      <c r="A245" s="115">
        <v>44439</v>
      </c>
      <c r="B245" s="208"/>
      <c r="C245" s="208"/>
      <c r="D245" s="220"/>
      <c r="E245" s="220"/>
      <c r="G245" s="201">
        <f>出入金!W245</f>
        <v>0</v>
      </c>
      <c r="H245" s="201">
        <f>出入金!X245</f>
        <v>0</v>
      </c>
      <c r="I245" s="34">
        <f>出入金!C245</f>
        <v>4.3061395348837288E-2</v>
      </c>
      <c r="N245" s="123"/>
      <c r="O245" s="123"/>
    </row>
    <row r="246" spans="1:24" hidden="1">
      <c r="A246" s="115">
        <v>44440</v>
      </c>
      <c r="B246" s="208"/>
      <c r="C246" s="208"/>
      <c r="D246" s="220"/>
      <c r="E246" s="220"/>
      <c r="G246" s="201">
        <f>出入金!W246</f>
        <v>0</v>
      </c>
      <c r="H246" s="201">
        <f>出入金!X246</f>
        <v>0</v>
      </c>
      <c r="I246" s="34">
        <f>出入金!C246</f>
        <v>4.3059259259259339E-2</v>
      </c>
      <c r="N246" s="123"/>
      <c r="O246" s="123"/>
    </row>
    <row r="247" spans="1:24" hidden="1">
      <c r="A247" s="115">
        <v>44441</v>
      </c>
      <c r="B247" s="208"/>
      <c r="C247" s="208"/>
      <c r="D247" s="220"/>
      <c r="E247" s="220"/>
      <c r="G247" s="201">
        <f>出入金!W247</f>
        <v>0</v>
      </c>
      <c r="H247" s="201">
        <f>出入金!X247</f>
        <v>0</v>
      </c>
      <c r="I247" s="34">
        <f>出入金!C247</f>
        <v>4.3057142857142933E-2</v>
      </c>
      <c r="N247" s="123"/>
      <c r="O247" s="123"/>
    </row>
    <row r="248" spans="1:24">
      <c r="A248" s="115">
        <v>44442</v>
      </c>
      <c r="B248" s="240">
        <f>[1]!f_nav_unit($A$1,A248)</f>
        <v>1.2019</v>
      </c>
      <c r="C248" s="240">
        <f>[1]!f_nav_accumulated($A$1,A248)</f>
        <v>1.2019</v>
      </c>
      <c r="D248" s="167">
        <v>66560445.960000001</v>
      </c>
      <c r="E248" s="222">
        <f t="shared" ref="E248:E279" si="0">B248*D248</f>
        <v>79998999.999323994</v>
      </c>
      <c r="F248" s="238">
        <f t="shared" ref="F248:F279" si="1">C248/$C$248</f>
        <v>1</v>
      </c>
      <c r="G248" s="201">
        <f>出入金!W248</f>
        <v>80000000</v>
      </c>
      <c r="H248" s="201">
        <f>出入金!X248</f>
        <v>325203.25203252031</v>
      </c>
      <c r="I248" s="34">
        <f>出入金!C248</f>
        <v>4.3055045871559713E-2</v>
      </c>
      <c r="J248" s="167">
        <f>E248-G248</f>
        <v>-1000.0006760060787</v>
      </c>
      <c r="K248" s="167">
        <f t="shared" ref="K248:K279" si="2">E248-G248</f>
        <v>-1000.0006760060787</v>
      </c>
      <c r="L248" s="123">
        <f t="shared" ref="L248:L279" si="3">K248/H248</f>
        <v>-3.0750020787186924E-3</v>
      </c>
      <c r="M248" s="123">
        <f>J248/AVERAGE($G$248:G248)</f>
        <v>-1.2500008450075984E-5</v>
      </c>
      <c r="N248" s="123">
        <f>K248/AVERAGE($G$248:G248)</f>
        <v>-1.2500008450075984E-5</v>
      </c>
      <c r="O248" s="123">
        <f>N248/COUNT($N$248:N248)*365</f>
        <v>-4.562503084277734E-3</v>
      </c>
      <c r="P248" t="e">
        <f>(O248-I248)/(STDEV($M$248:M248)*SQRT(365))</f>
        <v>#DIV/0!</v>
      </c>
      <c r="Q248" s="123">
        <f>IF(N248&lt;0,N248,0)</f>
        <v>-1.2500008450075984E-5</v>
      </c>
      <c r="R248" s="123">
        <f>MIN($Q$248:Q248)</f>
        <v>-1.2500008450075984E-5</v>
      </c>
      <c r="S248" s="123">
        <f t="shared" ref="S248:S279" si="4">IF(WEEKDAY(A:A)=6,N:N,S247)</f>
        <v>-1.2500008450075984E-5</v>
      </c>
      <c r="T248" s="123">
        <f>IF(S248&lt;0,S248,0)</f>
        <v>-1.2500008450075984E-5</v>
      </c>
      <c r="U248" s="123">
        <f>MIN($T$248:T248)</f>
        <v>-1.2500008450075984E-5</v>
      </c>
      <c r="V248" s="124">
        <v>0.2</v>
      </c>
      <c r="W248" s="120">
        <v>-8.5500000000000007E-2</v>
      </c>
      <c r="X248" s="124">
        <v>0.19</v>
      </c>
    </row>
    <row r="249" spans="1:24">
      <c r="A249" s="115">
        <v>44443</v>
      </c>
      <c r="B249" s="240">
        <f>[1]!f_nav_unit($A$1,A249)</f>
        <v>1.2019</v>
      </c>
      <c r="C249" s="240">
        <f>[1]!f_nav_accumulated($A$1,A249)</f>
        <v>1.2019</v>
      </c>
      <c r="D249" s="167">
        <v>66560445.960000001</v>
      </c>
      <c r="E249" s="222">
        <f t="shared" si="0"/>
        <v>79998999.999323994</v>
      </c>
      <c r="F249" s="238">
        <f t="shared" si="1"/>
        <v>1</v>
      </c>
      <c r="G249" s="201">
        <f>出入金!W249</f>
        <v>80000000</v>
      </c>
      <c r="H249" s="201">
        <f>出入金!X249</f>
        <v>647773.27935222676</v>
      </c>
      <c r="I249" s="34">
        <f>出入金!C249</f>
        <v>4.3052968036529755E-2</v>
      </c>
      <c r="J249" s="167">
        <f t="shared" ref="J249:J280" si="5">E249-E248</f>
        <v>0</v>
      </c>
      <c r="K249" s="167">
        <f t="shared" si="2"/>
        <v>-1000.0006760060787</v>
      </c>
      <c r="L249" s="123">
        <f t="shared" si="3"/>
        <v>-1.5437510435843838E-3</v>
      </c>
      <c r="M249" s="123">
        <f>J249/AVERAGE($G$248:G249)</f>
        <v>0</v>
      </c>
      <c r="N249" s="123">
        <f>K249/AVERAGE($G$248:G249)</f>
        <v>-1.2500008450075984E-5</v>
      </c>
      <c r="O249" s="123">
        <f>N249/COUNT($N$248:N249)*365</f>
        <v>-2.281251542138867E-3</v>
      </c>
      <c r="P249">
        <f>(O249-I249)/(STDEV($M$248:M249)*SQRT(365))</f>
        <v>-268.46297764156321</v>
      </c>
      <c r="Q249" s="76">
        <f>(N249+1)/(MAX($N$249:N249)+1)-1</f>
        <v>0</v>
      </c>
      <c r="R249" s="123">
        <f>MIN($Q$248:Q249)</f>
        <v>-1.2500008450075984E-5</v>
      </c>
      <c r="S249" s="123">
        <f t="shared" si="4"/>
        <v>-1.2500008450075984E-5</v>
      </c>
      <c r="T249" s="123">
        <f>(S249+1)/(MAX($S$248:S249)+1)-1</f>
        <v>0</v>
      </c>
      <c r="U249" s="123">
        <f>MIN($T$248:T249)</f>
        <v>-1.2500008450075984E-5</v>
      </c>
      <c r="V249" s="124">
        <f t="shared" ref="V249:V280" si="6">$V$248</f>
        <v>0.2</v>
      </c>
      <c r="W249" s="120">
        <f t="shared" ref="W249:W280" si="7">$W$248</f>
        <v>-8.5500000000000007E-2</v>
      </c>
      <c r="X249" s="124">
        <f t="shared" ref="X249:X280" si="8">$X$248</f>
        <v>0.19</v>
      </c>
    </row>
    <row r="250" spans="1:24">
      <c r="A250" s="115">
        <v>44444</v>
      </c>
      <c r="B250" s="240">
        <f>[1]!f_nav_unit($A$1,A250)</f>
        <v>1.2019</v>
      </c>
      <c r="C250" s="240">
        <f>[1]!f_nav_accumulated($A$1,A250)</f>
        <v>1.2019</v>
      </c>
      <c r="D250" s="167">
        <v>66560445.960000001</v>
      </c>
      <c r="E250" s="222">
        <f t="shared" si="0"/>
        <v>79998999.999323994</v>
      </c>
      <c r="F250" s="238">
        <f t="shared" si="1"/>
        <v>1</v>
      </c>
      <c r="G250" s="201">
        <f>出入金!W250</f>
        <v>80000000</v>
      </c>
      <c r="H250" s="201">
        <f>出入金!X250</f>
        <v>967741.93548387091</v>
      </c>
      <c r="I250" s="34">
        <f>出入金!C250</f>
        <v>4.3050909090909167E-2</v>
      </c>
      <c r="J250" s="167">
        <f t="shared" si="5"/>
        <v>0</v>
      </c>
      <c r="K250" s="167">
        <f t="shared" si="2"/>
        <v>-1000.0006760060787</v>
      </c>
      <c r="L250" s="123">
        <f t="shared" si="3"/>
        <v>-1.033334031872948E-3</v>
      </c>
      <c r="M250" s="123">
        <f>J250/AVERAGE($G$248:G250)</f>
        <v>0</v>
      </c>
      <c r="N250" s="123">
        <f>K250/AVERAGE($G$248:G250)</f>
        <v>-1.2500008450075984E-5</v>
      </c>
      <c r="O250" s="123">
        <f>N250/COUNT($N$248:N250)*365</f>
        <v>-1.5208343614259115E-3</v>
      </c>
      <c r="P250">
        <f>(O250-I250)/(STDEV($M$248:M250)*SQRT(365))</f>
        <v>-323.26859126397648</v>
      </c>
      <c r="Q250" s="123">
        <f>(N250+1)/(MAX($N$249:N250)+1)-1</f>
        <v>0</v>
      </c>
      <c r="R250" s="123">
        <f>MIN($Q$248:Q250)</f>
        <v>-1.2500008450075984E-5</v>
      </c>
      <c r="S250" s="123">
        <f t="shared" si="4"/>
        <v>-1.2500008450075984E-5</v>
      </c>
      <c r="T250" s="123">
        <f>(S250+1)/(MAX($S$248:S250)+1)-1</f>
        <v>0</v>
      </c>
      <c r="U250" s="123">
        <f>MIN($T$248:T250)</f>
        <v>-1.2500008450075984E-5</v>
      </c>
      <c r="V250" s="124">
        <f t="shared" si="6"/>
        <v>0.2</v>
      </c>
      <c r="W250" s="120">
        <f t="shared" si="7"/>
        <v>-8.5500000000000007E-2</v>
      </c>
      <c r="X250" s="124">
        <f t="shared" si="8"/>
        <v>0.19</v>
      </c>
    </row>
    <row r="251" spans="1:24">
      <c r="A251" s="115">
        <v>44445</v>
      </c>
      <c r="B251" s="240">
        <f>[1]!f_nav_unit($A$1,A251)</f>
        <v>1.2019</v>
      </c>
      <c r="C251" s="240">
        <f>[1]!f_nav_accumulated($A$1,A251)</f>
        <v>1.2019</v>
      </c>
      <c r="D251" s="167">
        <v>66560445.960000001</v>
      </c>
      <c r="E251" s="222">
        <f t="shared" si="0"/>
        <v>79998999.999323994</v>
      </c>
      <c r="F251" s="238">
        <f t="shared" si="1"/>
        <v>1</v>
      </c>
      <c r="G251" s="201">
        <f>出入金!W251</f>
        <v>80000000</v>
      </c>
      <c r="H251" s="201">
        <f>出入金!X251</f>
        <v>1285140.562248996</v>
      </c>
      <c r="I251" s="34">
        <f>出入金!C251</f>
        <v>4.3048868778280625E-2</v>
      </c>
      <c r="J251" s="167">
        <f t="shared" si="5"/>
        <v>0</v>
      </c>
      <c r="K251" s="167">
        <f t="shared" si="2"/>
        <v>-1000.0006760060787</v>
      </c>
      <c r="L251" s="123">
        <f t="shared" si="3"/>
        <v>-7.7812552601722994E-4</v>
      </c>
      <c r="M251" s="123">
        <f>J251/AVERAGE($G$248:G251)</f>
        <v>0</v>
      </c>
      <c r="N251" s="123">
        <f>K251/AVERAGE($G$248:G251)</f>
        <v>-1.2500008450075984E-5</v>
      </c>
      <c r="O251" s="123">
        <f>N251/COUNT($N$248:N251)*365</f>
        <v>-1.1406257710694335E-3</v>
      </c>
      <c r="P251">
        <f>(O251-I251)/(STDEV($M$248:M251)*SQRT(365))</f>
        <v>-370.07716701438039</v>
      </c>
      <c r="Q251" s="123">
        <f>(N251+1)/(MAX($N$249:N251)+1)-1</f>
        <v>0</v>
      </c>
      <c r="R251" s="123">
        <f>MIN($Q$248:Q251)</f>
        <v>-1.2500008450075984E-5</v>
      </c>
      <c r="S251" s="123">
        <f t="shared" si="4"/>
        <v>-1.2500008450075984E-5</v>
      </c>
      <c r="T251" s="123">
        <f>(S251+1)/(MAX($S$248:S251)+1)-1</f>
        <v>0</v>
      </c>
      <c r="U251" s="123">
        <f>MIN($T$248:T251)</f>
        <v>-1.2500008450075984E-5</v>
      </c>
      <c r="V251" s="124">
        <f t="shared" si="6"/>
        <v>0.2</v>
      </c>
      <c r="W251" s="120">
        <f t="shared" si="7"/>
        <v>-8.5500000000000007E-2</v>
      </c>
      <c r="X251" s="124">
        <f t="shared" si="8"/>
        <v>0.19</v>
      </c>
    </row>
    <row r="252" spans="1:24">
      <c r="A252" s="115">
        <v>44446</v>
      </c>
      <c r="B252" s="240">
        <f>[1]!f_nav_unit($A$1,A252)</f>
        <v>1.2019</v>
      </c>
      <c r="C252" s="240">
        <f>[1]!f_nav_accumulated($A$1,A252)</f>
        <v>1.2019</v>
      </c>
      <c r="D252" s="167">
        <v>66560445.960000001</v>
      </c>
      <c r="E252" s="222">
        <f t="shared" si="0"/>
        <v>79998999.999323994</v>
      </c>
      <c r="F252" s="238">
        <f t="shared" si="1"/>
        <v>1</v>
      </c>
      <c r="G252" s="201">
        <f>出入金!W252</f>
        <v>80000000</v>
      </c>
      <c r="H252" s="201">
        <f>出入金!X252</f>
        <v>1600000</v>
      </c>
      <c r="I252" s="34">
        <f>出入金!C252</f>
        <v>4.3046846846846926E-2</v>
      </c>
      <c r="J252" s="167">
        <f t="shared" si="5"/>
        <v>0</v>
      </c>
      <c r="K252" s="167">
        <f t="shared" si="2"/>
        <v>-1000.0006760060787</v>
      </c>
      <c r="L252" s="123">
        <f t="shared" si="3"/>
        <v>-6.2500042250379921E-4</v>
      </c>
      <c r="M252" s="123">
        <f>J252/AVERAGE($G$248:G252)</f>
        <v>0</v>
      </c>
      <c r="N252" s="123">
        <f>K252/AVERAGE($G$248:G252)</f>
        <v>-1.2500008450075984E-5</v>
      </c>
      <c r="O252" s="123">
        <f>N252/COUNT($N$248:N252)*365</f>
        <v>-9.1250061685554679E-4</v>
      </c>
      <c r="P252">
        <f>(O252-I252)/(STDEV($M$248:M252)*SQRT(365))</f>
        <v>-411.60391832485323</v>
      </c>
      <c r="Q252" s="123">
        <f>(N252+1)/(MAX($N$249:N252)+1)-1</f>
        <v>0</v>
      </c>
      <c r="R252" s="123">
        <f>MIN($Q$248:Q252)</f>
        <v>-1.2500008450075984E-5</v>
      </c>
      <c r="S252" s="123">
        <f t="shared" si="4"/>
        <v>-1.2500008450075984E-5</v>
      </c>
      <c r="T252" s="123">
        <f>(S252+1)/(MAX($S$248:S252)+1)-1</f>
        <v>0</v>
      </c>
      <c r="U252" s="123">
        <f>MIN($T$248:T252)</f>
        <v>-1.2500008450075984E-5</v>
      </c>
      <c r="V252" s="124">
        <f t="shared" si="6"/>
        <v>0.2</v>
      </c>
      <c r="W252" s="120">
        <f t="shared" si="7"/>
        <v>-8.5500000000000007E-2</v>
      </c>
      <c r="X252" s="124">
        <f t="shared" si="8"/>
        <v>0.19</v>
      </c>
    </row>
    <row r="253" spans="1:24">
      <c r="A253" s="115">
        <v>44447</v>
      </c>
      <c r="B253" s="240">
        <f>[1]!f_nav_unit($A$1,A253)</f>
        <v>1.2019</v>
      </c>
      <c r="C253" s="240">
        <f>[1]!f_nav_accumulated($A$1,A253)</f>
        <v>1.2019</v>
      </c>
      <c r="D253" s="167">
        <v>66560445.960000001</v>
      </c>
      <c r="E253" s="222">
        <f t="shared" si="0"/>
        <v>79998999.999323994</v>
      </c>
      <c r="F253" s="238">
        <f t="shared" si="1"/>
        <v>1</v>
      </c>
      <c r="G253" s="201">
        <f>出入金!W253</f>
        <v>80000000</v>
      </c>
      <c r="H253" s="201">
        <f>出入金!X253</f>
        <v>1912350.5976095619</v>
      </c>
      <c r="I253" s="34">
        <f>出入金!C253</f>
        <v>4.3044843049327437E-2</v>
      </c>
      <c r="J253" s="167">
        <f t="shared" si="5"/>
        <v>0</v>
      </c>
      <c r="K253" s="167">
        <f t="shared" si="2"/>
        <v>-1000.0006760060787</v>
      </c>
      <c r="L253" s="123">
        <f t="shared" si="3"/>
        <v>-5.2291702016151191E-4</v>
      </c>
      <c r="M253" s="123">
        <f>J253/AVERAGE($G$248:G253)</f>
        <v>0</v>
      </c>
      <c r="N253" s="123">
        <f>K253/AVERAGE($G$248:G253)</f>
        <v>-1.2500008450075984E-5</v>
      </c>
      <c r="O253" s="123">
        <f>N253/COUNT($N$248:N253)*365</f>
        <v>-7.6041718071295577E-4</v>
      </c>
      <c r="P253">
        <f>(O253-I253)/(STDEV($M$248:M253)*SQRT(365))</f>
        <v>-449.30903423886895</v>
      </c>
      <c r="Q253" s="123">
        <f>(N253+1)/(MAX($N$249:N253)+1)-1</f>
        <v>0</v>
      </c>
      <c r="R253" s="123">
        <f>MIN($Q$248:Q253)</f>
        <v>-1.2500008450075984E-5</v>
      </c>
      <c r="S253" s="123">
        <f t="shared" si="4"/>
        <v>-1.2500008450075984E-5</v>
      </c>
      <c r="T253" s="123">
        <f>(S253+1)/(MAX($S$248:S253)+1)-1</f>
        <v>0</v>
      </c>
      <c r="U253" s="123">
        <f>MIN($T$248:T253)</f>
        <v>-1.2500008450075984E-5</v>
      </c>
      <c r="V253" s="124">
        <f t="shared" si="6"/>
        <v>0.2</v>
      </c>
      <c r="W253" s="120">
        <f t="shared" si="7"/>
        <v>-8.5500000000000007E-2</v>
      </c>
      <c r="X253" s="124">
        <f t="shared" si="8"/>
        <v>0.19</v>
      </c>
    </row>
    <row r="254" spans="1:24">
      <c r="A254" s="115">
        <v>44448</v>
      </c>
      <c r="B254" s="240">
        <f>[1]!f_nav_unit($A$1,A254)</f>
        <v>1.2019</v>
      </c>
      <c r="C254" s="240">
        <f>[1]!f_nav_accumulated($A$1,A254)</f>
        <v>1.2019</v>
      </c>
      <c r="D254" s="167">
        <v>66560445.960000001</v>
      </c>
      <c r="E254" s="222">
        <f t="shared" si="0"/>
        <v>79998999.999323994</v>
      </c>
      <c r="F254" s="238">
        <f t="shared" si="1"/>
        <v>1</v>
      </c>
      <c r="G254" s="201">
        <f>出入金!W254</f>
        <v>80000000</v>
      </c>
      <c r="H254" s="201">
        <f>出入金!X254</f>
        <v>2222222.222222222</v>
      </c>
      <c r="I254" s="34">
        <f>出入金!C254</f>
        <v>4.3042857142857223E-2</v>
      </c>
      <c r="J254" s="167">
        <f t="shared" si="5"/>
        <v>0</v>
      </c>
      <c r="K254" s="167">
        <f t="shared" si="2"/>
        <v>-1000.0006760060787</v>
      </c>
      <c r="L254" s="123">
        <f t="shared" si="3"/>
        <v>-4.5000030420273547E-4</v>
      </c>
      <c r="M254" s="123">
        <f>J254/AVERAGE($G$248:G254)</f>
        <v>0</v>
      </c>
      <c r="N254" s="123">
        <f>K254/AVERAGE($G$248:G254)</f>
        <v>-1.2500008450075984E-5</v>
      </c>
      <c r="O254" s="123">
        <f>N254/COUNT($N$248:N254)*365</f>
        <v>-6.5178615489681912E-4</v>
      </c>
      <c r="P254">
        <f>(O254-I254)/(STDEV($M$248:M254)*SQRT(365))</f>
        <v>-484.08372243447968</v>
      </c>
      <c r="Q254" s="123">
        <f>(N254+1)/(MAX($N$249:N254)+1)-1</f>
        <v>0</v>
      </c>
      <c r="R254" s="123">
        <f>MIN($Q$248:Q254)</f>
        <v>-1.2500008450075984E-5</v>
      </c>
      <c r="S254" s="123">
        <f t="shared" si="4"/>
        <v>-1.2500008450075984E-5</v>
      </c>
      <c r="T254" s="123">
        <f>(S254+1)/(MAX($S$248:S254)+1)-1</f>
        <v>0</v>
      </c>
      <c r="U254" s="123">
        <f>MIN($T$248:T254)</f>
        <v>-1.2500008450075984E-5</v>
      </c>
      <c r="V254" s="124">
        <f t="shared" si="6"/>
        <v>0.2</v>
      </c>
      <c r="W254" s="120">
        <f t="shared" si="7"/>
        <v>-8.5500000000000007E-2</v>
      </c>
      <c r="X254" s="124">
        <f t="shared" si="8"/>
        <v>0.19</v>
      </c>
    </row>
    <row r="255" spans="1:24">
      <c r="A255" s="115">
        <v>44449</v>
      </c>
      <c r="B255" s="240">
        <f>[1]!f_nav_unit($A$1,A255)</f>
        <v>1.2212000000000001</v>
      </c>
      <c r="C255" s="240">
        <f>[1]!f_nav_accumulated($A$1,A255)</f>
        <v>1.2212000000000001</v>
      </c>
      <c r="D255" s="167">
        <v>66560445.960000001</v>
      </c>
      <c r="E255" s="222">
        <f t="shared" si="0"/>
        <v>81283616.606352001</v>
      </c>
      <c r="F255" s="238">
        <f t="shared" si="1"/>
        <v>1.0160579083118397</v>
      </c>
      <c r="G255" s="201">
        <f>出入金!W255</f>
        <v>80000000</v>
      </c>
      <c r="H255" s="201">
        <f>出入金!X255</f>
        <v>2529644.2687747036</v>
      </c>
      <c r="I255" s="34">
        <f>出入金!C255</f>
        <v>4.3040888888888969E-2</v>
      </c>
      <c r="J255" s="167">
        <f t="shared" si="5"/>
        <v>1284616.6070280075</v>
      </c>
      <c r="K255" s="167">
        <f t="shared" si="2"/>
        <v>1283616.6063520014</v>
      </c>
      <c r="L255" s="123">
        <f t="shared" si="3"/>
        <v>0.50742968969852553</v>
      </c>
      <c r="M255" s="123">
        <f>J255/AVERAGE($G$248:G255)</f>
        <v>1.6057707587850092E-2</v>
      </c>
      <c r="N255" s="123">
        <f>K255/AVERAGE($G$248:G255)</f>
        <v>1.6045207579400016E-2</v>
      </c>
      <c r="O255" s="123">
        <f>N255/COUNT($N$248:N255)*365</f>
        <v>0.73206259581012578</v>
      </c>
      <c r="P255">
        <f>(O255-I255)/(STDEV($M$248:M255)*SQRT(365))</f>
        <v>6.3518392396243941</v>
      </c>
      <c r="Q255" s="123">
        <f>(N255+1)/(MAX($N$249:N255)+1)-1</f>
        <v>0</v>
      </c>
      <c r="R255" s="123">
        <f>MIN($Q$248:Q255)</f>
        <v>-1.2500008450075984E-5</v>
      </c>
      <c r="S255" s="123">
        <f t="shared" si="4"/>
        <v>1.6045207579400016E-2</v>
      </c>
      <c r="T255" s="123">
        <f>(S255+1)/(MAX($S$248:S255)+1)-1</f>
        <v>0</v>
      </c>
      <c r="U255" s="123">
        <f>MIN($T$248:T255)</f>
        <v>-1.2500008450075984E-5</v>
      </c>
      <c r="V255" s="124">
        <f t="shared" si="6"/>
        <v>0.2</v>
      </c>
      <c r="W255" s="120">
        <f t="shared" si="7"/>
        <v>-8.5500000000000007E-2</v>
      </c>
      <c r="X255" s="124">
        <f t="shared" si="8"/>
        <v>0.19</v>
      </c>
    </row>
    <row r="256" spans="1:24">
      <c r="A256" s="115">
        <v>44450</v>
      </c>
      <c r="B256" s="240">
        <f>[1]!f_nav_unit($A$1,A256)</f>
        <v>1.2212000000000001</v>
      </c>
      <c r="C256" s="240">
        <f>[1]!f_nav_accumulated($A$1,A256)</f>
        <v>1.2212000000000001</v>
      </c>
      <c r="D256" s="167">
        <v>66560445.960000001</v>
      </c>
      <c r="E256" s="222">
        <f t="shared" si="0"/>
        <v>81283616.606352001</v>
      </c>
      <c r="F256" s="238">
        <f t="shared" si="1"/>
        <v>1.0160579083118397</v>
      </c>
      <c r="G256" s="201">
        <f>出入金!W256</f>
        <v>80000000</v>
      </c>
      <c r="H256" s="201">
        <f>出入金!X256</f>
        <v>2834645.6692913384</v>
      </c>
      <c r="I256" s="34">
        <f>出入金!C256</f>
        <v>4.3038938053097428E-2</v>
      </c>
      <c r="J256" s="167">
        <f t="shared" si="5"/>
        <v>0</v>
      </c>
      <c r="K256" s="167">
        <f t="shared" si="2"/>
        <v>1283616.6063520014</v>
      </c>
      <c r="L256" s="123">
        <f t="shared" si="3"/>
        <v>0.45283141390751164</v>
      </c>
      <c r="M256" s="123">
        <f>J256/AVERAGE($G$248:G256)</f>
        <v>0</v>
      </c>
      <c r="N256" s="123">
        <f>K256/AVERAGE($G$248:G256)</f>
        <v>1.6045207579400016E-2</v>
      </c>
      <c r="O256" s="123">
        <f>N256/COUNT($N$248:N256)*365</f>
        <v>0.65072230738677839</v>
      </c>
      <c r="P256">
        <f>(O256-I256)/(STDEV($M$248:M256)*SQRT(365))</f>
        <v>5.9419123582845428</v>
      </c>
      <c r="Q256" s="123">
        <f>(N256+1)/(MAX($N$249:N256)+1)-1</f>
        <v>0</v>
      </c>
      <c r="R256" s="123">
        <f>MIN($Q$248:Q256)</f>
        <v>-1.2500008450075984E-5</v>
      </c>
      <c r="S256" s="123">
        <f t="shared" si="4"/>
        <v>1.6045207579400016E-2</v>
      </c>
      <c r="T256" s="123">
        <f>(S256+1)/(MAX($S$248:S256)+1)-1</f>
        <v>0</v>
      </c>
      <c r="U256" s="123">
        <f>MIN($T$248:T256)</f>
        <v>-1.2500008450075984E-5</v>
      </c>
      <c r="V256" s="124">
        <f t="shared" si="6"/>
        <v>0.2</v>
      </c>
      <c r="W256" s="120">
        <f t="shared" si="7"/>
        <v>-8.5500000000000007E-2</v>
      </c>
      <c r="X256" s="124">
        <f t="shared" si="8"/>
        <v>0.19</v>
      </c>
    </row>
    <row r="257" spans="1:24">
      <c r="A257" s="115">
        <v>44451</v>
      </c>
      <c r="B257" s="240">
        <f>[1]!f_nav_unit($A$1,A257)</f>
        <v>1.2212000000000001</v>
      </c>
      <c r="C257" s="240">
        <f>[1]!f_nav_accumulated($A$1,A257)</f>
        <v>1.2212000000000001</v>
      </c>
      <c r="D257" s="167">
        <v>66560445.960000001</v>
      </c>
      <c r="E257" s="222">
        <f t="shared" si="0"/>
        <v>81283616.606352001</v>
      </c>
      <c r="F257" s="238">
        <f t="shared" si="1"/>
        <v>1.0160579083118397</v>
      </c>
      <c r="G257" s="201">
        <f>出入金!W257</f>
        <v>80000000</v>
      </c>
      <c r="H257" s="201">
        <f>出入金!X257</f>
        <v>3137254.9019607841</v>
      </c>
      <c r="I257" s="34">
        <f>出入金!C257</f>
        <v>4.3037004405286426E-2</v>
      </c>
      <c r="J257" s="167">
        <f t="shared" si="5"/>
        <v>0</v>
      </c>
      <c r="K257" s="167">
        <f t="shared" si="2"/>
        <v>1283616.6063520014</v>
      </c>
      <c r="L257" s="123">
        <f t="shared" si="3"/>
        <v>0.4091527932747005</v>
      </c>
      <c r="M257" s="123">
        <f>J257/AVERAGE($G$248:G257)</f>
        <v>0</v>
      </c>
      <c r="N257" s="123">
        <f>K257/AVERAGE($G$248:G257)</f>
        <v>1.6045207579400016E-2</v>
      </c>
      <c r="O257" s="123">
        <f>N257/COUNT($N$248:N257)*365</f>
        <v>0.58565007664810065</v>
      </c>
      <c r="P257">
        <f>(O257-I257)/(STDEV($M$248:M257)*SQRT(365))</f>
        <v>5.5927136384778278</v>
      </c>
      <c r="Q257" s="123">
        <f>(N257+1)/(MAX($N$249:N257)+1)-1</f>
        <v>0</v>
      </c>
      <c r="R257" s="123">
        <f>MIN($Q$248:Q257)</f>
        <v>-1.2500008450075984E-5</v>
      </c>
      <c r="S257" s="123">
        <f t="shared" si="4"/>
        <v>1.6045207579400016E-2</v>
      </c>
      <c r="T257" s="123">
        <f>(S257+1)/(MAX($S$248:S257)+1)-1</f>
        <v>0</v>
      </c>
      <c r="U257" s="123">
        <f>MIN($T$248:T257)</f>
        <v>-1.2500008450075984E-5</v>
      </c>
      <c r="V257" s="124">
        <f t="shared" si="6"/>
        <v>0.2</v>
      </c>
      <c r="W257" s="120">
        <f t="shared" si="7"/>
        <v>-8.5500000000000007E-2</v>
      </c>
      <c r="X257" s="124">
        <f t="shared" si="8"/>
        <v>0.19</v>
      </c>
    </row>
    <row r="258" spans="1:24">
      <c r="A258" s="115">
        <v>44452</v>
      </c>
      <c r="B258" s="240">
        <f>[1]!f_nav_unit($A$1,A258)</f>
        <v>1.2212000000000001</v>
      </c>
      <c r="C258" s="240">
        <f>[1]!f_nav_accumulated($A$1,A258)</f>
        <v>1.2212000000000001</v>
      </c>
      <c r="D258" s="167">
        <v>66560445.960000001</v>
      </c>
      <c r="E258" s="222">
        <f t="shared" si="0"/>
        <v>81283616.606352001</v>
      </c>
      <c r="F258" s="238">
        <f t="shared" si="1"/>
        <v>1.0160579083118397</v>
      </c>
      <c r="G258" s="201">
        <f>出入金!W258</f>
        <v>80000000</v>
      </c>
      <c r="H258" s="201">
        <f>出入金!X258</f>
        <v>3437500</v>
      </c>
      <c r="I258" s="34">
        <f>出入金!C258</f>
        <v>4.3035087719298329E-2</v>
      </c>
      <c r="J258" s="167">
        <f t="shared" si="5"/>
        <v>0</v>
      </c>
      <c r="K258" s="167">
        <f t="shared" si="2"/>
        <v>1283616.6063520014</v>
      </c>
      <c r="L258" s="123">
        <f t="shared" si="3"/>
        <v>0.37341574002967315</v>
      </c>
      <c r="M258" s="123">
        <f>J258/AVERAGE($G$248:G258)</f>
        <v>0</v>
      </c>
      <c r="N258" s="123">
        <f>K258/AVERAGE($G$248:G258)</f>
        <v>1.6045207579400016E-2</v>
      </c>
      <c r="O258" s="123">
        <f>N258/COUNT($N$248:N258)*365</f>
        <v>0.53240916058918231</v>
      </c>
      <c r="P258">
        <f>(O258-I258)/(STDEV($M$248:M258)*SQRT(365))</f>
        <v>5.290215767335809</v>
      </c>
      <c r="Q258" s="123">
        <f>(N258+1)/(MAX($N$249:N258)+1)-1</f>
        <v>0</v>
      </c>
      <c r="R258" s="123">
        <f>MIN($Q$248:Q258)</f>
        <v>-1.2500008450075984E-5</v>
      </c>
      <c r="S258" s="123">
        <f t="shared" si="4"/>
        <v>1.6045207579400016E-2</v>
      </c>
      <c r="T258" s="123">
        <f>(S258+1)/(MAX($S$248:S258)+1)-1</f>
        <v>0</v>
      </c>
      <c r="U258" s="123">
        <f>MIN($T$248:T258)</f>
        <v>-1.2500008450075984E-5</v>
      </c>
      <c r="V258" s="124">
        <f t="shared" si="6"/>
        <v>0.2</v>
      </c>
      <c r="W258" s="120">
        <f t="shared" si="7"/>
        <v>-8.5500000000000007E-2</v>
      </c>
      <c r="X258" s="124">
        <f t="shared" si="8"/>
        <v>0.19</v>
      </c>
    </row>
    <row r="259" spans="1:24">
      <c r="A259" s="115">
        <v>44453</v>
      </c>
      <c r="B259" s="240">
        <f>[1]!f_nav_unit($A$1,A259)</f>
        <v>1.2212000000000001</v>
      </c>
      <c r="C259" s="240">
        <f>[1]!f_nav_accumulated($A$1,A259)</f>
        <v>1.2212000000000001</v>
      </c>
      <c r="D259" s="167">
        <v>66560445.960000001</v>
      </c>
      <c r="E259" s="222">
        <f t="shared" si="0"/>
        <v>81283616.606352001</v>
      </c>
      <c r="F259" s="238">
        <f t="shared" si="1"/>
        <v>1.0160579083118397</v>
      </c>
      <c r="G259" s="201">
        <f>出入金!W259</f>
        <v>80000000</v>
      </c>
      <c r="H259" s="201">
        <f>出入金!X259</f>
        <v>3735408.5603112839</v>
      </c>
      <c r="I259" s="34">
        <f>出入金!C259</f>
        <v>4.3033187772925849E-2</v>
      </c>
      <c r="J259" s="167">
        <f t="shared" si="5"/>
        <v>0</v>
      </c>
      <c r="K259" s="167">
        <f t="shared" si="2"/>
        <v>1283616.6063520014</v>
      </c>
      <c r="L259" s="123">
        <f t="shared" si="3"/>
        <v>0.34363486232548374</v>
      </c>
      <c r="M259" s="123">
        <f>J259/AVERAGE($G$248:G259)</f>
        <v>0</v>
      </c>
      <c r="N259" s="123">
        <f>K259/AVERAGE($G$248:G259)</f>
        <v>1.6045207579400016E-2</v>
      </c>
      <c r="O259" s="123">
        <f>N259/COUNT($N$248:N259)*365</f>
        <v>0.48804173054008382</v>
      </c>
      <c r="P259">
        <f>(O259-I259)/(STDEV($M$248:M259)*SQRT(365))</f>
        <v>5.0245610856664111</v>
      </c>
      <c r="Q259" s="123">
        <f>(N259+1)/(MAX($N$249:N259)+1)-1</f>
        <v>0</v>
      </c>
      <c r="R259" s="123">
        <f>MIN($Q$248:Q259)</f>
        <v>-1.2500008450075984E-5</v>
      </c>
      <c r="S259" s="123">
        <f t="shared" si="4"/>
        <v>1.6045207579400016E-2</v>
      </c>
      <c r="T259" s="123">
        <f>(S259+1)/(MAX($S$248:S259)+1)-1</f>
        <v>0</v>
      </c>
      <c r="U259" s="123">
        <f>MIN($T$248:T259)</f>
        <v>-1.2500008450075984E-5</v>
      </c>
      <c r="V259" s="124">
        <f t="shared" si="6"/>
        <v>0.2</v>
      </c>
      <c r="W259" s="120">
        <f t="shared" si="7"/>
        <v>-8.5500000000000007E-2</v>
      </c>
      <c r="X259" s="124">
        <f t="shared" si="8"/>
        <v>0.19</v>
      </c>
    </row>
    <row r="260" spans="1:24">
      <c r="A260" s="115">
        <v>44454</v>
      </c>
      <c r="B260" s="240">
        <f>[1]!f_nav_unit($A$1,A260)</f>
        <v>1.2212000000000001</v>
      </c>
      <c r="C260" s="240">
        <f>[1]!f_nav_accumulated($A$1,A260)</f>
        <v>1.2212000000000001</v>
      </c>
      <c r="D260" s="167">
        <v>66560445.960000001</v>
      </c>
      <c r="E260" s="222">
        <f t="shared" si="0"/>
        <v>81283616.606352001</v>
      </c>
      <c r="F260" s="238">
        <f t="shared" si="1"/>
        <v>1.0160579083118397</v>
      </c>
      <c r="G260" s="201">
        <f>出入金!W260</f>
        <v>80000000</v>
      </c>
      <c r="H260" s="201">
        <f>出入金!X260</f>
        <v>4031007.7519379845</v>
      </c>
      <c r="I260" s="34">
        <f>出入金!C260</f>
        <v>4.303130434782617E-2</v>
      </c>
      <c r="J260" s="167">
        <f t="shared" si="5"/>
        <v>0</v>
      </c>
      <c r="K260" s="167">
        <f t="shared" si="2"/>
        <v>1283616.6063520014</v>
      </c>
      <c r="L260" s="123">
        <f t="shared" si="3"/>
        <v>0.31843565811424651</v>
      </c>
      <c r="M260" s="123">
        <f>J260/AVERAGE($G$248:G260)</f>
        <v>0</v>
      </c>
      <c r="N260" s="123">
        <f>K260/AVERAGE($G$248:G260)</f>
        <v>1.6045207579400016E-2</v>
      </c>
      <c r="O260" s="123">
        <f>N260/COUNT($N$248:N260)*365</f>
        <v>0.45050005896007739</v>
      </c>
      <c r="P260">
        <f>(O260-I260)/(STDEV($M$248:M260)*SQRT(365))</f>
        <v>4.7885905948440088</v>
      </c>
      <c r="Q260" s="123">
        <f>(N260+1)/(MAX($N$249:N260)+1)-1</f>
        <v>0</v>
      </c>
      <c r="R260" s="123">
        <f>MIN($Q$248:Q260)</f>
        <v>-1.2500008450075984E-5</v>
      </c>
      <c r="S260" s="123">
        <f t="shared" si="4"/>
        <v>1.6045207579400016E-2</v>
      </c>
      <c r="T260" s="123">
        <f>(S260+1)/(MAX($S$248:S260)+1)-1</f>
        <v>0</v>
      </c>
      <c r="U260" s="123">
        <f>MIN($T$248:T260)</f>
        <v>-1.2500008450075984E-5</v>
      </c>
      <c r="V260" s="124">
        <f t="shared" si="6"/>
        <v>0.2</v>
      </c>
      <c r="W260" s="120">
        <f t="shared" si="7"/>
        <v>-8.5500000000000007E-2</v>
      </c>
      <c r="X260" s="124">
        <f t="shared" si="8"/>
        <v>0.19</v>
      </c>
    </row>
    <row r="261" spans="1:24">
      <c r="A261" s="115">
        <v>44455</v>
      </c>
      <c r="B261" s="240">
        <f>[1]!f_nav_unit($A$1,A261)</f>
        <v>1.2212000000000001</v>
      </c>
      <c r="C261" s="240">
        <f>[1]!f_nav_accumulated($A$1,A261)</f>
        <v>1.2212000000000001</v>
      </c>
      <c r="D261" s="167">
        <v>66560445.960000001</v>
      </c>
      <c r="E261" s="222">
        <f t="shared" si="0"/>
        <v>81283616.606352001</v>
      </c>
      <c r="F261" s="238">
        <f t="shared" si="1"/>
        <v>1.0160579083118397</v>
      </c>
      <c r="G261" s="201">
        <f>出入金!W261</f>
        <v>80000000</v>
      </c>
      <c r="H261" s="201">
        <f>出入金!X261</f>
        <v>4324324.3243243247</v>
      </c>
      <c r="I261" s="34">
        <f>出入金!C261</f>
        <v>4.3029437229437313E-2</v>
      </c>
      <c r="J261" s="167">
        <f t="shared" si="5"/>
        <v>0</v>
      </c>
      <c r="K261" s="167">
        <f t="shared" si="2"/>
        <v>1283616.6063520014</v>
      </c>
      <c r="L261" s="123">
        <f t="shared" si="3"/>
        <v>0.29683634021890032</v>
      </c>
      <c r="M261" s="123">
        <f>J261/AVERAGE($G$248:G261)</f>
        <v>0</v>
      </c>
      <c r="N261" s="123">
        <f>K261/AVERAGE($G$248:G261)</f>
        <v>1.6045207579400016E-2</v>
      </c>
      <c r="O261" s="123">
        <f>N261/COUNT($N$248:N261)*365</f>
        <v>0.41832148332007185</v>
      </c>
      <c r="P261">
        <f>(O261-I261)/(STDEV($M$248:M261)*SQRT(365))</f>
        <v>4.5769615595652802</v>
      </c>
      <c r="Q261" s="123">
        <f>(N261+1)/(MAX($N$249:N261)+1)-1</f>
        <v>0</v>
      </c>
      <c r="R261" s="123">
        <f>MIN($Q$248:Q261)</f>
        <v>-1.2500008450075984E-5</v>
      </c>
      <c r="S261" s="123">
        <f t="shared" si="4"/>
        <v>1.6045207579400016E-2</v>
      </c>
      <c r="T261" s="123">
        <f>(S261+1)/(MAX($S$248:S261)+1)-1</f>
        <v>0</v>
      </c>
      <c r="U261" s="123">
        <f>MIN($T$248:T261)</f>
        <v>-1.2500008450075984E-5</v>
      </c>
      <c r="V261" s="124">
        <f t="shared" si="6"/>
        <v>0.2</v>
      </c>
      <c r="W261" s="120">
        <f t="shared" si="7"/>
        <v>-8.5500000000000007E-2</v>
      </c>
      <c r="X261" s="124">
        <f t="shared" si="8"/>
        <v>0.19</v>
      </c>
    </row>
    <row r="262" spans="1:24">
      <c r="A262" s="115">
        <v>44456</v>
      </c>
      <c r="B262" s="240">
        <f>[1]!f_nav_unit($A$1,A262)</f>
        <v>1.2162999999999999</v>
      </c>
      <c r="C262" s="240">
        <f>[1]!f_nav_accumulated($A$1,A262)</f>
        <v>1.2162999999999999</v>
      </c>
      <c r="D262" s="167">
        <v>66560445.960000001</v>
      </c>
      <c r="E262" s="222">
        <f t="shared" si="0"/>
        <v>80957470.421148002</v>
      </c>
      <c r="F262" s="238">
        <f t="shared" si="1"/>
        <v>1.0119810300357766</v>
      </c>
      <c r="G262" s="201">
        <f>出入金!W262</f>
        <v>80000000</v>
      </c>
      <c r="H262" s="201">
        <f>出入金!X262</f>
        <v>4615384.615384615</v>
      </c>
      <c r="I262" s="34">
        <f>出入金!C262</f>
        <v>4.3027586206896638E-2</v>
      </c>
      <c r="J262" s="167">
        <f t="shared" si="5"/>
        <v>-326146.18520399928</v>
      </c>
      <c r="K262" s="167">
        <f t="shared" si="2"/>
        <v>957470.42114800215</v>
      </c>
      <c r="L262" s="123">
        <f t="shared" si="3"/>
        <v>0.20745192458206715</v>
      </c>
      <c r="M262" s="123">
        <f>J262/AVERAGE($G$248:G262)</f>
        <v>-4.0768273150499912E-3</v>
      </c>
      <c r="N262" s="123">
        <f>K262/AVERAGE($G$248:G262)</f>
        <v>1.1968380264350027E-2</v>
      </c>
      <c r="O262" s="123">
        <f>N262/COUNT($N$248:N262)*365</f>
        <v>0.29123058643251731</v>
      </c>
      <c r="P262">
        <f>(O262-I262)/(STDEV($M$248:M262)*SQRT(365))</f>
        <v>2.986525835735264</v>
      </c>
      <c r="Q262" s="123">
        <f>(N262+1)/(MAX($N$249:N262)+1)-1</f>
        <v>-4.0124467736651903E-3</v>
      </c>
      <c r="R262" s="123">
        <f>MIN($Q$248:Q262)</f>
        <v>-4.0124467736651903E-3</v>
      </c>
      <c r="S262" s="123">
        <f t="shared" si="4"/>
        <v>1.1968380264350027E-2</v>
      </c>
      <c r="T262" s="123">
        <f>(S262+1)/(MAX($S$248:S262)+1)-1</f>
        <v>-4.0124467736651903E-3</v>
      </c>
      <c r="U262" s="123">
        <f>MIN($T$248:T262)</f>
        <v>-4.0124467736651903E-3</v>
      </c>
      <c r="V262" s="124">
        <f t="shared" si="6"/>
        <v>0.2</v>
      </c>
      <c r="W262" s="120">
        <f t="shared" si="7"/>
        <v>-8.5500000000000007E-2</v>
      </c>
      <c r="X262" s="124">
        <f t="shared" si="8"/>
        <v>0.19</v>
      </c>
    </row>
    <row r="263" spans="1:24">
      <c r="A263" s="115">
        <v>44457</v>
      </c>
      <c r="B263" s="240">
        <f>[1]!f_nav_unit($A$1,A263)</f>
        <v>1.2162999999999999</v>
      </c>
      <c r="C263" s="240">
        <f>[1]!f_nav_accumulated($A$1,A263)</f>
        <v>1.2162999999999999</v>
      </c>
      <c r="D263" s="167">
        <v>66560445.960000001</v>
      </c>
      <c r="E263" s="222">
        <f t="shared" si="0"/>
        <v>80957470.421148002</v>
      </c>
      <c r="F263" s="238">
        <f t="shared" si="1"/>
        <v>1.0119810300357766</v>
      </c>
      <c r="G263" s="201">
        <f>出入金!W263</f>
        <v>80000000</v>
      </c>
      <c r="H263" s="201">
        <f>出入金!X263</f>
        <v>4904214.5593869733</v>
      </c>
      <c r="I263" s="34">
        <f>出入金!C263</f>
        <v>4.3025751072961457E-2</v>
      </c>
      <c r="J263" s="167">
        <f t="shared" si="5"/>
        <v>0</v>
      </c>
      <c r="K263" s="167">
        <f t="shared" si="2"/>
        <v>957470.42114800215</v>
      </c>
      <c r="L263" s="123">
        <f t="shared" si="3"/>
        <v>0.19523420306220982</v>
      </c>
      <c r="M263" s="123">
        <f>J263/AVERAGE($G$248:G263)</f>
        <v>0</v>
      </c>
      <c r="N263" s="123">
        <f>K263/AVERAGE($G$248:G263)</f>
        <v>1.1968380264350027E-2</v>
      </c>
      <c r="O263" s="123">
        <f>N263/COUNT($N$248:N263)*365</f>
        <v>0.27302867478048498</v>
      </c>
      <c r="P263">
        <f>(O263-I263)/(STDEV($M$248:M263)*SQRT(365))</f>
        <v>2.8614460081062076</v>
      </c>
      <c r="Q263" s="123">
        <f>(N263+1)/(MAX($N$249:N263)+1)-1</f>
        <v>-4.0124467736651903E-3</v>
      </c>
      <c r="R263" s="123">
        <f>MIN($Q$248:Q263)</f>
        <v>-4.0124467736651903E-3</v>
      </c>
      <c r="S263" s="123">
        <f t="shared" si="4"/>
        <v>1.1968380264350027E-2</v>
      </c>
      <c r="T263" s="123">
        <f>(S263+1)/(MAX($S$248:S263)+1)-1</f>
        <v>-4.0124467736651903E-3</v>
      </c>
      <c r="U263" s="123">
        <f>MIN($T$248:T263)</f>
        <v>-4.0124467736651903E-3</v>
      </c>
      <c r="V263" s="124">
        <f t="shared" si="6"/>
        <v>0.2</v>
      </c>
      <c r="W263" s="120">
        <f t="shared" si="7"/>
        <v>-8.5500000000000007E-2</v>
      </c>
      <c r="X263" s="124">
        <f t="shared" si="8"/>
        <v>0.19</v>
      </c>
    </row>
    <row r="264" spans="1:24">
      <c r="A264" s="115">
        <v>44458</v>
      </c>
      <c r="B264" s="240">
        <f>[1]!f_nav_unit($A$1,A264)</f>
        <v>1.2162999999999999</v>
      </c>
      <c r="C264" s="240">
        <f>[1]!f_nav_accumulated($A$1,A264)</f>
        <v>1.2162999999999999</v>
      </c>
      <c r="D264" s="167">
        <v>66560445.960000001</v>
      </c>
      <c r="E264" s="222">
        <f t="shared" si="0"/>
        <v>80957470.421148002</v>
      </c>
      <c r="F264" s="238">
        <f t="shared" si="1"/>
        <v>1.0119810300357766</v>
      </c>
      <c r="G264" s="201">
        <f>出入金!W264</f>
        <v>80000000</v>
      </c>
      <c r="H264" s="201">
        <f>出入金!X264</f>
        <v>5190839.6946564885</v>
      </c>
      <c r="I264" s="34">
        <f>出入金!C264</f>
        <v>4.3023931623931713E-2</v>
      </c>
      <c r="J264" s="167">
        <f t="shared" si="5"/>
        <v>0</v>
      </c>
      <c r="K264" s="167">
        <f t="shared" si="2"/>
        <v>957470.42114800215</v>
      </c>
      <c r="L264" s="123">
        <f t="shared" si="3"/>
        <v>0.18445386054468865</v>
      </c>
      <c r="M264" s="123">
        <f>J264/AVERAGE($G$248:G264)</f>
        <v>0</v>
      </c>
      <c r="N264" s="123">
        <f>K264/AVERAGE($G$248:G264)</f>
        <v>1.1968380264350027E-2</v>
      </c>
      <c r="O264" s="123">
        <f>N264/COUNT($N$248:N264)*365</f>
        <v>0.25696816449927995</v>
      </c>
      <c r="P264">
        <f>(O264-I264)/(STDEV($M$248:M264)*SQRT(365))</f>
        <v>2.746229854447972</v>
      </c>
      <c r="Q264" s="123">
        <f>(N264+1)/(MAX($N$249:N264)+1)-1</f>
        <v>-4.0124467736651903E-3</v>
      </c>
      <c r="R264" s="123">
        <f>MIN($Q$248:Q264)</f>
        <v>-4.0124467736651903E-3</v>
      </c>
      <c r="S264" s="123">
        <f t="shared" si="4"/>
        <v>1.1968380264350027E-2</v>
      </c>
      <c r="T264" s="123">
        <f>(S264+1)/(MAX($S$248:S264)+1)-1</f>
        <v>-4.0124467736651903E-3</v>
      </c>
      <c r="U264" s="123">
        <f>MIN($T$248:T264)</f>
        <v>-4.0124467736651903E-3</v>
      </c>
      <c r="V264" s="124">
        <f t="shared" si="6"/>
        <v>0.2</v>
      </c>
      <c r="W264" s="120">
        <f t="shared" si="7"/>
        <v>-8.5500000000000007E-2</v>
      </c>
      <c r="X264" s="124">
        <f t="shared" si="8"/>
        <v>0.19</v>
      </c>
    </row>
    <row r="265" spans="1:24">
      <c r="A265" s="115">
        <v>44459</v>
      </c>
      <c r="B265" s="240">
        <f>[1]!f_nav_unit($A$1,A265)</f>
        <v>1.2162999999999999</v>
      </c>
      <c r="C265" s="240">
        <f>[1]!f_nav_accumulated($A$1,A265)</f>
        <v>1.2162999999999999</v>
      </c>
      <c r="D265" s="167">
        <v>66560445.960000001</v>
      </c>
      <c r="E265" s="222">
        <f t="shared" si="0"/>
        <v>80957470.421148002</v>
      </c>
      <c r="F265" s="238">
        <f t="shared" si="1"/>
        <v>1.0119810300357766</v>
      </c>
      <c r="G265" s="201">
        <f>出入金!W265</f>
        <v>80000000</v>
      </c>
      <c r="H265" s="201">
        <f>出入金!X265</f>
        <v>5475285.1711026616</v>
      </c>
      <c r="I265" s="34">
        <f>出入金!C265</f>
        <v>4.3022127659574555E-2</v>
      </c>
      <c r="J265" s="167">
        <f t="shared" si="5"/>
        <v>0</v>
      </c>
      <c r="K265" s="167">
        <f t="shared" si="2"/>
        <v>957470.42114800215</v>
      </c>
      <c r="L265" s="123">
        <f t="shared" si="3"/>
        <v>0.1748713338624476</v>
      </c>
      <c r="M265" s="123">
        <f>J265/AVERAGE($G$248:G265)</f>
        <v>0</v>
      </c>
      <c r="N265" s="123">
        <f>K265/AVERAGE($G$248:G265)</f>
        <v>1.1968380264350027E-2</v>
      </c>
      <c r="O265" s="123">
        <f>N265/COUNT($N$248:N265)*365</f>
        <v>0.24269215536043109</v>
      </c>
      <c r="P265">
        <f>(O265-I265)/(STDEV($M$248:M265)*SQRT(365))</f>
        <v>2.6395622454598238</v>
      </c>
      <c r="Q265" s="123">
        <f>(N265+1)/(MAX($N$249:N265)+1)-1</f>
        <v>-4.0124467736651903E-3</v>
      </c>
      <c r="R265" s="123">
        <f>MIN($Q$248:Q265)</f>
        <v>-4.0124467736651903E-3</v>
      </c>
      <c r="S265" s="123">
        <f t="shared" si="4"/>
        <v>1.1968380264350027E-2</v>
      </c>
      <c r="T265" s="123">
        <f>(S265+1)/(MAX($S$248:S265)+1)-1</f>
        <v>-4.0124467736651903E-3</v>
      </c>
      <c r="U265" s="123">
        <f>MIN($T$248:T265)</f>
        <v>-4.0124467736651903E-3</v>
      </c>
      <c r="V265" s="124">
        <f t="shared" si="6"/>
        <v>0.2</v>
      </c>
      <c r="W265" s="120">
        <f t="shared" si="7"/>
        <v>-8.5500000000000007E-2</v>
      </c>
      <c r="X265" s="124">
        <f t="shared" si="8"/>
        <v>0.19</v>
      </c>
    </row>
    <row r="266" spans="1:24">
      <c r="A266" s="115">
        <v>44460</v>
      </c>
      <c r="B266" s="240">
        <f>[1]!f_nav_unit($A$1,A266)</f>
        <v>1.2162999999999999</v>
      </c>
      <c r="C266" s="240">
        <f>[1]!f_nav_accumulated($A$1,A266)</f>
        <v>1.2162999999999999</v>
      </c>
      <c r="D266" s="167">
        <v>66560445.960000001</v>
      </c>
      <c r="E266" s="222">
        <f t="shared" si="0"/>
        <v>80957470.421148002</v>
      </c>
      <c r="F266" s="238">
        <f t="shared" si="1"/>
        <v>1.0119810300357766</v>
      </c>
      <c r="G266" s="201">
        <f>出入金!W266</f>
        <v>80000000</v>
      </c>
      <c r="H266" s="201">
        <f>出入金!X266</f>
        <v>5757575.7575757578</v>
      </c>
      <c r="I266" s="34">
        <f>出入金!C266</f>
        <v>4.3020338983050938E-2</v>
      </c>
      <c r="J266" s="167">
        <f t="shared" si="5"/>
        <v>0</v>
      </c>
      <c r="K266" s="167">
        <f t="shared" si="2"/>
        <v>957470.42114800215</v>
      </c>
      <c r="L266" s="123">
        <f t="shared" si="3"/>
        <v>0.16629749419938983</v>
      </c>
      <c r="M266" s="123">
        <f>J266/AVERAGE($G$248:G266)</f>
        <v>0</v>
      </c>
      <c r="N266" s="123">
        <f>K266/AVERAGE($G$248:G266)</f>
        <v>1.1968380264350027E-2</v>
      </c>
      <c r="O266" s="123">
        <f>N266/COUNT($N$248:N266)*365</f>
        <v>0.22991888402567157</v>
      </c>
      <c r="P266">
        <f>(O266-I266)/(STDEV($M$248:M266)*SQRT(365))</f>
        <v>2.5403628521975965</v>
      </c>
      <c r="Q266" s="123">
        <f>(N266+1)/(MAX($N$249:N266)+1)-1</f>
        <v>-4.0124467736651903E-3</v>
      </c>
      <c r="R266" s="123">
        <f>MIN($Q$248:Q266)</f>
        <v>-4.0124467736651903E-3</v>
      </c>
      <c r="S266" s="123">
        <f t="shared" si="4"/>
        <v>1.1968380264350027E-2</v>
      </c>
      <c r="T266" s="123">
        <f>(S266+1)/(MAX($S$248:S266)+1)-1</f>
        <v>-4.0124467736651903E-3</v>
      </c>
      <c r="U266" s="123">
        <f>MIN($T$248:T266)</f>
        <v>-4.0124467736651903E-3</v>
      </c>
      <c r="V266" s="124">
        <f t="shared" si="6"/>
        <v>0.2</v>
      </c>
      <c r="W266" s="120">
        <f t="shared" si="7"/>
        <v>-8.5500000000000007E-2</v>
      </c>
      <c r="X266" s="124">
        <f t="shared" si="8"/>
        <v>0.19</v>
      </c>
    </row>
    <row r="267" spans="1:24">
      <c r="A267" s="115">
        <v>44461</v>
      </c>
      <c r="B267" s="240">
        <f>[1]!f_nav_unit($A$1,A267)</f>
        <v>1.2162999999999999</v>
      </c>
      <c r="C267" s="240">
        <f>[1]!f_nav_accumulated($A$1,A267)</f>
        <v>1.2162999999999999</v>
      </c>
      <c r="D267" s="167">
        <v>66560445.960000001</v>
      </c>
      <c r="E267" s="222">
        <f t="shared" si="0"/>
        <v>80957470.421148002</v>
      </c>
      <c r="F267" s="238">
        <f t="shared" si="1"/>
        <v>1.0119810300357766</v>
      </c>
      <c r="G267" s="201">
        <f>出入金!W267</f>
        <v>80000000</v>
      </c>
      <c r="H267" s="201">
        <f>出入金!X267</f>
        <v>6037735.8490566034</v>
      </c>
      <c r="I267" s="34">
        <f>出入金!C267</f>
        <v>4.3018565400843971E-2</v>
      </c>
      <c r="J267" s="167">
        <f t="shared" si="5"/>
        <v>0</v>
      </c>
      <c r="K267" s="167">
        <f t="shared" si="2"/>
        <v>957470.42114800215</v>
      </c>
      <c r="L267" s="123">
        <f t="shared" si="3"/>
        <v>0.15858103850263786</v>
      </c>
      <c r="M267" s="123">
        <f>J267/AVERAGE($G$248:G267)</f>
        <v>0</v>
      </c>
      <c r="N267" s="123">
        <f>K267/AVERAGE($G$248:G267)</f>
        <v>1.1968380264350027E-2</v>
      </c>
      <c r="O267" s="123">
        <f>N267/COUNT($N$248:N267)*365</f>
        <v>0.21842293982438798</v>
      </c>
      <c r="P267">
        <f>(O267-I267)/(STDEV($M$248:M267)*SQRT(365))</f>
        <v>2.447734833151038</v>
      </c>
      <c r="Q267" s="123">
        <f>(N267+1)/(MAX($N$249:N267)+1)-1</f>
        <v>-4.0124467736651903E-3</v>
      </c>
      <c r="R267" s="123">
        <f>MIN($Q$248:Q267)</f>
        <v>-4.0124467736651903E-3</v>
      </c>
      <c r="S267" s="123">
        <f t="shared" si="4"/>
        <v>1.1968380264350027E-2</v>
      </c>
      <c r="T267" s="123">
        <f>(S267+1)/(MAX($S$248:S267)+1)-1</f>
        <v>-4.0124467736651903E-3</v>
      </c>
      <c r="U267" s="123">
        <f>MIN($T$248:T267)</f>
        <v>-4.0124467736651903E-3</v>
      </c>
      <c r="V267" s="124">
        <f t="shared" si="6"/>
        <v>0.2</v>
      </c>
      <c r="W267" s="120">
        <f t="shared" si="7"/>
        <v>-8.5500000000000007E-2</v>
      </c>
      <c r="X267" s="124">
        <f t="shared" si="8"/>
        <v>0.19</v>
      </c>
    </row>
    <row r="268" spans="1:24">
      <c r="A268" s="115">
        <v>44462</v>
      </c>
      <c r="B268" s="240">
        <f>[1]!f_nav_unit($A$1,A268)</f>
        <v>1.2162999999999999</v>
      </c>
      <c r="C268" s="240">
        <f>[1]!f_nav_accumulated($A$1,A268)</f>
        <v>1.2162999999999999</v>
      </c>
      <c r="D268" s="167">
        <v>66560445.960000001</v>
      </c>
      <c r="E268" s="222">
        <f t="shared" si="0"/>
        <v>80957470.421148002</v>
      </c>
      <c r="F268" s="238">
        <f t="shared" si="1"/>
        <v>1.0119810300357766</v>
      </c>
      <c r="G268" s="201">
        <f>出入金!W268</f>
        <v>80000000</v>
      </c>
      <c r="H268" s="201">
        <f>出入金!X268</f>
        <v>6315789.4736842103</v>
      </c>
      <c r="I268" s="34">
        <f>出入金!C268</f>
        <v>4.3016806722689163E-2</v>
      </c>
      <c r="J268" s="167">
        <f t="shared" si="5"/>
        <v>0</v>
      </c>
      <c r="K268" s="167">
        <f t="shared" si="2"/>
        <v>957470.42114800215</v>
      </c>
      <c r="L268" s="123">
        <f t="shared" si="3"/>
        <v>0.15159948334843368</v>
      </c>
      <c r="M268" s="123">
        <f>J268/AVERAGE($G$248:G268)</f>
        <v>0</v>
      </c>
      <c r="N268" s="123">
        <f>K268/AVERAGE($G$248:G268)</f>
        <v>1.1968380264350027E-2</v>
      </c>
      <c r="O268" s="123">
        <f>N268/COUNT($N$248:N268)*365</f>
        <v>0.20802184745179808</v>
      </c>
      <c r="P268">
        <f>(O268-I268)/(STDEV($M$248:M268)*SQRT(365))</f>
        <v>2.3609265750947017</v>
      </c>
      <c r="Q268" s="123">
        <f>(N268+1)/(MAX($N$249:N268)+1)-1</f>
        <v>-4.0124467736651903E-3</v>
      </c>
      <c r="R268" s="123">
        <f>MIN($Q$248:Q268)</f>
        <v>-4.0124467736651903E-3</v>
      </c>
      <c r="S268" s="123">
        <f t="shared" si="4"/>
        <v>1.1968380264350027E-2</v>
      </c>
      <c r="T268" s="123">
        <f>(S268+1)/(MAX($S$248:S268)+1)-1</f>
        <v>-4.0124467736651903E-3</v>
      </c>
      <c r="U268" s="123">
        <f>MIN($T$248:T268)</f>
        <v>-4.0124467736651903E-3</v>
      </c>
      <c r="V268" s="124">
        <f t="shared" si="6"/>
        <v>0.2</v>
      </c>
      <c r="W268" s="120">
        <f t="shared" si="7"/>
        <v>-8.5500000000000007E-2</v>
      </c>
      <c r="X268" s="124">
        <f t="shared" si="8"/>
        <v>0.19</v>
      </c>
    </row>
    <row r="269" spans="1:24">
      <c r="A269" s="115">
        <v>44463</v>
      </c>
      <c r="B269" s="240">
        <f>[1]!f_nav_unit($A$1,A269)</f>
        <v>1.2158</v>
      </c>
      <c r="C269" s="240">
        <f>[1]!f_nav_accumulated($A$1,A269)</f>
        <v>1.2158</v>
      </c>
      <c r="D269" s="167">
        <v>66560445.960000001</v>
      </c>
      <c r="E269" s="222">
        <f t="shared" si="0"/>
        <v>80924190.198167995</v>
      </c>
      <c r="F269" s="238">
        <f t="shared" si="1"/>
        <v>1.0115650220484234</v>
      </c>
      <c r="G269" s="201">
        <f>出入金!W269</f>
        <v>80000000</v>
      </c>
      <c r="H269" s="201">
        <f>出入金!X269</f>
        <v>6591760.2996254684</v>
      </c>
      <c r="I269" s="34">
        <f>出入金!C269</f>
        <v>4.3015062761506365E-2</v>
      </c>
      <c r="J269" s="167">
        <f t="shared" si="5"/>
        <v>-33280.222980007529</v>
      </c>
      <c r="K269" s="167">
        <f t="shared" si="2"/>
        <v>924190.19816799462</v>
      </c>
      <c r="L269" s="123">
        <f t="shared" si="3"/>
        <v>0.14020385392662191</v>
      </c>
      <c r="M269" s="123">
        <f>J269/AVERAGE($G$248:G269)</f>
        <v>-4.1600278725009411E-4</v>
      </c>
      <c r="N269" s="123">
        <f>K269/AVERAGE($G$248:G269)</f>
        <v>1.1552377477099933E-2</v>
      </c>
      <c r="O269" s="123">
        <f>N269/COUNT($N$248:N269)*365</f>
        <v>0.19166444450643072</v>
      </c>
      <c r="P269">
        <f>(O269-I269)/(STDEV($M$248:M269)*SQRT(365))</f>
        <v>2.1756625674508592</v>
      </c>
      <c r="Q269" s="123">
        <f>(N269+1)/(MAX($N$249:N269)+1)-1</f>
        <v>-4.4218801179167766E-3</v>
      </c>
      <c r="R269" s="123">
        <f>MIN($Q$248:Q269)</f>
        <v>-4.4218801179167766E-3</v>
      </c>
      <c r="S269" s="123">
        <f t="shared" si="4"/>
        <v>1.1552377477099933E-2</v>
      </c>
      <c r="T269" s="123">
        <f>(S269+1)/(MAX($S$248:S269)+1)-1</f>
        <v>-4.4218801179167766E-3</v>
      </c>
      <c r="U269" s="123">
        <f>MIN($T$248:T269)</f>
        <v>-4.4218801179167766E-3</v>
      </c>
      <c r="V269" s="124">
        <f t="shared" si="6"/>
        <v>0.2</v>
      </c>
      <c r="W269" s="120">
        <f t="shared" si="7"/>
        <v>-8.5500000000000007E-2</v>
      </c>
      <c r="X269" s="124">
        <f t="shared" si="8"/>
        <v>0.19</v>
      </c>
    </row>
    <row r="270" spans="1:24">
      <c r="A270" s="115">
        <v>44464</v>
      </c>
      <c r="B270" s="240">
        <f>[1]!f_nav_unit($A$1,A270)</f>
        <v>1.2158</v>
      </c>
      <c r="C270" s="240">
        <f>[1]!f_nav_accumulated($A$1,A270)</f>
        <v>1.2158</v>
      </c>
      <c r="D270" s="167">
        <v>66560445.960000001</v>
      </c>
      <c r="E270" s="222">
        <f t="shared" si="0"/>
        <v>80924190.198167995</v>
      </c>
      <c r="F270" s="238">
        <f t="shared" si="1"/>
        <v>1.0115650220484234</v>
      </c>
      <c r="G270" s="201">
        <f>出入金!W270</f>
        <v>80000000</v>
      </c>
      <c r="H270" s="201">
        <f>出入金!X270</f>
        <v>6865671.6417910447</v>
      </c>
      <c r="I270" s="34">
        <f>出入金!C270</f>
        <v>4.3013333333333424E-2</v>
      </c>
      <c r="J270" s="167">
        <f t="shared" si="5"/>
        <v>0</v>
      </c>
      <c r="K270" s="167">
        <f t="shared" si="2"/>
        <v>924190.19816799462</v>
      </c>
      <c r="L270" s="123">
        <f t="shared" si="3"/>
        <v>0.13461031147229488</v>
      </c>
      <c r="M270" s="123">
        <f>J270/AVERAGE($G$248:G270)</f>
        <v>0</v>
      </c>
      <c r="N270" s="123">
        <f>K270/AVERAGE($G$248:G270)</f>
        <v>1.1552377477099933E-2</v>
      </c>
      <c r="O270" s="123">
        <f>N270/COUNT($N$248:N270)*365</f>
        <v>0.1833312077887598</v>
      </c>
      <c r="P270">
        <f>(O270-I270)/(STDEV($M$248:M270)*SQRT(365))</f>
        <v>2.1010190172698588</v>
      </c>
      <c r="Q270" s="123">
        <f>(N270+1)/(MAX($N$249:N270)+1)-1</f>
        <v>-4.4218801179167766E-3</v>
      </c>
      <c r="R270" s="123">
        <f>MIN($Q$248:Q270)</f>
        <v>-4.4218801179167766E-3</v>
      </c>
      <c r="S270" s="123">
        <f t="shared" si="4"/>
        <v>1.1552377477099933E-2</v>
      </c>
      <c r="T270" s="123">
        <f>(S270+1)/(MAX($S$248:S270)+1)-1</f>
        <v>-4.4218801179167766E-3</v>
      </c>
      <c r="U270" s="123">
        <f>MIN($T$248:T270)</f>
        <v>-4.4218801179167766E-3</v>
      </c>
      <c r="V270" s="124">
        <f t="shared" si="6"/>
        <v>0.2</v>
      </c>
      <c r="W270" s="120">
        <f t="shared" si="7"/>
        <v>-8.5500000000000007E-2</v>
      </c>
      <c r="X270" s="124">
        <f t="shared" si="8"/>
        <v>0.19</v>
      </c>
    </row>
    <row r="271" spans="1:24">
      <c r="A271" s="115">
        <v>44465</v>
      </c>
      <c r="B271" s="240">
        <f>[1]!f_nav_unit($A$1,A271)</f>
        <v>1.2158</v>
      </c>
      <c r="C271" s="240">
        <f>[1]!f_nav_accumulated($A$1,A271)</f>
        <v>1.2158</v>
      </c>
      <c r="D271" s="167">
        <v>66560445.960000001</v>
      </c>
      <c r="E271" s="222">
        <f t="shared" si="0"/>
        <v>80924190.198167995</v>
      </c>
      <c r="F271" s="238">
        <f t="shared" si="1"/>
        <v>1.0115650220484234</v>
      </c>
      <c r="G271" s="201">
        <f>出入金!W271</f>
        <v>80000000</v>
      </c>
      <c r="H271" s="201">
        <f>出入金!X271</f>
        <v>7137546.468401487</v>
      </c>
      <c r="I271" s="34">
        <f>出入金!C271</f>
        <v>4.3011618257261498E-2</v>
      </c>
      <c r="J271" s="167">
        <f t="shared" si="5"/>
        <v>0</v>
      </c>
      <c r="K271" s="167">
        <f t="shared" si="2"/>
        <v>924190.19816799462</v>
      </c>
      <c r="L271" s="123">
        <f t="shared" si="3"/>
        <v>0.12948289755582842</v>
      </c>
      <c r="M271" s="123">
        <f>J271/AVERAGE($G$248:G271)</f>
        <v>0</v>
      </c>
      <c r="N271" s="123">
        <f>K271/AVERAGE($G$248:G271)</f>
        <v>1.1552377477099933E-2</v>
      </c>
      <c r="O271" s="123">
        <f>N271/COUNT($N$248:N271)*365</f>
        <v>0.17569240746422815</v>
      </c>
      <c r="P271">
        <f>(O271-I271)/(STDEV($M$248:M271)*SQRT(365))</f>
        <v>2.0304037907113481</v>
      </c>
      <c r="Q271" s="123">
        <f>(N271+1)/(MAX($N$249:N271)+1)-1</f>
        <v>-4.4218801179167766E-3</v>
      </c>
      <c r="R271" s="123">
        <f>MIN($Q$248:Q271)</f>
        <v>-4.4218801179167766E-3</v>
      </c>
      <c r="S271" s="123">
        <f t="shared" si="4"/>
        <v>1.1552377477099933E-2</v>
      </c>
      <c r="T271" s="123">
        <f>(S271+1)/(MAX($S$248:S271)+1)-1</f>
        <v>-4.4218801179167766E-3</v>
      </c>
      <c r="U271" s="123">
        <f>MIN($T$248:T271)</f>
        <v>-4.4218801179167766E-3</v>
      </c>
      <c r="V271" s="124">
        <f t="shared" si="6"/>
        <v>0.2</v>
      </c>
      <c r="W271" s="120">
        <f t="shared" si="7"/>
        <v>-8.5500000000000007E-2</v>
      </c>
      <c r="X271" s="124">
        <f t="shared" si="8"/>
        <v>0.19</v>
      </c>
    </row>
    <row r="272" spans="1:24">
      <c r="A272" s="115">
        <v>44466</v>
      </c>
      <c r="B272" s="240">
        <f>[1]!f_nav_unit($A$1,A272)</f>
        <v>1.2158</v>
      </c>
      <c r="C272" s="240">
        <f>[1]!f_nav_accumulated($A$1,A272)</f>
        <v>1.2158</v>
      </c>
      <c r="D272" s="167">
        <v>66560445.960000001</v>
      </c>
      <c r="E272" s="222">
        <f t="shared" si="0"/>
        <v>80924190.198167995</v>
      </c>
      <c r="F272" s="238">
        <f t="shared" si="1"/>
        <v>1.0115650220484234</v>
      </c>
      <c r="G272" s="201">
        <f>出入金!W272</f>
        <v>80000000</v>
      </c>
      <c r="H272" s="201">
        <f>出入金!X272</f>
        <v>7407407.4074074076</v>
      </c>
      <c r="I272" s="34">
        <f>出入金!C272</f>
        <v>4.300991735537199E-2</v>
      </c>
      <c r="J272" s="167">
        <f t="shared" si="5"/>
        <v>0</v>
      </c>
      <c r="K272" s="167">
        <f t="shared" si="2"/>
        <v>924190.19816799462</v>
      </c>
      <c r="L272" s="123">
        <f t="shared" si="3"/>
        <v>0.12476567675267927</v>
      </c>
      <c r="M272" s="123">
        <f>J272/AVERAGE($G$248:G272)</f>
        <v>0</v>
      </c>
      <c r="N272" s="123">
        <f>K272/AVERAGE($G$248:G272)</f>
        <v>1.1552377477099933E-2</v>
      </c>
      <c r="O272" s="123">
        <f>N272/COUNT($N$248:N272)*365</f>
        <v>0.16866471116565904</v>
      </c>
      <c r="P272">
        <f>(O272-I272)/(STDEV($M$248:M272)*SQRT(365))</f>
        <v>1.9634313014189346</v>
      </c>
      <c r="Q272" s="123">
        <f>(N272+1)/(MAX($N$249:N272)+1)-1</f>
        <v>-4.4218801179167766E-3</v>
      </c>
      <c r="R272" s="123">
        <f>MIN($Q$248:Q272)</f>
        <v>-4.4218801179167766E-3</v>
      </c>
      <c r="S272" s="123">
        <f t="shared" si="4"/>
        <v>1.1552377477099933E-2</v>
      </c>
      <c r="T272" s="123">
        <f>(S272+1)/(MAX($S$248:S272)+1)-1</f>
        <v>-4.4218801179167766E-3</v>
      </c>
      <c r="U272" s="123">
        <f>MIN($T$248:T272)</f>
        <v>-4.4218801179167766E-3</v>
      </c>
      <c r="V272" s="124">
        <f t="shared" si="6"/>
        <v>0.2</v>
      </c>
      <c r="W272" s="120">
        <f t="shared" si="7"/>
        <v>-8.5500000000000007E-2</v>
      </c>
      <c r="X272" s="124">
        <f t="shared" si="8"/>
        <v>0.19</v>
      </c>
    </row>
    <row r="273" spans="1:24">
      <c r="A273" s="115">
        <v>44467</v>
      </c>
      <c r="B273" s="240">
        <f>[1]!f_nav_unit($A$1,A273)</f>
        <v>1.2158</v>
      </c>
      <c r="C273" s="240">
        <f>[1]!f_nav_accumulated($A$1,A273)</f>
        <v>1.2158</v>
      </c>
      <c r="D273" s="167">
        <v>66560445.960000001</v>
      </c>
      <c r="E273" s="222">
        <f t="shared" si="0"/>
        <v>80924190.198167995</v>
      </c>
      <c r="F273" s="238">
        <f t="shared" si="1"/>
        <v>1.0115650220484234</v>
      </c>
      <c r="G273" s="201">
        <f>出入金!W273</f>
        <v>80000000</v>
      </c>
      <c r="H273" s="201">
        <f>出入金!X273</f>
        <v>7675276.7527675275</v>
      </c>
      <c r="I273" s="34">
        <f>出入金!C273</f>
        <v>4.3008230452674989E-2</v>
      </c>
      <c r="J273" s="167">
        <f t="shared" si="5"/>
        <v>0</v>
      </c>
      <c r="K273" s="167">
        <f t="shared" si="2"/>
        <v>924190.19816799462</v>
      </c>
      <c r="L273" s="123">
        <f t="shared" si="3"/>
        <v>0.12041131908823392</v>
      </c>
      <c r="M273" s="123">
        <f>J273/AVERAGE($G$248:G273)</f>
        <v>0</v>
      </c>
      <c r="N273" s="123">
        <f>K273/AVERAGE($G$248:G273)</f>
        <v>1.1552377477099933E-2</v>
      </c>
      <c r="O273" s="123">
        <f>N273/COUNT($N$248:N273)*365</f>
        <v>0.16217760689005675</v>
      </c>
      <c r="P273">
        <f>(O273-I273)/(STDEV($M$248:M273)*SQRT(365))</f>
        <v>1.899766426227131</v>
      </c>
      <c r="Q273" s="123">
        <f>(N273+1)/(MAX($N$249:N273)+1)-1</f>
        <v>-4.4218801179167766E-3</v>
      </c>
      <c r="R273" s="123">
        <f>MIN($Q$248:Q273)</f>
        <v>-4.4218801179167766E-3</v>
      </c>
      <c r="S273" s="123">
        <f t="shared" si="4"/>
        <v>1.1552377477099933E-2</v>
      </c>
      <c r="T273" s="123">
        <f>(S273+1)/(MAX($S$248:S273)+1)-1</f>
        <v>-4.4218801179167766E-3</v>
      </c>
      <c r="U273" s="123">
        <f>MIN($T$248:T273)</f>
        <v>-4.4218801179167766E-3</v>
      </c>
      <c r="V273" s="124">
        <f t="shared" si="6"/>
        <v>0.2</v>
      </c>
      <c r="W273" s="120">
        <f t="shared" si="7"/>
        <v>-8.5500000000000007E-2</v>
      </c>
      <c r="X273" s="124">
        <f t="shared" si="8"/>
        <v>0.19</v>
      </c>
    </row>
    <row r="274" spans="1:24">
      <c r="A274" s="115">
        <v>44468</v>
      </c>
      <c r="B274" s="240">
        <f>[1]!f_nav_unit($A$1,A274)</f>
        <v>1.2158</v>
      </c>
      <c r="C274" s="240">
        <f>[1]!f_nav_accumulated($A$1,A274)</f>
        <v>1.2158</v>
      </c>
      <c r="D274" s="167">
        <v>66560445.960000001</v>
      </c>
      <c r="E274" s="222">
        <f t="shared" si="0"/>
        <v>80924190.198167995</v>
      </c>
      <c r="F274" s="238">
        <f t="shared" si="1"/>
        <v>1.0115650220484234</v>
      </c>
      <c r="G274" s="201">
        <f>出入金!W274</f>
        <v>80000000</v>
      </c>
      <c r="H274" s="201">
        <f>出入金!X274</f>
        <v>7941176.4705882352</v>
      </c>
      <c r="I274" s="34">
        <f>出入金!C274</f>
        <v>4.3006557377049268E-2</v>
      </c>
      <c r="J274" s="167">
        <f t="shared" si="5"/>
        <v>0</v>
      </c>
      <c r="K274" s="167">
        <f t="shared" si="2"/>
        <v>924190.19816799462</v>
      </c>
      <c r="L274" s="123">
        <f t="shared" si="3"/>
        <v>0.1163795064359697</v>
      </c>
      <c r="M274" s="123">
        <f>J274/AVERAGE($G$248:G274)</f>
        <v>0</v>
      </c>
      <c r="N274" s="123">
        <f>K274/AVERAGE($G$248:G274)</f>
        <v>1.1552377477099933E-2</v>
      </c>
      <c r="O274" s="123">
        <f>N274/COUNT($N$248:N274)*365</f>
        <v>0.15617102885709169</v>
      </c>
      <c r="P274">
        <f>(O274-I274)/(STDEV($M$248:M274)*SQRT(365))</f>
        <v>1.8391162889828061</v>
      </c>
      <c r="Q274" s="123">
        <f>(N274+1)/(MAX($N$249:N274)+1)-1</f>
        <v>-4.4218801179167766E-3</v>
      </c>
      <c r="R274" s="123">
        <f>MIN($Q$248:Q274)</f>
        <v>-4.4218801179167766E-3</v>
      </c>
      <c r="S274" s="123">
        <f t="shared" si="4"/>
        <v>1.1552377477099933E-2</v>
      </c>
      <c r="T274" s="123">
        <f>(S274+1)/(MAX($S$248:S274)+1)-1</f>
        <v>-4.4218801179167766E-3</v>
      </c>
      <c r="U274" s="123">
        <f>MIN($T$248:T274)</f>
        <v>-4.4218801179167766E-3</v>
      </c>
      <c r="V274" s="124">
        <f t="shared" si="6"/>
        <v>0.2</v>
      </c>
      <c r="W274" s="120">
        <f t="shared" si="7"/>
        <v>-8.5500000000000007E-2</v>
      </c>
      <c r="X274" s="124">
        <f t="shared" si="8"/>
        <v>0.19</v>
      </c>
    </row>
    <row r="275" spans="1:24">
      <c r="A275" s="115">
        <v>44469</v>
      </c>
      <c r="B275" s="240">
        <f>[1]!f_nav_unit($A$1,A275)</f>
        <v>1.2079</v>
      </c>
      <c r="C275" s="240">
        <f>[1]!f_nav_accumulated($A$1,A275)</f>
        <v>1.2079</v>
      </c>
      <c r="D275" s="167">
        <v>66560445.960000001</v>
      </c>
      <c r="E275" s="222">
        <f t="shared" si="0"/>
        <v>80398362.675083995</v>
      </c>
      <c r="F275" s="238">
        <f t="shared" si="1"/>
        <v>1.0049920958482403</v>
      </c>
      <c r="G275" s="201">
        <f>出入金!W275</f>
        <v>80000000</v>
      </c>
      <c r="H275" s="201">
        <f>出入金!X275</f>
        <v>8205128.205128205</v>
      </c>
      <c r="I275" s="34">
        <f>出入金!C275</f>
        <v>4.3004897959183767E-2</v>
      </c>
      <c r="J275" s="167">
        <f t="shared" si="5"/>
        <v>-525827.52308399975</v>
      </c>
      <c r="K275" s="167">
        <f t="shared" si="2"/>
        <v>398362.67508399487</v>
      </c>
      <c r="L275" s="123">
        <f t="shared" si="3"/>
        <v>4.8550451025861877E-2</v>
      </c>
      <c r="M275" s="123">
        <f>J275/AVERAGE($G$248:G275)</f>
        <v>-6.572844038549997E-3</v>
      </c>
      <c r="N275" s="123">
        <f>K275/AVERAGE($G$248:G275)</f>
        <v>4.9795334385499355E-3</v>
      </c>
      <c r="O275" s="123">
        <f>N275/COUNT($N$248:N275)*365</f>
        <v>6.4911775181097364E-2</v>
      </c>
      <c r="P275">
        <f>(O275-I275)/(STDEV($M$248:M275)*SQRT(365))</f>
        <v>0.33466739563597481</v>
      </c>
      <c r="Q275" s="123">
        <f>(N275+1)/(MAX($N$249:N275)+1)-1</f>
        <v>-1.0890926957091485E-2</v>
      </c>
      <c r="R275" s="123">
        <f>MIN($Q$248:Q275)</f>
        <v>-1.0890926957091485E-2</v>
      </c>
      <c r="S275" s="123">
        <f t="shared" si="4"/>
        <v>1.1552377477099933E-2</v>
      </c>
      <c r="T275" s="123">
        <f>(S275+1)/(MAX($S$248:S275)+1)-1</f>
        <v>-4.4218801179167766E-3</v>
      </c>
      <c r="U275" s="123">
        <f>MIN($T$248:T275)</f>
        <v>-4.4218801179167766E-3</v>
      </c>
      <c r="V275" s="124">
        <f t="shared" si="6"/>
        <v>0.2</v>
      </c>
      <c r="W275" s="120">
        <f t="shared" si="7"/>
        <v>-8.5500000000000007E-2</v>
      </c>
      <c r="X275" s="124">
        <f t="shared" si="8"/>
        <v>0.19</v>
      </c>
    </row>
    <row r="276" spans="1:24">
      <c r="A276" s="115">
        <v>44470</v>
      </c>
      <c r="B276" s="240">
        <f>[1]!f_nav_unit($A$1,A276)</f>
        <v>1.2079</v>
      </c>
      <c r="C276" s="240">
        <f>[1]!f_nav_accumulated($A$1,A276)</f>
        <v>1.2079</v>
      </c>
      <c r="D276" s="167">
        <v>66560445.960000001</v>
      </c>
      <c r="E276" s="222">
        <f t="shared" si="0"/>
        <v>80398362.675083995</v>
      </c>
      <c r="F276" s="238">
        <f t="shared" si="1"/>
        <v>1.0049920958482403</v>
      </c>
      <c r="G276" s="201">
        <f>出入金!W276</f>
        <v>80000000</v>
      </c>
      <c r="H276" s="201">
        <f>出入金!X276</f>
        <v>8467153.284671532</v>
      </c>
      <c r="I276" s="34">
        <f>出入金!C276</f>
        <v>4.3003252032520416E-2</v>
      </c>
      <c r="J276" s="167">
        <f t="shared" si="5"/>
        <v>0</v>
      </c>
      <c r="K276" s="167">
        <f t="shared" si="2"/>
        <v>398362.67508399487</v>
      </c>
      <c r="L276" s="123">
        <f t="shared" si="3"/>
        <v>4.7048005591816641E-2</v>
      </c>
      <c r="M276" s="123">
        <f>J276/AVERAGE($G$248:G276)</f>
        <v>0</v>
      </c>
      <c r="N276" s="123">
        <f>K276/AVERAGE($G$248:G276)</f>
        <v>4.9795334385499355E-3</v>
      </c>
      <c r="O276" s="123">
        <f>N276/COUNT($N$248:N276)*365</f>
        <v>6.2673438105887117E-2</v>
      </c>
      <c r="P276">
        <f>(O276-I276)/(STDEV($M$248:M276)*SQRT(365))</f>
        <v>0.30599731252158197</v>
      </c>
      <c r="Q276" s="123">
        <f>(N276+1)/(MAX($N$249:N276)+1)-1</f>
        <v>-1.0890926957091485E-2</v>
      </c>
      <c r="R276" s="123">
        <f>MIN($Q$248:Q276)</f>
        <v>-1.0890926957091485E-2</v>
      </c>
      <c r="S276" s="123">
        <f t="shared" si="4"/>
        <v>4.9795334385499355E-3</v>
      </c>
      <c r="T276" s="123">
        <f>(S276+1)/(MAX($S$248:S276)+1)-1</f>
        <v>-1.0890926957091485E-2</v>
      </c>
      <c r="U276" s="123">
        <f>MIN($T$248:T276)</f>
        <v>-1.0890926957091485E-2</v>
      </c>
      <c r="V276" s="124">
        <f t="shared" si="6"/>
        <v>0.2</v>
      </c>
      <c r="W276" s="120">
        <f t="shared" si="7"/>
        <v>-8.5500000000000007E-2</v>
      </c>
      <c r="X276" s="124">
        <f t="shared" si="8"/>
        <v>0.19</v>
      </c>
    </row>
    <row r="277" spans="1:24">
      <c r="A277" s="115">
        <v>44471</v>
      </c>
      <c r="B277" s="240">
        <f>[1]!f_nav_unit($A$1,A277)</f>
        <v>1.2079</v>
      </c>
      <c r="C277" s="240">
        <f>[1]!f_nav_accumulated($A$1,A277)</f>
        <v>1.2079</v>
      </c>
      <c r="D277" s="167">
        <v>66560445.960000001</v>
      </c>
      <c r="E277" s="222">
        <f t="shared" si="0"/>
        <v>80398362.675083995</v>
      </c>
      <c r="F277" s="238">
        <f t="shared" si="1"/>
        <v>1.0049920958482403</v>
      </c>
      <c r="G277" s="201">
        <f>出入金!W277</f>
        <v>80000000</v>
      </c>
      <c r="H277" s="201">
        <f>出入金!X277</f>
        <v>8727272.7272727266</v>
      </c>
      <c r="I277" s="34">
        <f>出入金!C277</f>
        <v>4.3001619433198475E-2</v>
      </c>
      <c r="J277" s="167">
        <f t="shared" si="5"/>
        <v>0</v>
      </c>
      <c r="K277" s="167">
        <f t="shared" si="2"/>
        <v>398362.67508399487</v>
      </c>
      <c r="L277" s="123">
        <f t="shared" si="3"/>
        <v>4.5645723186707746E-2</v>
      </c>
      <c r="M277" s="123">
        <f>J277/AVERAGE($G$248:G277)</f>
        <v>0</v>
      </c>
      <c r="N277" s="123">
        <f>K277/AVERAGE($G$248:G277)</f>
        <v>4.9795334385499355E-3</v>
      </c>
      <c r="O277" s="123">
        <f>N277/COUNT($N$248:N277)*365</f>
        <v>6.0584323502357547E-2</v>
      </c>
      <c r="P277">
        <f>(O277-I277)/(STDEV($M$248:M277)*SQRT(365))</f>
        <v>0.27835259275155927</v>
      </c>
      <c r="Q277" s="123">
        <f>(N277+1)/(MAX($N$249:N277)+1)-1</f>
        <v>-1.0890926957091485E-2</v>
      </c>
      <c r="R277" s="123">
        <f>MIN($Q$248:Q277)</f>
        <v>-1.0890926957091485E-2</v>
      </c>
      <c r="S277" s="123">
        <f t="shared" si="4"/>
        <v>4.9795334385499355E-3</v>
      </c>
      <c r="T277" s="123">
        <f>(S277+1)/(MAX($S$248:S277)+1)-1</f>
        <v>-1.0890926957091485E-2</v>
      </c>
      <c r="U277" s="123">
        <f>MIN($T$248:T277)</f>
        <v>-1.0890926957091485E-2</v>
      </c>
      <c r="V277" s="124">
        <f t="shared" si="6"/>
        <v>0.2</v>
      </c>
      <c r="W277" s="120">
        <f t="shared" si="7"/>
        <v>-8.5500000000000007E-2</v>
      </c>
      <c r="X277" s="124">
        <f t="shared" si="8"/>
        <v>0.19</v>
      </c>
    </row>
    <row r="278" spans="1:24">
      <c r="A278" s="115">
        <v>44472</v>
      </c>
      <c r="B278" s="240">
        <f>[1]!f_nav_unit($A$1,A278)</f>
        <v>1.2079</v>
      </c>
      <c r="C278" s="240">
        <f>[1]!f_nav_accumulated($A$1,A278)</f>
        <v>1.2079</v>
      </c>
      <c r="D278" s="167">
        <v>66560445.960000001</v>
      </c>
      <c r="E278" s="222">
        <f t="shared" si="0"/>
        <v>80398362.675083995</v>
      </c>
      <c r="F278" s="238">
        <f t="shared" si="1"/>
        <v>1.0049920958482403</v>
      </c>
      <c r="G278" s="201">
        <f>出入金!W278</f>
        <v>80000000</v>
      </c>
      <c r="H278" s="201">
        <f>出入金!X278</f>
        <v>8985507.2463768125</v>
      </c>
      <c r="I278" s="34">
        <f>出入金!C278</f>
        <v>4.3000000000000094E-2</v>
      </c>
      <c r="J278" s="167">
        <f t="shared" si="5"/>
        <v>0</v>
      </c>
      <c r="K278" s="167">
        <f t="shared" si="2"/>
        <v>398362.67508399487</v>
      </c>
      <c r="L278" s="123">
        <f t="shared" si="3"/>
        <v>4.4333910614186518E-2</v>
      </c>
      <c r="M278" s="123">
        <f>J278/AVERAGE($G$248:G278)</f>
        <v>0</v>
      </c>
      <c r="N278" s="123">
        <f>K278/AVERAGE($G$248:G278)</f>
        <v>4.9795334385499355E-3</v>
      </c>
      <c r="O278" s="123">
        <f>N278/COUNT($N$248:N278)*365</f>
        <v>5.8629990486152458E-2</v>
      </c>
      <c r="P278">
        <f>(O278-I278)/(STDEV($M$248:M278)*SQRT(365))</f>
        <v>0.25165854686184413</v>
      </c>
      <c r="Q278" s="123">
        <f>(N278+1)/(MAX($N$249:N278)+1)-1</f>
        <v>-1.0890926957091485E-2</v>
      </c>
      <c r="R278" s="123">
        <f>MIN($Q$248:Q278)</f>
        <v>-1.0890926957091485E-2</v>
      </c>
      <c r="S278" s="123">
        <f t="shared" si="4"/>
        <v>4.9795334385499355E-3</v>
      </c>
      <c r="T278" s="123">
        <f>(S278+1)/(MAX($S$248:S278)+1)-1</f>
        <v>-1.0890926957091485E-2</v>
      </c>
      <c r="U278" s="123">
        <f>MIN($T$248:T278)</f>
        <v>-1.0890926957091485E-2</v>
      </c>
      <c r="V278" s="124">
        <f t="shared" si="6"/>
        <v>0.2</v>
      </c>
      <c r="W278" s="120">
        <f t="shared" si="7"/>
        <v>-8.5500000000000007E-2</v>
      </c>
      <c r="X278" s="124">
        <f t="shared" si="8"/>
        <v>0.19</v>
      </c>
    </row>
    <row r="279" spans="1:24">
      <c r="A279" s="115">
        <v>44473</v>
      </c>
      <c r="B279" s="240">
        <f>[1]!f_nav_unit($A$1,A279)</f>
        <v>1.2079</v>
      </c>
      <c r="C279" s="240">
        <f>[1]!f_nav_accumulated($A$1,A279)</f>
        <v>1.2079</v>
      </c>
      <c r="D279" s="167">
        <v>66560445.960000001</v>
      </c>
      <c r="E279" s="222">
        <f t="shared" si="0"/>
        <v>80398362.675083995</v>
      </c>
      <c r="F279" s="238">
        <f t="shared" si="1"/>
        <v>1.0049920958482403</v>
      </c>
      <c r="G279" s="201">
        <f>出入金!W279</f>
        <v>80000000</v>
      </c>
      <c r="H279" s="201">
        <f>出入金!X279</f>
        <v>9241877.25631769</v>
      </c>
      <c r="I279" s="34">
        <f>出入金!C279</f>
        <v>4.2998393574297279E-2</v>
      </c>
      <c r="J279" s="167">
        <f t="shared" si="5"/>
        <v>0</v>
      </c>
      <c r="K279" s="167">
        <f t="shared" si="2"/>
        <v>398362.67508399487</v>
      </c>
      <c r="L279" s="123">
        <f t="shared" si="3"/>
        <v>4.3104086327447881E-2</v>
      </c>
      <c r="M279" s="123">
        <f>J279/AVERAGE($G$248:G279)</f>
        <v>0</v>
      </c>
      <c r="N279" s="123">
        <f>K279/AVERAGE($G$248:G279)</f>
        <v>4.9795334385499355E-3</v>
      </c>
      <c r="O279" s="123">
        <f>N279/COUNT($N$248:N279)*365</f>
        <v>5.6797803283460201E-2</v>
      </c>
      <c r="P279">
        <f>(O279-I279)/(STDEV($M$248:M279)*SQRT(365))</f>
        <v>0.22584817241102942</v>
      </c>
      <c r="Q279" s="123">
        <f>(N279+1)/(MAX($N$249:N279)+1)-1</f>
        <v>-1.0890926957091485E-2</v>
      </c>
      <c r="R279" s="123">
        <f>MIN($Q$248:Q279)</f>
        <v>-1.0890926957091485E-2</v>
      </c>
      <c r="S279" s="123">
        <f t="shared" si="4"/>
        <v>4.9795334385499355E-3</v>
      </c>
      <c r="T279" s="123">
        <f>(S279+1)/(MAX($S$248:S279)+1)-1</f>
        <v>-1.0890926957091485E-2</v>
      </c>
      <c r="U279" s="123">
        <f>MIN($T$248:T279)</f>
        <v>-1.0890926957091485E-2</v>
      </c>
      <c r="V279" s="124">
        <f t="shared" si="6"/>
        <v>0.2</v>
      </c>
      <c r="W279" s="120">
        <f t="shared" si="7"/>
        <v>-8.5500000000000007E-2</v>
      </c>
      <c r="X279" s="124">
        <f t="shared" si="8"/>
        <v>0.19</v>
      </c>
    </row>
    <row r="280" spans="1:24">
      <c r="A280" s="115">
        <v>44474</v>
      </c>
      <c r="B280" s="240">
        <f>[1]!f_nav_unit($A$1,A280)</f>
        <v>1.2079</v>
      </c>
      <c r="C280" s="240">
        <f>[1]!f_nav_accumulated($A$1,A280)</f>
        <v>1.2079</v>
      </c>
      <c r="D280" s="167">
        <v>66560445.960000001</v>
      </c>
      <c r="E280" s="222">
        <f t="shared" ref="E280:E311" si="9">B280*D280</f>
        <v>80398362.675083995</v>
      </c>
      <c r="F280" s="238">
        <f t="shared" ref="F280:F311" si="10">C280/$C$248</f>
        <v>1.0049920958482403</v>
      </c>
      <c r="G280" s="201">
        <f>出入金!W280</f>
        <v>80000000</v>
      </c>
      <c r="H280" s="201">
        <f>出入金!X280</f>
        <v>9496402.8776978422</v>
      </c>
      <c r="I280" s="34">
        <f>出入金!C280</f>
        <v>4.2996800000000092E-2</v>
      </c>
      <c r="J280" s="167">
        <f t="shared" si="5"/>
        <v>0</v>
      </c>
      <c r="K280" s="167">
        <f t="shared" ref="K280:K311" si="11">E280-G280</f>
        <v>398362.67508399487</v>
      </c>
      <c r="L280" s="123">
        <f t="shared" ref="L280:L311" si="12">K280/H280</f>
        <v>4.1948796845966127E-2</v>
      </c>
      <c r="M280" s="123">
        <f>J280/AVERAGE($G$248:G280)</f>
        <v>0</v>
      </c>
      <c r="N280" s="123">
        <f>K280/AVERAGE($G$248:G280)</f>
        <v>4.9795334385499355E-3</v>
      </c>
      <c r="O280" s="123">
        <f>N280/COUNT($N$248:N280)*365</f>
        <v>5.5076657729415959E-2</v>
      </c>
      <c r="P280">
        <f>(O280-I280)/(STDEV($M$248:M280)*SQRT(365))</f>
        <v>0.20086115362404411</v>
      </c>
      <c r="Q280" s="123">
        <f>(N280+1)/(MAX($N$249:N280)+1)-1</f>
        <v>-1.0890926957091485E-2</v>
      </c>
      <c r="R280" s="123">
        <f>MIN($Q$248:Q280)</f>
        <v>-1.0890926957091485E-2</v>
      </c>
      <c r="S280" s="123">
        <f t="shared" ref="S280:S311" si="13">IF(WEEKDAY(A:A)=6,N:N,S279)</f>
        <v>4.9795334385499355E-3</v>
      </c>
      <c r="T280" s="123">
        <f>(S280+1)/(MAX($S$248:S280)+1)-1</f>
        <v>-1.0890926957091485E-2</v>
      </c>
      <c r="U280" s="123">
        <f>MIN($T$248:T280)</f>
        <v>-1.0890926957091485E-2</v>
      </c>
      <c r="V280" s="124">
        <f t="shared" si="6"/>
        <v>0.2</v>
      </c>
      <c r="W280" s="120">
        <f t="shared" si="7"/>
        <v>-8.5500000000000007E-2</v>
      </c>
      <c r="X280" s="124">
        <f t="shared" si="8"/>
        <v>0.19</v>
      </c>
    </row>
    <row r="281" spans="1:24">
      <c r="A281" s="115">
        <v>44475</v>
      </c>
      <c r="B281" s="240">
        <f>[1]!f_nav_unit($A$1,A281)</f>
        <v>1.2079</v>
      </c>
      <c r="C281" s="240">
        <f>[1]!f_nav_accumulated($A$1,A281)</f>
        <v>1.2079</v>
      </c>
      <c r="D281" s="167">
        <v>66560445.960000001</v>
      </c>
      <c r="E281" s="222">
        <f t="shared" si="9"/>
        <v>80398362.675083995</v>
      </c>
      <c r="F281" s="238">
        <f t="shared" si="10"/>
        <v>1.0049920958482403</v>
      </c>
      <c r="G281" s="201">
        <f>出入金!W281</f>
        <v>80000000</v>
      </c>
      <c r="H281" s="201">
        <f>出入金!X281</f>
        <v>9749103.9426523298</v>
      </c>
      <c r="I281" s="34">
        <f>出入金!C281</f>
        <v>4.2995219123506068E-2</v>
      </c>
      <c r="J281" s="167">
        <f t="shared" ref="J281:J312" si="14">E281-E280</f>
        <v>0</v>
      </c>
      <c r="K281" s="167">
        <f t="shared" si="11"/>
        <v>398362.67508399487</v>
      </c>
      <c r="L281" s="123">
        <f t="shared" si="12"/>
        <v>4.0861465569277416E-2</v>
      </c>
      <c r="M281" s="123">
        <f>J281/AVERAGE($G$248:G281)</f>
        <v>0</v>
      </c>
      <c r="N281" s="123">
        <f>K281/AVERAGE($G$248:G281)</f>
        <v>4.9795334385499355E-3</v>
      </c>
      <c r="O281" s="123">
        <f>N281/COUNT($N$248:N281)*365</f>
        <v>5.3456756031491956E-2</v>
      </c>
      <c r="P281">
        <f>(O281-I281)/(STDEV($M$248:M281)*SQRT(365))</f>
        <v>0.17664301642158631</v>
      </c>
      <c r="Q281" s="123">
        <f>(N281+1)/(MAX($N$249:N281)+1)-1</f>
        <v>-1.0890926957091485E-2</v>
      </c>
      <c r="R281" s="123">
        <f>MIN($Q$248:Q281)</f>
        <v>-1.0890926957091485E-2</v>
      </c>
      <c r="S281" s="123">
        <f t="shared" si="13"/>
        <v>4.9795334385499355E-3</v>
      </c>
      <c r="T281" s="123">
        <f>(S281+1)/(MAX($S$248:S281)+1)-1</f>
        <v>-1.0890926957091485E-2</v>
      </c>
      <c r="U281" s="123">
        <f>MIN($T$248:T281)</f>
        <v>-1.0890926957091485E-2</v>
      </c>
      <c r="V281" s="124">
        <f t="shared" ref="V281:V312" si="15">$V$248</f>
        <v>0.2</v>
      </c>
      <c r="W281" s="120">
        <f t="shared" ref="W281:W312" si="16">$W$248</f>
        <v>-8.5500000000000007E-2</v>
      </c>
      <c r="X281" s="124">
        <f t="shared" ref="X281:X312" si="17">$X$248</f>
        <v>0.19</v>
      </c>
    </row>
    <row r="282" spans="1:24">
      <c r="A282" s="115">
        <v>44476</v>
      </c>
      <c r="B282" s="240">
        <f>[1]!f_nav_unit($A$1,A282)</f>
        <v>1.2079</v>
      </c>
      <c r="C282" s="240">
        <f>[1]!f_nav_accumulated($A$1,A282)</f>
        <v>1.2079</v>
      </c>
      <c r="D282" s="167">
        <v>66560445.960000001</v>
      </c>
      <c r="E282" s="222">
        <f t="shared" si="9"/>
        <v>80398362.675083995</v>
      </c>
      <c r="F282" s="238">
        <f t="shared" si="10"/>
        <v>1.0049920958482403</v>
      </c>
      <c r="G282" s="201">
        <f>出入金!W282</f>
        <v>80000000</v>
      </c>
      <c r="H282" s="201">
        <f>出入金!X282</f>
        <v>10000000</v>
      </c>
      <c r="I282" s="34">
        <f>出入金!C282</f>
        <v>4.2993650793650889E-2</v>
      </c>
      <c r="J282" s="167">
        <f t="shared" si="14"/>
        <v>0</v>
      </c>
      <c r="K282" s="167">
        <f t="shared" si="11"/>
        <v>398362.67508399487</v>
      </c>
      <c r="L282" s="123">
        <f t="shared" si="12"/>
        <v>3.9836267508399484E-2</v>
      </c>
      <c r="M282" s="123">
        <f>J282/AVERAGE($G$248:G282)</f>
        <v>0</v>
      </c>
      <c r="N282" s="123">
        <f>K282/AVERAGE($G$248:G282)</f>
        <v>4.9795334385499355E-3</v>
      </c>
      <c r="O282" s="123">
        <f>N282/COUNT($N$248:N282)*365</f>
        <v>5.1929420144877898E-2</v>
      </c>
      <c r="P282">
        <f>(O282-I282)/(STDEV($M$248:M282)*SQRT(365))</f>
        <v>0.15314441104346027</v>
      </c>
      <c r="Q282" s="123">
        <f>(N282+1)/(MAX($N$249:N282)+1)-1</f>
        <v>-1.0890926957091485E-2</v>
      </c>
      <c r="R282" s="123">
        <f>MIN($Q$248:Q282)</f>
        <v>-1.0890926957091485E-2</v>
      </c>
      <c r="S282" s="123">
        <f t="shared" si="13"/>
        <v>4.9795334385499355E-3</v>
      </c>
      <c r="T282" s="123">
        <f>(S282+1)/(MAX($S$248:S282)+1)-1</f>
        <v>-1.0890926957091485E-2</v>
      </c>
      <c r="U282" s="123">
        <f>MIN($T$248:T282)</f>
        <v>-1.0890926957091485E-2</v>
      </c>
      <c r="V282" s="124">
        <f t="shared" si="15"/>
        <v>0.2</v>
      </c>
      <c r="W282" s="120">
        <f t="shared" si="16"/>
        <v>-8.5500000000000007E-2</v>
      </c>
      <c r="X282" s="124">
        <f t="shared" si="17"/>
        <v>0.19</v>
      </c>
    </row>
    <row r="283" spans="1:24">
      <c r="A283" s="115">
        <v>44477</v>
      </c>
      <c r="B283" s="240">
        <f>[1]!f_nav_unit($A$1,A283)</f>
        <v>1.2092000000000001</v>
      </c>
      <c r="C283" s="240">
        <f>[1]!f_nav_accumulated($A$1,A283)</f>
        <v>1.2092000000000001</v>
      </c>
      <c r="D283" s="167">
        <v>66560445.960000001</v>
      </c>
      <c r="E283" s="222">
        <f t="shared" si="9"/>
        <v>80484891.254832</v>
      </c>
      <c r="F283" s="238">
        <f t="shared" si="10"/>
        <v>1.006073716615359</v>
      </c>
      <c r="G283" s="201">
        <f>出入金!W283</f>
        <v>80000000</v>
      </c>
      <c r="H283" s="201">
        <f>出入金!X283</f>
        <v>10249110.320284698</v>
      </c>
      <c r="I283" s="34">
        <f>出入金!C283</f>
        <v>4.2992094861660175E-2</v>
      </c>
      <c r="J283" s="167">
        <f t="shared" si="14"/>
        <v>86528.579748004675</v>
      </c>
      <c r="K283" s="167">
        <f t="shared" si="11"/>
        <v>484891.25483199954</v>
      </c>
      <c r="L283" s="123">
        <f t="shared" si="12"/>
        <v>4.7310570349927729E-2</v>
      </c>
      <c r="M283" s="123">
        <f>J283/AVERAGE($G$248:G283)</f>
        <v>1.0816072468500585E-3</v>
      </c>
      <c r="N283" s="123">
        <f>K283/AVERAGE($G$248:G283)</f>
        <v>6.0611406853999942E-3</v>
      </c>
      <c r="O283" s="123">
        <f>N283/COUNT($N$248:N283)*365</f>
        <v>6.1453231949194387E-2</v>
      </c>
      <c r="P283">
        <f>(O283-I283)/(STDEV($M$248:M283)*SQRT(365))</f>
        <v>0.3205794162719845</v>
      </c>
      <c r="Q283" s="123">
        <f>(N283+1)/(MAX($N$249:N283)+1)-1</f>
        <v>-9.8264002620371826E-3</v>
      </c>
      <c r="R283" s="123">
        <f>MIN($Q$248:Q283)</f>
        <v>-1.0890926957091485E-2</v>
      </c>
      <c r="S283" s="123">
        <f t="shared" si="13"/>
        <v>6.0611406853999942E-3</v>
      </c>
      <c r="T283" s="123">
        <f>(S283+1)/(MAX($S$248:S283)+1)-1</f>
        <v>-9.8264002620371826E-3</v>
      </c>
      <c r="U283" s="123">
        <f>MIN($T$248:T283)</f>
        <v>-1.0890926957091485E-2</v>
      </c>
      <c r="V283" s="124">
        <f t="shared" si="15"/>
        <v>0.2</v>
      </c>
      <c r="W283" s="120">
        <f t="shared" si="16"/>
        <v>-8.5500000000000007E-2</v>
      </c>
      <c r="X283" s="124">
        <f t="shared" si="17"/>
        <v>0.19</v>
      </c>
    </row>
    <row r="284" spans="1:24">
      <c r="A284" s="115">
        <v>44478</v>
      </c>
      <c r="B284" s="240">
        <f>[1]!f_nav_unit($A$1,A284)</f>
        <v>1.2092000000000001</v>
      </c>
      <c r="C284" s="240">
        <f>[1]!f_nav_accumulated($A$1,A284)</f>
        <v>1.2092000000000001</v>
      </c>
      <c r="D284" s="167">
        <v>66560445.960000001</v>
      </c>
      <c r="E284" s="222">
        <f t="shared" si="9"/>
        <v>80484891.254832</v>
      </c>
      <c r="F284" s="238">
        <f t="shared" si="10"/>
        <v>1.006073716615359</v>
      </c>
      <c r="G284" s="201">
        <f>出入金!W284</f>
        <v>80000000</v>
      </c>
      <c r="H284" s="201">
        <f>出入金!X284</f>
        <v>10496453.900709219</v>
      </c>
      <c r="I284" s="34">
        <f>出入金!C284</f>
        <v>4.2990551181102454E-2</v>
      </c>
      <c r="J284" s="167">
        <f t="shared" si="14"/>
        <v>0</v>
      </c>
      <c r="K284" s="167">
        <f t="shared" si="11"/>
        <v>484891.25483199954</v>
      </c>
      <c r="L284" s="123">
        <f t="shared" si="12"/>
        <v>4.6195720899535095E-2</v>
      </c>
      <c r="M284" s="123">
        <f>J284/AVERAGE($G$248:G284)</f>
        <v>0</v>
      </c>
      <c r="N284" s="123">
        <f>K284/AVERAGE($G$248:G284)</f>
        <v>6.0611406853999942E-3</v>
      </c>
      <c r="O284" s="123">
        <f>N284/COUNT($N$248:N284)*365</f>
        <v>5.9792333788405344E-2</v>
      </c>
      <c r="P284">
        <f>(O284-I284)/(STDEV($M$248:M284)*SQRT(365))</f>
        <v>0.29589044633523326</v>
      </c>
      <c r="Q284" s="123">
        <f>(N284+1)/(MAX($N$249:N284)+1)-1</f>
        <v>-9.8264002620371826E-3</v>
      </c>
      <c r="R284" s="123">
        <f>MIN($Q$248:Q284)</f>
        <v>-1.0890926957091485E-2</v>
      </c>
      <c r="S284" s="123">
        <f t="shared" si="13"/>
        <v>6.0611406853999942E-3</v>
      </c>
      <c r="T284" s="123">
        <f>(S284+1)/(MAX($S$248:S284)+1)-1</f>
        <v>-9.8264002620371826E-3</v>
      </c>
      <c r="U284" s="123">
        <f>MIN($T$248:T284)</f>
        <v>-1.0890926957091485E-2</v>
      </c>
      <c r="V284" s="124">
        <f t="shared" si="15"/>
        <v>0.2</v>
      </c>
      <c r="W284" s="120">
        <f t="shared" si="16"/>
        <v>-8.5500000000000007E-2</v>
      </c>
      <c r="X284" s="124">
        <f t="shared" si="17"/>
        <v>0.19</v>
      </c>
    </row>
    <row r="285" spans="1:24">
      <c r="A285" s="115">
        <v>44479</v>
      </c>
      <c r="B285" s="240">
        <f>[1]!f_nav_unit($A$1,A285)</f>
        <v>1.2092000000000001</v>
      </c>
      <c r="C285" s="240">
        <f>[1]!f_nav_accumulated($A$1,A285)</f>
        <v>1.2092000000000001</v>
      </c>
      <c r="D285" s="167">
        <v>66560445.960000001</v>
      </c>
      <c r="E285" s="222">
        <f t="shared" si="9"/>
        <v>80484891.254832</v>
      </c>
      <c r="F285" s="238">
        <f t="shared" si="10"/>
        <v>1.006073716615359</v>
      </c>
      <c r="G285" s="201">
        <f>出入金!W285</f>
        <v>80000000</v>
      </c>
      <c r="H285" s="201">
        <f>出入金!X285</f>
        <v>10742049.469964664</v>
      </c>
      <c r="I285" s="34">
        <f>出入金!C285</f>
        <v>4.298901960784323E-2</v>
      </c>
      <c r="J285" s="167">
        <f t="shared" si="14"/>
        <v>0</v>
      </c>
      <c r="K285" s="167">
        <f t="shared" si="11"/>
        <v>484891.25483199954</v>
      </c>
      <c r="L285" s="123">
        <f t="shared" si="12"/>
        <v>4.5139547736005217E-2</v>
      </c>
      <c r="M285" s="123">
        <f>J285/AVERAGE($G$248:G285)</f>
        <v>0</v>
      </c>
      <c r="N285" s="123">
        <f>K285/AVERAGE($G$248:G285)</f>
        <v>6.0611406853999942E-3</v>
      </c>
      <c r="O285" s="123">
        <f>N285/COUNT($N$248:N285)*365</f>
        <v>5.8218851320289415E-2</v>
      </c>
      <c r="P285">
        <f>(O285-I285)/(STDEV($M$248:M285)*SQRT(365))</f>
        <v>0.27189577403990578</v>
      </c>
      <c r="Q285" s="123">
        <f>(N285+1)/(MAX($N$249:N285)+1)-1</f>
        <v>-9.8264002620371826E-3</v>
      </c>
      <c r="R285" s="123">
        <f>MIN($Q$248:Q285)</f>
        <v>-1.0890926957091485E-2</v>
      </c>
      <c r="S285" s="123">
        <f t="shared" si="13"/>
        <v>6.0611406853999942E-3</v>
      </c>
      <c r="T285" s="123">
        <f>(S285+1)/(MAX($S$248:S285)+1)-1</f>
        <v>-9.8264002620371826E-3</v>
      </c>
      <c r="U285" s="123">
        <f>MIN($T$248:T285)</f>
        <v>-1.0890926957091485E-2</v>
      </c>
      <c r="V285" s="124">
        <f t="shared" si="15"/>
        <v>0.2</v>
      </c>
      <c r="W285" s="120">
        <f t="shared" si="16"/>
        <v>-8.5500000000000007E-2</v>
      </c>
      <c r="X285" s="124">
        <f t="shared" si="17"/>
        <v>0.19</v>
      </c>
    </row>
    <row r="286" spans="1:24">
      <c r="A286" s="115">
        <v>44480</v>
      </c>
      <c r="B286" s="240">
        <f>[1]!f_nav_unit($A$1,A286)</f>
        <v>1.2092000000000001</v>
      </c>
      <c r="C286" s="240">
        <f>[1]!f_nav_accumulated($A$1,A286)</f>
        <v>1.2092000000000001</v>
      </c>
      <c r="D286" s="167">
        <v>66560445.960000001</v>
      </c>
      <c r="E286" s="222">
        <f t="shared" si="9"/>
        <v>80484891.254832</v>
      </c>
      <c r="F286" s="238">
        <f t="shared" si="10"/>
        <v>1.006073716615359</v>
      </c>
      <c r="G286" s="201">
        <f>出入金!W286</f>
        <v>80000000</v>
      </c>
      <c r="H286" s="201">
        <f>出入金!X286</f>
        <v>10985915.492957747</v>
      </c>
      <c r="I286" s="34">
        <f>出入金!C286</f>
        <v>4.2987500000000095E-2</v>
      </c>
      <c r="J286" s="167">
        <f t="shared" si="14"/>
        <v>0</v>
      </c>
      <c r="K286" s="167">
        <f t="shared" si="11"/>
        <v>484891.25483199954</v>
      </c>
      <c r="L286" s="123">
        <f t="shared" si="12"/>
        <v>4.4137537298810217E-2</v>
      </c>
      <c r="M286" s="123">
        <f>J286/AVERAGE($G$248:G286)</f>
        <v>0</v>
      </c>
      <c r="N286" s="123">
        <f>K286/AVERAGE($G$248:G286)</f>
        <v>6.0611406853999942E-3</v>
      </c>
      <c r="O286" s="123">
        <f>N286/COUNT($N$248:N286)*365</f>
        <v>5.6726060260794818E-2</v>
      </c>
      <c r="P286">
        <f>(O286-I286)/(STDEV($M$248:M286)*SQRT(365))</f>
        <v>0.24855504831424244</v>
      </c>
      <c r="Q286" s="123">
        <f>(N286+1)/(MAX($N$249:N286)+1)-1</f>
        <v>-9.8264002620371826E-3</v>
      </c>
      <c r="R286" s="123">
        <f>MIN($Q$248:Q286)</f>
        <v>-1.0890926957091485E-2</v>
      </c>
      <c r="S286" s="123">
        <f t="shared" si="13"/>
        <v>6.0611406853999942E-3</v>
      </c>
      <c r="T286" s="123">
        <f>(S286+1)/(MAX($S$248:S286)+1)-1</f>
        <v>-9.8264002620371826E-3</v>
      </c>
      <c r="U286" s="123">
        <f>MIN($T$248:T286)</f>
        <v>-1.0890926957091485E-2</v>
      </c>
      <c r="V286" s="124">
        <f t="shared" si="15"/>
        <v>0.2</v>
      </c>
      <c r="W286" s="120">
        <f t="shared" si="16"/>
        <v>-8.5500000000000007E-2</v>
      </c>
      <c r="X286" s="124">
        <f t="shared" si="17"/>
        <v>0.19</v>
      </c>
    </row>
    <row r="287" spans="1:24">
      <c r="A287" s="115">
        <v>44481</v>
      </c>
      <c r="B287" s="240">
        <f>[1]!f_nav_unit($A$1,A287)</f>
        <v>1.2092000000000001</v>
      </c>
      <c r="C287" s="240">
        <f>[1]!f_nav_accumulated($A$1,A287)</f>
        <v>1.2092000000000001</v>
      </c>
      <c r="D287" s="167">
        <v>66560445.960000001</v>
      </c>
      <c r="E287" s="222">
        <f t="shared" si="9"/>
        <v>80484891.254832</v>
      </c>
      <c r="F287" s="238">
        <f t="shared" si="10"/>
        <v>1.006073716615359</v>
      </c>
      <c r="G287" s="201">
        <f>出入金!W287</f>
        <v>80000000</v>
      </c>
      <c r="H287" s="201">
        <f>出入金!X287</f>
        <v>11228070.175438596</v>
      </c>
      <c r="I287" s="34">
        <f>出入金!C287</f>
        <v>4.2985992217898929E-2</v>
      </c>
      <c r="J287" s="167">
        <f t="shared" si="14"/>
        <v>0</v>
      </c>
      <c r="K287" s="167">
        <f t="shared" si="11"/>
        <v>484891.25483199954</v>
      </c>
      <c r="L287" s="123">
        <f t="shared" si="12"/>
        <v>4.3185627383474964E-2</v>
      </c>
      <c r="M287" s="123">
        <f>J287/AVERAGE($G$248:G287)</f>
        <v>0</v>
      </c>
      <c r="N287" s="123">
        <f>K287/AVERAGE($G$248:G287)</f>
        <v>6.0611406853999942E-3</v>
      </c>
      <c r="O287" s="123">
        <f>N287/COUNT($N$248:N287)*365</f>
        <v>5.5307908754274951E-2</v>
      </c>
      <c r="P287">
        <f>(O287-I287)/(STDEV($M$248:M287)*SQRT(365))</f>
        <v>0.22583125951336358</v>
      </c>
      <c r="Q287" s="123">
        <f>(N287+1)/(MAX($N$249:N287)+1)-1</f>
        <v>-9.8264002620371826E-3</v>
      </c>
      <c r="R287" s="123">
        <f>MIN($Q$248:Q287)</f>
        <v>-1.0890926957091485E-2</v>
      </c>
      <c r="S287" s="123">
        <f t="shared" si="13"/>
        <v>6.0611406853999942E-3</v>
      </c>
      <c r="T287" s="123">
        <f>(S287+1)/(MAX($S$248:S287)+1)-1</f>
        <v>-9.8264002620371826E-3</v>
      </c>
      <c r="U287" s="123">
        <f>MIN($T$248:T287)</f>
        <v>-1.0890926957091485E-2</v>
      </c>
      <c r="V287" s="124">
        <f t="shared" si="15"/>
        <v>0.2</v>
      </c>
      <c r="W287" s="120">
        <f t="shared" si="16"/>
        <v>-8.5500000000000007E-2</v>
      </c>
      <c r="X287" s="124">
        <f t="shared" si="17"/>
        <v>0.19</v>
      </c>
    </row>
    <row r="288" spans="1:24">
      <c r="A288" s="115">
        <v>44482</v>
      </c>
      <c r="B288" s="240">
        <f>[1]!f_nav_unit($A$1,A288)</f>
        <v>1.2092000000000001</v>
      </c>
      <c r="C288" s="240">
        <f>[1]!f_nav_accumulated($A$1,A288)</f>
        <v>1.2092000000000001</v>
      </c>
      <c r="D288" s="167">
        <v>66560445.960000001</v>
      </c>
      <c r="E288" s="222">
        <f t="shared" si="9"/>
        <v>80484891.254832</v>
      </c>
      <c r="F288" s="238">
        <f t="shared" si="10"/>
        <v>1.006073716615359</v>
      </c>
      <c r="G288" s="201">
        <f>出入金!W288</f>
        <v>80000000</v>
      </c>
      <c r="H288" s="201">
        <f>出入金!X288</f>
        <v>11468531.468531469</v>
      </c>
      <c r="I288" s="34">
        <f>出入金!C288</f>
        <v>4.2984496124031102E-2</v>
      </c>
      <c r="J288" s="167">
        <f t="shared" si="14"/>
        <v>0</v>
      </c>
      <c r="K288" s="167">
        <f t="shared" si="11"/>
        <v>484891.25483199954</v>
      </c>
      <c r="L288" s="123">
        <f t="shared" si="12"/>
        <v>4.2280152098156054E-2</v>
      </c>
      <c r="M288" s="123">
        <f>J288/AVERAGE($G$248:G288)</f>
        <v>0</v>
      </c>
      <c r="N288" s="123">
        <f>K288/AVERAGE($G$248:G288)</f>
        <v>6.0611406853999942E-3</v>
      </c>
      <c r="O288" s="123">
        <f>N288/COUNT($N$248:N288)*365</f>
        <v>5.3958935370024344E-2</v>
      </c>
      <c r="P288">
        <f>(O288-I288)/(STDEV($M$248:M288)*SQRT(365))</f>
        <v>0.20369038706217954</v>
      </c>
      <c r="Q288" s="123">
        <f>(N288+1)/(MAX($N$249:N288)+1)-1</f>
        <v>-9.8264002620371826E-3</v>
      </c>
      <c r="R288" s="123">
        <f>MIN($Q$248:Q288)</f>
        <v>-1.0890926957091485E-2</v>
      </c>
      <c r="S288" s="123">
        <f t="shared" si="13"/>
        <v>6.0611406853999942E-3</v>
      </c>
      <c r="T288" s="123">
        <f>(S288+1)/(MAX($S$248:S288)+1)-1</f>
        <v>-9.8264002620371826E-3</v>
      </c>
      <c r="U288" s="123">
        <f>MIN($T$248:T288)</f>
        <v>-1.0890926957091485E-2</v>
      </c>
      <c r="V288" s="124">
        <f t="shared" si="15"/>
        <v>0.2</v>
      </c>
      <c r="W288" s="120">
        <f t="shared" si="16"/>
        <v>-8.5500000000000007E-2</v>
      </c>
      <c r="X288" s="124">
        <f t="shared" si="17"/>
        <v>0.19</v>
      </c>
    </row>
    <row r="289" spans="1:24">
      <c r="A289" s="115">
        <v>44483</v>
      </c>
      <c r="B289" s="240">
        <f>[1]!f_nav_unit($A$1,A289)</f>
        <v>1.2092000000000001</v>
      </c>
      <c r="C289" s="240">
        <f>[1]!f_nav_accumulated($A$1,A289)</f>
        <v>1.2092000000000001</v>
      </c>
      <c r="D289" s="167">
        <v>66560445.960000001</v>
      </c>
      <c r="E289" s="222">
        <f t="shared" si="9"/>
        <v>80484891.254832</v>
      </c>
      <c r="F289" s="238">
        <f t="shared" si="10"/>
        <v>1.006073716615359</v>
      </c>
      <c r="G289" s="201">
        <f>出入金!W289</f>
        <v>80000000</v>
      </c>
      <c r="H289" s="201">
        <f>出入金!X289</f>
        <v>11707317.073170731</v>
      </c>
      <c r="I289" s="34">
        <f>出入金!C289</f>
        <v>4.2983011583011682E-2</v>
      </c>
      <c r="J289" s="167">
        <f t="shared" si="14"/>
        <v>0</v>
      </c>
      <c r="K289" s="167">
        <f t="shared" si="11"/>
        <v>484891.25483199954</v>
      </c>
      <c r="L289" s="123">
        <f t="shared" si="12"/>
        <v>4.1417794683566628E-2</v>
      </c>
      <c r="M289" s="123">
        <f>J289/AVERAGE($G$248:G289)</f>
        <v>0</v>
      </c>
      <c r="N289" s="123">
        <f>K289/AVERAGE($G$248:G289)</f>
        <v>6.0611406853999942E-3</v>
      </c>
      <c r="O289" s="123">
        <f>N289/COUNT($N$248:N289)*365</f>
        <v>5.267419881359519E-2</v>
      </c>
      <c r="P289">
        <f>(O289-I289)/(STDEV($M$248:M289)*SQRT(365))</f>
        <v>0.18210109173540695</v>
      </c>
      <c r="Q289" s="123">
        <f>(N289+1)/(MAX($N$249:N289)+1)-1</f>
        <v>-9.8264002620371826E-3</v>
      </c>
      <c r="R289" s="123">
        <f>MIN($Q$248:Q289)</f>
        <v>-1.0890926957091485E-2</v>
      </c>
      <c r="S289" s="123">
        <f t="shared" si="13"/>
        <v>6.0611406853999942E-3</v>
      </c>
      <c r="T289" s="123">
        <f>(S289+1)/(MAX($S$248:S289)+1)-1</f>
        <v>-9.8264002620371826E-3</v>
      </c>
      <c r="U289" s="123">
        <f>MIN($T$248:T289)</f>
        <v>-1.0890926957091485E-2</v>
      </c>
      <c r="V289" s="124">
        <f t="shared" si="15"/>
        <v>0.2</v>
      </c>
      <c r="W289" s="120">
        <f t="shared" si="16"/>
        <v>-8.5500000000000007E-2</v>
      </c>
      <c r="X289" s="124">
        <f t="shared" si="17"/>
        <v>0.19</v>
      </c>
    </row>
    <row r="290" spans="1:24">
      <c r="A290" s="115">
        <v>44484</v>
      </c>
      <c r="B290" s="240">
        <f>[1]!f_nav_unit($A$1,A290)</f>
        <v>1.2014</v>
      </c>
      <c r="C290" s="240">
        <f>[1]!f_nav_accumulated($A$1,A290)</f>
        <v>1.2014</v>
      </c>
      <c r="D290" s="167">
        <v>66560445.960000001</v>
      </c>
      <c r="E290" s="222">
        <f t="shared" si="9"/>
        <v>79965719.776344001</v>
      </c>
      <c r="F290" s="238">
        <f t="shared" si="10"/>
        <v>0.99958399201264669</v>
      </c>
      <c r="G290" s="201">
        <f>出入金!W290</f>
        <v>80000000</v>
      </c>
      <c r="H290" s="201">
        <f>出入金!X290</f>
        <v>11944444.444444444</v>
      </c>
      <c r="I290" s="34">
        <f>出入金!C290</f>
        <v>4.2981538461538557E-2</v>
      </c>
      <c r="J290" s="167">
        <f t="shared" si="14"/>
        <v>-519171.47848799825</v>
      </c>
      <c r="K290" s="167">
        <f t="shared" si="11"/>
        <v>-34280.223655998707</v>
      </c>
      <c r="L290" s="123">
        <f t="shared" si="12"/>
        <v>-2.8699722130603568E-3</v>
      </c>
      <c r="M290" s="123">
        <f>J290/AVERAGE($G$248:G290)</f>
        <v>-6.4896434810999782E-3</v>
      </c>
      <c r="N290" s="123">
        <f>K290/AVERAGE($G$248:G290)</f>
        <v>-4.2850279569998386E-4</v>
      </c>
      <c r="O290" s="123">
        <f>N290/COUNT($N$248:N290)*365</f>
        <v>-3.6372911728021883E-3</v>
      </c>
      <c r="P290">
        <f>(O290-I290)/(STDEV($M$248:M290)*SQRT(365))</f>
        <v>-0.83216522036541241</v>
      </c>
      <c r="Q290" s="123">
        <f>(N290+1)/(MAX($N$249:N290)+1)-1</f>
        <v>-1.6213560432361551E-2</v>
      </c>
      <c r="R290" s="123">
        <f>MIN($Q$248:Q290)</f>
        <v>-1.6213560432361551E-2</v>
      </c>
      <c r="S290" s="123">
        <f t="shared" si="13"/>
        <v>-4.2850279569998386E-4</v>
      </c>
      <c r="T290" s="123">
        <f>(S290+1)/(MAX($S$248:S290)+1)-1</f>
        <v>-1.6213560432361551E-2</v>
      </c>
      <c r="U290" s="123">
        <f>MIN($T$248:T290)</f>
        <v>-1.6213560432361551E-2</v>
      </c>
      <c r="V290" s="124">
        <f t="shared" si="15"/>
        <v>0.2</v>
      </c>
      <c r="W290" s="120">
        <f t="shared" si="16"/>
        <v>-8.5500000000000007E-2</v>
      </c>
      <c r="X290" s="124">
        <f t="shared" si="17"/>
        <v>0.19</v>
      </c>
    </row>
    <row r="291" spans="1:24">
      <c r="A291" s="115">
        <v>44485</v>
      </c>
      <c r="B291" s="240">
        <f>[1]!f_nav_unit($A$1,A291)</f>
        <v>1.2014</v>
      </c>
      <c r="C291" s="240">
        <f>[1]!f_nav_accumulated($A$1,A291)</f>
        <v>1.2014</v>
      </c>
      <c r="D291" s="167">
        <v>66560445.960000001</v>
      </c>
      <c r="E291" s="222">
        <f t="shared" si="9"/>
        <v>79965719.776344001</v>
      </c>
      <c r="F291" s="238">
        <f t="shared" si="10"/>
        <v>0.99958399201264669</v>
      </c>
      <c r="G291" s="201">
        <f>出入金!W291</f>
        <v>80000000</v>
      </c>
      <c r="H291" s="201">
        <f>出入金!X291</f>
        <v>12179930.795847751</v>
      </c>
      <c r="I291" s="34">
        <f>出入金!C291</f>
        <v>4.2980076628352584E-2</v>
      </c>
      <c r="J291" s="167">
        <f t="shared" si="14"/>
        <v>0</v>
      </c>
      <c r="K291" s="167">
        <f t="shared" si="11"/>
        <v>-34280.223655998707</v>
      </c>
      <c r="L291" s="123">
        <f t="shared" si="12"/>
        <v>-2.8144842717567121E-3</v>
      </c>
      <c r="M291" s="123">
        <f>J291/AVERAGE($G$248:G291)</f>
        <v>0</v>
      </c>
      <c r="N291" s="123">
        <f>K291/AVERAGE($G$248:G291)</f>
        <v>-4.2850279569998386E-4</v>
      </c>
      <c r="O291" s="123">
        <f>N291/COUNT($N$248:N291)*365</f>
        <v>-3.5546254643294118E-3</v>
      </c>
      <c r="P291">
        <f>(O291-I291)/(STDEV($M$248:M291)*SQRT(365))</f>
        <v>-0.84049407589736658</v>
      </c>
      <c r="Q291" s="123">
        <f>(N291+1)/(MAX($N$249:N291)+1)-1</f>
        <v>-1.6213560432361551E-2</v>
      </c>
      <c r="R291" s="123">
        <f>MIN($Q$248:Q291)</f>
        <v>-1.6213560432361551E-2</v>
      </c>
      <c r="S291" s="123">
        <f t="shared" si="13"/>
        <v>-4.2850279569998386E-4</v>
      </c>
      <c r="T291" s="123">
        <f>(S291+1)/(MAX($S$248:S291)+1)-1</f>
        <v>-1.6213560432361551E-2</v>
      </c>
      <c r="U291" s="123">
        <f>MIN($T$248:T291)</f>
        <v>-1.6213560432361551E-2</v>
      </c>
      <c r="V291" s="124">
        <f t="shared" si="15"/>
        <v>0.2</v>
      </c>
      <c r="W291" s="120">
        <f t="shared" si="16"/>
        <v>-8.5500000000000007E-2</v>
      </c>
      <c r="X291" s="124">
        <f t="shared" si="17"/>
        <v>0.19</v>
      </c>
    </row>
    <row r="292" spans="1:24">
      <c r="A292" s="115">
        <v>44486</v>
      </c>
      <c r="B292" s="240">
        <f>[1]!f_nav_unit($A$1,A292)</f>
        <v>1.2014</v>
      </c>
      <c r="C292" s="240">
        <f>[1]!f_nav_accumulated($A$1,A292)</f>
        <v>1.2014</v>
      </c>
      <c r="D292" s="167">
        <v>66560445.960000001</v>
      </c>
      <c r="E292" s="222">
        <f t="shared" si="9"/>
        <v>79965719.776344001</v>
      </c>
      <c r="F292" s="238">
        <f t="shared" si="10"/>
        <v>0.99958399201264669</v>
      </c>
      <c r="G292" s="201">
        <f>出入金!W292</f>
        <v>80000000</v>
      </c>
      <c r="H292" s="201">
        <f>出入金!X292</f>
        <v>12413793.103448275</v>
      </c>
      <c r="I292" s="34">
        <f>出入金!C292</f>
        <v>4.2978625954198574E-2</v>
      </c>
      <c r="J292" s="167">
        <f t="shared" si="14"/>
        <v>0</v>
      </c>
      <c r="K292" s="167">
        <f t="shared" si="11"/>
        <v>-34280.223655998707</v>
      </c>
      <c r="L292" s="123">
        <f t="shared" si="12"/>
        <v>-2.7614624611776739E-3</v>
      </c>
      <c r="M292" s="123">
        <f>J292/AVERAGE($G$248:G292)</f>
        <v>0</v>
      </c>
      <c r="N292" s="123">
        <f>K292/AVERAGE($G$248:G292)</f>
        <v>-4.2850279569998386E-4</v>
      </c>
      <c r="O292" s="123">
        <f>N292/COUNT($N$248:N292)*365</f>
        <v>-3.4756337873443136E-3</v>
      </c>
      <c r="P292">
        <f>(O292-I292)/(STDEV($M$248:M292)*SQRT(365))</f>
        <v>-0.84874126432068753</v>
      </c>
      <c r="Q292" s="123">
        <f>(N292+1)/(MAX($N$249:N292)+1)-1</f>
        <v>-1.6213560432361551E-2</v>
      </c>
      <c r="R292" s="123">
        <f>MIN($Q$248:Q292)</f>
        <v>-1.6213560432361551E-2</v>
      </c>
      <c r="S292" s="123">
        <f t="shared" si="13"/>
        <v>-4.2850279569998386E-4</v>
      </c>
      <c r="T292" s="123">
        <f>(S292+1)/(MAX($S$248:S292)+1)-1</f>
        <v>-1.6213560432361551E-2</v>
      </c>
      <c r="U292" s="123">
        <f>MIN($T$248:T292)</f>
        <v>-1.6213560432361551E-2</v>
      </c>
      <c r="V292" s="124">
        <f t="shared" si="15"/>
        <v>0.2</v>
      </c>
      <c r="W292" s="120">
        <f t="shared" si="16"/>
        <v>-8.5500000000000007E-2</v>
      </c>
      <c r="X292" s="124">
        <f t="shared" si="17"/>
        <v>0.19</v>
      </c>
    </row>
    <row r="293" spans="1:24">
      <c r="A293" s="115">
        <v>44487</v>
      </c>
      <c r="B293" s="240">
        <f>[1]!f_nav_unit($A$1,A293)</f>
        <v>1.2014</v>
      </c>
      <c r="C293" s="240">
        <f>[1]!f_nav_accumulated($A$1,A293)</f>
        <v>1.2014</v>
      </c>
      <c r="D293" s="167">
        <v>66560445.960000001</v>
      </c>
      <c r="E293" s="222">
        <f t="shared" si="9"/>
        <v>79965719.776344001</v>
      </c>
      <c r="F293" s="238">
        <f t="shared" si="10"/>
        <v>0.99958399201264669</v>
      </c>
      <c r="G293" s="201">
        <f>出入金!W293</f>
        <v>80000000</v>
      </c>
      <c r="H293" s="201">
        <f>出入金!X293</f>
        <v>12646048.109965635</v>
      </c>
      <c r="I293" s="34">
        <f>出入金!C293</f>
        <v>4.2977186311787173E-2</v>
      </c>
      <c r="J293" s="167">
        <f t="shared" si="14"/>
        <v>0</v>
      </c>
      <c r="K293" s="167">
        <f t="shared" si="11"/>
        <v>-34280.223655998707</v>
      </c>
      <c r="L293" s="123">
        <f t="shared" si="12"/>
        <v>-2.7107459467107672E-3</v>
      </c>
      <c r="M293" s="123">
        <f>J293/AVERAGE($G$248:G293)</f>
        <v>0</v>
      </c>
      <c r="N293" s="123">
        <f>K293/AVERAGE($G$248:G293)</f>
        <v>-4.2850279569998386E-4</v>
      </c>
      <c r="O293" s="123">
        <f>N293/COUNT($N$248:N293)*365</f>
        <v>-3.4000765310976976E-3</v>
      </c>
      <c r="P293">
        <f>(O293-I293)/(STDEV($M$248:M293)*SQRT(365))</f>
        <v>-0.85690909435865481</v>
      </c>
      <c r="Q293" s="123">
        <f>(N293+1)/(MAX($N$249:N293)+1)-1</f>
        <v>-1.6213560432361551E-2</v>
      </c>
      <c r="R293" s="123">
        <f>MIN($Q$248:Q293)</f>
        <v>-1.6213560432361551E-2</v>
      </c>
      <c r="S293" s="123">
        <f t="shared" si="13"/>
        <v>-4.2850279569998386E-4</v>
      </c>
      <c r="T293" s="123">
        <f>(S293+1)/(MAX($S$248:S293)+1)-1</f>
        <v>-1.6213560432361551E-2</v>
      </c>
      <c r="U293" s="123">
        <f>MIN($T$248:T293)</f>
        <v>-1.6213560432361551E-2</v>
      </c>
      <c r="V293" s="124">
        <f t="shared" si="15"/>
        <v>0.2</v>
      </c>
      <c r="W293" s="120">
        <f t="shared" si="16"/>
        <v>-8.5500000000000007E-2</v>
      </c>
      <c r="X293" s="124">
        <f t="shared" si="17"/>
        <v>0.19</v>
      </c>
    </row>
    <row r="294" spans="1:24">
      <c r="A294" s="115">
        <v>44488</v>
      </c>
      <c r="B294" s="240">
        <f>[1]!f_nav_unit($A$1,A294)</f>
        <v>1.2014</v>
      </c>
      <c r="C294" s="240">
        <f>[1]!f_nav_accumulated($A$1,A294)</f>
        <v>1.2014</v>
      </c>
      <c r="D294" s="167">
        <v>66560445.960000001</v>
      </c>
      <c r="E294" s="222">
        <f t="shared" si="9"/>
        <v>79965719.776344001</v>
      </c>
      <c r="F294" s="238">
        <f t="shared" si="10"/>
        <v>0.99958399201264669</v>
      </c>
      <c r="G294" s="201">
        <f>出入金!W294</f>
        <v>80000000</v>
      </c>
      <c r="H294" s="201">
        <f>出入金!X294</f>
        <v>12876712.328767123</v>
      </c>
      <c r="I294" s="34">
        <f>出入金!C294</f>
        <v>4.2975757575757674E-2</v>
      </c>
      <c r="J294" s="167">
        <f t="shared" si="14"/>
        <v>0</v>
      </c>
      <c r="K294" s="167">
        <f t="shared" si="11"/>
        <v>-34280.223655998707</v>
      </c>
      <c r="L294" s="123">
        <f t="shared" si="12"/>
        <v>-2.6621875817956445E-3</v>
      </c>
      <c r="M294" s="123">
        <f>J294/AVERAGE($G$248:G294)</f>
        <v>0</v>
      </c>
      <c r="N294" s="123">
        <f>K294/AVERAGE($G$248:G294)</f>
        <v>-4.2850279569998386E-4</v>
      </c>
      <c r="O294" s="123">
        <f>N294/COUNT($N$248:N294)*365</f>
        <v>-3.3277344772445557E-3</v>
      </c>
      <c r="P294">
        <f>(O294-I294)/(STDEV($M$248:M294)*SQRT(365))</f>
        <v>-0.86499976983831661</v>
      </c>
      <c r="Q294" s="123">
        <f>(N294+1)/(MAX($N$249:N294)+1)-1</f>
        <v>-1.6213560432361551E-2</v>
      </c>
      <c r="R294" s="123">
        <f>MIN($Q$248:Q294)</f>
        <v>-1.6213560432361551E-2</v>
      </c>
      <c r="S294" s="123">
        <f t="shared" si="13"/>
        <v>-4.2850279569998386E-4</v>
      </c>
      <c r="T294" s="123">
        <f>(S294+1)/(MAX($S$248:S294)+1)-1</f>
        <v>-1.6213560432361551E-2</v>
      </c>
      <c r="U294" s="123">
        <f>MIN($T$248:T294)</f>
        <v>-1.6213560432361551E-2</v>
      </c>
      <c r="V294" s="124">
        <f t="shared" si="15"/>
        <v>0.2</v>
      </c>
      <c r="W294" s="120">
        <f t="shared" si="16"/>
        <v>-8.5500000000000007E-2</v>
      </c>
      <c r="X294" s="124">
        <f t="shared" si="17"/>
        <v>0.19</v>
      </c>
    </row>
    <row r="295" spans="1:24">
      <c r="A295" s="115">
        <v>44489</v>
      </c>
      <c r="B295" s="240">
        <f>[1]!f_nav_unit($A$1,A295)</f>
        <v>1.2014</v>
      </c>
      <c r="C295" s="240">
        <f>[1]!f_nav_accumulated($A$1,A295)</f>
        <v>1.2014</v>
      </c>
      <c r="D295" s="167">
        <v>66560445.960000001</v>
      </c>
      <c r="E295" s="222">
        <f t="shared" si="9"/>
        <v>79965719.776344001</v>
      </c>
      <c r="F295" s="238">
        <f t="shared" si="10"/>
        <v>0.99958399201264669</v>
      </c>
      <c r="G295" s="201">
        <f>出入金!W295</f>
        <v>80000000</v>
      </c>
      <c r="H295" s="201">
        <f>出入金!X295</f>
        <v>13105802.04778157</v>
      </c>
      <c r="I295" s="34">
        <f>出入金!C295</f>
        <v>4.2974339622641605E-2</v>
      </c>
      <c r="J295" s="167">
        <f t="shared" si="14"/>
        <v>0</v>
      </c>
      <c r="K295" s="167">
        <f t="shared" si="11"/>
        <v>-34280.223655998707</v>
      </c>
      <c r="L295" s="123">
        <f t="shared" si="12"/>
        <v>-2.6156524820853178E-3</v>
      </c>
      <c r="M295" s="123">
        <f>J295/AVERAGE($G$248:G295)</f>
        <v>0</v>
      </c>
      <c r="N295" s="123">
        <f>K295/AVERAGE($G$248:G295)</f>
        <v>-4.2850279569998386E-4</v>
      </c>
      <c r="O295" s="123">
        <f>N295/COUNT($N$248:N295)*365</f>
        <v>-3.2584066756352935E-3</v>
      </c>
      <c r="P295">
        <f>(O295-I295)/(STDEV($M$248:M295)*SQRT(365))</f>
        <v>-0.87301539611873691</v>
      </c>
      <c r="Q295" s="123">
        <f>(N295+1)/(MAX($N$249:N295)+1)-1</f>
        <v>-1.6213560432361551E-2</v>
      </c>
      <c r="R295" s="123">
        <f>MIN($Q$248:Q295)</f>
        <v>-1.6213560432361551E-2</v>
      </c>
      <c r="S295" s="123">
        <f t="shared" si="13"/>
        <v>-4.2850279569998386E-4</v>
      </c>
      <c r="T295" s="123">
        <f>(S295+1)/(MAX($S$248:S295)+1)-1</f>
        <v>-1.6213560432361551E-2</v>
      </c>
      <c r="U295" s="123">
        <f>MIN($T$248:T295)</f>
        <v>-1.6213560432361551E-2</v>
      </c>
      <c r="V295" s="124">
        <f t="shared" si="15"/>
        <v>0.2</v>
      </c>
      <c r="W295" s="120">
        <f t="shared" si="16"/>
        <v>-8.5500000000000007E-2</v>
      </c>
      <c r="X295" s="124">
        <f t="shared" si="17"/>
        <v>0.19</v>
      </c>
    </row>
    <row r="296" spans="1:24">
      <c r="A296" s="115">
        <v>44490</v>
      </c>
      <c r="B296" s="240">
        <f>[1]!f_nav_unit($A$1,A296)</f>
        <v>1.2014</v>
      </c>
      <c r="C296" s="240">
        <f>[1]!f_nav_accumulated($A$1,A296)</f>
        <v>1.2014</v>
      </c>
      <c r="D296" s="167">
        <v>66560445.960000001</v>
      </c>
      <c r="E296" s="222">
        <f t="shared" si="9"/>
        <v>79965719.776344001</v>
      </c>
      <c r="F296" s="238">
        <f t="shared" si="10"/>
        <v>0.99958399201264669</v>
      </c>
      <c r="G296" s="201">
        <f>出入金!W296</f>
        <v>80000000</v>
      </c>
      <c r="H296" s="201">
        <f>出入金!X296</f>
        <v>13333333.333333334</v>
      </c>
      <c r="I296" s="34">
        <f>出入金!C296</f>
        <v>4.297293233082717E-2</v>
      </c>
      <c r="J296" s="167">
        <f t="shared" si="14"/>
        <v>0</v>
      </c>
      <c r="K296" s="167">
        <f t="shared" si="11"/>
        <v>-34280.223655998707</v>
      </c>
      <c r="L296" s="123">
        <f t="shared" si="12"/>
        <v>-2.5710167741999027E-3</v>
      </c>
      <c r="M296" s="123">
        <f>J296/AVERAGE($G$248:G296)</f>
        <v>0</v>
      </c>
      <c r="N296" s="123">
        <f>K296/AVERAGE($G$248:G296)</f>
        <v>-4.2850279569998386E-4</v>
      </c>
      <c r="O296" s="123">
        <f>N296/COUNT($N$248:N296)*365</f>
        <v>-3.1919085802141656E-3</v>
      </c>
      <c r="P296">
        <f>(O296-I296)/(STDEV($M$248:M296)*SQRT(365))</f>
        <v>-0.88095798603306941</v>
      </c>
      <c r="Q296" s="123">
        <f>(N296+1)/(MAX($N$249:N296)+1)-1</f>
        <v>-1.6213560432361551E-2</v>
      </c>
      <c r="R296" s="123">
        <f>MIN($Q$248:Q296)</f>
        <v>-1.6213560432361551E-2</v>
      </c>
      <c r="S296" s="123">
        <f t="shared" si="13"/>
        <v>-4.2850279569998386E-4</v>
      </c>
      <c r="T296" s="123">
        <f>(S296+1)/(MAX($S$248:S296)+1)-1</f>
        <v>-1.6213560432361551E-2</v>
      </c>
      <c r="U296" s="123">
        <f>MIN($T$248:T296)</f>
        <v>-1.6213560432361551E-2</v>
      </c>
      <c r="V296" s="124">
        <f t="shared" si="15"/>
        <v>0.2</v>
      </c>
      <c r="W296" s="120">
        <f t="shared" si="16"/>
        <v>-8.5500000000000007E-2</v>
      </c>
      <c r="X296" s="124">
        <f t="shared" si="17"/>
        <v>0.19</v>
      </c>
    </row>
    <row r="297" spans="1:24">
      <c r="A297" s="115">
        <v>44491</v>
      </c>
      <c r="B297" s="240">
        <f>[1]!f_nav_unit($A$1,A297)</f>
        <v>1.212</v>
      </c>
      <c r="C297" s="240">
        <f>[1]!f_nav_accumulated($A$1,A297)</f>
        <v>1.212</v>
      </c>
      <c r="D297" s="167">
        <v>66560445.960000001</v>
      </c>
      <c r="E297" s="222">
        <f t="shared" si="9"/>
        <v>80671260.503519997</v>
      </c>
      <c r="F297" s="238">
        <f t="shared" si="10"/>
        <v>1.0084033613445378</v>
      </c>
      <c r="G297" s="201">
        <f>出入金!W297</f>
        <v>80000000</v>
      </c>
      <c r="H297" s="201">
        <f>出入金!X297</f>
        <v>13559322.033898305</v>
      </c>
      <c r="I297" s="34">
        <f>出入金!C297</f>
        <v>4.2971535580524446E-2</v>
      </c>
      <c r="J297" s="167">
        <f t="shared" si="14"/>
        <v>705540.72717599571</v>
      </c>
      <c r="K297" s="167">
        <f t="shared" si="11"/>
        <v>671260.503519997</v>
      </c>
      <c r="L297" s="123">
        <f t="shared" si="12"/>
        <v>4.9505462134599776E-2</v>
      </c>
      <c r="M297" s="123">
        <f>J297/AVERAGE($G$248:G297)</f>
        <v>8.8192590896999466E-3</v>
      </c>
      <c r="N297" s="123">
        <f>K297/AVERAGE($G$248:G297)</f>
        <v>8.3907562939999625E-3</v>
      </c>
      <c r="O297" s="123">
        <f>N297/COUNT($N$248:N297)*365</f>
        <v>6.1252520946199727E-2</v>
      </c>
      <c r="P297">
        <f>(O297-I297)/(STDEV($M$248:M297)*SQRT(365))</f>
        <v>0.32022918125576588</v>
      </c>
      <c r="Q297" s="123">
        <f>(N297+1)/(MAX($N$249:N297)+1)-1</f>
        <v>-7.5335735342285659E-3</v>
      </c>
      <c r="R297" s="123">
        <f>MIN($Q$248:Q297)</f>
        <v>-1.6213560432361551E-2</v>
      </c>
      <c r="S297" s="123">
        <f t="shared" si="13"/>
        <v>8.3907562939999625E-3</v>
      </c>
      <c r="T297" s="123">
        <f>(S297+1)/(MAX($S$248:S297)+1)-1</f>
        <v>-7.5335735342285659E-3</v>
      </c>
      <c r="U297" s="123">
        <f>MIN($T$248:T297)</f>
        <v>-1.6213560432361551E-2</v>
      </c>
      <c r="V297" s="124">
        <f t="shared" si="15"/>
        <v>0.2</v>
      </c>
      <c r="W297" s="120">
        <f t="shared" si="16"/>
        <v>-8.5500000000000007E-2</v>
      </c>
      <c r="X297" s="124">
        <f t="shared" si="17"/>
        <v>0.19</v>
      </c>
    </row>
    <row r="298" spans="1:24">
      <c r="A298" s="115">
        <v>44492</v>
      </c>
      <c r="B298" s="240">
        <f>[1]!f_nav_unit($A$1,A298)</f>
        <v>1.212</v>
      </c>
      <c r="C298" s="240">
        <f>[1]!f_nav_accumulated($A$1,A298)</f>
        <v>1.212</v>
      </c>
      <c r="D298" s="167">
        <v>66560445.960000001</v>
      </c>
      <c r="E298" s="222">
        <f t="shared" si="9"/>
        <v>80671260.503519997</v>
      </c>
      <c r="F298" s="238">
        <f t="shared" si="10"/>
        <v>1.0084033613445378</v>
      </c>
      <c r="G298" s="201">
        <f>出入金!W298</f>
        <v>80000000</v>
      </c>
      <c r="H298" s="201">
        <f>出入金!X298</f>
        <v>13783783.783783784</v>
      </c>
      <c r="I298" s="34">
        <f>出入金!C298</f>
        <v>4.2970149253731445E-2</v>
      </c>
      <c r="J298" s="167">
        <f t="shared" si="14"/>
        <v>0</v>
      </c>
      <c r="K298" s="167">
        <f t="shared" si="11"/>
        <v>671260.503519997</v>
      </c>
      <c r="L298" s="123">
        <f t="shared" si="12"/>
        <v>4.8699291431842921E-2</v>
      </c>
      <c r="M298" s="123">
        <f>J298/AVERAGE($G$248:G298)</f>
        <v>0</v>
      </c>
      <c r="N298" s="123">
        <f>K298/AVERAGE($G$248:G298)</f>
        <v>8.3907562939999625E-3</v>
      </c>
      <c r="O298" s="123">
        <f>N298/COUNT($N$248:N298)*365</f>
        <v>6.0051491123725223E-2</v>
      </c>
      <c r="P298">
        <f>(O298-I298)/(STDEV($M$248:M298)*SQRT(365))</f>
        <v>0.30224320632447488</v>
      </c>
      <c r="Q298" s="123">
        <f>(N298+1)/(MAX($N$249:N298)+1)-1</f>
        <v>-7.5335735342285659E-3</v>
      </c>
      <c r="R298" s="123">
        <f>MIN($Q$248:Q298)</f>
        <v>-1.6213560432361551E-2</v>
      </c>
      <c r="S298" s="123">
        <f t="shared" si="13"/>
        <v>8.3907562939999625E-3</v>
      </c>
      <c r="T298" s="123">
        <f>(S298+1)/(MAX($S$248:S298)+1)-1</f>
        <v>-7.5335735342285659E-3</v>
      </c>
      <c r="U298" s="123">
        <f>MIN($T$248:T298)</f>
        <v>-1.6213560432361551E-2</v>
      </c>
      <c r="V298" s="124">
        <f t="shared" si="15"/>
        <v>0.2</v>
      </c>
      <c r="W298" s="120">
        <f t="shared" si="16"/>
        <v>-8.5500000000000007E-2</v>
      </c>
      <c r="X298" s="124">
        <f t="shared" si="17"/>
        <v>0.19</v>
      </c>
    </row>
    <row r="299" spans="1:24">
      <c r="A299" s="115">
        <v>44493</v>
      </c>
      <c r="B299" s="240">
        <f>[1]!f_nav_unit($A$1,A299)</f>
        <v>1.212</v>
      </c>
      <c r="C299" s="240">
        <f>[1]!f_nav_accumulated($A$1,A299)</f>
        <v>1.212</v>
      </c>
      <c r="D299" s="167">
        <v>66560445.960000001</v>
      </c>
      <c r="E299" s="222">
        <f t="shared" si="9"/>
        <v>80671260.503519997</v>
      </c>
      <c r="F299" s="238">
        <f t="shared" si="10"/>
        <v>1.0084033613445378</v>
      </c>
      <c r="G299" s="201">
        <f>出入金!W299</f>
        <v>80000000</v>
      </c>
      <c r="H299" s="201">
        <f>出入金!X299</f>
        <v>14006734.006734006</v>
      </c>
      <c r="I299" s="34">
        <f>出入金!C299</f>
        <v>4.2968773234200841E-2</v>
      </c>
      <c r="J299" s="167">
        <f t="shared" si="14"/>
        <v>0</v>
      </c>
      <c r="K299" s="167">
        <f t="shared" si="11"/>
        <v>671260.503519997</v>
      </c>
      <c r="L299" s="123">
        <f t="shared" si="12"/>
        <v>4.7924127294576714E-2</v>
      </c>
      <c r="M299" s="123">
        <f>J299/AVERAGE($G$248:G299)</f>
        <v>0</v>
      </c>
      <c r="N299" s="123">
        <f>K299/AVERAGE($G$248:G299)</f>
        <v>8.3907562939999625E-3</v>
      </c>
      <c r="O299" s="123">
        <f>N299/COUNT($N$248:N299)*365</f>
        <v>5.8896654755961272E-2</v>
      </c>
      <c r="P299">
        <f>(O299-I299)/(STDEV($M$248:M299)*SQRT(365))</f>
        <v>0.2846292248450063</v>
      </c>
      <c r="Q299" s="123">
        <f>(N299+1)/(MAX($N$249:N299)+1)-1</f>
        <v>-7.5335735342285659E-3</v>
      </c>
      <c r="R299" s="123">
        <f>MIN($Q$248:Q299)</f>
        <v>-1.6213560432361551E-2</v>
      </c>
      <c r="S299" s="123">
        <f t="shared" si="13"/>
        <v>8.3907562939999625E-3</v>
      </c>
      <c r="T299" s="123">
        <f>(S299+1)/(MAX($S$248:S299)+1)-1</f>
        <v>-7.5335735342285659E-3</v>
      </c>
      <c r="U299" s="123">
        <f>MIN($T$248:T299)</f>
        <v>-1.6213560432361551E-2</v>
      </c>
      <c r="V299" s="124">
        <f t="shared" si="15"/>
        <v>0.2</v>
      </c>
      <c r="W299" s="120">
        <f t="shared" si="16"/>
        <v>-8.5500000000000007E-2</v>
      </c>
      <c r="X299" s="124">
        <f t="shared" si="17"/>
        <v>0.19</v>
      </c>
    </row>
    <row r="300" spans="1:24">
      <c r="A300" s="115">
        <v>44494</v>
      </c>
      <c r="B300" s="240">
        <f>[1]!f_nav_unit($A$1,A300)</f>
        <v>1.212</v>
      </c>
      <c r="C300" s="240">
        <f>[1]!f_nav_accumulated($A$1,A300)</f>
        <v>1.212</v>
      </c>
      <c r="D300" s="167">
        <v>66560445.960000001</v>
      </c>
      <c r="E300" s="222">
        <f t="shared" si="9"/>
        <v>80671260.503519997</v>
      </c>
      <c r="F300" s="238">
        <f t="shared" si="10"/>
        <v>1.0084033613445378</v>
      </c>
      <c r="G300" s="201">
        <f>出入金!W300</f>
        <v>80000000</v>
      </c>
      <c r="H300" s="201">
        <f>出入金!X300</f>
        <v>14228187.919463087</v>
      </c>
      <c r="I300" s="34">
        <f>出入金!C300</f>
        <v>4.296740740740751E-2</v>
      </c>
      <c r="J300" s="167">
        <f t="shared" si="14"/>
        <v>0</v>
      </c>
      <c r="K300" s="167">
        <f t="shared" si="11"/>
        <v>671260.503519997</v>
      </c>
      <c r="L300" s="123">
        <f t="shared" si="12"/>
        <v>4.7178214634188469E-2</v>
      </c>
      <c r="M300" s="123">
        <f>J300/AVERAGE($G$248:G300)</f>
        <v>0</v>
      </c>
      <c r="N300" s="123">
        <f>K300/AVERAGE($G$248:G300)</f>
        <v>8.3907562939999625E-3</v>
      </c>
      <c r="O300" s="123">
        <f>N300/COUNT($N$248:N300)*365</f>
        <v>5.7785397119056343E-2</v>
      </c>
      <c r="P300">
        <f>(O300-I300)/(STDEV($M$248:M300)*SQRT(365))</f>
        <v>0.26737122679284608</v>
      </c>
      <c r="Q300" s="123">
        <f>(N300+1)/(MAX($N$249:N300)+1)-1</f>
        <v>-7.5335735342285659E-3</v>
      </c>
      <c r="R300" s="123">
        <f>MIN($Q$248:Q300)</f>
        <v>-1.6213560432361551E-2</v>
      </c>
      <c r="S300" s="123">
        <f t="shared" si="13"/>
        <v>8.3907562939999625E-3</v>
      </c>
      <c r="T300" s="123">
        <f>(S300+1)/(MAX($S$248:S300)+1)-1</f>
        <v>-7.5335735342285659E-3</v>
      </c>
      <c r="U300" s="123">
        <f>MIN($T$248:T300)</f>
        <v>-1.6213560432361551E-2</v>
      </c>
      <c r="V300" s="124">
        <f t="shared" si="15"/>
        <v>0.2</v>
      </c>
      <c r="W300" s="120">
        <f t="shared" si="16"/>
        <v>-8.5500000000000007E-2</v>
      </c>
      <c r="X300" s="124">
        <f t="shared" si="17"/>
        <v>0.19</v>
      </c>
    </row>
    <row r="301" spans="1:24">
      <c r="A301" s="115">
        <v>44495</v>
      </c>
      <c r="B301" s="240">
        <f>[1]!f_nav_unit($A$1,A301)</f>
        <v>1.212</v>
      </c>
      <c r="C301" s="240">
        <f>[1]!f_nav_accumulated($A$1,A301)</f>
        <v>1.212</v>
      </c>
      <c r="D301" s="167">
        <v>66560445.960000001</v>
      </c>
      <c r="E301" s="222">
        <f t="shared" si="9"/>
        <v>80671260.503519997</v>
      </c>
      <c r="F301" s="238">
        <f t="shared" si="10"/>
        <v>1.0084033613445378</v>
      </c>
      <c r="G301" s="201">
        <f>出入金!W301</f>
        <v>80000000</v>
      </c>
      <c r="H301" s="201">
        <f>出入金!X301</f>
        <v>14448160.535117056</v>
      </c>
      <c r="I301" s="34">
        <f>出入金!C301</f>
        <v>4.2966051660516709E-2</v>
      </c>
      <c r="J301" s="167">
        <f t="shared" si="14"/>
        <v>0</v>
      </c>
      <c r="K301" s="167">
        <f t="shared" si="11"/>
        <v>671260.503519997</v>
      </c>
      <c r="L301" s="123">
        <f t="shared" si="12"/>
        <v>4.6459928368629423E-2</v>
      </c>
      <c r="M301" s="123">
        <f>J301/AVERAGE($G$248:G301)</f>
        <v>0</v>
      </c>
      <c r="N301" s="123">
        <f>K301/AVERAGE($G$248:G301)</f>
        <v>8.3907562939999625E-3</v>
      </c>
      <c r="O301" s="123">
        <f>N301/COUNT($N$248:N301)*365</f>
        <v>5.6715297172407149E-2</v>
      </c>
      <c r="P301">
        <f>(O301-I301)/(STDEV($M$248:M301)*SQRT(365))</f>
        <v>0.25045419055475981</v>
      </c>
      <c r="Q301" s="123">
        <f>(N301+1)/(MAX($N$249:N301)+1)-1</f>
        <v>-7.5335735342285659E-3</v>
      </c>
      <c r="R301" s="123">
        <f>MIN($Q$248:Q301)</f>
        <v>-1.6213560432361551E-2</v>
      </c>
      <c r="S301" s="123">
        <f t="shared" si="13"/>
        <v>8.3907562939999625E-3</v>
      </c>
      <c r="T301" s="123">
        <f>(S301+1)/(MAX($S$248:S301)+1)-1</f>
        <v>-7.5335735342285659E-3</v>
      </c>
      <c r="U301" s="123">
        <f>MIN($T$248:T301)</f>
        <v>-1.6213560432361551E-2</v>
      </c>
      <c r="V301" s="124">
        <f t="shared" si="15"/>
        <v>0.2</v>
      </c>
      <c r="W301" s="120">
        <f t="shared" si="16"/>
        <v>-8.5500000000000007E-2</v>
      </c>
      <c r="X301" s="124">
        <f t="shared" si="17"/>
        <v>0.19</v>
      </c>
    </row>
    <row r="302" spans="1:24">
      <c r="A302" s="115">
        <v>44496</v>
      </c>
      <c r="B302" s="240">
        <f>[1]!f_nav_unit($A$1,A302)</f>
        <v>1.212</v>
      </c>
      <c r="C302" s="240">
        <f>[1]!f_nav_accumulated($A$1,A302)</f>
        <v>1.212</v>
      </c>
      <c r="D302" s="167">
        <v>66560445.960000001</v>
      </c>
      <c r="E302" s="222">
        <f t="shared" si="9"/>
        <v>80671260.503519997</v>
      </c>
      <c r="F302" s="238">
        <f t="shared" si="10"/>
        <v>1.0084033613445378</v>
      </c>
      <c r="G302" s="201">
        <f>出入金!W302</f>
        <v>80000000</v>
      </c>
      <c r="H302" s="201">
        <f>出入金!X302</f>
        <v>14666666.666666666</v>
      </c>
      <c r="I302" s="34">
        <f>出入金!C302</f>
        <v>4.2964705882353044E-2</v>
      </c>
      <c r="J302" s="167">
        <f t="shared" si="14"/>
        <v>0</v>
      </c>
      <c r="K302" s="167">
        <f t="shared" si="11"/>
        <v>671260.503519997</v>
      </c>
      <c r="L302" s="123">
        <f t="shared" si="12"/>
        <v>4.5767761603636159E-2</v>
      </c>
      <c r="M302" s="123">
        <f>J302/AVERAGE($G$248:G302)</f>
        <v>0</v>
      </c>
      <c r="N302" s="123">
        <f>K302/AVERAGE($G$248:G302)</f>
        <v>8.3907562939999625E-3</v>
      </c>
      <c r="O302" s="123">
        <f>N302/COUNT($N$248:N302)*365</f>
        <v>5.568410995109066E-2</v>
      </c>
      <c r="P302">
        <f>(O302-I302)/(STDEV($M$248:M302)*SQRT(365))</f>
        <v>0.23386400471044241</v>
      </c>
      <c r="Q302" s="123">
        <f>(N302+1)/(MAX($N$249:N302)+1)-1</f>
        <v>-7.5335735342285659E-3</v>
      </c>
      <c r="R302" s="123">
        <f>MIN($Q$248:Q302)</f>
        <v>-1.6213560432361551E-2</v>
      </c>
      <c r="S302" s="123">
        <f t="shared" si="13"/>
        <v>8.3907562939999625E-3</v>
      </c>
      <c r="T302" s="123">
        <f>(S302+1)/(MAX($S$248:S302)+1)-1</f>
        <v>-7.5335735342285659E-3</v>
      </c>
      <c r="U302" s="123">
        <f>MIN($T$248:T302)</f>
        <v>-1.6213560432361551E-2</v>
      </c>
      <c r="V302" s="124">
        <f t="shared" si="15"/>
        <v>0.2</v>
      </c>
      <c r="W302" s="120">
        <f t="shared" si="16"/>
        <v>-8.5500000000000007E-2</v>
      </c>
      <c r="X302" s="124">
        <f t="shared" si="17"/>
        <v>0.19</v>
      </c>
    </row>
    <row r="303" spans="1:24">
      <c r="A303" s="115">
        <v>44497</v>
      </c>
      <c r="B303" s="240">
        <f>[1]!f_nav_unit($A$1,A303)</f>
        <v>1.212</v>
      </c>
      <c r="C303" s="240">
        <f>[1]!f_nav_accumulated($A$1,A303)</f>
        <v>1.212</v>
      </c>
      <c r="D303" s="167">
        <v>66560445.960000001</v>
      </c>
      <c r="E303" s="222">
        <f t="shared" si="9"/>
        <v>80671260.503519997</v>
      </c>
      <c r="F303" s="238">
        <f t="shared" si="10"/>
        <v>1.0084033613445378</v>
      </c>
      <c r="G303" s="201">
        <f>出入金!W303</f>
        <v>80000000</v>
      </c>
      <c r="H303" s="201">
        <f>出入金!X303</f>
        <v>14883720.930232558</v>
      </c>
      <c r="I303" s="34">
        <f>出入金!C303</f>
        <v>4.2963369963370066E-2</v>
      </c>
      <c r="J303" s="167">
        <f t="shared" si="14"/>
        <v>0</v>
      </c>
      <c r="K303" s="167">
        <f t="shared" si="11"/>
        <v>671260.503519997</v>
      </c>
      <c r="L303" s="123">
        <f t="shared" si="12"/>
        <v>4.5100315080249795E-2</v>
      </c>
      <c r="M303" s="123">
        <f>J303/AVERAGE($G$248:G303)</f>
        <v>0</v>
      </c>
      <c r="N303" s="123">
        <f>K303/AVERAGE($G$248:G303)</f>
        <v>8.3907562939999625E-3</v>
      </c>
      <c r="O303" s="123">
        <f>N303/COUNT($N$248:N303)*365</f>
        <v>5.4689750844821181E-2</v>
      </c>
      <c r="P303">
        <f>(O303-I303)/(STDEV($M$248:M303)*SQRT(365))</f>
        <v>0.21758739729739582</v>
      </c>
      <c r="Q303" s="123">
        <f>(N303+1)/(MAX($N$249:N303)+1)-1</f>
        <v>-7.5335735342285659E-3</v>
      </c>
      <c r="R303" s="123">
        <f>MIN($Q$248:Q303)</f>
        <v>-1.6213560432361551E-2</v>
      </c>
      <c r="S303" s="123">
        <f t="shared" si="13"/>
        <v>8.3907562939999625E-3</v>
      </c>
      <c r="T303" s="123">
        <f>(S303+1)/(MAX($S$248:S303)+1)-1</f>
        <v>-7.5335735342285659E-3</v>
      </c>
      <c r="U303" s="123">
        <f>MIN($T$248:T303)</f>
        <v>-1.6213560432361551E-2</v>
      </c>
      <c r="V303" s="124">
        <f t="shared" si="15"/>
        <v>0.2</v>
      </c>
      <c r="W303" s="120">
        <f t="shared" si="16"/>
        <v>-8.5500000000000007E-2</v>
      </c>
      <c r="X303" s="124">
        <f t="shared" si="17"/>
        <v>0.19</v>
      </c>
    </row>
    <row r="304" spans="1:24">
      <c r="A304" s="115">
        <v>44498</v>
      </c>
      <c r="B304" s="240">
        <f>[1]!f_nav_unit($A$1,A304)</f>
        <v>1.2119</v>
      </c>
      <c r="C304" s="240">
        <f>[1]!f_nav_accumulated($A$1,A304)</f>
        <v>1.2119</v>
      </c>
      <c r="D304" s="167">
        <v>66560445.960000001</v>
      </c>
      <c r="E304" s="222">
        <f t="shared" si="9"/>
        <v>80664604.458923995</v>
      </c>
      <c r="F304" s="238">
        <f t="shared" si="10"/>
        <v>1.0083201597470672</v>
      </c>
      <c r="G304" s="201">
        <f>出入金!W304</f>
        <v>80000000</v>
      </c>
      <c r="H304" s="201">
        <f>出入金!X304</f>
        <v>15099337.748344371</v>
      </c>
      <c r="I304" s="34">
        <f>出入金!C304</f>
        <v>4.296204379562054E-2</v>
      </c>
      <c r="J304" s="167">
        <f t="shared" si="14"/>
        <v>-6656.0445960015059</v>
      </c>
      <c r="K304" s="167">
        <f t="shared" si="11"/>
        <v>664604.45892399549</v>
      </c>
      <c r="L304" s="123">
        <f t="shared" si="12"/>
        <v>4.4015470744527774E-2</v>
      </c>
      <c r="M304" s="123">
        <f>J304/AVERAGE($G$248:G304)</f>
        <v>-8.320055745001882E-5</v>
      </c>
      <c r="N304" s="123">
        <f>K304/AVERAGE($G$248:G304)</f>
        <v>8.3075557365499438E-3</v>
      </c>
      <c r="O304" s="123">
        <f>N304/COUNT($N$248:N304)*365</f>
        <v>5.31975060322935E-2</v>
      </c>
      <c r="P304">
        <f>(O304-I304)/(STDEV($M$248:M304)*SQRT(365))</f>
        <v>0.19162995608542915</v>
      </c>
      <c r="Q304" s="123">
        <f>(N304+1)/(MAX($N$249:N304)+1)-1</f>
        <v>-7.6154602030790164E-3</v>
      </c>
      <c r="R304" s="123">
        <f>MIN($Q$248:Q304)</f>
        <v>-1.6213560432361551E-2</v>
      </c>
      <c r="S304" s="123">
        <f t="shared" si="13"/>
        <v>8.3075557365499438E-3</v>
      </c>
      <c r="T304" s="123">
        <f>(S304+1)/(MAX($S$248:S304)+1)-1</f>
        <v>-7.6154602030790164E-3</v>
      </c>
      <c r="U304" s="123">
        <f>MIN($T$248:T304)</f>
        <v>-1.6213560432361551E-2</v>
      </c>
      <c r="V304" s="124">
        <f t="shared" si="15"/>
        <v>0.2</v>
      </c>
      <c r="W304" s="120">
        <f t="shared" si="16"/>
        <v>-8.5500000000000007E-2</v>
      </c>
      <c r="X304" s="124">
        <f t="shared" si="17"/>
        <v>0.19</v>
      </c>
    </row>
    <row r="305" spans="1:24">
      <c r="A305" s="115">
        <v>44499</v>
      </c>
      <c r="B305" s="240">
        <f>[1]!f_nav_unit($A$1,A305)</f>
        <v>1.2119</v>
      </c>
      <c r="C305" s="240">
        <f>[1]!f_nav_accumulated($A$1,A305)</f>
        <v>1.2119</v>
      </c>
      <c r="D305" s="167">
        <v>66560445.960000001</v>
      </c>
      <c r="E305" s="222">
        <f t="shared" si="9"/>
        <v>80664604.458923995</v>
      </c>
      <c r="F305" s="238">
        <f t="shared" si="10"/>
        <v>1.0083201597470672</v>
      </c>
      <c r="G305" s="201">
        <f>出入金!W305</f>
        <v>80000000</v>
      </c>
      <c r="H305" s="201">
        <f>出入金!X305</f>
        <v>15313531.353135314</v>
      </c>
      <c r="I305" s="34">
        <f>出入金!C305</f>
        <v>4.2960727272727373E-2</v>
      </c>
      <c r="J305" s="167">
        <f t="shared" si="14"/>
        <v>0</v>
      </c>
      <c r="K305" s="167">
        <f t="shared" si="11"/>
        <v>664604.45892399549</v>
      </c>
      <c r="L305" s="123">
        <f t="shared" si="12"/>
        <v>4.3399817037493668E-2</v>
      </c>
      <c r="M305" s="123">
        <f>J305/AVERAGE($G$248:G305)</f>
        <v>0</v>
      </c>
      <c r="N305" s="123">
        <f>K305/AVERAGE($G$248:G305)</f>
        <v>8.3075557365499438E-3</v>
      </c>
      <c r="O305" s="123">
        <f>N305/COUNT($N$248:N305)*365</f>
        <v>5.2280307652426375E-2</v>
      </c>
      <c r="P305">
        <f>(O305-I305)/(STDEV($M$248:M305)*SQRT(365))</f>
        <v>0.17602945979337267</v>
      </c>
      <c r="Q305" s="123">
        <f>(N305+1)/(MAX($N$249:N305)+1)-1</f>
        <v>-7.6154602030790164E-3</v>
      </c>
      <c r="R305" s="123">
        <f>MIN($Q$248:Q305)</f>
        <v>-1.6213560432361551E-2</v>
      </c>
      <c r="S305" s="123">
        <f t="shared" si="13"/>
        <v>8.3075557365499438E-3</v>
      </c>
      <c r="T305" s="123">
        <f>(S305+1)/(MAX($S$248:S305)+1)-1</f>
        <v>-7.6154602030790164E-3</v>
      </c>
      <c r="U305" s="123">
        <f>MIN($T$248:T305)</f>
        <v>-1.6213560432361551E-2</v>
      </c>
      <c r="V305" s="124">
        <f t="shared" si="15"/>
        <v>0.2</v>
      </c>
      <c r="W305" s="120">
        <f t="shared" si="16"/>
        <v>-8.5500000000000007E-2</v>
      </c>
      <c r="X305" s="124">
        <f t="shared" si="17"/>
        <v>0.19</v>
      </c>
    </row>
    <row r="306" spans="1:24">
      <c r="A306" s="115">
        <v>44500</v>
      </c>
      <c r="B306" s="240">
        <f>[1]!f_nav_unit($A$1,A306)</f>
        <v>1.2119</v>
      </c>
      <c r="C306" s="240">
        <f>[1]!f_nav_accumulated($A$1,A306)</f>
        <v>1.2119</v>
      </c>
      <c r="D306" s="167">
        <v>66560445.960000001</v>
      </c>
      <c r="E306" s="222">
        <f t="shared" si="9"/>
        <v>80664604.458923995</v>
      </c>
      <c r="F306" s="238">
        <f t="shared" si="10"/>
        <v>1.0083201597470672</v>
      </c>
      <c r="G306" s="201">
        <f>出入金!W306</f>
        <v>80000000</v>
      </c>
      <c r="H306" s="201">
        <f>出入金!X306</f>
        <v>15526315.789473685</v>
      </c>
      <c r="I306" s="34">
        <f>出入金!C306</f>
        <v>4.2959420289855173E-2</v>
      </c>
      <c r="J306" s="167">
        <f t="shared" si="14"/>
        <v>0</v>
      </c>
      <c r="K306" s="167">
        <f t="shared" si="11"/>
        <v>664604.45892399549</v>
      </c>
      <c r="L306" s="123">
        <f t="shared" si="12"/>
        <v>4.2805032947647169E-2</v>
      </c>
      <c r="M306" s="123">
        <f>J306/AVERAGE($G$248:G306)</f>
        <v>0</v>
      </c>
      <c r="N306" s="123">
        <f>K306/AVERAGE($G$248:G306)</f>
        <v>8.3075557365499438E-3</v>
      </c>
      <c r="O306" s="123">
        <f>N306/COUNT($N$248:N306)*365</f>
        <v>5.1394200743063216E-2</v>
      </c>
      <c r="P306">
        <f>(O306-I306)/(STDEV($M$248:M306)*SQRT(365))</f>
        <v>0.16070498363387953</v>
      </c>
      <c r="Q306" s="123">
        <f>(N306+1)/(MAX($N$249:N306)+1)-1</f>
        <v>-7.6154602030790164E-3</v>
      </c>
      <c r="R306" s="123">
        <f>MIN($Q$248:Q306)</f>
        <v>-1.6213560432361551E-2</v>
      </c>
      <c r="S306" s="123">
        <f t="shared" si="13"/>
        <v>8.3075557365499438E-3</v>
      </c>
      <c r="T306" s="123">
        <f>(S306+1)/(MAX($S$248:S306)+1)-1</f>
        <v>-7.6154602030790164E-3</v>
      </c>
      <c r="U306" s="123">
        <f>MIN($T$248:T306)</f>
        <v>-1.6213560432361551E-2</v>
      </c>
      <c r="V306" s="124">
        <f t="shared" si="15"/>
        <v>0.2</v>
      </c>
      <c r="W306" s="120">
        <f t="shared" si="16"/>
        <v>-8.5500000000000007E-2</v>
      </c>
      <c r="X306" s="124">
        <f t="shared" si="17"/>
        <v>0.19</v>
      </c>
    </row>
    <row r="307" spans="1:24">
      <c r="A307" s="115">
        <v>44501</v>
      </c>
      <c r="B307" s="240">
        <f>[1]!f_nav_unit($A$1,A307)</f>
        <v>1.2119</v>
      </c>
      <c r="C307" s="240">
        <f>[1]!f_nav_accumulated($A$1,A307)</f>
        <v>1.2119</v>
      </c>
      <c r="D307" s="167">
        <v>66560445.960000001</v>
      </c>
      <c r="E307" s="222">
        <f t="shared" si="9"/>
        <v>80664604.458923995</v>
      </c>
      <c r="F307" s="238">
        <f t="shared" si="10"/>
        <v>1.0083201597470672</v>
      </c>
      <c r="G307" s="201">
        <f>出入金!W307</f>
        <v>80000000</v>
      </c>
      <c r="H307" s="201">
        <f>出入金!X307</f>
        <v>15737704.918032788</v>
      </c>
      <c r="I307" s="34">
        <f>出入金!C307</f>
        <v>4.2958122743682416E-2</v>
      </c>
      <c r="J307" s="167">
        <f t="shared" si="14"/>
        <v>0</v>
      </c>
      <c r="K307" s="167">
        <f t="shared" si="11"/>
        <v>664604.45892399549</v>
      </c>
      <c r="L307" s="123">
        <f t="shared" si="12"/>
        <v>4.2230074994128876E-2</v>
      </c>
      <c r="M307" s="123">
        <f>J307/AVERAGE($G$248:G307)</f>
        <v>0</v>
      </c>
      <c r="N307" s="123">
        <f>K307/AVERAGE($G$248:G307)</f>
        <v>8.3075557365499438E-3</v>
      </c>
      <c r="O307" s="123">
        <f>N307/COUNT($N$248:N307)*365</f>
        <v>5.0537630730678823E-2</v>
      </c>
      <c r="P307">
        <f>(O307-I307)/(STDEV($M$248:M307)*SQRT(365))</f>
        <v>0.14564611851528622</v>
      </c>
      <c r="Q307" s="123">
        <f>(N307+1)/(MAX($N$249:N307)+1)-1</f>
        <v>-7.6154602030790164E-3</v>
      </c>
      <c r="R307" s="123">
        <f>MIN($Q$248:Q307)</f>
        <v>-1.6213560432361551E-2</v>
      </c>
      <c r="S307" s="123">
        <f t="shared" si="13"/>
        <v>8.3075557365499438E-3</v>
      </c>
      <c r="T307" s="123">
        <f>(S307+1)/(MAX($S$248:S307)+1)-1</f>
        <v>-7.6154602030790164E-3</v>
      </c>
      <c r="U307" s="123">
        <f>MIN($T$248:T307)</f>
        <v>-1.6213560432361551E-2</v>
      </c>
      <c r="V307" s="124">
        <f t="shared" si="15"/>
        <v>0.2</v>
      </c>
      <c r="W307" s="120">
        <f t="shared" si="16"/>
        <v>-8.5500000000000007E-2</v>
      </c>
      <c r="X307" s="124">
        <f t="shared" si="17"/>
        <v>0.19</v>
      </c>
    </row>
    <row r="308" spans="1:24">
      <c r="A308" s="115">
        <v>44502</v>
      </c>
      <c r="B308" s="240">
        <f>[1]!f_nav_unit($A$1,A308)</f>
        <v>1.2119</v>
      </c>
      <c r="C308" s="240">
        <f>[1]!f_nav_accumulated($A$1,A308)</f>
        <v>1.2119</v>
      </c>
      <c r="D308" s="167">
        <v>66560445.960000001</v>
      </c>
      <c r="E308" s="222">
        <f t="shared" si="9"/>
        <v>80664604.458923995</v>
      </c>
      <c r="F308" s="238">
        <f t="shared" si="10"/>
        <v>1.0083201597470672</v>
      </c>
      <c r="G308" s="201">
        <f>出入金!W308</f>
        <v>80000000</v>
      </c>
      <c r="H308" s="201">
        <f>出入金!X308</f>
        <v>15947712.418300653</v>
      </c>
      <c r="I308" s="34">
        <f>出入金!C308</f>
        <v>4.2956834532374207E-2</v>
      </c>
      <c r="J308" s="167">
        <f t="shared" si="14"/>
        <v>0</v>
      </c>
      <c r="K308" s="167">
        <f t="shared" si="11"/>
        <v>664604.45892399549</v>
      </c>
      <c r="L308" s="123">
        <f t="shared" si="12"/>
        <v>4.1673968121053818E-2</v>
      </c>
      <c r="M308" s="123">
        <f>J308/AVERAGE($G$248:G308)</f>
        <v>0</v>
      </c>
      <c r="N308" s="123">
        <f>K308/AVERAGE($G$248:G308)</f>
        <v>8.3075557365499438E-3</v>
      </c>
      <c r="O308" s="123">
        <f>N308/COUNT($N$248:N308)*365</f>
        <v>4.9709144980995566E-2</v>
      </c>
      <c r="P308">
        <f>(O308-I308)/(STDEV($M$248:M308)*SQRT(365))</f>
        <v>0.13084302244996349</v>
      </c>
      <c r="Q308" s="123">
        <f>(N308+1)/(MAX($N$249:N308)+1)-1</f>
        <v>-7.6154602030790164E-3</v>
      </c>
      <c r="R308" s="123">
        <f>MIN($Q$248:Q308)</f>
        <v>-1.6213560432361551E-2</v>
      </c>
      <c r="S308" s="123">
        <f t="shared" si="13"/>
        <v>8.3075557365499438E-3</v>
      </c>
      <c r="T308" s="123">
        <f>(S308+1)/(MAX($S$248:S308)+1)-1</f>
        <v>-7.6154602030790164E-3</v>
      </c>
      <c r="U308" s="123">
        <f>MIN($T$248:T308)</f>
        <v>-1.6213560432361551E-2</v>
      </c>
      <c r="V308" s="124">
        <f t="shared" si="15"/>
        <v>0.2</v>
      </c>
      <c r="W308" s="120">
        <f t="shared" si="16"/>
        <v>-8.5500000000000007E-2</v>
      </c>
      <c r="X308" s="124">
        <f t="shared" si="17"/>
        <v>0.19</v>
      </c>
    </row>
    <row r="309" spans="1:24">
      <c r="A309" s="115">
        <v>44503</v>
      </c>
      <c r="B309" s="240">
        <f>[1]!f_nav_unit($A$1,A309)</f>
        <v>1.2119</v>
      </c>
      <c r="C309" s="240">
        <f>[1]!f_nav_accumulated($A$1,A309)</f>
        <v>1.2119</v>
      </c>
      <c r="D309" s="167">
        <v>66560445.960000001</v>
      </c>
      <c r="E309" s="222">
        <f t="shared" si="9"/>
        <v>80664604.458923995</v>
      </c>
      <c r="F309" s="238">
        <f t="shared" si="10"/>
        <v>1.0083201597470672</v>
      </c>
      <c r="G309" s="201">
        <f>出入金!W309</f>
        <v>80000000</v>
      </c>
      <c r="H309" s="201">
        <f>出入金!X309</f>
        <v>16156351.791530944</v>
      </c>
      <c r="I309" s="34">
        <f>出入金!C309</f>
        <v>4.2955555555555656E-2</v>
      </c>
      <c r="J309" s="167">
        <f t="shared" si="14"/>
        <v>0</v>
      </c>
      <c r="K309" s="167">
        <f t="shared" si="11"/>
        <v>664604.45892399549</v>
      </c>
      <c r="L309" s="123">
        <f t="shared" si="12"/>
        <v>4.113580017936827E-2</v>
      </c>
      <c r="M309" s="123">
        <f>J309/AVERAGE($G$248:G309)</f>
        <v>0</v>
      </c>
      <c r="N309" s="123">
        <f>K309/AVERAGE($G$248:G309)</f>
        <v>8.3075557365499438E-3</v>
      </c>
      <c r="O309" s="123">
        <f>N309/COUNT($N$248:N309)*365</f>
        <v>4.8907384578076279E-2</v>
      </c>
      <c r="P309">
        <f>(O309-I309)/(STDEV($M$248:M309)*SQRT(365))</f>
        <v>0.11628638078941431</v>
      </c>
      <c r="Q309" s="123">
        <f>(N309+1)/(MAX($N$249:N309)+1)-1</f>
        <v>-7.6154602030790164E-3</v>
      </c>
      <c r="R309" s="123">
        <f>MIN($Q$248:Q309)</f>
        <v>-1.6213560432361551E-2</v>
      </c>
      <c r="S309" s="123">
        <f t="shared" si="13"/>
        <v>8.3075557365499438E-3</v>
      </c>
      <c r="T309" s="123">
        <f>(S309+1)/(MAX($S$248:S309)+1)-1</f>
        <v>-7.6154602030790164E-3</v>
      </c>
      <c r="U309" s="123">
        <f>MIN($T$248:T309)</f>
        <v>-1.6213560432361551E-2</v>
      </c>
      <c r="V309" s="124">
        <f t="shared" si="15"/>
        <v>0.2</v>
      </c>
      <c r="W309" s="120">
        <f t="shared" si="16"/>
        <v>-8.5500000000000007E-2</v>
      </c>
      <c r="X309" s="124">
        <f t="shared" si="17"/>
        <v>0.19</v>
      </c>
    </row>
    <row r="310" spans="1:24">
      <c r="A310" s="115">
        <v>44504</v>
      </c>
      <c r="B310" s="240">
        <f>[1]!f_nav_unit($A$1,A310)</f>
        <v>1.2119</v>
      </c>
      <c r="C310" s="240">
        <f>[1]!f_nav_accumulated($A$1,A310)</f>
        <v>1.2119</v>
      </c>
      <c r="D310" s="167">
        <v>66560445.960000001</v>
      </c>
      <c r="E310" s="222">
        <f t="shared" si="9"/>
        <v>80664604.458923995</v>
      </c>
      <c r="F310" s="238">
        <f t="shared" si="10"/>
        <v>1.0083201597470672</v>
      </c>
      <c r="G310" s="201">
        <f>出入金!W310</f>
        <v>80000000</v>
      </c>
      <c r="H310" s="201">
        <f>出入金!X310</f>
        <v>16363636.363636363</v>
      </c>
      <c r="I310" s="34">
        <f>出入金!C310</f>
        <v>4.295428571428582E-2</v>
      </c>
      <c r="J310" s="167">
        <f t="shared" si="14"/>
        <v>0</v>
      </c>
      <c r="K310" s="167">
        <f t="shared" si="11"/>
        <v>664604.45892399549</v>
      </c>
      <c r="L310" s="123">
        <f t="shared" si="12"/>
        <v>4.061471693424417E-2</v>
      </c>
      <c r="M310" s="123">
        <f>J310/AVERAGE($G$248:G310)</f>
        <v>0</v>
      </c>
      <c r="N310" s="123">
        <f>K310/AVERAGE($G$248:G310)</f>
        <v>8.3075557365499438E-3</v>
      </c>
      <c r="O310" s="123">
        <f>N310/COUNT($N$248:N310)*365</f>
        <v>4.8131076886360785E-2</v>
      </c>
      <c r="P310">
        <f>(O310-I310)/(STDEV($M$248:M310)*SQRT(365))</f>
        <v>0.1019673698404726</v>
      </c>
      <c r="Q310" s="123">
        <f>(N310+1)/(MAX($N$249:N310)+1)-1</f>
        <v>-7.6154602030790164E-3</v>
      </c>
      <c r="R310" s="123">
        <f>MIN($Q$248:Q310)</f>
        <v>-1.6213560432361551E-2</v>
      </c>
      <c r="S310" s="123">
        <f t="shared" si="13"/>
        <v>8.3075557365499438E-3</v>
      </c>
      <c r="T310" s="123">
        <f>(S310+1)/(MAX($S$248:S310)+1)-1</f>
        <v>-7.6154602030790164E-3</v>
      </c>
      <c r="U310" s="123">
        <f>MIN($T$248:T310)</f>
        <v>-1.6213560432361551E-2</v>
      </c>
      <c r="V310" s="124">
        <f t="shared" si="15"/>
        <v>0.2</v>
      </c>
      <c r="W310" s="120">
        <f t="shared" si="16"/>
        <v>-8.5500000000000007E-2</v>
      </c>
      <c r="X310" s="124">
        <f t="shared" si="17"/>
        <v>0.19</v>
      </c>
    </row>
    <row r="311" spans="1:24">
      <c r="A311" s="115">
        <v>44505</v>
      </c>
      <c r="B311" s="240">
        <f>[1]!f_nav_unit($A$1,A311)</f>
        <v>1.216</v>
      </c>
      <c r="C311" s="240">
        <f>[1]!f_nav_accumulated($A$1,A311)</f>
        <v>1.216</v>
      </c>
      <c r="D311" s="167">
        <v>66560445.960000001</v>
      </c>
      <c r="E311" s="222">
        <f t="shared" si="9"/>
        <v>80937502.287359998</v>
      </c>
      <c r="F311" s="238">
        <f t="shared" si="10"/>
        <v>1.0117314252433647</v>
      </c>
      <c r="G311" s="201">
        <f>出入金!W311</f>
        <v>80000000</v>
      </c>
      <c r="H311" s="201">
        <f>出入金!X311</f>
        <v>16569579.28802589</v>
      </c>
      <c r="I311" s="34">
        <f>出入金!C311</f>
        <v>4.2953024911032131E-2</v>
      </c>
      <c r="J311" s="167">
        <f t="shared" si="14"/>
        <v>272897.82843600214</v>
      </c>
      <c r="K311" s="167">
        <f t="shared" si="11"/>
        <v>937502.28735999763</v>
      </c>
      <c r="L311" s="123">
        <f t="shared" si="12"/>
        <v>5.6579727889499859E-2</v>
      </c>
      <c r="M311" s="123">
        <f>J311/AVERAGE($G$248:G311)</f>
        <v>3.4112228554500266E-3</v>
      </c>
      <c r="N311" s="123">
        <f>K311/AVERAGE($G$248:G311)</f>
        <v>1.1718778591999971E-2</v>
      </c>
      <c r="O311" s="123">
        <f>N311/COUNT($N$248:N311)*365</f>
        <v>6.6833659157499836E-2</v>
      </c>
      <c r="P311">
        <f>(O311-I311)/(STDEV($M$248:M311)*SQRT(365))</f>
        <v>0.46852514305611392</v>
      </c>
      <c r="Q311" s="123">
        <f>(N311+1)/(MAX($N$249:N311)+1)-1</f>
        <v>-4.2581067802163197E-3</v>
      </c>
      <c r="R311" s="123">
        <f>MIN($Q$248:Q311)</f>
        <v>-1.6213560432361551E-2</v>
      </c>
      <c r="S311" s="123">
        <f t="shared" si="13"/>
        <v>1.1718778591999971E-2</v>
      </c>
      <c r="T311" s="123">
        <f>(S311+1)/(MAX($S$248:S311)+1)-1</f>
        <v>-4.2581067802163197E-3</v>
      </c>
      <c r="U311" s="123">
        <f>MIN($T$248:T311)</f>
        <v>-1.6213560432361551E-2</v>
      </c>
      <c r="V311" s="124">
        <f t="shared" si="15"/>
        <v>0.2</v>
      </c>
      <c r="W311" s="120">
        <f t="shared" si="16"/>
        <v>-8.5500000000000007E-2</v>
      </c>
      <c r="X311" s="124">
        <f t="shared" si="17"/>
        <v>0.19</v>
      </c>
    </row>
    <row r="312" spans="1:24">
      <c r="A312" s="115">
        <v>44506</v>
      </c>
      <c r="B312" s="240">
        <f>[1]!f_nav_unit($A$1,A312)</f>
        <v>1.216</v>
      </c>
      <c r="C312" s="240">
        <f>[1]!f_nav_accumulated($A$1,A312)</f>
        <v>1.216</v>
      </c>
      <c r="D312" s="167">
        <v>66560445.960000001</v>
      </c>
      <c r="E312" s="222">
        <f t="shared" ref="E312:E343" si="18">B312*D312</f>
        <v>80937502.287359998</v>
      </c>
      <c r="F312" s="238">
        <f t="shared" ref="F312:F343" si="19">C312/$C$248</f>
        <v>1.0117314252433647</v>
      </c>
      <c r="G312" s="201">
        <f>出入金!W312</f>
        <v>80000000</v>
      </c>
      <c r="H312" s="201">
        <f>出入金!X312</f>
        <v>16774193.548387097</v>
      </c>
      <c r="I312" s="34">
        <f>出入金!C312</f>
        <v>4.2951773049645495E-2</v>
      </c>
      <c r="J312" s="167">
        <f t="shared" si="14"/>
        <v>0</v>
      </c>
      <c r="K312" s="167">
        <f t="shared" ref="K312:K343" si="20">E312-G312</f>
        <v>937502.28735999763</v>
      </c>
      <c r="L312" s="123">
        <f t="shared" ref="L312:L343" si="21">K312/H312</f>
        <v>5.5889559438769089E-2</v>
      </c>
      <c r="M312" s="123">
        <f>J312/AVERAGE($G$248:G312)</f>
        <v>0</v>
      </c>
      <c r="N312" s="123">
        <f>K312/AVERAGE($G$248:G312)</f>
        <v>1.1718778591999971E-2</v>
      </c>
      <c r="O312" s="123">
        <f>N312/COUNT($N$248:N312)*365</f>
        <v>6.5805449016615225E-2</v>
      </c>
      <c r="P312">
        <f>(O312-I312)/(STDEV($M$248:M312)*SQRT(365))</f>
        <v>0.45190467762267983</v>
      </c>
      <c r="Q312" s="123">
        <f>(N312+1)/(MAX($N$249:N312)+1)-1</f>
        <v>-4.2581067802163197E-3</v>
      </c>
      <c r="R312" s="123">
        <f>MIN($Q$248:Q312)</f>
        <v>-1.6213560432361551E-2</v>
      </c>
      <c r="S312" s="123">
        <f t="shared" ref="S312:S343" si="22">IF(WEEKDAY(A:A)=6,N:N,S311)</f>
        <v>1.1718778591999971E-2</v>
      </c>
      <c r="T312" s="123">
        <f>(S312+1)/(MAX($S$248:S312)+1)-1</f>
        <v>-4.2581067802163197E-3</v>
      </c>
      <c r="U312" s="123">
        <f>MIN($T$248:T312)</f>
        <v>-1.6213560432361551E-2</v>
      </c>
      <c r="V312" s="124">
        <f t="shared" si="15"/>
        <v>0.2</v>
      </c>
      <c r="W312" s="120">
        <f t="shared" si="16"/>
        <v>-8.5500000000000007E-2</v>
      </c>
      <c r="X312" s="124">
        <f t="shared" si="17"/>
        <v>0.19</v>
      </c>
    </row>
    <row r="313" spans="1:24">
      <c r="A313" s="115">
        <v>44507</v>
      </c>
      <c r="B313" s="240">
        <f>[1]!f_nav_unit($A$1,A313)</f>
        <v>1.216</v>
      </c>
      <c r="C313" s="240">
        <f>[1]!f_nav_accumulated($A$1,A313)</f>
        <v>1.216</v>
      </c>
      <c r="D313" s="167">
        <v>66560445.960000001</v>
      </c>
      <c r="E313" s="222">
        <f t="shared" si="18"/>
        <v>80937502.287359998</v>
      </c>
      <c r="F313" s="238">
        <f t="shared" si="19"/>
        <v>1.0117314252433647</v>
      </c>
      <c r="G313" s="201">
        <f>出入金!W313</f>
        <v>80000000</v>
      </c>
      <c r="H313" s="201">
        <f>出入金!X313</f>
        <v>16977491.961414792</v>
      </c>
      <c r="I313" s="34">
        <f>出入金!C313</f>
        <v>4.2950530035335791E-2</v>
      </c>
      <c r="J313" s="167">
        <f t="shared" ref="J313:J344" si="23">E313-E312</f>
        <v>0</v>
      </c>
      <c r="K313" s="167">
        <f t="shared" si="20"/>
        <v>937502.28735999763</v>
      </c>
      <c r="L313" s="123">
        <f t="shared" si="21"/>
        <v>5.5220305183515013E-2</v>
      </c>
      <c r="M313" s="123">
        <f>J313/AVERAGE($G$248:G313)</f>
        <v>0</v>
      </c>
      <c r="N313" s="123">
        <f>K313/AVERAGE($G$248:G313)</f>
        <v>1.1718778591999971E-2</v>
      </c>
      <c r="O313" s="123">
        <f>N313/COUNT($N$248:N313)*365</f>
        <v>6.4808396758787717E-2</v>
      </c>
      <c r="P313">
        <f>(O313-I313)/(STDEV($M$248:M313)*SQRT(365))</f>
        <v>0.43556175182034829</v>
      </c>
      <c r="Q313" s="123">
        <f>(N313+1)/(MAX($N$249:N313)+1)-1</f>
        <v>-4.2581067802163197E-3</v>
      </c>
      <c r="R313" s="123">
        <f>MIN($Q$248:Q313)</f>
        <v>-1.6213560432361551E-2</v>
      </c>
      <c r="S313" s="123">
        <f t="shared" si="22"/>
        <v>1.1718778591999971E-2</v>
      </c>
      <c r="T313" s="123">
        <f>(S313+1)/(MAX($S$248:S313)+1)-1</f>
        <v>-4.2581067802163197E-3</v>
      </c>
      <c r="U313" s="123">
        <f>MIN($T$248:T313)</f>
        <v>-1.6213560432361551E-2</v>
      </c>
      <c r="V313" s="124">
        <f t="shared" ref="V313:V344" si="24">$V$248</f>
        <v>0.2</v>
      </c>
      <c r="W313" s="120">
        <f t="shared" ref="W313:W344" si="25">$W$248</f>
        <v>-8.5500000000000007E-2</v>
      </c>
      <c r="X313" s="124">
        <f t="shared" ref="X313:X344" si="26">$X$248</f>
        <v>0.19</v>
      </c>
    </row>
    <row r="314" spans="1:24">
      <c r="A314" s="115">
        <v>44508</v>
      </c>
      <c r="B314" s="240">
        <f>[1]!f_nav_unit($A$1,A314)</f>
        <v>1.216</v>
      </c>
      <c r="C314" s="240">
        <f>[1]!f_nav_accumulated($A$1,A314)</f>
        <v>1.216</v>
      </c>
      <c r="D314" s="167">
        <v>66560445.960000001</v>
      </c>
      <c r="E314" s="222">
        <f t="shared" si="18"/>
        <v>80937502.287359998</v>
      </c>
      <c r="F314" s="238">
        <f t="shared" si="19"/>
        <v>1.0117314252433647</v>
      </c>
      <c r="G314" s="201">
        <f>出入金!W314</f>
        <v>80000000</v>
      </c>
      <c r="H314" s="201">
        <f>出入金!X314</f>
        <v>17179487.17948718</v>
      </c>
      <c r="I314" s="34">
        <f>出入金!C314</f>
        <v>4.294929577464799E-2</v>
      </c>
      <c r="J314" s="167">
        <f t="shared" si="23"/>
        <v>0</v>
      </c>
      <c r="K314" s="167">
        <f t="shared" si="20"/>
        <v>937502.28735999763</v>
      </c>
      <c r="L314" s="123">
        <f t="shared" si="21"/>
        <v>5.4571028667223742E-2</v>
      </c>
      <c r="M314" s="123">
        <f>J314/AVERAGE($G$248:G314)</f>
        <v>0</v>
      </c>
      <c r="N314" s="123">
        <f>K314/AVERAGE($G$248:G314)</f>
        <v>1.1718778591999971E-2</v>
      </c>
      <c r="O314" s="123">
        <f>N314/COUNT($N$248:N314)*365</f>
        <v>6.3841107254925214E-2</v>
      </c>
      <c r="P314">
        <f>(O314-I314)/(STDEV($M$248:M314)*SQRT(365))</f>
        <v>0.41948681355696388</v>
      </c>
      <c r="Q314" s="123">
        <f>(N314+1)/(MAX($N$249:N314)+1)-1</f>
        <v>-4.2581067802163197E-3</v>
      </c>
      <c r="R314" s="123">
        <f>MIN($Q$248:Q314)</f>
        <v>-1.6213560432361551E-2</v>
      </c>
      <c r="S314" s="123">
        <f t="shared" si="22"/>
        <v>1.1718778591999971E-2</v>
      </c>
      <c r="T314" s="123">
        <f>(S314+1)/(MAX($S$248:S314)+1)-1</f>
        <v>-4.2581067802163197E-3</v>
      </c>
      <c r="U314" s="123">
        <f>MIN($T$248:T314)</f>
        <v>-1.6213560432361551E-2</v>
      </c>
      <c r="V314" s="124">
        <f t="shared" si="24"/>
        <v>0.2</v>
      </c>
      <c r="W314" s="120">
        <f t="shared" si="25"/>
        <v>-8.5500000000000007E-2</v>
      </c>
      <c r="X314" s="124">
        <f t="shared" si="26"/>
        <v>0.19</v>
      </c>
    </row>
    <row r="315" spans="1:24">
      <c r="A315" s="115">
        <v>44509</v>
      </c>
      <c r="B315" s="240">
        <f>[1]!f_nav_unit($A$1,A315)</f>
        <v>1.216</v>
      </c>
      <c r="C315" s="240">
        <f>[1]!f_nav_accumulated($A$1,A315)</f>
        <v>1.216</v>
      </c>
      <c r="D315" s="167">
        <v>66560445.960000001</v>
      </c>
      <c r="E315" s="222">
        <f t="shared" si="18"/>
        <v>80937502.287359998</v>
      </c>
      <c r="F315" s="238">
        <f t="shared" si="19"/>
        <v>1.0117314252433647</v>
      </c>
      <c r="G315" s="201">
        <f>出入金!W315</f>
        <v>80000000</v>
      </c>
      <c r="H315" s="201">
        <f>出入金!X315</f>
        <v>17380191.693290737</v>
      </c>
      <c r="I315" s="34">
        <f>出入金!C315</f>
        <v>4.2948070175438703E-2</v>
      </c>
      <c r="J315" s="167">
        <f t="shared" si="23"/>
        <v>0</v>
      </c>
      <c r="K315" s="167">
        <f t="shared" si="20"/>
        <v>937502.28735999763</v>
      </c>
      <c r="L315" s="123">
        <f t="shared" si="21"/>
        <v>5.3940848519058684E-2</v>
      </c>
      <c r="M315" s="123">
        <f>J315/AVERAGE($G$248:G315)</f>
        <v>0</v>
      </c>
      <c r="N315" s="123">
        <f>K315/AVERAGE($G$248:G315)</f>
        <v>1.1718778591999971E-2</v>
      </c>
      <c r="O315" s="123">
        <f>N315/COUNT($N$248:N315)*365</f>
        <v>6.2902267442352777E-2</v>
      </c>
      <c r="P315">
        <f>(O315-I315)/(STDEV($M$248:M315)*SQRT(365))</f>
        <v>0.40367078274255896</v>
      </c>
      <c r="Q315" s="123">
        <f>(N315+1)/(MAX($N$249:N315)+1)-1</f>
        <v>-4.2581067802163197E-3</v>
      </c>
      <c r="R315" s="123">
        <f>MIN($Q$248:Q315)</f>
        <v>-1.6213560432361551E-2</v>
      </c>
      <c r="S315" s="123">
        <f t="shared" si="22"/>
        <v>1.1718778591999971E-2</v>
      </c>
      <c r="T315" s="123">
        <f>(S315+1)/(MAX($S$248:S315)+1)-1</f>
        <v>-4.2581067802163197E-3</v>
      </c>
      <c r="U315" s="123">
        <f>MIN($T$248:T315)</f>
        <v>-1.6213560432361551E-2</v>
      </c>
      <c r="V315" s="124">
        <f t="shared" si="24"/>
        <v>0.2</v>
      </c>
      <c r="W315" s="120">
        <f t="shared" si="25"/>
        <v>-8.5500000000000007E-2</v>
      </c>
      <c r="X315" s="124">
        <f t="shared" si="26"/>
        <v>0.19</v>
      </c>
    </row>
    <row r="316" spans="1:24">
      <c r="A316" s="115">
        <v>44510</v>
      </c>
      <c r="B316" s="240">
        <f>[1]!f_nav_unit($A$1,A316)</f>
        <v>1.216</v>
      </c>
      <c r="C316" s="240">
        <f>[1]!f_nav_accumulated($A$1,A316)</f>
        <v>1.216</v>
      </c>
      <c r="D316" s="167">
        <v>66560445.960000001</v>
      </c>
      <c r="E316" s="222">
        <f t="shared" si="18"/>
        <v>80937502.287359998</v>
      </c>
      <c r="F316" s="238">
        <f t="shared" si="19"/>
        <v>1.0117314252433647</v>
      </c>
      <c r="G316" s="201">
        <f>出入金!W316</f>
        <v>80000000</v>
      </c>
      <c r="H316" s="201">
        <f>出入金!X316</f>
        <v>17579617.834394906</v>
      </c>
      <c r="I316" s="34">
        <f>出入金!C316</f>
        <v>4.2946853146853252E-2</v>
      </c>
      <c r="J316" s="167">
        <f t="shared" si="23"/>
        <v>0</v>
      </c>
      <c r="K316" s="167">
        <f t="shared" si="20"/>
        <v>937502.28735999763</v>
      </c>
      <c r="L316" s="123">
        <f t="shared" si="21"/>
        <v>5.3328934462144789E-2</v>
      </c>
      <c r="M316" s="123">
        <f>J316/AVERAGE($G$248:G316)</f>
        <v>0</v>
      </c>
      <c r="N316" s="123">
        <f>K316/AVERAGE($G$248:G316)</f>
        <v>1.1718778591999971E-2</v>
      </c>
      <c r="O316" s="123">
        <f>N316/COUNT($N$248:N316)*365</f>
        <v>6.1990640377970863E-2</v>
      </c>
      <c r="P316">
        <f>(O316-I316)/(STDEV($M$248:M316)*SQRT(365))</f>
        <v>0.38810502131277796</v>
      </c>
      <c r="Q316" s="123">
        <f>(N316+1)/(MAX($N$249:N316)+1)-1</f>
        <v>-4.2581067802163197E-3</v>
      </c>
      <c r="R316" s="123">
        <f>MIN($Q$248:Q316)</f>
        <v>-1.6213560432361551E-2</v>
      </c>
      <c r="S316" s="123">
        <f t="shared" si="22"/>
        <v>1.1718778591999971E-2</v>
      </c>
      <c r="T316" s="123">
        <f>(S316+1)/(MAX($S$248:S316)+1)-1</f>
        <v>-4.2581067802163197E-3</v>
      </c>
      <c r="U316" s="123">
        <f>MIN($T$248:T316)</f>
        <v>-1.6213560432361551E-2</v>
      </c>
      <c r="V316" s="124">
        <f t="shared" si="24"/>
        <v>0.2</v>
      </c>
      <c r="W316" s="120">
        <f t="shared" si="25"/>
        <v>-8.5500000000000007E-2</v>
      </c>
      <c r="X316" s="124">
        <f t="shared" si="26"/>
        <v>0.19</v>
      </c>
    </row>
    <row r="317" spans="1:24">
      <c r="A317" s="115">
        <v>44511</v>
      </c>
      <c r="B317" s="240">
        <f>[1]!f_nav_unit($A$1,A317)</f>
        <v>1.216</v>
      </c>
      <c r="C317" s="240">
        <f>[1]!f_nav_accumulated($A$1,A317)</f>
        <v>1.216</v>
      </c>
      <c r="D317" s="167">
        <v>66560445.960000001</v>
      </c>
      <c r="E317" s="222">
        <f t="shared" si="18"/>
        <v>80937502.287359998</v>
      </c>
      <c r="F317" s="238">
        <f t="shared" si="19"/>
        <v>1.0117314252433647</v>
      </c>
      <c r="G317" s="201">
        <f>出入金!W317</f>
        <v>80000000</v>
      </c>
      <c r="H317" s="201">
        <f>出入金!X317</f>
        <v>17777777.777777776</v>
      </c>
      <c r="I317" s="34">
        <f>出入金!C317</f>
        <v>4.2945644599303244E-2</v>
      </c>
      <c r="J317" s="167">
        <f t="shared" si="23"/>
        <v>0</v>
      </c>
      <c r="K317" s="167">
        <f t="shared" si="20"/>
        <v>937502.28735999763</v>
      </c>
      <c r="L317" s="123">
        <f t="shared" si="21"/>
        <v>5.2734503663999871E-2</v>
      </c>
      <c r="M317" s="123">
        <f>J317/AVERAGE($G$248:G317)</f>
        <v>0</v>
      </c>
      <c r="N317" s="123">
        <f>K317/AVERAGE($G$248:G317)</f>
        <v>1.1718778591999971E-2</v>
      </c>
      <c r="O317" s="123">
        <f>N317/COUNT($N$248:N317)*365</f>
        <v>6.1105059801142704E-2</v>
      </c>
      <c r="P317">
        <f>(O317-I317)/(STDEV($M$248:M317)*SQRT(365))</f>
        <v>0.37278130556122491</v>
      </c>
      <c r="Q317" s="123">
        <f>(N317+1)/(MAX($N$249:N317)+1)-1</f>
        <v>-4.2581067802163197E-3</v>
      </c>
      <c r="R317" s="123">
        <f>MIN($Q$248:Q317)</f>
        <v>-1.6213560432361551E-2</v>
      </c>
      <c r="S317" s="123">
        <f t="shared" si="22"/>
        <v>1.1718778591999971E-2</v>
      </c>
      <c r="T317" s="123">
        <f>(S317+1)/(MAX($S$248:S317)+1)-1</f>
        <v>-4.2581067802163197E-3</v>
      </c>
      <c r="U317" s="123">
        <f>MIN($T$248:T317)</f>
        <v>-1.6213560432361551E-2</v>
      </c>
      <c r="V317" s="124">
        <f t="shared" si="24"/>
        <v>0.2</v>
      </c>
      <c r="W317" s="120">
        <f t="shared" si="25"/>
        <v>-8.5500000000000007E-2</v>
      </c>
      <c r="X317" s="124">
        <f t="shared" si="26"/>
        <v>0.19</v>
      </c>
    </row>
    <row r="318" spans="1:24">
      <c r="A318" s="115">
        <v>44512</v>
      </c>
      <c r="B318" s="240">
        <f>[1]!f_nav_unit($A$1,A318)</f>
        <v>1.238</v>
      </c>
      <c r="C318" s="240">
        <f>[1]!f_nav_accumulated($A$1,A318)</f>
        <v>1.238</v>
      </c>
      <c r="D318" s="167">
        <v>66560445.960000001</v>
      </c>
      <c r="E318" s="222">
        <f t="shared" si="18"/>
        <v>82401832.098480001</v>
      </c>
      <c r="F318" s="238">
        <f t="shared" si="19"/>
        <v>1.0300357766869124</v>
      </c>
      <c r="G318" s="201">
        <f>出入金!W318</f>
        <v>80000000</v>
      </c>
      <c r="H318" s="201">
        <f>出入金!X318</f>
        <v>17974683.544303797</v>
      </c>
      <c r="I318" s="34">
        <f>出入金!C318</f>
        <v>4.2944444444444549E-2</v>
      </c>
      <c r="J318" s="167">
        <f t="shared" si="23"/>
        <v>1464329.8111200035</v>
      </c>
      <c r="K318" s="167">
        <f t="shared" si="20"/>
        <v>2401832.0984800011</v>
      </c>
      <c r="L318" s="123">
        <f t="shared" si="21"/>
        <v>0.13362305336614091</v>
      </c>
      <c r="M318" s="123">
        <f>J318/AVERAGE($G$248:G318)</f>
        <v>1.8304122639000043E-2</v>
      </c>
      <c r="N318" s="123">
        <f>K318/AVERAGE($G$248:G318)</f>
        <v>3.0022901231000012E-2</v>
      </c>
      <c r="O318" s="123">
        <f>N318/COUNT($N$248:N318)*365</f>
        <v>0.15434308379316908</v>
      </c>
      <c r="P318">
        <f>(O318-I318)/(STDEV($M$248:M318)*SQRT(365))</f>
        <v>1.7547730507658261</v>
      </c>
      <c r="Q318" s="123">
        <f>(N318+1)/(MAX($N$249:N318)+1)-1</f>
        <v>0</v>
      </c>
      <c r="R318" s="123">
        <f>MIN($Q$248:Q318)</f>
        <v>-1.6213560432361551E-2</v>
      </c>
      <c r="S318" s="123">
        <f t="shared" si="22"/>
        <v>3.0022901231000012E-2</v>
      </c>
      <c r="T318" s="123">
        <f>(S318+1)/(MAX($S$248:S318)+1)-1</f>
        <v>0</v>
      </c>
      <c r="U318" s="123">
        <f>MIN($T$248:T318)</f>
        <v>-1.6213560432361551E-2</v>
      </c>
      <c r="V318" s="124">
        <f t="shared" si="24"/>
        <v>0.2</v>
      </c>
      <c r="W318" s="120">
        <f t="shared" si="25"/>
        <v>-8.5500000000000007E-2</v>
      </c>
      <c r="X318" s="124">
        <f t="shared" si="26"/>
        <v>0.19</v>
      </c>
    </row>
    <row r="319" spans="1:24">
      <c r="A319" s="115">
        <v>44513</v>
      </c>
      <c r="B319" s="240">
        <f>[1]!f_nav_unit($A$1,A319)</f>
        <v>1.238</v>
      </c>
      <c r="C319" s="240">
        <f>[1]!f_nav_accumulated($A$1,A319)</f>
        <v>1.238</v>
      </c>
      <c r="D319" s="167">
        <v>66560445.960000001</v>
      </c>
      <c r="E319" s="222">
        <f t="shared" si="18"/>
        <v>82401832.098480001</v>
      </c>
      <c r="F319" s="238">
        <f t="shared" si="19"/>
        <v>1.0300357766869124</v>
      </c>
      <c r="G319" s="201">
        <f>出入金!W319</f>
        <v>80000000</v>
      </c>
      <c r="H319" s="201">
        <f>出入金!X319</f>
        <v>18170347.003154576</v>
      </c>
      <c r="I319" s="34">
        <f>出入金!C319</f>
        <v>4.2943252595155815E-2</v>
      </c>
      <c r="J319" s="167">
        <f t="shared" si="23"/>
        <v>0</v>
      </c>
      <c r="K319" s="167">
        <f t="shared" si="20"/>
        <v>2401832.0984800011</v>
      </c>
      <c r="L319" s="123">
        <f t="shared" si="21"/>
        <v>0.13218416236426395</v>
      </c>
      <c r="M319" s="123">
        <f>J319/AVERAGE($G$248:G319)</f>
        <v>0</v>
      </c>
      <c r="N319" s="123">
        <f>K319/AVERAGE($G$248:G319)</f>
        <v>3.0022901231000012E-2</v>
      </c>
      <c r="O319" s="123">
        <f>N319/COUNT($N$248:N319)*365</f>
        <v>0.15219942985159729</v>
      </c>
      <c r="P319">
        <f>(O319-I319)/(STDEV($M$248:M319)*SQRT(365))</f>
        <v>1.7330763344540008</v>
      </c>
      <c r="Q319" s="123">
        <f>(N319+1)/(MAX($N$249:N319)+1)-1</f>
        <v>0</v>
      </c>
      <c r="R319" s="123">
        <f>MIN($Q$248:Q319)</f>
        <v>-1.6213560432361551E-2</v>
      </c>
      <c r="S319" s="123">
        <f t="shared" si="22"/>
        <v>3.0022901231000012E-2</v>
      </c>
      <c r="T319" s="123">
        <f>(S319+1)/(MAX($S$248:S319)+1)-1</f>
        <v>0</v>
      </c>
      <c r="U319" s="123">
        <f>MIN($T$248:T319)</f>
        <v>-1.6213560432361551E-2</v>
      </c>
      <c r="V319" s="124">
        <f t="shared" si="24"/>
        <v>0.2</v>
      </c>
      <c r="W319" s="120">
        <f t="shared" si="25"/>
        <v>-8.5500000000000007E-2</v>
      </c>
      <c r="X319" s="124">
        <f t="shared" si="26"/>
        <v>0.19</v>
      </c>
    </row>
    <row r="320" spans="1:24">
      <c r="A320" s="115">
        <v>44514</v>
      </c>
      <c r="B320" s="240">
        <f>[1]!f_nav_unit($A$1,A320)</f>
        <v>1.238</v>
      </c>
      <c r="C320" s="240">
        <f>[1]!f_nav_accumulated($A$1,A320)</f>
        <v>1.238</v>
      </c>
      <c r="D320" s="167">
        <v>66560445.960000001</v>
      </c>
      <c r="E320" s="222">
        <f t="shared" si="18"/>
        <v>82401832.098480001</v>
      </c>
      <c r="F320" s="238">
        <f t="shared" si="19"/>
        <v>1.0300357766869124</v>
      </c>
      <c r="G320" s="201">
        <f>出入金!W320</f>
        <v>80000000</v>
      </c>
      <c r="H320" s="201">
        <f>出入金!X320</f>
        <v>18364779.874213837</v>
      </c>
      <c r="I320" s="34">
        <f>出入金!C320</f>
        <v>4.2942068965517347E-2</v>
      </c>
      <c r="J320" s="167">
        <f t="shared" si="23"/>
        <v>0</v>
      </c>
      <c r="K320" s="167">
        <f t="shared" si="20"/>
        <v>2401832.0984800011</v>
      </c>
      <c r="L320" s="123">
        <f t="shared" si="21"/>
        <v>0.1307846930336713</v>
      </c>
      <c r="M320" s="123">
        <f>J320/AVERAGE($G$248:G320)</f>
        <v>0</v>
      </c>
      <c r="N320" s="123">
        <f>K320/AVERAGE($G$248:G320)</f>
        <v>3.0022901231000012E-2</v>
      </c>
      <c r="O320" s="123">
        <f>N320/COUNT($N$248:N320)*365</f>
        <v>0.15011450615500008</v>
      </c>
      <c r="P320">
        <f>(O320-I320)/(STDEV($M$248:M320)*SQRT(365))</f>
        <v>1.7117632827400946</v>
      </c>
      <c r="Q320" s="123">
        <f>(N320+1)/(MAX($N$249:N320)+1)-1</f>
        <v>0</v>
      </c>
      <c r="R320" s="123">
        <f>MIN($Q$248:Q320)</f>
        <v>-1.6213560432361551E-2</v>
      </c>
      <c r="S320" s="123">
        <f t="shared" si="22"/>
        <v>3.0022901231000012E-2</v>
      </c>
      <c r="T320" s="123">
        <f>(S320+1)/(MAX($S$248:S320)+1)-1</f>
        <v>0</v>
      </c>
      <c r="U320" s="123">
        <f>MIN($T$248:T320)</f>
        <v>-1.6213560432361551E-2</v>
      </c>
      <c r="V320" s="124">
        <f t="shared" si="24"/>
        <v>0.2</v>
      </c>
      <c r="W320" s="120">
        <f t="shared" si="25"/>
        <v>-8.5500000000000007E-2</v>
      </c>
      <c r="X320" s="124">
        <f t="shared" si="26"/>
        <v>0.19</v>
      </c>
    </row>
    <row r="321" spans="1:24">
      <c r="A321" s="115">
        <v>44515</v>
      </c>
      <c r="B321" s="240">
        <f>[1]!f_nav_unit($A$1,A321)</f>
        <v>1.238</v>
      </c>
      <c r="C321" s="240">
        <f>[1]!f_nav_accumulated($A$1,A321)</f>
        <v>1.238</v>
      </c>
      <c r="D321" s="167">
        <v>66560445.960000001</v>
      </c>
      <c r="E321" s="222">
        <f t="shared" si="18"/>
        <v>82401832.098480001</v>
      </c>
      <c r="F321" s="238">
        <f t="shared" si="19"/>
        <v>1.0300357766869124</v>
      </c>
      <c r="G321" s="201">
        <f>出入金!W321</f>
        <v>80000000</v>
      </c>
      <c r="H321" s="201">
        <f>出入金!X321</f>
        <v>18557993.730407525</v>
      </c>
      <c r="I321" s="34">
        <f>出入金!C321</f>
        <v>4.2940893470790484E-2</v>
      </c>
      <c r="J321" s="167">
        <f t="shared" si="23"/>
        <v>0</v>
      </c>
      <c r="K321" s="167">
        <f t="shared" si="20"/>
        <v>2401832.0984800011</v>
      </c>
      <c r="L321" s="123">
        <f t="shared" si="21"/>
        <v>0.12942304719850006</v>
      </c>
      <c r="M321" s="123">
        <f>J321/AVERAGE($G$248:G321)</f>
        <v>0</v>
      </c>
      <c r="N321" s="123">
        <f>K321/AVERAGE($G$248:G321)</f>
        <v>3.0022901231000012E-2</v>
      </c>
      <c r="O321" s="123">
        <f>N321/COUNT($N$248:N321)*365</f>
        <v>0.14808593174750007</v>
      </c>
      <c r="P321">
        <f>(O321-I321)/(STDEV($M$248:M321)*SQRT(365))</f>
        <v>1.6908213052507068</v>
      </c>
      <c r="Q321" s="123">
        <f>(N321+1)/(MAX($N$249:N321)+1)-1</f>
        <v>0</v>
      </c>
      <c r="R321" s="123">
        <f>MIN($Q$248:Q321)</f>
        <v>-1.6213560432361551E-2</v>
      </c>
      <c r="S321" s="123">
        <f t="shared" si="22"/>
        <v>3.0022901231000012E-2</v>
      </c>
      <c r="T321" s="123">
        <f>(S321+1)/(MAX($S$248:S321)+1)-1</f>
        <v>0</v>
      </c>
      <c r="U321" s="123">
        <f>MIN($T$248:T321)</f>
        <v>-1.6213560432361551E-2</v>
      </c>
      <c r="V321" s="124">
        <f t="shared" si="24"/>
        <v>0.2</v>
      </c>
      <c r="W321" s="120">
        <f t="shared" si="25"/>
        <v>-8.5500000000000007E-2</v>
      </c>
      <c r="X321" s="124">
        <f t="shared" si="26"/>
        <v>0.19</v>
      </c>
    </row>
    <row r="322" spans="1:24">
      <c r="A322" s="115">
        <v>44516</v>
      </c>
      <c r="B322" s="240">
        <f>[1]!f_nav_unit($A$1,A322)</f>
        <v>1.238</v>
      </c>
      <c r="C322" s="240">
        <f>[1]!f_nav_accumulated($A$1,A322)</f>
        <v>1.238</v>
      </c>
      <c r="D322" s="167">
        <v>66560445.960000001</v>
      </c>
      <c r="E322" s="222">
        <f t="shared" si="18"/>
        <v>82401832.098480001</v>
      </c>
      <c r="F322" s="238">
        <f t="shared" si="19"/>
        <v>1.0300357766869124</v>
      </c>
      <c r="G322" s="201">
        <f>出入金!W322</f>
        <v>80000000</v>
      </c>
      <c r="H322" s="201">
        <f>出入金!X322</f>
        <v>18750000</v>
      </c>
      <c r="I322" s="34">
        <f>出入金!C322</f>
        <v>4.2939726027397367E-2</v>
      </c>
      <c r="J322" s="167">
        <f t="shared" si="23"/>
        <v>0</v>
      </c>
      <c r="K322" s="167">
        <f t="shared" si="20"/>
        <v>2401832.0984800011</v>
      </c>
      <c r="L322" s="123">
        <f t="shared" si="21"/>
        <v>0.1280977119189334</v>
      </c>
      <c r="M322" s="123">
        <f>J322/AVERAGE($G$248:G322)</f>
        <v>0</v>
      </c>
      <c r="N322" s="123">
        <f>K322/AVERAGE($G$248:G322)</f>
        <v>3.0022901231000012E-2</v>
      </c>
      <c r="O322" s="123">
        <f>N322/COUNT($N$248:N322)*365</f>
        <v>0.14611145265753339</v>
      </c>
      <c r="P322">
        <f>(O322-I322)/(STDEV($M$248:M322)*SQRT(365))</f>
        <v>1.6702383934400318</v>
      </c>
      <c r="Q322" s="123">
        <f>(N322+1)/(MAX($N$249:N322)+1)-1</f>
        <v>0</v>
      </c>
      <c r="R322" s="123">
        <f>MIN($Q$248:Q322)</f>
        <v>-1.6213560432361551E-2</v>
      </c>
      <c r="S322" s="123">
        <f t="shared" si="22"/>
        <v>3.0022901231000012E-2</v>
      </c>
      <c r="T322" s="123">
        <f>(S322+1)/(MAX($S$248:S322)+1)-1</f>
        <v>0</v>
      </c>
      <c r="U322" s="123">
        <f>MIN($T$248:T322)</f>
        <v>-1.6213560432361551E-2</v>
      </c>
      <c r="V322" s="124">
        <f t="shared" si="24"/>
        <v>0.2</v>
      </c>
      <c r="W322" s="120">
        <f t="shared" si="25"/>
        <v>-8.5500000000000007E-2</v>
      </c>
      <c r="X322" s="124">
        <f t="shared" si="26"/>
        <v>0.19</v>
      </c>
    </row>
    <row r="323" spans="1:24">
      <c r="A323" s="115">
        <v>44517</v>
      </c>
      <c r="B323" s="240">
        <f>[1]!f_nav_unit($A$1,A323)</f>
        <v>1.238</v>
      </c>
      <c r="C323" s="240">
        <f>[1]!f_nav_accumulated($A$1,A323)</f>
        <v>1.238</v>
      </c>
      <c r="D323" s="167">
        <v>66560445.960000001</v>
      </c>
      <c r="E323" s="222">
        <f t="shared" si="18"/>
        <v>82401832.098480001</v>
      </c>
      <c r="F323" s="238">
        <f t="shared" si="19"/>
        <v>1.0300357766869124</v>
      </c>
      <c r="G323" s="201">
        <f>出入金!W323</f>
        <v>80000000</v>
      </c>
      <c r="H323" s="201">
        <f>出入金!X323</f>
        <v>18940809.968847353</v>
      </c>
      <c r="I323" s="34">
        <f>出入金!C323</f>
        <v>4.2938566552901132E-2</v>
      </c>
      <c r="J323" s="167">
        <f t="shared" si="23"/>
        <v>0</v>
      </c>
      <c r="K323" s="167">
        <f t="shared" si="20"/>
        <v>2401832.0984800011</v>
      </c>
      <c r="L323" s="123">
        <f t="shared" si="21"/>
        <v>0.12680725388356584</v>
      </c>
      <c r="M323" s="123">
        <f>J323/AVERAGE($G$248:G323)</f>
        <v>0</v>
      </c>
      <c r="N323" s="123">
        <f>K323/AVERAGE($G$248:G323)</f>
        <v>3.0022901231000012E-2</v>
      </c>
      <c r="O323" s="123">
        <f>N323/COUNT($N$248:N323)*365</f>
        <v>0.14418893354361847</v>
      </c>
      <c r="P323">
        <f>(O323-I323)/(STDEV($M$248:M323)*SQRT(365))</f>
        <v>1.650003086247317</v>
      </c>
      <c r="Q323" s="123">
        <f>(N323+1)/(MAX($N$249:N323)+1)-1</f>
        <v>0</v>
      </c>
      <c r="R323" s="123">
        <f>MIN($Q$248:Q323)</f>
        <v>-1.6213560432361551E-2</v>
      </c>
      <c r="S323" s="123">
        <f t="shared" si="22"/>
        <v>3.0022901231000012E-2</v>
      </c>
      <c r="T323" s="123">
        <f>(S323+1)/(MAX($S$248:S323)+1)-1</f>
        <v>0</v>
      </c>
      <c r="U323" s="123">
        <f>MIN($T$248:T323)</f>
        <v>-1.6213560432361551E-2</v>
      </c>
      <c r="V323" s="124">
        <f t="shared" si="24"/>
        <v>0.2</v>
      </c>
      <c r="W323" s="120">
        <f t="shared" si="25"/>
        <v>-8.5500000000000007E-2</v>
      </c>
      <c r="X323" s="124">
        <f t="shared" si="26"/>
        <v>0.19</v>
      </c>
    </row>
    <row r="324" spans="1:24">
      <c r="A324" s="115">
        <v>44518</v>
      </c>
      <c r="B324" s="240">
        <f>[1]!f_nav_unit($A$1,A324)</f>
        <v>1.238</v>
      </c>
      <c r="C324" s="240">
        <f>[1]!f_nav_accumulated($A$1,A324)</f>
        <v>1.238</v>
      </c>
      <c r="D324" s="167">
        <v>66560445.960000001</v>
      </c>
      <c r="E324" s="222">
        <f t="shared" si="18"/>
        <v>82401832.098480001</v>
      </c>
      <c r="F324" s="238">
        <f t="shared" si="19"/>
        <v>1.0300357766869124</v>
      </c>
      <c r="G324" s="201">
        <f>出入金!W324</f>
        <v>80000000</v>
      </c>
      <c r="H324" s="201">
        <f>出入金!X324</f>
        <v>19130434.782608695</v>
      </c>
      <c r="I324" s="34">
        <f>出入金!C324</f>
        <v>4.2937414965986499E-2</v>
      </c>
      <c r="J324" s="167">
        <f t="shared" si="23"/>
        <v>0</v>
      </c>
      <c r="K324" s="167">
        <f t="shared" si="20"/>
        <v>2401832.0984800011</v>
      </c>
      <c r="L324" s="123">
        <f t="shared" si="21"/>
        <v>0.12555031423872734</v>
      </c>
      <c r="M324" s="123">
        <f>J324/AVERAGE($G$248:G324)</f>
        <v>0</v>
      </c>
      <c r="N324" s="123">
        <f>K324/AVERAGE($G$248:G324)</f>
        <v>3.0022901231000012E-2</v>
      </c>
      <c r="O324" s="123">
        <f>N324/COUNT($N$248:N324)*365</f>
        <v>0.14231634999110396</v>
      </c>
      <c r="P324">
        <f>(O324-I324)/(STDEV($M$248:M324)*SQRT(365))</f>
        <v>1.630104438207205</v>
      </c>
      <c r="Q324" s="123">
        <f>(N324+1)/(MAX($N$249:N324)+1)-1</f>
        <v>0</v>
      </c>
      <c r="R324" s="123">
        <f>MIN($Q$248:Q324)</f>
        <v>-1.6213560432361551E-2</v>
      </c>
      <c r="S324" s="123">
        <f t="shared" si="22"/>
        <v>3.0022901231000012E-2</v>
      </c>
      <c r="T324" s="123">
        <f>(S324+1)/(MAX($S$248:S324)+1)-1</f>
        <v>0</v>
      </c>
      <c r="U324" s="123">
        <f>MIN($T$248:T324)</f>
        <v>-1.6213560432361551E-2</v>
      </c>
      <c r="V324" s="124">
        <f t="shared" si="24"/>
        <v>0.2</v>
      </c>
      <c r="W324" s="120">
        <f t="shared" si="25"/>
        <v>-8.5500000000000007E-2</v>
      </c>
      <c r="X324" s="124">
        <f t="shared" si="26"/>
        <v>0.19</v>
      </c>
    </row>
    <row r="325" spans="1:24">
      <c r="A325" s="115">
        <v>44519</v>
      </c>
      <c r="B325" s="240">
        <f>[1]!f_nav_unit($A$1,A325)</f>
        <v>1.2353000000000001</v>
      </c>
      <c r="C325" s="240">
        <f>[1]!f_nav_accumulated($A$1,A325)</f>
        <v>1.2353000000000001</v>
      </c>
      <c r="D325" s="167">
        <v>66560445.960000001</v>
      </c>
      <c r="E325" s="222">
        <f t="shared" si="18"/>
        <v>82222118.894388005</v>
      </c>
      <c r="F325" s="238">
        <f t="shared" si="19"/>
        <v>1.0277893335552044</v>
      </c>
      <c r="G325" s="201">
        <f>出入金!W325</f>
        <v>80000000</v>
      </c>
      <c r="H325" s="201">
        <f>出入金!X325</f>
        <v>19318885.448916409</v>
      </c>
      <c r="I325" s="34">
        <f>出入金!C325</f>
        <v>4.2936271186440784E-2</v>
      </c>
      <c r="J325" s="167">
        <f t="shared" si="23"/>
        <v>-179713.20409199595</v>
      </c>
      <c r="K325" s="167">
        <f t="shared" si="20"/>
        <v>2222118.8943880051</v>
      </c>
      <c r="L325" s="123">
        <f t="shared" si="21"/>
        <v>0.11502314148835346</v>
      </c>
      <c r="M325" s="123">
        <f>J325/AVERAGE($G$248:G325)</f>
        <v>-2.2464150511499496E-3</v>
      </c>
      <c r="N325" s="123">
        <f>K325/AVERAGE($G$248:G325)</f>
        <v>2.7776486179850065E-2</v>
      </c>
      <c r="O325" s="123">
        <f>N325/COUNT($N$248:N325)*365</f>
        <v>0.1299797109698112</v>
      </c>
      <c r="P325">
        <f>(O325-I325)/(STDEV($M$248:M325)*SQRT(365))</f>
        <v>1.4308002816492993</v>
      </c>
      <c r="Q325" s="123">
        <f>(N325+1)/(MAX($N$249:N325)+1)-1</f>
        <v>-2.1809369951535373E-3</v>
      </c>
      <c r="R325" s="123">
        <f>MIN($Q$248:Q325)</f>
        <v>-1.6213560432361551E-2</v>
      </c>
      <c r="S325" s="123">
        <f t="shared" si="22"/>
        <v>2.7776486179850065E-2</v>
      </c>
      <c r="T325" s="123">
        <f>(S325+1)/(MAX($S$248:S325)+1)-1</f>
        <v>-2.1809369951535373E-3</v>
      </c>
      <c r="U325" s="123">
        <f>MIN($T$248:T325)</f>
        <v>-1.6213560432361551E-2</v>
      </c>
      <c r="V325" s="124">
        <f t="shared" si="24"/>
        <v>0.2</v>
      </c>
      <c r="W325" s="120">
        <f t="shared" si="25"/>
        <v>-8.5500000000000007E-2</v>
      </c>
      <c r="X325" s="124">
        <f t="shared" si="26"/>
        <v>0.19</v>
      </c>
    </row>
    <row r="326" spans="1:24">
      <c r="A326" s="115">
        <v>44520</v>
      </c>
      <c r="B326" s="240">
        <f>[1]!f_nav_unit($A$1,A326)</f>
        <v>1.2353000000000001</v>
      </c>
      <c r="C326" s="240">
        <f>[1]!f_nav_accumulated($A$1,A326)</f>
        <v>1.2353000000000001</v>
      </c>
      <c r="D326" s="167">
        <v>66560445.960000001</v>
      </c>
      <c r="E326" s="222">
        <f t="shared" si="18"/>
        <v>82222118.894388005</v>
      </c>
      <c r="F326" s="238">
        <f t="shared" si="19"/>
        <v>1.0277893335552044</v>
      </c>
      <c r="G326" s="201">
        <f>出入金!W326</f>
        <v>80000000</v>
      </c>
      <c r="H326" s="201">
        <f>出入金!X326</f>
        <v>19506172.839506172</v>
      </c>
      <c r="I326" s="34">
        <f>出入金!C326</f>
        <v>4.2935135135135243E-2</v>
      </c>
      <c r="J326" s="167">
        <f t="shared" si="23"/>
        <v>0</v>
      </c>
      <c r="K326" s="167">
        <f t="shared" si="20"/>
        <v>2222118.8943880051</v>
      </c>
      <c r="L326" s="123">
        <f t="shared" si="21"/>
        <v>0.11391875344647369</v>
      </c>
      <c r="M326" s="123">
        <f>J326/AVERAGE($G$248:G326)</f>
        <v>0</v>
      </c>
      <c r="N326" s="123">
        <f>K326/AVERAGE($G$248:G326)</f>
        <v>2.7776486179850065E-2</v>
      </c>
      <c r="O326" s="123">
        <f>N326/COUNT($N$248:N326)*365</f>
        <v>0.12833439817272499</v>
      </c>
      <c r="P326">
        <f>(O326-I326)/(STDEV($M$248:M326)*SQRT(365))</f>
        <v>1.4127464106116467</v>
      </c>
      <c r="Q326" s="123">
        <f>(N326+1)/(MAX($N$249:N326)+1)-1</f>
        <v>-2.1809369951535373E-3</v>
      </c>
      <c r="R326" s="123">
        <f>MIN($Q$248:Q326)</f>
        <v>-1.6213560432361551E-2</v>
      </c>
      <c r="S326" s="123">
        <f t="shared" si="22"/>
        <v>2.7776486179850065E-2</v>
      </c>
      <c r="T326" s="123">
        <f>(S326+1)/(MAX($S$248:S326)+1)-1</f>
        <v>-2.1809369951535373E-3</v>
      </c>
      <c r="U326" s="123">
        <f>MIN($T$248:T326)</f>
        <v>-1.6213560432361551E-2</v>
      </c>
      <c r="V326" s="124">
        <f t="shared" si="24"/>
        <v>0.2</v>
      </c>
      <c r="W326" s="120">
        <f t="shared" si="25"/>
        <v>-8.5500000000000007E-2</v>
      </c>
      <c r="X326" s="124">
        <f t="shared" si="26"/>
        <v>0.19</v>
      </c>
    </row>
    <row r="327" spans="1:24">
      <c r="A327" s="115">
        <v>44521</v>
      </c>
      <c r="B327" s="240">
        <f>[1]!f_nav_unit($A$1,A327)</f>
        <v>1.2353000000000001</v>
      </c>
      <c r="C327" s="240">
        <f>[1]!f_nav_accumulated($A$1,A327)</f>
        <v>1.2353000000000001</v>
      </c>
      <c r="D327" s="167">
        <v>66560445.960000001</v>
      </c>
      <c r="E327" s="222">
        <f t="shared" si="18"/>
        <v>82222118.894388005</v>
      </c>
      <c r="F327" s="238">
        <f t="shared" si="19"/>
        <v>1.0277893335552044</v>
      </c>
      <c r="G327" s="201">
        <f>出入金!W327</f>
        <v>80000000</v>
      </c>
      <c r="H327" s="201">
        <f>出入金!X327</f>
        <v>19692307.692307692</v>
      </c>
      <c r="I327" s="34">
        <f>出入金!C327</f>
        <v>4.2934006734006845E-2</v>
      </c>
      <c r="J327" s="167">
        <f t="shared" si="23"/>
        <v>0</v>
      </c>
      <c r="K327" s="167">
        <f t="shared" si="20"/>
        <v>2222118.8943880051</v>
      </c>
      <c r="L327" s="123">
        <f t="shared" si="21"/>
        <v>0.11284197510564088</v>
      </c>
      <c r="M327" s="123">
        <f>J327/AVERAGE($G$248:G327)</f>
        <v>0</v>
      </c>
      <c r="N327" s="123">
        <f>K327/AVERAGE($G$248:G327)</f>
        <v>2.7776486179850065E-2</v>
      </c>
      <c r="O327" s="123">
        <f>N327/COUNT($N$248:N327)*365</f>
        <v>0.12673021819556593</v>
      </c>
      <c r="P327">
        <f>(O327-I327)/(STDEV($M$248:M327)*SQRT(365))</f>
        <v>1.3949761192542094</v>
      </c>
      <c r="Q327" s="123">
        <f>(N327+1)/(MAX($N$249:N327)+1)-1</f>
        <v>-2.1809369951535373E-3</v>
      </c>
      <c r="R327" s="123">
        <f>MIN($Q$248:Q327)</f>
        <v>-1.6213560432361551E-2</v>
      </c>
      <c r="S327" s="123">
        <f t="shared" si="22"/>
        <v>2.7776486179850065E-2</v>
      </c>
      <c r="T327" s="123">
        <f>(S327+1)/(MAX($S$248:S327)+1)-1</f>
        <v>-2.1809369951535373E-3</v>
      </c>
      <c r="U327" s="123">
        <f>MIN($T$248:T327)</f>
        <v>-1.6213560432361551E-2</v>
      </c>
      <c r="V327" s="124">
        <f t="shared" si="24"/>
        <v>0.2</v>
      </c>
      <c r="W327" s="120">
        <f t="shared" si="25"/>
        <v>-8.5500000000000007E-2</v>
      </c>
      <c r="X327" s="124">
        <f t="shared" si="26"/>
        <v>0.19</v>
      </c>
    </row>
    <row r="328" spans="1:24">
      <c r="A328" s="115">
        <v>44522</v>
      </c>
      <c r="B328" s="240">
        <f>[1]!f_nav_unit($A$1,A328)</f>
        <v>1.2353000000000001</v>
      </c>
      <c r="C328" s="240">
        <f>[1]!f_nav_accumulated($A$1,A328)</f>
        <v>1.2353000000000001</v>
      </c>
      <c r="D328" s="167">
        <v>66560445.960000001</v>
      </c>
      <c r="E328" s="222">
        <f t="shared" si="18"/>
        <v>82222118.894388005</v>
      </c>
      <c r="F328" s="238">
        <f t="shared" si="19"/>
        <v>1.0277893335552044</v>
      </c>
      <c r="G328" s="201">
        <f>出入金!W328</f>
        <v>80000000</v>
      </c>
      <c r="H328" s="201">
        <f>出入金!X328</f>
        <v>19877300.613496933</v>
      </c>
      <c r="I328" s="34">
        <f>出入金!C328</f>
        <v>4.2932885906040379E-2</v>
      </c>
      <c r="J328" s="167">
        <f t="shared" si="23"/>
        <v>0</v>
      </c>
      <c r="K328" s="167">
        <f t="shared" si="20"/>
        <v>2222118.8943880051</v>
      </c>
      <c r="L328" s="123">
        <f t="shared" si="21"/>
        <v>0.11179178388433482</v>
      </c>
      <c r="M328" s="123">
        <f>J328/AVERAGE($G$248:G328)</f>
        <v>0</v>
      </c>
      <c r="N328" s="123">
        <f>K328/AVERAGE($G$248:G328)</f>
        <v>2.7776486179850065E-2</v>
      </c>
      <c r="O328" s="123">
        <f>N328/COUNT($N$248:N328)*365</f>
        <v>0.12516564760055893</v>
      </c>
      <c r="P328" s="241">
        <f>(O328-I328)/(STDEV($M$248:M328)*SQRT(365))</f>
        <v>1.3774809795340865</v>
      </c>
      <c r="Q328" s="123">
        <f>(N328+1)/(MAX($N$249:N328)+1)-1</f>
        <v>-2.1809369951535373E-3</v>
      </c>
      <c r="R328" s="123">
        <f>MIN($Q$248:Q328)</f>
        <v>-1.6213560432361551E-2</v>
      </c>
      <c r="S328" s="123">
        <f t="shared" si="22"/>
        <v>2.7776486179850065E-2</v>
      </c>
      <c r="T328" s="123">
        <f>(S328+1)/(MAX($S$248:S328)+1)-1</f>
        <v>-2.1809369951535373E-3</v>
      </c>
      <c r="U328" s="123">
        <f>MIN($T$248:T328)</f>
        <v>-1.6213560432361551E-2</v>
      </c>
      <c r="V328" s="124">
        <f t="shared" si="24"/>
        <v>0.2</v>
      </c>
      <c r="W328" s="120">
        <f t="shared" si="25"/>
        <v>-8.5500000000000007E-2</v>
      </c>
      <c r="X328" s="124">
        <f t="shared" si="26"/>
        <v>0.19</v>
      </c>
    </row>
    <row r="329" spans="1:24">
      <c r="A329" s="115">
        <v>44523</v>
      </c>
      <c r="B329" s="240">
        <f>[1]!f_nav_unit($A$1,A329)</f>
        <v>1.2353000000000001</v>
      </c>
      <c r="C329" s="240">
        <f>[1]!f_nav_accumulated($A$1,A329)</f>
        <v>1.2353000000000001</v>
      </c>
      <c r="D329" s="167">
        <v>66560445.960000001</v>
      </c>
      <c r="E329" s="222">
        <f t="shared" si="18"/>
        <v>82222118.894388005</v>
      </c>
      <c r="F329" s="238">
        <f t="shared" si="19"/>
        <v>1.0277893335552044</v>
      </c>
      <c r="G329" s="201">
        <f>出入金!W329</f>
        <v>80000000</v>
      </c>
      <c r="H329" s="201">
        <f>出入金!X329</f>
        <v>20061162.079510704</v>
      </c>
      <c r="I329" s="34">
        <f>出入金!C329</f>
        <v>4.2931772575250944E-2</v>
      </c>
      <c r="J329" s="167">
        <f t="shared" si="23"/>
        <v>0</v>
      </c>
      <c r="K329" s="167">
        <f t="shared" si="20"/>
        <v>2222118.8943880051</v>
      </c>
      <c r="L329" s="123">
        <f t="shared" si="21"/>
        <v>0.11076720708306062</v>
      </c>
      <c r="M329" s="123">
        <f>J329/AVERAGE($G$248:G329)</f>
        <v>0</v>
      </c>
      <c r="N329" s="123">
        <f>K329/AVERAGE($G$248:G329)</f>
        <v>2.7776486179850065E-2</v>
      </c>
      <c r="O329" s="123">
        <f>N329/COUNT($N$248:N329)*365</f>
        <v>0.12363923726396675</v>
      </c>
      <c r="P329">
        <f>(O329-I329)/(STDEV($M$248:M329)*SQRT(365))</f>
        <v>1.3602529176952236</v>
      </c>
      <c r="Q329" s="123">
        <f>(N329+1)/(MAX($N$249:N329)+1)-1</f>
        <v>-2.1809369951535373E-3</v>
      </c>
      <c r="R329" s="123">
        <f>MIN($Q$248:Q329)</f>
        <v>-1.6213560432361551E-2</v>
      </c>
      <c r="S329" s="123">
        <f t="shared" si="22"/>
        <v>2.7776486179850065E-2</v>
      </c>
      <c r="T329" s="123">
        <f>(S329+1)/(MAX($S$248:S329)+1)-1</f>
        <v>-2.1809369951535373E-3</v>
      </c>
      <c r="U329" s="123">
        <f>MIN($T$248:T329)</f>
        <v>-1.6213560432361551E-2</v>
      </c>
      <c r="V329" s="124">
        <f t="shared" si="24"/>
        <v>0.2</v>
      </c>
      <c r="W329" s="120">
        <f t="shared" si="25"/>
        <v>-8.5500000000000007E-2</v>
      </c>
      <c r="X329" s="124">
        <f t="shared" si="26"/>
        <v>0.19</v>
      </c>
    </row>
    <row r="330" spans="1:24">
      <c r="A330" s="115">
        <v>44524</v>
      </c>
      <c r="B330" s="240">
        <f>[1]!f_nav_unit($A$1,A330)</f>
        <v>1.2353000000000001</v>
      </c>
      <c r="C330" s="240">
        <f>[1]!f_nav_accumulated($A$1,A330)</f>
        <v>1.2353000000000001</v>
      </c>
      <c r="D330" s="167">
        <v>66560445.960000001</v>
      </c>
      <c r="E330" s="222">
        <f t="shared" si="18"/>
        <v>82222118.894388005</v>
      </c>
      <c r="F330" s="238">
        <f t="shared" si="19"/>
        <v>1.0277893335552044</v>
      </c>
      <c r="G330" s="201">
        <f>出入金!W330</f>
        <v>80000000</v>
      </c>
      <c r="H330" s="201">
        <f>出入金!X330</f>
        <v>20243902.439024389</v>
      </c>
      <c r="I330" s="34">
        <f>出入金!C330</f>
        <v>4.2930666666666777E-2</v>
      </c>
      <c r="J330" s="167">
        <f t="shared" si="23"/>
        <v>0</v>
      </c>
      <c r="K330" s="167">
        <f t="shared" si="20"/>
        <v>2222118.8943880051</v>
      </c>
      <c r="L330" s="123">
        <f t="shared" si="21"/>
        <v>0.10976731887940749</v>
      </c>
      <c r="M330" s="123">
        <f>J330/AVERAGE($G$248:G330)</f>
        <v>0</v>
      </c>
      <c r="N330" s="123">
        <f>K330/AVERAGE($G$248:G330)</f>
        <v>2.7776486179850065E-2</v>
      </c>
      <c r="O330" s="123">
        <f>N330/COUNT($N$248:N330)*365</f>
        <v>0.12214960789934065</v>
      </c>
      <c r="P330">
        <f>(O330-I330)/(STDEV($M$248:M330)*SQRT(365))</f>
        <v>1.3432841952024812</v>
      </c>
      <c r="Q330" s="123">
        <f>(N330+1)/(MAX($N$249:N330)+1)-1</f>
        <v>-2.1809369951535373E-3</v>
      </c>
      <c r="R330" s="123">
        <f>MIN($Q$248:Q330)</f>
        <v>-1.6213560432361551E-2</v>
      </c>
      <c r="S330" s="123">
        <f t="shared" si="22"/>
        <v>2.7776486179850065E-2</v>
      </c>
      <c r="T330" s="123">
        <f>(S330+1)/(MAX($S$248:S330)+1)-1</f>
        <v>-2.1809369951535373E-3</v>
      </c>
      <c r="U330" s="123">
        <f>MIN($T$248:T330)</f>
        <v>-1.6213560432361551E-2</v>
      </c>
      <c r="V330" s="124">
        <f t="shared" si="24"/>
        <v>0.2</v>
      </c>
      <c r="W330" s="120">
        <f t="shared" si="25"/>
        <v>-8.5500000000000007E-2</v>
      </c>
      <c r="X330" s="124">
        <f t="shared" si="26"/>
        <v>0.19</v>
      </c>
    </row>
    <row r="331" spans="1:24">
      <c r="A331" s="115">
        <v>44525</v>
      </c>
      <c r="B331" s="240">
        <f>[1]!f_nav_unit($A$1,A331)</f>
        <v>1.2353000000000001</v>
      </c>
      <c r="C331" s="240">
        <f>[1]!f_nav_accumulated($A$1,A331)</f>
        <v>1.2353000000000001</v>
      </c>
      <c r="D331" s="167">
        <v>66560445.960000001</v>
      </c>
      <c r="E331" s="222">
        <f t="shared" si="18"/>
        <v>82222118.894388005</v>
      </c>
      <c r="F331" s="238">
        <f t="shared" si="19"/>
        <v>1.0277893335552044</v>
      </c>
      <c r="G331" s="201">
        <f>出入金!W331</f>
        <v>80000000</v>
      </c>
      <c r="H331" s="201">
        <f>出入金!X331</f>
        <v>20425531.914893616</v>
      </c>
      <c r="I331" s="34">
        <f>出入金!C331</f>
        <v>4.2929568106312405E-2</v>
      </c>
      <c r="J331" s="167">
        <f t="shared" si="23"/>
        <v>0</v>
      </c>
      <c r="K331" s="167">
        <f t="shared" si="20"/>
        <v>2222118.8943880051</v>
      </c>
      <c r="L331" s="123">
        <f t="shared" si="21"/>
        <v>0.1087912375377461</v>
      </c>
      <c r="M331" s="123">
        <f>J331/AVERAGE($G$248:G331)</f>
        <v>0</v>
      </c>
      <c r="N331" s="123">
        <f>K331/AVERAGE($G$248:G331)</f>
        <v>2.7776486179850065E-2</v>
      </c>
      <c r="O331" s="123">
        <f>N331/COUNT($N$248:N331)*365</f>
        <v>0.12069544590053898</v>
      </c>
      <c r="P331">
        <f>(O331-I331)/(STDEV($M$248:M331)*SQRT(365))</f>
        <v>1.3265673909193105</v>
      </c>
      <c r="Q331" s="123">
        <f>(N331+1)/(MAX($N$249:N331)+1)-1</f>
        <v>-2.1809369951535373E-3</v>
      </c>
      <c r="R331" s="123">
        <f>MIN($Q$248:Q331)</f>
        <v>-1.6213560432361551E-2</v>
      </c>
      <c r="S331" s="123">
        <f t="shared" si="22"/>
        <v>2.7776486179850065E-2</v>
      </c>
      <c r="T331" s="123">
        <f>(S331+1)/(MAX($S$248:S331)+1)-1</f>
        <v>-2.1809369951535373E-3</v>
      </c>
      <c r="U331" s="123">
        <f>MIN($T$248:T331)</f>
        <v>-1.6213560432361551E-2</v>
      </c>
      <c r="V331" s="124">
        <f t="shared" si="24"/>
        <v>0.2</v>
      </c>
      <c r="W331" s="120">
        <f t="shared" si="25"/>
        <v>-8.5500000000000007E-2</v>
      </c>
      <c r="X331" s="124">
        <f t="shared" si="26"/>
        <v>0.19</v>
      </c>
    </row>
    <row r="332" spans="1:24">
      <c r="A332" s="115">
        <v>44526</v>
      </c>
      <c r="B332" s="240">
        <f>[1]!f_nav_unit($A$1,A332)</f>
        <v>1.2416</v>
      </c>
      <c r="C332" s="240">
        <f>[1]!f_nav_accumulated($A$1,A332)</f>
        <v>1.2416</v>
      </c>
      <c r="D332" s="167">
        <v>66560445.960000001</v>
      </c>
      <c r="E332" s="222">
        <f t="shared" si="18"/>
        <v>82641449.703936011</v>
      </c>
      <c r="F332" s="238">
        <f t="shared" si="19"/>
        <v>1.0330310341958566</v>
      </c>
      <c r="G332" s="201">
        <f>出入金!W332</f>
        <v>80000000</v>
      </c>
      <c r="H332" s="201">
        <f>出入金!X332</f>
        <v>20606060.606060605</v>
      </c>
      <c r="I332" s="34">
        <f>出入金!C332</f>
        <v>4.2928476821192163E-2</v>
      </c>
      <c r="J332" s="167">
        <f t="shared" si="23"/>
        <v>419330.80954800546</v>
      </c>
      <c r="K332" s="167">
        <f t="shared" si="20"/>
        <v>2641449.7039360106</v>
      </c>
      <c r="L332" s="123">
        <f t="shared" si="21"/>
        <v>0.1281880003380711</v>
      </c>
      <c r="M332" s="123">
        <f>J332/AVERAGE($G$248:G332)</f>
        <v>5.2416351193500686E-3</v>
      </c>
      <c r="N332" s="123">
        <f>K332/AVERAGE($G$248:G332)</f>
        <v>3.3018121299200134E-2</v>
      </c>
      <c r="O332" s="123">
        <f>N332/COUNT($N$248:N332)*365</f>
        <v>0.14178369734362409</v>
      </c>
      <c r="P332">
        <f>(O332-I332)/(STDEV($M$248:M332)*SQRT(365))</f>
        <v>1.6711545249763395</v>
      </c>
      <c r="Q332" s="123">
        <f>(N332+1)/(MAX($N$249:N332)+1)-1</f>
        <v>0</v>
      </c>
      <c r="R332" s="123">
        <f>MIN($Q$248:Q332)</f>
        <v>-1.6213560432361551E-2</v>
      </c>
      <c r="S332" s="123">
        <f t="shared" si="22"/>
        <v>3.3018121299200134E-2</v>
      </c>
      <c r="T332" s="123">
        <f>(S332+1)/(MAX($S$248:S332)+1)-1</f>
        <v>0</v>
      </c>
      <c r="U332" s="123">
        <f>MIN($T$248:T332)</f>
        <v>-1.6213560432361551E-2</v>
      </c>
      <c r="V332" s="124">
        <f t="shared" si="24"/>
        <v>0.2</v>
      </c>
      <c r="W332" s="120">
        <f t="shared" si="25"/>
        <v>-8.5500000000000007E-2</v>
      </c>
      <c r="X332" s="124">
        <f t="shared" si="26"/>
        <v>0.19</v>
      </c>
    </row>
    <row r="333" spans="1:24">
      <c r="A333" s="115">
        <v>44527</v>
      </c>
      <c r="B333" s="240">
        <f>[1]!f_nav_unit($A$1,A333)</f>
        <v>1.2416</v>
      </c>
      <c r="C333" s="240">
        <f>[1]!f_nav_accumulated($A$1,A333)</f>
        <v>1.2416</v>
      </c>
      <c r="D333" s="167">
        <v>66560445.960000001</v>
      </c>
      <c r="E333" s="222">
        <f t="shared" si="18"/>
        <v>82641449.703936011</v>
      </c>
      <c r="F333" s="238">
        <f t="shared" si="19"/>
        <v>1.0330310341958566</v>
      </c>
      <c r="G333" s="201">
        <f>出入金!W333</f>
        <v>80000000</v>
      </c>
      <c r="H333" s="201">
        <f>出入金!X333</f>
        <v>20785498.489425983</v>
      </c>
      <c r="I333" s="34">
        <f>出入金!C333</f>
        <v>4.292739273927404E-2</v>
      </c>
      <c r="J333" s="167">
        <f t="shared" si="23"/>
        <v>0</v>
      </c>
      <c r="K333" s="167">
        <f t="shared" si="20"/>
        <v>2641449.7039360106</v>
      </c>
      <c r="L333" s="123">
        <f t="shared" si="21"/>
        <v>0.12708137383761911</v>
      </c>
      <c r="M333" s="123">
        <f>J333/AVERAGE($G$248:G333)</f>
        <v>0</v>
      </c>
      <c r="N333" s="123">
        <f>K333/AVERAGE($G$248:G333)</f>
        <v>3.3018121299200134E-2</v>
      </c>
      <c r="O333" s="123">
        <f>N333/COUNT($N$248:N333)*365</f>
        <v>0.14013504970009361</v>
      </c>
      <c r="P333">
        <f>(O333-I333)/(STDEV($M$248:M333)*SQRT(365))</f>
        <v>1.6529019182383151</v>
      </c>
      <c r="Q333" s="123">
        <f>(N333+1)/(MAX($N$249:N333)+1)-1</f>
        <v>0</v>
      </c>
      <c r="R333" s="123">
        <f>MIN($Q$248:Q333)</f>
        <v>-1.6213560432361551E-2</v>
      </c>
      <c r="S333" s="123">
        <f t="shared" si="22"/>
        <v>3.3018121299200134E-2</v>
      </c>
      <c r="T333" s="123">
        <f>(S333+1)/(MAX($S$248:S333)+1)-1</f>
        <v>0</v>
      </c>
      <c r="U333" s="123">
        <f>MIN($T$248:T333)</f>
        <v>-1.6213560432361551E-2</v>
      </c>
      <c r="V333" s="124">
        <f t="shared" si="24"/>
        <v>0.2</v>
      </c>
      <c r="W333" s="120">
        <f t="shared" si="25"/>
        <v>-8.5500000000000007E-2</v>
      </c>
      <c r="X333" s="124">
        <f t="shared" si="26"/>
        <v>0.19</v>
      </c>
    </row>
    <row r="334" spans="1:24">
      <c r="A334" s="115">
        <v>44528</v>
      </c>
      <c r="B334" s="240">
        <f>[1]!f_nav_unit($A$1,A334)</f>
        <v>1.2416</v>
      </c>
      <c r="C334" s="240">
        <f>[1]!f_nav_accumulated($A$1,A334)</f>
        <v>1.2416</v>
      </c>
      <c r="D334" s="167">
        <v>66560445.960000001</v>
      </c>
      <c r="E334" s="222">
        <f t="shared" si="18"/>
        <v>82641449.703936011</v>
      </c>
      <c r="F334" s="238">
        <f t="shared" si="19"/>
        <v>1.0330310341958566</v>
      </c>
      <c r="G334" s="201">
        <f>出入金!W334</f>
        <v>80000000</v>
      </c>
      <c r="H334" s="201">
        <f>出入金!X334</f>
        <v>20963855.421686746</v>
      </c>
      <c r="I334" s="34">
        <f>出入金!C334</f>
        <v>4.2926315789473792E-2</v>
      </c>
      <c r="J334" s="167">
        <f t="shared" si="23"/>
        <v>0</v>
      </c>
      <c r="K334" s="167">
        <f t="shared" si="20"/>
        <v>2641449.7039360106</v>
      </c>
      <c r="L334" s="123">
        <f t="shared" si="21"/>
        <v>0.12600018702683269</v>
      </c>
      <c r="M334" s="123">
        <f>J334/AVERAGE($G$248:G334)</f>
        <v>0</v>
      </c>
      <c r="N334" s="123">
        <f>K334/AVERAGE($G$248:G334)</f>
        <v>3.3018121299200134E-2</v>
      </c>
      <c r="O334" s="123">
        <f>N334/COUNT($N$248:N334)*365</f>
        <v>0.13852430200239135</v>
      </c>
      <c r="P334">
        <f>(O334-I334)/(STDEV($M$248:M334)*SQRT(365))</f>
        <v>1.6349174727917197</v>
      </c>
      <c r="Q334" s="123">
        <f>(N334+1)/(MAX($N$249:N334)+1)-1</f>
        <v>0</v>
      </c>
      <c r="R334" s="123">
        <f>MIN($Q$248:Q334)</f>
        <v>-1.6213560432361551E-2</v>
      </c>
      <c r="S334" s="123">
        <f t="shared" si="22"/>
        <v>3.3018121299200134E-2</v>
      </c>
      <c r="T334" s="123">
        <f>(S334+1)/(MAX($S$248:S334)+1)-1</f>
        <v>0</v>
      </c>
      <c r="U334" s="123">
        <f>MIN($T$248:T334)</f>
        <v>-1.6213560432361551E-2</v>
      </c>
      <c r="V334" s="124">
        <f t="shared" si="24"/>
        <v>0.2</v>
      </c>
      <c r="W334" s="120">
        <f t="shared" si="25"/>
        <v>-8.5500000000000007E-2</v>
      </c>
      <c r="X334" s="124">
        <f t="shared" si="26"/>
        <v>0.19</v>
      </c>
    </row>
    <row r="335" spans="1:24">
      <c r="A335" s="115">
        <v>44529</v>
      </c>
      <c r="B335" s="240">
        <f>[1]!f_nav_unit($A$1,A335)</f>
        <v>1.2416</v>
      </c>
      <c r="C335" s="240">
        <f>[1]!f_nav_accumulated($A$1,A335)</f>
        <v>1.2416</v>
      </c>
      <c r="D335" s="167">
        <v>66560445.960000001</v>
      </c>
      <c r="E335" s="222">
        <f t="shared" si="18"/>
        <v>82641449.703936011</v>
      </c>
      <c r="F335" s="238">
        <f t="shared" si="19"/>
        <v>1.0330310341958566</v>
      </c>
      <c r="G335" s="201">
        <f>出入金!W335</f>
        <v>80000000</v>
      </c>
      <c r="H335" s="201">
        <f>出入金!X335</f>
        <v>21141141.141141143</v>
      </c>
      <c r="I335" s="34">
        <f>出入金!C335</f>
        <v>4.2925245901639458E-2</v>
      </c>
      <c r="J335" s="167">
        <f t="shared" si="23"/>
        <v>0</v>
      </c>
      <c r="K335" s="167">
        <f t="shared" si="20"/>
        <v>2641449.7039360106</v>
      </c>
      <c r="L335" s="123">
        <f t="shared" si="21"/>
        <v>0.12494357264356414</v>
      </c>
      <c r="M335" s="123">
        <f>J335/AVERAGE($G$248:G335)</f>
        <v>0</v>
      </c>
      <c r="N335" s="123">
        <f>K335/AVERAGE($G$248:G335)</f>
        <v>3.3018121299200134E-2</v>
      </c>
      <c r="O335" s="123">
        <f>N335/COUNT($N$248:N335)*365</f>
        <v>0.13695016220690964</v>
      </c>
      <c r="P335">
        <f>(O335-I335)/(STDEV($M$248:M335)*SQRT(365))</f>
        <v>1.6171937989331155</v>
      </c>
      <c r="Q335" s="123">
        <f>(N335+1)/(MAX($N$249:N335)+1)-1</f>
        <v>0</v>
      </c>
      <c r="R335" s="123">
        <f>MIN($Q$248:Q335)</f>
        <v>-1.6213560432361551E-2</v>
      </c>
      <c r="S335" s="123">
        <f t="shared" si="22"/>
        <v>3.3018121299200134E-2</v>
      </c>
      <c r="T335" s="123">
        <f>(S335+1)/(MAX($S$248:S335)+1)-1</f>
        <v>0</v>
      </c>
      <c r="U335" s="123">
        <f>MIN($T$248:T335)</f>
        <v>-1.6213560432361551E-2</v>
      </c>
      <c r="V335" s="124">
        <f t="shared" si="24"/>
        <v>0.2</v>
      </c>
      <c r="W335" s="120">
        <f t="shared" si="25"/>
        <v>-8.5500000000000007E-2</v>
      </c>
      <c r="X335" s="124">
        <f t="shared" si="26"/>
        <v>0.19</v>
      </c>
    </row>
    <row r="336" spans="1:24">
      <c r="A336" s="115">
        <v>44530</v>
      </c>
      <c r="B336" s="240">
        <f>[1]!f_nav_unit($A$1,A336)</f>
        <v>1.2416</v>
      </c>
      <c r="C336" s="240">
        <f>[1]!f_nav_accumulated($A$1,A336)</f>
        <v>1.2416</v>
      </c>
      <c r="D336" s="167">
        <v>66560445.960000001</v>
      </c>
      <c r="E336" s="222">
        <f t="shared" si="18"/>
        <v>82641449.703936011</v>
      </c>
      <c r="F336" s="238">
        <f t="shared" si="19"/>
        <v>1.0330310341958566</v>
      </c>
      <c r="G336" s="201">
        <f>出入金!W336</f>
        <v>80000000</v>
      </c>
      <c r="H336" s="201">
        <f>出入金!X336</f>
        <v>21317365.269461077</v>
      </c>
      <c r="I336" s="34">
        <f>出入金!C336</f>
        <v>4.2924183006536061E-2</v>
      </c>
      <c r="J336" s="167">
        <f t="shared" si="23"/>
        <v>0</v>
      </c>
      <c r="K336" s="167">
        <f t="shared" si="20"/>
        <v>2641449.7039360106</v>
      </c>
      <c r="L336" s="123">
        <f t="shared" si="21"/>
        <v>0.12391070240373983</v>
      </c>
      <c r="M336" s="123">
        <f>J336/AVERAGE($G$248:G336)</f>
        <v>0</v>
      </c>
      <c r="N336" s="123">
        <f>K336/AVERAGE($G$248:G336)</f>
        <v>3.3018121299200134E-2</v>
      </c>
      <c r="O336" s="123">
        <f>N336/COUNT($N$248:N336)*365</f>
        <v>0.13541139633941629</v>
      </c>
      <c r="P336">
        <f>(O336-I336)/(STDEV($M$248:M336)*SQRT(365))</f>
        <v>1.5997237947601328</v>
      </c>
      <c r="Q336" s="123">
        <f>(N336+1)/(MAX($N$249:N336)+1)-1</f>
        <v>0</v>
      </c>
      <c r="R336" s="123">
        <f>MIN($Q$248:Q336)</f>
        <v>-1.6213560432361551E-2</v>
      </c>
      <c r="S336" s="123">
        <f t="shared" si="22"/>
        <v>3.3018121299200134E-2</v>
      </c>
      <c r="T336" s="123">
        <f>(S336+1)/(MAX($S$248:S336)+1)-1</f>
        <v>0</v>
      </c>
      <c r="U336" s="123">
        <f>MIN($T$248:T336)</f>
        <v>-1.6213560432361551E-2</v>
      </c>
      <c r="V336" s="124">
        <f t="shared" si="24"/>
        <v>0.2</v>
      </c>
      <c r="W336" s="120">
        <f t="shared" si="25"/>
        <v>-8.5500000000000007E-2</v>
      </c>
      <c r="X336" s="124">
        <f t="shared" si="26"/>
        <v>0.19</v>
      </c>
    </row>
    <row r="337" spans="1:24">
      <c r="A337" s="115">
        <v>44531</v>
      </c>
      <c r="B337" s="240">
        <f>[1]!f_nav_unit($A$1,A337)</f>
        <v>1.2416</v>
      </c>
      <c r="C337" s="240">
        <f>[1]!f_nav_accumulated($A$1,A337)</f>
        <v>1.2416</v>
      </c>
      <c r="D337" s="167">
        <v>66560445.960000001</v>
      </c>
      <c r="E337" s="222">
        <f t="shared" si="18"/>
        <v>82641449.703936011</v>
      </c>
      <c r="F337" s="238">
        <f t="shared" si="19"/>
        <v>1.0330310341958566</v>
      </c>
      <c r="G337" s="201">
        <f>出入金!W337</f>
        <v>80000000</v>
      </c>
      <c r="H337" s="201">
        <f>出入金!X337</f>
        <v>21492537.313432835</v>
      </c>
      <c r="I337" s="34">
        <f>出入金!C337</f>
        <v>4.2923127035830733E-2</v>
      </c>
      <c r="J337" s="167">
        <f t="shared" si="23"/>
        <v>0</v>
      </c>
      <c r="K337" s="167">
        <f t="shared" si="20"/>
        <v>2641449.7039360106</v>
      </c>
      <c r="L337" s="123">
        <f t="shared" si="21"/>
        <v>0.1229007848359116</v>
      </c>
      <c r="M337" s="123">
        <f>J337/AVERAGE($G$248:G337)</f>
        <v>0</v>
      </c>
      <c r="N337" s="123">
        <f>K337/AVERAGE($G$248:G337)</f>
        <v>3.3018121299200134E-2</v>
      </c>
      <c r="O337" s="123">
        <f>N337/COUNT($N$248:N337)*365</f>
        <v>0.13390682526897832</v>
      </c>
      <c r="P337">
        <f>(O337-I337)/(STDEV($M$248:M337)*SQRT(365))</f>
        <v>1.5825006318173973</v>
      </c>
      <c r="Q337" s="123">
        <f>(N337+1)/(MAX($N$249:N337)+1)-1</f>
        <v>0</v>
      </c>
      <c r="R337" s="123">
        <f>MIN($Q$248:Q337)</f>
        <v>-1.6213560432361551E-2</v>
      </c>
      <c r="S337" s="123">
        <f t="shared" si="22"/>
        <v>3.3018121299200134E-2</v>
      </c>
      <c r="T337" s="123">
        <f>(S337+1)/(MAX($S$248:S337)+1)-1</f>
        <v>0</v>
      </c>
      <c r="U337" s="123">
        <f>MIN($T$248:T337)</f>
        <v>-1.6213560432361551E-2</v>
      </c>
      <c r="V337" s="124">
        <f t="shared" si="24"/>
        <v>0.2</v>
      </c>
      <c r="W337" s="120">
        <f t="shared" si="25"/>
        <v>-8.5500000000000007E-2</v>
      </c>
      <c r="X337" s="124">
        <f t="shared" si="26"/>
        <v>0.19</v>
      </c>
    </row>
    <row r="338" spans="1:24">
      <c r="A338" s="115">
        <v>44532</v>
      </c>
      <c r="B338" s="240">
        <f>[1]!f_nav_unit($A$1,A338)</f>
        <v>1.2416</v>
      </c>
      <c r="C338" s="240">
        <f>[1]!f_nav_accumulated($A$1,A338)</f>
        <v>1.2416</v>
      </c>
      <c r="D338" s="167">
        <v>66560445.960000001</v>
      </c>
      <c r="E338" s="222">
        <f t="shared" si="18"/>
        <v>82641449.703936011</v>
      </c>
      <c r="F338" s="238">
        <f t="shared" si="19"/>
        <v>1.0330310341958566</v>
      </c>
      <c r="G338" s="201">
        <f>出入金!W338</f>
        <v>80000000</v>
      </c>
      <c r="H338" s="201">
        <f>出入金!X338</f>
        <v>21666666.666666668</v>
      </c>
      <c r="I338" s="34">
        <f>出入金!C338</f>
        <v>4.2922077922078035E-2</v>
      </c>
      <c r="J338" s="167">
        <f t="shared" si="23"/>
        <v>0</v>
      </c>
      <c r="K338" s="167">
        <f t="shared" si="20"/>
        <v>2641449.7039360106</v>
      </c>
      <c r="L338" s="123">
        <f t="shared" si="21"/>
        <v>0.1219130632585851</v>
      </c>
      <c r="M338" s="123">
        <f>J338/AVERAGE($G$248:G338)</f>
        <v>0</v>
      </c>
      <c r="N338" s="123">
        <f>K338/AVERAGE($G$248:G338)</f>
        <v>3.3018121299200134E-2</v>
      </c>
      <c r="O338" s="123">
        <f>N338/COUNT($N$248:N338)*365</f>
        <v>0.13243532169459393</v>
      </c>
      <c r="P338">
        <f>(O338-I338)/(STDEV($M$248:M338)*SQRT(365))</f>
        <v>1.565517741610736</v>
      </c>
      <c r="Q338" s="123">
        <f>(N338+1)/(MAX($N$249:N338)+1)-1</f>
        <v>0</v>
      </c>
      <c r="R338" s="123">
        <f>MIN($Q$248:Q338)</f>
        <v>-1.6213560432361551E-2</v>
      </c>
      <c r="S338" s="123">
        <f t="shared" si="22"/>
        <v>3.3018121299200134E-2</v>
      </c>
      <c r="T338" s="123">
        <f>(S338+1)/(MAX($S$248:S338)+1)-1</f>
        <v>0</v>
      </c>
      <c r="U338" s="123">
        <f>MIN($T$248:T338)</f>
        <v>-1.6213560432361551E-2</v>
      </c>
      <c r="V338" s="124">
        <f t="shared" si="24"/>
        <v>0.2</v>
      </c>
      <c r="W338" s="120">
        <f t="shared" si="25"/>
        <v>-8.5500000000000007E-2</v>
      </c>
      <c r="X338" s="124">
        <f t="shared" si="26"/>
        <v>0.19</v>
      </c>
    </row>
    <row r="339" spans="1:24">
      <c r="A339" s="115">
        <v>44533</v>
      </c>
      <c r="B339" s="240">
        <f>[1]!f_nav_unit($A$1,A339)</f>
        <v>1.2641</v>
      </c>
      <c r="C339" s="240">
        <f>[1]!f_nav_accumulated($A$1,A339)</f>
        <v>1.2641</v>
      </c>
      <c r="D339" s="167">
        <v>66560445.960000001</v>
      </c>
      <c r="E339" s="222">
        <f t="shared" si="18"/>
        <v>84139059.738036007</v>
      </c>
      <c r="F339" s="238">
        <f t="shared" si="19"/>
        <v>1.0517513936267577</v>
      </c>
      <c r="G339" s="201">
        <f>出入金!W339</f>
        <v>80000000</v>
      </c>
      <c r="H339" s="201">
        <f>出入金!X339</f>
        <v>21839762.611275963</v>
      </c>
      <c r="I339" s="34">
        <f>出入金!C339</f>
        <v>4.2921035598705616E-2</v>
      </c>
      <c r="J339" s="167">
        <f t="shared" si="23"/>
        <v>1497610.0340999961</v>
      </c>
      <c r="K339" s="167">
        <f t="shared" si="20"/>
        <v>4139059.7380360067</v>
      </c>
      <c r="L339" s="123">
        <f t="shared" si="21"/>
        <v>0.18951944724431172</v>
      </c>
      <c r="M339" s="123">
        <f>J339/AVERAGE($G$248:G339)</f>
        <v>1.8720125426249953E-2</v>
      </c>
      <c r="N339" s="123">
        <f>K339/AVERAGE($G$248:G339)</f>
        <v>5.1738246725450084E-2</v>
      </c>
      <c r="O339" s="123">
        <f>N339/COUNT($N$248:N339)*365</f>
        <v>0.20526587016075307</v>
      </c>
      <c r="P339">
        <f>(O339-I339)/(STDEV($M$248:M339)*SQRT(365))</f>
        <v>2.4013896027943891</v>
      </c>
      <c r="Q339" s="123">
        <f>(N339+1)/(MAX($N$249:N339)+1)-1</f>
        <v>0</v>
      </c>
      <c r="R339" s="123">
        <f>MIN($Q$248:Q339)</f>
        <v>-1.6213560432361551E-2</v>
      </c>
      <c r="S339" s="123">
        <f t="shared" si="22"/>
        <v>5.1738246725450084E-2</v>
      </c>
      <c r="T339" s="123">
        <f>(S339+1)/(MAX($S$248:S339)+1)-1</f>
        <v>0</v>
      </c>
      <c r="U339" s="123">
        <f>MIN($T$248:T339)</f>
        <v>-1.6213560432361551E-2</v>
      </c>
      <c r="V339" s="124">
        <f t="shared" si="24"/>
        <v>0.2</v>
      </c>
      <c r="W339" s="120">
        <f t="shared" si="25"/>
        <v>-8.5500000000000007E-2</v>
      </c>
      <c r="X339" s="124">
        <f t="shared" si="26"/>
        <v>0.19</v>
      </c>
    </row>
    <row r="340" spans="1:24">
      <c r="A340" s="115">
        <v>44534</v>
      </c>
      <c r="B340" s="240">
        <f>[1]!f_nav_unit($A$1,A340)</f>
        <v>1.2641</v>
      </c>
      <c r="C340" s="240">
        <f>[1]!f_nav_accumulated($A$1,A340)</f>
        <v>1.2641</v>
      </c>
      <c r="D340" s="167">
        <v>66560445.960000001</v>
      </c>
      <c r="E340" s="222">
        <f t="shared" si="18"/>
        <v>84139059.738036007</v>
      </c>
      <c r="F340" s="238">
        <f t="shared" si="19"/>
        <v>1.0517513936267577</v>
      </c>
      <c r="G340" s="201">
        <f>出入金!W340</f>
        <v>80000000</v>
      </c>
      <c r="H340" s="201">
        <f>出入金!X340</f>
        <v>22011834.319526628</v>
      </c>
      <c r="I340" s="34">
        <f>出入金!C340</f>
        <v>4.2920000000000111E-2</v>
      </c>
      <c r="J340" s="167">
        <f t="shared" si="23"/>
        <v>0</v>
      </c>
      <c r="K340" s="167">
        <f t="shared" si="20"/>
        <v>4139059.7380360067</v>
      </c>
      <c r="L340" s="123">
        <f t="shared" si="21"/>
        <v>0.18803792895916266</v>
      </c>
      <c r="M340" s="123">
        <f>J340/AVERAGE($G$248:G340)</f>
        <v>0</v>
      </c>
      <c r="N340" s="123">
        <f>K340/AVERAGE($G$248:G340)</f>
        <v>5.1738246725450084E-2</v>
      </c>
      <c r="O340" s="123">
        <f>N340/COUNT($N$248:N340)*365</f>
        <v>0.20305871026655142</v>
      </c>
      <c r="P340">
        <f>(O340-I340)/(STDEV($M$248:M340)*SQRT(365))</f>
        <v>2.3814094963528651</v>
      </c>
      <c r="Q340" s="123">
        <f>(N340+1)/(MAX($N$249:N340)+1)-1</f>
        <v>0</v>
      </c>
      <c r="R340" s="123">
        <f>MIN($Q$248:Q340)</f>
        <v>-1.6213560432361551E-2</v>
      </c>
      <c r="S340" s="123">
        <f t="shared" si="22"/>
        <v>5.1738246725450084E-2</v>
      </c>
      <c r="T340" s="123">
        <f>(S340+1)/(MAX($S$248:S340)+1)-1</f>
        <v>0</v>
      </c>
      <c r="U340" s="123">
        <f>MIN($T$248:T340)</f>
        <v>-1.6213560432361551E-2</v>
      </c>
      <c r="V340" s="124">
        <f t="shared" si="24"/>
        <v>0.2</v>
      </c>
      <c r="W340" s="120">
        <f t="shared" si="25"/>
        <v>-8.5500000000000007E-2</v>
      </c>
      <c r="X340" s="124">
        <f t="shared" si="26"/>
        <v>0.19</v>
      </c>
    </row>
    <row r="341" spans="1:24">
      <c r="A341" s="115">
        <v>44535</v>
      </c>
      <c r="B341" s="240">
        <f>[1]!f_nav_unit($A$1,A341)</f>
        <v>1.2641</v>
      </c>
      <c r="C341" s="240">
        <f>[1]!f_nav_accumulated($A$1,A341)</f>
        <v>1.2641</v>
      </c>
      <c r="D341" s="167">
        <v>66560445.960000001</v>
      </c>
      <c r="E341" s="222">
        <f t="shared" si="18"/>
        <v>84139059.738036007</v>
      </c>
      <c r="F341" s="238">
        <f t="shared" si="19"/>
        <v>1.0517513936267577</v>
      </c>
      <c r="G341" s="201">
        <f>出入金!W341</f>
        <v>80000000</v>
      </c>
      <c r="H341" s="201">
        <f>出入金!X341</f>
        <v>22182890.855457228</v>
      </c>
      <c r="I341" s="34">
        <f>出入金!C341</f>
        <v>4.291897106109336E-2</v>
      </c>
      <c r="J341" s="167">
        <f t="shared" si="23"/>
        <v>0</v>
      </c>
      <c r="K341" s="167">
        <f t="shared" si="20"/>
        <v>4139059.7380360067</v>
      </c>
      <c r="L341" s="123">
        <f t="shared" si="21"/>
        <v>0.18658793233965509</v>
      </c>
      <c r="M341" s="123">
        <f>J341/AVERAGE($G$248:G341)</f>
        <v>0</v>
      </c>
      <c r="N341" s="123">
        <f>K341/AVERAGE($G$248:G341)</f>
        <v>5.1738246725450084E-2</v>
      </c>
      <c r="O341" s="123">
        <f>N341/COUNT($N$248:N341)*365</f>
        <v>0.20089851122116256</v>
      </c>
      <c r="P341">
        <f>(O341-I341)/(STDEV($M$248:M341)*SQRT(365))</f>
        <v>2.3617168657707031</v>
      </c>
      <c r="Q341" s="123">
        <f>(N341+1)/(MAX($N$249:N341)+1)-1</f>
        <v>0</v>
      </c>
      <c r="R341" s="123">
        <f>MIN($Q$248:Q341)</f>
        <v>-1.6213560432361551E-2</v>
      </c>
      <c r="S341" s="123">
        <f t="shared" si="22"/>
        <v>5.1738246725450084E-2</v>
      </c>
      <c r="T341" s="123">
        <f>(S341+1)/(MAX($S$248:S341)+1)-1</f>
        <v>0</v>
      </c>
      <c r="U341" s="123">
        <f>MIN($T$248:T341)</f>
        <v>-1.6213560432361551E-2</v>
      </c>
      <c r="V341" s="124">
        <f t="shared" si="24"/>
        <v>0.2</v>
      </c>
      <c r="W341" s="120">
        <f t="shared" si="25"/>
        <v>-8.5500000000000007E-2</v>
      </c>
      <c r="X341" s="124">
        <f t="shared" si="26"/>
        <v>0.19</v>
      </c>
    </row>
    <row r="342" spans="1:24">
      <c r="A342" s="115">
        <v>44536</v>
      </c>
      <c r="B342" s="240">
        <f>[1]!f_nav_unit($A$1,A342)</f>
        <v>1.2641</v>
      </c>
      <c r="C342" s="240">
        <f>[1]!f_nav_accumulated($A$1,A342)</f>
        <v>1.2641</v>
      </c>
      <c r="D342" s="167">
        <v>66560445.960000001</v>
      </c>
      <c r="E342" s="222">
        <f t="shared" si="18"/>
        <v>84139059.738036007</v>
      </c>
      <c r="F342" s="238">
        <f t="shared" si="19"/>
        <v>1.0517513936267577</v>
      </c>
      <c r="G342" s="201">
        <f>出入金!W342</f>
        <v>80000000</v>
      </c>
      <c r="H342" s="201">
        <f>出入金!X342</f>
        <v>22352941.176470589</v>
      </c>
      <c r="I342" s="34">
        <f>出入金!C342</f>
        <v>4.291794871794883E-2</v>
      </c>
      <c r="J342" s="167">
        <f t="shared" si="23"/>
        <v>0</v>
      </c>
      <c r="K342" s="167">
        <f t="shared" si="20"/>
        <v>4139059.7380360067</v>
      </c>
      <c r="L342" s="123">
        <f t="shared" si="21"/>
        <v>0.18516846196476872</v>
      </c>
      <c r="M342" s="123">
        <f>J342/AVERAGE($G$248:G342)</f>
        <v>0</v>
      </c>
      <c r="N342" s="123">
        <f>K342/AVERAGE($G$248:G342)</f>
        <v>5.1738246725450084E-2</v>
      </c>
      <c r="O342" s="123">
        <f>N342/COUNT($N$248:N342)*365</f>
        <v>0.19878379005041347</v>
      </c>
      <c r="P342">
        <f>(O342-I342)/(STDEV($M$248:M342)*SQRT(365))</f>
        <v>2.3423042146647051</v>
      </c>
      <c r="Q342" s="123">
        <f>(N342+1)/(MAX($N$249:N342)+1)-1</f>
        <v>0</v>
      </c>
      <c r="R342" s="123">
        <f>MIN($Q$248:Q342)</f>
        <v>-1.6213560432361551E-2</v>
      </c>
      <c r="S342" s="123">
        <f t="shared" si="22"/>
        <v>5.1738246725450084E-2</v>
      </c>
      <c r="T342" s="123">
        <f>(S342+1)/(MAX($S$248:S342)+1)-1</f>
        <v>0</v>
      </c>
      <c r="U342" s="123">
        <f>MIN($T$248:T342)</f>
        <v>-1.6213560432361551E-2</v>
      </c>
      <c r="V342" s="124">
        <f t="shared" si="24"/>
        <v>0.2</v>
      </c>
      <c r="W342" s="120">
        <f t="shared" si="25"/>
        <v>-8.5500000000000007E-2</v>
      </c>
      <c r="X342" s="124">
        <f t="shared" si="26"/>
        <v>0.19</v>
      </c>
    </row>
    <row r="343" spans="1:24">
      <c r="A343" s="115">
        <v>44537</v>
      </c>
      <c r="B343" s="240">
        <f>[1]!f_nav_unit($A$1,A343)</f>
        <v>1.2641</v>
      </c>
      <c r="C343" s="240">
        <f>[1]!f_nav_accumulated($A$1,A343)</f>
        <v>1.2641</v>
      </c>
      <c r="D343" s="167">
        <v>66560445.960000001</v>
      </c>
      <c r="E343" s="222">
        <f t="shared" si="18"/>
        <v>84139059.738036007</v>
      </c>
      <c r="F343" s="238">
        <f t="shared" si="19"/>
        <v>1.0517513936267577</v>
      </c>
      <c r="G343" s="201">
        <f>出入金!W343</f>
        <v>80000000</v>
      </c>
      <c r="H343" s="201">
        <f>出入金!X343</f>
        <v>22521994.134897362</v>
      </c>
      <c r="I343" s="34">
        <f>出入金!C343</f>
        <v>4.2916932907348354E-2</v>
      </c>
      <c r="J343" s="167">
        <f t="shared" si="23"/>
        <v>0</v>
      </c>
      <c r="K343" s="167">
        <f t="shared" si="20"/>
        <v>4139059.7380360067</v>
      </c>
      <c r="L343" s="123">
        <f t="shared" si="21"/>
        <v>0.18377856388935915</v>
      </c>
      <c r="M343" s="123">
        <f>J343/AVERAGE($G$248:G343)</f>
        <v>0</v>
      </c>
      <c r="N343" s="123">
        <f>K343/AVERAGE($G$248:G343)</f>
        <v>5.1738246725450084E-2</v>
      </c>
      <c r="O343" s="123">
        <f>N343/COUNT($N$248:N343)*365</f>
        <v>0.19671312557072168</v>
      </c>
      <c r="P343">
        <f>(O343-I343)/(STDEV($M$248:M343)*SQRT(365))</f>
        <v>2.3231643214734468</v>
      </c>
      <c r="Q343" s="123">
        <f>(N343+1)/(MAX($N$249:N343)+1)-1</f>
        <v>0</v>
      </c>
      <c r="R343" s="123">
        <f>MIN($Q$248:Q343)</f>
        <v>-1.6213560432361551E-2</v>
      </c>
      <c r="S343" s="123">
        <f t="shared" si="22"/>
        <v>5.1738246725450084E-2</v>
      </c>
      <c r="T343" s="123">
        <f>(S343+1)/(MAX($S$248:S343)+1)-1</f>
        <v>0</v>
      </c>
      <c r="U343" s="123">
        <f>MIN($T$248:T343)</f>
        <v>-1.6213560432361551E-2</v>
      </c>
      <c r="V343" s="124">
        <f t="shared" si="24"/>
        <v>0.2</v>
      </c>
      <c r="W343" s="120">
        <f t="shared" si="25"/>
        <v>-8.5500000000000007E-2</v>
      </c>
      <c r="X343" s="124">
        <f t="shared" si="26"/>
        <v>0.19</v>
      </c>
    </row>
    <row r="344" spans="1:24">
      <c r="A344" s="115">
        <v>44538</v>
      </c>
      <c r="B344" s="240">
        <f>[1]!f_nav_unit($A$1,A344)</f>
        <v>1.2641</v>
      </c>
      <c r="C344" s="240">
        <f>[1]!f_nav_accumulated($A$1,A344)</f>
        <v>1.2641</v>
      </c>
      <c r="D344" s="167">
        <v>66560445.960000001</v>
      </c>
      <c r="E344" s="222">
        <f t="shared" ref="E344:E375" si="27">B344*D344</f>
        <v>84139059.738036007</v>
      </c>
      <c r="F344" s="238">
        <f t="shared" ref="F344:F378" si="28">C344/$C$248</f>
        <v>1.0517513936267577</v>
      </c>
      <c r="G344" s="201">
        <f>出入金!W344</f>
        <v>80000000</v>
      </c>
      <c r="H344" s="201">
        <f>出入金!X344</f>
        <v>22690058.479532164</v>
      </c>
      <c r="I344" s="34">
        <f>出入金!C344</f>
        <v>4.2915923566879094E-2</v>
      </c>
      <c r="J344" s="167">
        <f t="shared" si="23"/>
        <v>0</v>
      </c>
      <c r="K344" s="167">
        <f t="shared" ref="K344:K367" si="29">E344-G344</f>
        <v>4139059.7380360067</v>
      </c>
      <c r="L344" s="123">
        <f t="shared" ref="L344:L375" si="30">K344/H344</f>
        <v>0.18241732350622608</v>
      </c>
      <c r="M344" s="123">
        <f>J344/AVERAGE($G$248:G344)</f>
        <v>0</v>
      </c>
      <c r="N344" s="123">
        <f>K344/AVERAGE($G$248:G344)</f>
        <v>5.1738246725450084E-2</v>
      </c>
      <c r="O344" s="123">
        <f>N344/COUNT($N$248:N344)*365</f>
        <v>0.19468515520401322</v>
      </c>
      <c r="P344">
        <f>(O344-I344)/(STDEV($M$248:M344)*SQRT(365))</f>
        <v>2.3042902265721952</v>
      </c>
      <c r="Q344" s="123">
        <f>(N344+1)/(MAX($N$249:N344)+1)-1</f>
        <v>0</v>
      </c>
      <c r="R344" s="123">
        <f>MIN($Q$248:Q344)</f>
        <v>-1.6213560432361551E-2</v>
      </c>
      <c r="S344" s="123">
        <f t="shared" ref="S344:S367" si="31">IF(WEEKDAY(A:A)=6,N:N,S343)</f>
        <v>5.1738246725450084E-2</v>
      </c>
      <c r="T344" s="123">
        <f>(S344+1)/(MAX($S$248:S344)+1)-1</f>
        <v>0</v>
      </c>
      <c r="U344" s="123">
        <f>MIN($T$248:T344)</f>
        <v>-1.6213560432361551E-2</v>
      </c>
      <c r="V344" s="124">
        <f t="shared" si="24"/>
        <v>0.2</v>
      </c>
      <c r="W344" s="120">
        <f t="shared" si="25"/>
        <v>-8.5500000000000007E-2</v>
      </c>
      <c r="X344" s="124">
        <f t="shared" si="26"/>
        <v>0.19</v>
      </c>
    </row>
    <row r="345" spans="1:24">
      <c r="A345" s="115">
        <v>44539</v>
      </c>
      <c r="B345" s="240">
        <f>[1]!f_nav_unit($A$1,A345)</f>
        <v>1.2641</v>
      </c>
      <c r="C345" s="240">
        <f>[1]!f_nav_accumulated($A$1,A345)</f>
        <v>1.2641</v>
      </c>
      <c r="D345" s="167">
        <v>66560445.960000001</v>
      </c>
      <c r="E345" s="222">
        <f t="shared" si="27"/>
        <v>84139059.738036007</v>
      </c>
      <c r="F345" s="238">
        <f t="shared" si="28"/>
        <v>1.0517513936267577</v>
      </c>
      <c r="G345" s="201">
        <f>出入金!W345</f>
        <v>80000000</v>
      </c>
      <c r="H345" s="201">
        <f>出入金!X345</f>
        <v>22857142.857142858</v>
      </c>
      <c r="I345" s="34">
        <f>出入金!C345</f>
        <v>4.291492063492075E-2</v>
      </c>
      <c r="J345" s="167">
        <f t="shared" ref="J345:J378" si="32">E345-E344</f>
        <v>0</v>
      </c>
      <c r="K345" s="167">
        <f t="shared" si="29"/>
        <v>4139059.7380360067</v>
      </c>
      <c r="L345" s="123">
        <f t="shared" si="30"/>
        <v>0.1810838635390753</v>
      </c>
      <c r="M345" s="123">
        <f>J345/AVERAGE($G$248:G345)</f>
        <v>0</v>
      </c>
      <c r="N345" s="123">
        <f>K345/AVERAGE($G$248:G345)</f>
        <v>5.1738246725450084E-2</v>
      </c>
      <c r="O345" s="123">
        <f>N345/COUNT($N$248:N345)*365</f>
        <v>0.19269857198764573</v>
      </c>
      <c r="P345">
        <f>(O345-I345)/(STDEV($M$248:M345)*SQRT(365))</f>
        <v>2.2856752201203765</v>
      </c>
      <c r="Q345" s="123">
        <f>(N345+1)/(MAX($N$249:N345)+1)-1</f>
        <v>0</v>
      </c>
      <c r="R345" s="123">
        <f>MIN($Q$248:Q345)</f>
        <v>-1.6213560432361551E-2</v>
      </c>
      <c r="S345" s="123">
        <f t="shared" si="31"/>
        <v>5.1738246725450084E-2</v>
      </c>
      <c r="T345" s="123">
        <f>(S345+1)/(MAX($S$248:S345)+1)-1</f>
        <v>0</v>
      </c>
      <c r="U345" s="123">
        <f>MIN($T$248:T345)</f>
        <v>-1.6213560432361551E-2</v>
      </c>
      <c r="V345" s="124">
        <f t="shared" ref="V345:V410" si="33">$V$248</f>
        <v>0.2</v>
      </c>
      <c r="W345" s="120">
        <f t="shared" ref="W345:W410" si="34">$W$248</f>
        <v>-8.5500000000000007E-2</v>
      </c>
      <c r="X345" s="124">
        <f t="shared" ref="X345:X410" si="35">$X$248</f>
        <v>0.19</v>
      </c>
    </row>
    <row r="346" spans="1:24">
      <c r="A346" s="115">
        <v>44540</v>
      </c>
      <c r="B346" s="240">
        <f>[1]!f_nav_unit($A$1,A346)</f>
        <v>1.2604</v>
      </c>
      <c r="C346" s="240">
        <f>[1]!f_nav_accumulated($A$1,A346)</f>
        <v>1.2604</v>
      </c>
      <c r="D346" s="167">
        <v>66560445.960000001</v>
      </c>
      <c r="E346" s="222">
        <f t="shared" si="27"/>
        <v>83892786.087983996</v>
      </c>
      <c r="F346" s="238">
        <f t="shared" si="28"/>
        <v>1.0486729345203427</v>
      </c>
      <c r="G346" s="201">
        <f>出入金!W346</f>
        <v>80000000</v>
      </c>
      <c r="H346" s="201">
        <f>出入金!X346</f>
        <v>23023255.813953489</v>
      </c>
      <c r="I346" s="34">
        <f>出入金!C346</f>
        <v>4.2913924050633025E-2</v>
      </c>
      <c r="J346" s="167">
        <f t="shared" si="32"/>
        <v>-246273.65005201101</v>
      </c>
      <c r="K346" s="167">
        <f t="shared" si="29"/>
        <v>3892786.0879839957</v>
      </c>
      <c r="L346" s="123">
        <f t="shared" si="30"/>
        <v>0.16908060786193113</v>
      </c>
      <c r="M346" s="123">
        <f>J346/AVERAGE($G$248:G346)</f>
        <v>-3.0784206256501377E-3</v>
      </c>
      <c r="N346" s="123">
        <f>K346/AVERAGE($G$248:G346)</f>
        <v>4.8659826099799949E-2</v>
      </c>
      <c r="O346" s="123">
        <f>N346/COUNT($N$248:N346)*365</f>
        <v>0.1794023891558281</v>
      </c>
      <c r="P346">
        <f>(O346-I346)/(STDEV($M$248:M346)*SQRT(365))</f>
        <v>2.0817917599645344</v>
      </c>
      <c r="Q346" s="123">
        <f>(N346+1)/(MAX($N$249:N346)+1)-1</f>
        <v>-2.9269836247134418E-3</v>
      </c>
      <c r="R346" s="123">
        <f>MIN($Q$248:Q346)</f>
        <v>-1.6213560432361551E-2</v>
      </c>
      <c r="S346" s="123">
        <f t="shared" si="31"/>
        <v>4.8659826099799949E-2</v>
      </c>
      <c r="T346" s="123">
        <f>(S346+1)/(MAX($S$248:S346)+1)-1</f>
        <v>-2.9269836247134418E-3</v>
      </c>
      <c r="U346" s="123">
        <f>MIN($T$248:T346)</f>
        <v>-1.6213560432361551E-2</v>
      </c>
      <c r="V346" s="124">
        <f t="shared" si="33"/>
        <v>0.2</v>
      </c>
      <c r="W346" s="120">
        <f t="shared" si="34"/>
        <v>-8.5500000000000007E-2</v>
      </c>
      <c r="X346" s="124">
        <f t="shared" si="35"/>
        <v>0.19</v>
      </c>
    </row>
    <row r="347" spans="1:24">
      <c r="A347" s="115">
        <v>44541</v>
      </c>
      <c r="B347" s="240">
        <f>[1]!f_nav_unit($A$1,A347)</f>
        <v>1.2604</v>
      </c>
      <c r="C347" s="240">
        <f>[1]!f_nav_accumulated($A$1,A347)</f>
        <v>1.2604</v>
      </c>
      <c r="D347" s="167">
        <v>66560445.960000001</v>
      </c>
      <c r="E347" s="222">
        <f t="shared" si="27"/>
        <v>83892786.087983996</v>
      </c>
      <c r="F347" s="238">
        <f t="shared" si="28"/>
        <v>1.0486729345203427</v>
      </c>
      <c r="G347" s="201">
        <f>出入金!W347</f>
        <v>80000000</v>
      </c>
      <c r="H347" s="201">
        <f>出入金!X347</f>
        <v>23188405.797101449</v>
      </c>
      <c r="I347" s="34">
        <f>出入金!C347</f>
        <v>4.2912933753943332E-2</v>
      </c>
      <c r="J347" s="167">
        <f t="shared" si="32"/>
        <v>0</v>
      </c>
      <c r="K347" s="167">
        <f t="shared" si="29"/>
        <v>3892786.0879839957</v>
      </c>
      <c r="L347" s="123">
        <f t="shared" si="30"/>
        <v>0.16787640004430981</v>
      </c>
      <c r="M347" s="123">
        <f>J347/AVERAGE($G$248:G347)</f>
        <v>0</v>
      </c>
      <c r="N347" s="123">
        <f>K347/AVERAGE($G$248:G347)</f>
        <v>4.8659826099799949E-2</v>
      </c>
      <c r="O347" s="123">
        <f>N347/COUNT($N$248:N347)*365</f>
        <v>0.17760836526426982</v>
      </c>
      <c r="P347">
        <f>(O347-I347)/(STDEV($M$248:M347)*SQRT(365))</f>
        <v>2.0646848241852354</v>
      </c>
      <c r="Q347" s="123">
        <f>(N347+1)/(MAX($N$249:N347)+1)-1</f>
        <v>-2.9269836247134418E-3</v>
      </c>
      <c r="R347" s="123">
        <f>MIN($Q$248:Q347)</f>
        <v>-1.6213560432361551E-2</v>
      </c>
      <c r="S347" s="123">
        <f t="shared" si="31"/>
        <v>4.8659826099799949E-2</v>
      </c>
      <c r="T347" s="123">
        <f>(S347+1)/(MAX($S$248:S347)+1)-1</f>
        <v>-2.9269836247134418E-3</v>
      </c>
      <c r="U347" s="123">
        <f>MIN($T$248:T347)</f>
        <v>-1.6213560432361551E-2</v>
      </c>
      <c r="V347" s="124">
        <f t="shared" si="33"/>
        <v>0.2</v>
      </c>
      <c r="W347" s="120">
        <f t="shared" si="34"/>
        <v>-8.5500000000000007E-2</v>
      </c>
      <c r="X347" s="124">
        <f t="shared" si="35"/>
        <v>0.19</v>
      </c>
    </row>
    <row r="348" spans="1:24">
      <c r="A348" s="115">
        <v>44542</v>
      </c>
      <c r="B348" s="240">
        <f>[1]!f_nav_unit($A$1,A348)</f>
        <v>1.2604</v>
      </c>
      <c r="C348" s="240">
        <f>[1]!f_nav_accumulated($A$1,A348)</f>
        <v>1.2604</v>
      </c>
      <c r="D348" s="167">
        <v>66560445.960000001</v>
      </c>
      <c r="E348" s="222">
        <f t="shared" si="27"/>
        <v>83892786.087983996</v>
      </c>
      <c r="F348" s="238">
        <f t="shared" si="28"/>
        <v>1.0486729345203427</v>
      </c>
      <c r="G348" s="201">
        <f>出入金!W348</f>
        <v>80000000</v>
      </c>
      <c r="H348" s="201">
        <f>出入金!X348</f>
        <v>23352601.156069364</v>
      </c>
      <c r="I348" s="34">
        <f>出入金!C348</f>
        <v>4.2911949685534703E-2</v>
      </c>
      <c r="J348" s="167">
        <f t="shared" si="32"/>
        <v>0</v>
      </c>
      <c r="K348" s="167">
        <f t="shared" si="29"/>
        <v>3892786.0879839957</v>
      </c>
      <c r="L348" s="123">
        <f t="shared" si="30"/>
        <v>0.16669603792604734</v>
      </c>
      <c r="M348" s="123">
        <f>J348/AVERAGE($G$248:G348)</f>
        <v>0</v>
      </c>
      <c r="N348" s="123">
        <f>K348/AVERAGE($G$248:G348)</f>
        <v>4.8659826099799949E-2</v>
      </c>
      <c r="O348" s="123">
        <f>N348/COUNT($N$248:N348)*365</f>
        <v>0.17584986659828694</v>
      </c>
      <c r="P348">
        <f>(O348-I348)/(STDEV($M$248:M348)*SQRT(365))</f>
        <v>2.0478025368490584</v>
      </c>
      <c r="Q348" s="123">
        <f>(N348+1)/(MAX($N$249:N348)+1)-1</f>
        <v>-2.9269836247134418E-3</v>
      </c>
      <c r="R348" s="123">
        <f>MIN($Q$248:Q348)</f>
        <v>-1.6213560432361551E-2</v>
      </c>
      <c r="S348" s="123">
        <f t="shared" si="31"/>
        <v>4.8659826099799949E-2</v>
      </c>
      <c r="T348" s="123">
        <f>(S348+1)/(MAX($S$248:S348)+1)-1</f>
        <v>-2.9269836247134418E-3</v>
      </c>
      <c r="U348" s="123">
        <f>MIN($T$248:T348)</f>
        <v>-1.6213560432361551E-2</v>
      </c>
      <c r="V348" s="124">
        <f t="shared" si="33"/>
        <v>0.2</v>
      </c>
      <c r="W348" s="120">
        <f t="shared" si="34"/>
        <v>-8.5500000000000007E-2</v>
      </c>
      <c r="X348" s="124">
        <f t="shared" si="35"/>
        <v>0.19</v>
      </c>
    </row>
    <row r="349" spans="1:24">
      <c r="A349" s="115">
        <v>44543</v>
      </c>
      <c r="B349" s="240">
        <f>[1]!f_nav_unit($A$1,A349)</f>
        <v>1.2604</v>
      </c>
      <c r="C349" s="240">
        <f>[1]!f_nav_accumulated($A$1,A349)</f>
        <v>1.2604</v>
      </c>
      <c r="D349" s="167">
        <v>66560445.960000001</v>
      </c>
      <c r="E349" s="222">
        <f t="shared" si="27"/>
        <v>83892786.087983996</v>
      </c>
      <c r="F349" s="238">
        <f t="shared" si="28"/>
        <v>1.0486729345203427</v>
      </c>
      <c r="G349" s="201">
        <f>出入金!W349</f>
        <v>80000000</v>
      </c>
      <c r="H349" s="201">
        <f>出入金!X349</f>
        <v>23515850.144092221</v>
      </c>
      <c r="I349" s="34">
        <f>出入金!C349</f>
        <v>4.2910971786833972E-2</v>
      </c>
      <c r="J349" s="167">
        <f t="shared" si="32"/>
        <v>0</v>
      </c>
      <c r="K349" s="167">
        <f t="shared" si="29"/>
        <v>3892786.0879839957</v>
      </c>
      <c r="L349" s="123">
        <f t="shared" si="30"/>
        <v>0.16553882016304491</v>
      </c>
      <c r="M349" s="123">
        <f>J349/AVERAGE($G$248:G349)</f>
        <v>0</v>
      </c>
      <c r="N349" s="123">
        <f>K349/AVERAGE($G$248:G349)</f>
        <v>4.8659826099799949E-2</v>
      </c>
      <c r="O349" s="123">
        <f>N349/COUNT($N$248:N349)*365</f>
        <v>0.17412584829830374</v>
      </c>
      <c r="P349">
        <f>(O349-I349)/(STDEV($M$248:M349)*SQRT(365))</f>
        <v>2.0311394840312462</v>
      </c>
      <c r="Q349" s="123">
        <f>(N349+1)/(MAX($N$249:N349)+1)-1</f>
        <v>-2.9269836247134418E-3</v>
      </c>
      <c r="R349" s="123">
        <f>MIN($Q$248:Q349)</f>
        <v>-1.6213560432361551E-2</v>
      </c>
      <c r="S349" s="123">
        <f t="shared" si="31"/>
        <v>4.8659826099799949E-2</v>
      </c>
      <c r="T349" s="123">
        <f>(S349+1)/(MAX($S$248:S349)+1)-1</f>
        <v>-2.9269836247134418E-3</v>
      </c>
      <c r="U349" s="123">
        <f>MIN($T$248:T349)</f>
        <v>-1.6213560432361551E-2</v>
      </c>
      <c r="V349" s="124">
        <f t="shared" si="33"/>
        <v>0.2</v>
      </c>
      <c r="W349" s="120">
        <f t="shared" si="34"/>
        <v>-8.5500000000000007E-2</v>
      </c>
      <c r="X349" s="124">
        <f t="shared" si="35"/>
        <v>0.19</v>
      </c>
    </row>
    <row r="350" spans="1:24">
      <c r="A350" s="115">
        <v>44544</v>
      </c>
      <c r="B350" s="240">
        <f>[1]!f_nav_unit($A$1,A350)</f>
        <v>1.2604</v>
      </c>
      <c r="C350" s="240">
        <f>[1]!f_nav_accumulated($A$1,A350)</f>
        <v>1.2604</v>
      </c>
      <c r="D350" s="167">
        <v>66560445.960000001</v>
      </c>
      <c r="E350" s="222">
        <f t="shared" si="27"/>
        <v>83892786.087983996</v>
      </c>
      <c r="F350" s="238">
        <f t="shared" si="28"/>
        <v>1.0486729345203427</v>
      </c>
      <c r="G350" s="201">
        <f>出入金!W350</f>
        <v>80000000</v>
      </c>
      <c r="H350" s="201">
        <f>出入金!X350</f>
        <v>23678160.91954023</v>
      </c>
      <c r="I350" s="34">
        <f>出入金!C350</f>
        <v>4.2910000000000115E-2</v>
      </c>
      <c r="J350" s="167">
        <f t="shared" si="32"/>
        <v>0</v>
      </c>
      <c r="K350" s="167">
        <f t="shared" si="29"/>
        <v>3892786.0879839957</v>
      </c>
      <c r="L350" s="123">
        <f t="shared" si="30"/>
        <v>0.16440407264786777</v>
      </c>
      <c r="M350" s="123">
        <f>J350/AVERAGE($G$248:G350)</f>
        <v>0</v>
      </c>
      <c r="N350" s="123">
        <f>K350/AVERAGE($G$248:G350)</f>
        <v>4.8659826099799949E-2</v>
      </c>
      <c r="O350" s="123">
        <f>N350/COUNT($N$248:N350)*365</f>
        <v>0.17243530608181537</v>
      </c>
      <c r="P350">
        <f>(O350-I350)/(STDEV($M$248:M350)*SQRT(365))</f>
        <v>2.0146904357313438</v>
      </c>
      <c r="Q350" s="123">
        <f>(N350+1)/(MAX($N$249:N350)+1)-1</f>
        <v>-2.9269836247134418E-3</v>
      </c>
      <c r="R350" s="123">
        <f>MIN($Q$248:Q350)</f>
        <v>-1.6213560432361551E-2</v>
      </c>
      <c r="S350" s="123">
        <f t="shared" si="31"/>
        <v>4.8659826099799949E-2</v>
      </c>
      <c r="T350" s="123">
        <f>(S350+1)/(MAX($S$248:S350)+1)-1</f>
        <v>-2.9269836247134418E-3</v>
      </c>
      <c r="U350" s="123">
        <f>MIN($T$248:T350)</f>
        <v>-1.6213560432361551E-2</v>
      </c>
      <c r="V350" s="124">
        <f t="shared" si="33"/>
        <v>0.2</v>
      </c>
      <c r="W350" s="120">
        <f t="shared" si="34"/>
        <v>-8.5500000000000007E-2</v>
      </c>
      <c r="X350" s="124">
        <f t="shared" si="35"/>
        <v>0.19</v>
      </c>
    </row>
    <row r="351" spans="1:24">
      <c r="A351" s="115">
        <v>44545</v>
      </c>
      <c r="B351" s="240">
        <f>[1]!f_nav_unit($A$1,A351)</f>
        <v>1.2604</v>
      </c>
      <c r="C351" s="240">
        <f>[1]!f_nav_accumulated($A$1,A351)</f>
        <v>1.2604</v>
      </c>
      <c r="D351" s="167">
        <v>66560445.960000001</v>
      </c>
      <c r="E351" s="222">
        <f t="shared" si="27"/>
        <v>83892786.087983996</v>
      </c>
      <c r="F351" s="238">
        <f t="shared" si="28"/>
        <v>1.0486729345203427</v>
      </c>
      <c r="G351" s="201">
        <f>出入金!W351</f>
        <v>80000000</v>
      </c>
      <c r="H351" s="201">
        <f>出入金!X351</f>
        <v>23839541.547277939</v>
      </c>
      <c r="I351" s="34">
        <f>出入金!C351</f>
        <v>4.2909034267912885E-2</v>
      </c>
      <c r="J351" s="167">
        <f t="shared" si="32"/>
        <v>0</v>
      </c>
      <c r="K351" s="167">
        <f t="shared" si="29"/>
        <v>3892786.0879839957</v>
      </c>
      <c r="L351" s="123">
        <f t="shared" si="30"/>
        <v>0.1632911472002902</v>
      </c>
      <c r="M351" s="123">
        <f>J351/AVERAGE($G$248:G351)</f>
        <v>0</v>
      </c>
      <c r="N351" s="123">
        <f>K351/AVERAGE($G$248:G351)</f>
        <v>4.8659826099799949E-2</v>
      </c>
      <c r="O351" s="123">
        <f>N351/COUNT($N$248:N351)*365</f>
        <v>0.17077727429256714</v>
      </c>
      <c r="P351">
        <f>(O351-I351)/(STDEV($M$248:M351)*SQRT(365))</f>
        <v>1.9984503378710157</v>
      </c>
      <c r="Q351" s="123">
        <f>(N351+1)/(MAX($N$249:N351)+1)-1</f>
        <v>-2.9269836247134418E-3</v>
      </c>
      <c r="R351" s="123">
        <f>MIN($Q$248:Q351)</f>
        <v>-1.6213560432361551E-2</v>
      </c>
      <c r="S351" s="123">
        <f t="shared" si="31"/>
        <v>4.8659826099799949E-2</v>
      </c>
      <c r="T351" s="123">
        <f>(S351+1)/(MAX($S$248:S351)+1)-1</f>
        <v>-2.9269836247134418E-3</v>
      </c>
      <c r="U351" s="123">
        <f>MIN($T$248:T351)</f>
        <v>-1.6213560432361551E-2</v>
      </c>
      <c r="V351" s="124">
        <f t="shared" si="33"/>
        <v>0.2</v>
      </c>
      <c r="W351" s="120">
        <f t="shared" si="34"/>
        <v>-8.5500000000000007E-2</v>
      </c>
      <c r="X351" s="124">
        <f t="shared" si="35"/>
        <v>0.19</v>
      </c>
    </row>
    <row r="352" spans="1:24">
      <c r="A352" s="115">
        <v>44546</v>
      </c>
      <c r="B352" s="240">
        <f>[1]!f_nav_unit($A$1,A352)</f>
        <v>1.2604</v>
      </c>
      <c r="C352" s="240">
        <f>[1]!f_nav_accumulated($A$1,A352)</f>
        <v>1.2604</v>
      </c>
      <c r="D352" s="167">
        <v>66560445.960000001</v>
      </c>
      <c r="E352" s="222">
        <f t="shared" si="27"/>
        <v>83892786.087983996</v>
      </c>
      <c r="F352" s="238">
        <f t="shared" si="28"/>
        <v>1.0486729345203427</v>
      </c>
      <c r="G352" s="201">
        <f>出入金!W352</f>
        <v>80000000</v>
      </c>
      <c r="H352" s="201">
        <f>出入金!X352</f>
        <v>24000000</v>
      </c>
      <c r="I352" s="34">
        <f>出入金!C352</f>
        <v>4.2908074534161608E-2</v>
      </c>
      <c r="J352" s="167">
        <f t="shared" si="32"/>
        <v>0</v>
      </c>
      <c r="K352" s="167">
        <f t="shared" si="29"/>
        <v>3892786.0879839957</v>
      </c>
      <c r="L352" s="123">
        <f t="shared" si="30"/>
        <v>0.16219942033266649</v>
      </c>
      <c r="M352" s="123">
        <f>J352/AVERAGE($G$248:G352)</f>
        <v>0</v>
      </c>
      <c r="N352" s="123">
        <f>K352/AVERAGE($G$248:G352)</f>
        <v>4.8659826099799949E-2</v>
      </c>
      <c r="O352" s="123">
        <f>N352/COUNT($N$248:N352)*365</f>
        <v>0.16915082406120935</v>
      </c>
      <c r="P352">
        <f>(O352-I352)/(STDEV($M$248:M352)*SQRT(365))</f>
        <v>1.9824143047144724</v>
      </c>
      <c r="Q352" s="123">
        <f>(N352+1)/(MAX($N$249:N352)+1)-1</f>
        <v>-2.9269836247134418E-3</v>
      </c>
      <c r="R352" s="123">
        <f>MIN($Q$248:Q352)</f>
        <v>-1.6213560432361551E-2</v>
      </c>
      <c r="S352" s="123">
        <f t="shared" si="31"/>
        <v>4.8659826099799949E-2</v>
      </c>
      <c r="T352" s="123">
        <f>(S352+1)/(MAX($S$248:S352)+1)-1</f>
        <v>-2.9269836247134418E-3</v>
      </c>
      <c r="U352" s="123">
        <f>MIN($T$248:T352)</f>
        <v>-1.6213560432361551E-2</v>
      </c>
      <c r="V352" s="124">
        <f t="shared" si="33"/>
        <v>0.2</v>
      </c>
      <c r="W352" s="120">
        <f t="shared" si="34"/>
        <v>-8.5500000000000007E-2</v>
      </c>
      <c r="X352" s="124">
        <f t="shared" si="35"/>
        <v>0.19</v>
      </c>
    </row>
    <row r="353" spans="1:24">
      <c r="A353" s="115">
        <v>44547</v>
      </c>
      <c r="B353" s="240">
        <f>[1]!f_nav_unit($A$1,A353)</f>
        <v>1.2608999999999999</v>
      </c>
      <c r="C353" s="240">
        <f>[1]!f_nav_accumulated($A$1,A353)</f>
        <v>1.2608999999999999</v>
      </c>
      <c r="D353" s="167">
        <v>66560445.960000001</v>
      </c>
      <c r="E353" s="222">
        <f t="shared" si="27"/>
        <v>83926066.310963988</v>
      </c>
      <c r="F353" s="238">
        <f t="shared" si="28"/>
        <v>1.0490889425076961</v>
      </c>
      <c r="G353" s="201">
        <f>出入金!W353</f>
        <v>80000000</v>
      </c>
      <c r="H353" s="201">
        <f>出入金!X353</f>
        <v>24159544.159544159</v>
      </c>
      <c r="I353" s="34">
        <f>出入金!C353</f>
        <v>4.2907120743034169E-2</v>
      </c>
      <c r="J353" s="167">
        <f t="shared" si="32"/>
        <v>33280.222979992628</v>
      </c>
      <c r="K353" s="167">
        <f t="shared" si="29"/>
        <v>3926066.3109639883</v>
      </c>
      <c r="L353" s="123">
        <f t="shared" si="30"/>
        <v>0.16250581074862736</v>
      </c>
      <c r="M353" s="123">
        <f>J353/AVERAGE($G$248:G353)</f>
        <v>4.1600278724990785E-4</v>
      </c>
      <c r="N353" s="123">
        <f>K353/AVERAGE($G$248:G353)</f>
        <v>4.9075828887049852E-2</v>
      </c>
      <c r="O353" s="123">
        <f>N353/COUNT($N$248:N353)*365</f>
        <v>0.16898752399786035</v>
      </c>
      <c r="P353">
        <f>(O353-I353)/(STDEV($M$248:M353)*SQRT(365))</f>
        <v>1.9893588416576331</v>
      </c>
      <c r="Q353" s="123">
        <f>(N353+1)/(MAX($N$249:N353)+1)-1</f>
        <v>-2.5314452970495172E-3</v>
      </c>
      <c r="R353" s="123">
        <f>MIN($Q$248:Q353)</f>
        <v>-1.6213560432361551E-2</v>
      </c>
      <c r="S353" s="123">
        <f t="shared" si="31"/>
        <v>4.9075828887049852E-2</v>
      </c>
      <c r="T353" s="123">
        <f>(S353+1)/(MAX($S$248:S353)+1)-1</f>
        <v>-2.5314452970495172E-3</v>
      </c>
      <c r="U353" s="123">
        <f>MIN($T$248:T353)</f>
        <v>-1.6213560432361551E-2</v>
      </c>
      <c r="V353" s="124">
        <f t="shared" si="33"/>
        <v>0.2</v>
      </c>
      <c r="W353" s="120">
        <f t="shared" si="34"/>
        <v>-8.5500000000000007E-2</v>
      </c>
      <c r="X353" s="124">
        <f t="shared" si="35"/>
        <v>0.19</v>
      </c>
    </row>
    <row r="354" spans="1:24">
      <c r="A354" s="115">
        <v>44548</v>
      </c>
      <c r="B354" s="240">
        <f>[1]!f_nav_unit($A$1,A354)</f>
        <v>1.2608999999999999</v>
      </c>
      <c r="C354" s="240">
        <f>[1]!f_nav_accumulated($A$1,A354)</f>
        <v>1.2608999999999999</v>
      </c>
      <c r="D354" s="167">
        <v>66560445.960000001</v>
      </c>
      <c r="E354" s="222">
        <f t="shared" si="27"/>
        <v>83926066.310963988</v>
      </c>
      <c r="F354" s="238">
        <f t="shared" si="28"/>
        <v>1.0490889425076961</v>
      </c>
      <c r="G354" s="201">
        <f>出入金!W354</f>
        <v>80000000</v>
      </c>
      <c r="H354" s="201">
        <f>出入金!X354</f>
        <v>24318181.818181816</v>
      </c>
      <c r="I354" s="34">
        <f>出入金!C354</f>
        <v>4.290617283950629E-2</v>
      </c>
      <c r="J354" s="167">
        <f t="shared" si="32"/>
        <v>0</v>
      </c>
      <c r="K354" s="167">
        <f t="shared" si="29"/>
        <v>3926066.3109639883</v>
      </c>
      <c r="L354" s="123">
        <f t="shared" si="30"/>
        <v>0.16144571746020139</v>
      </c>
      <c r="M354" s="123">
        <f>J354/AVERAGE($G$248:G354)</f>
        <v>0</v>
      </c>
      <c r="N354" s="123">
        <f>K354/AVERAGE($G$248:G354)</f>
        <v>4.9075828887049852E-2</v>
      </c>
      <c r="O354" s="123">
        <f>N354/COUNT($N$248:N354)*365</f>
        <v>0.16740820134367473</v>
      </c>
      <c r="P354">
        <f>(O354-I354)/(STDEV($M$248:M354)*SQRT(365))</f>
        <v>1.9736055046853043</v>
      </c>
      <c r="Q354" s="123">
        <f>(N354+1)/(MAX($N$249:N354)+1)-1</f>
        <v>-2.5314452970495172E-3</v>
      </c>
      <c r="R354" s="123">
        <f>MIN($Q$248:Q354)</f>
        <v>-1.6213560432361551E-2</v>
      </c>
      <c r="S354" s="123">
        <f t="shared" si="31"/>
        <v>4.9075828887049852E-2</v>
      </c>
      <c r="T354" s="123">
        <f>(S354+1)/(MAX($S$248:S354)+1)-1</f>
        <v>-2.5314452970495172E-3</v>
      </c>
      <c r="U354" s="123">
        <f>MIN($T$248:T354)</f>
        <v>-1.6213560432361551E-2</v>
      </c>
      <c r="V354" s="124">
        <f t="shared" si="33"/>
        <v>0.2</v>
      </c>
      <c r="W354" s="120">
        <f t="shared" si="34"/>
        <v>-8.5500000000000007E-2</v>
      </c>
      <c r="X354" s="124">
        <f t="shared" si="35"/>
        <v>0.19</v>
      </c>
    </row>
    <row r="355" spans="1:24">
      <c r="A355" s="115">
        <v>44549</v>
      </c>
      <c r="B355" s="240">
        <f>[1]!f_nav_unit($A$1,A355)</f>
        <v>1.2608999999999999</v>
      </c>
      <c r="C355" s="240">
        <f>[1]!f_nav_accumulated($A$1,A355)</f>
        <v>1.2608999999999999</v>
      </c>
      <c r="D355" s="167">
        <v>66560445.960000001</v>
      </c>
      <c r="E355" s="222">
        <f t="shared" si="27"/>
        <v>83926066.310963988</v>
      </c>
      <c r="F355" s="238">
        <f t="shared" si="28"/>
        <v>1.0490889425076961</v>
      </c>
      <c r="G355" s="201">
        <f>出入金!W355</f>
        <v>80000000</v>
      </c>
      <c r="H355" s="201">
        <f>出入金!X355</f>
        <v>24475920.679886684</v>
      </c>
      <c r="I355" s="34">
        <f>出入金!C355</f>
        <v>4.2905230769230883E-2</v>
      </c>
      <c r="J355" s="167">
        <f t="shared" si="32"/>
        <v>0</v>
      </c>
      <c r="K355" s="167">
        <f t="shared" si="29"/>
        <v>3926066.3109639883</v>
      </c>
      <c r="L355" s="123">
        <f t="shared" si="30"/>
        <v>0.1604052555289685</v>
      </c>
      <c r="M355" s="123">
        <f>J355/AVERAGE($G$248:G355)</f>
        <v>0</v>
      </c>
      <c r="N355" s="123">
        <f>K355/AVERAGE($G$248:G355)</f>
        <v>4.9075828887049852E-2</v>
      </c>
      <c r="O355" s="123">
        <f>N355/COUNT($N$248:N355)*365</f>
        <v>0.16585812540530737</v>
      </c>
      <c r="P355">
        <f>(O355-I355)/(STDEV($M$248:M355)*SQRT(365))</f>
        <v>1.9580441419530084</v>
      </c>
      <c r="Q355" s="123">
        <f>(N355+1)/(MAX($N$249:N355)+1)-1</f>
        <v>-2.5314452970495172E-3</v>
      </c>
      <c r="R355" s="123">
        <f>MIN($Q$248:Q355)</f>
        <v>-1.6213560432361551E-2</v>
      </c>
      <c r="S355" s="123">
        <f t="shared" si="31"/>
        <v>4.9075828887049852E-2</v>
      </c>
      <c r="T355" s="123">
        <f>(S355+1)/(MAX($S$248:S355)+1)-1</f>
        <v>-2.5314452970495172E-3</v>
      </c>
      <c r="U355" s="123">
        <f>MIN($T$248:T355)</f>
        <v>-1.6213560432361551E-2</v>
      </c>
      <c r="V355" s="124">
        <f t="shared" si="33"/>
        <v>0.2</v>
      </c>
      <c r="W355" s="120">
        <f t="shared" si="34"/>
        <v>-8.5500000000000007E-2</v>
      </c>
      <c r="X355" s="124">
        <f t="shared" si="35"/>
        <v>0.19</v>
      </c>
    </row>
    <row r="356" spans="1:24">
      <c r="A356" s="115">
        <v>44550</v>
      </c>
      <c r="B356" s="240">
        <f>[1]!f_nav_unit($A$1,A356)</f>
        <v>1.2608999999999999</v>
      </c>
      <c r="C356" s="240">
        <f>[1]!f_nav_accumulated($A$1,A356)</f>
        <v>1.2608999999999999</v>
      </c>
      <c r="D356" s="167">
        <v>66560445.960000001</v>
      </c>
      <c r="E356" s="222">
        <f t="shared" si="27"/>
        <v>83926066.310963988</v>
      </c>
      <c r="F356" s="238">
        <f t="shared" si="28"/>
        <v>1.0490889425076961</v>
      </c>
      <c r="G356" s="201">
        <f>出入金!W356</f>
        <v>80000000</v>
      </c>
      <c r="H356" s="201">
        <f>出入金!X356</f>
        <v>24632768.361581922</v>
      </c>
      <c r="I356" s="34">
        <f>出入金!C356</f>
        <v>4.2904294478527727E-2</v>
      </c>
      <c r="J356" s="167">
        <f t="shared" si="32"/>
        <v>0</v>
      </c>
      <c r="K356" s="167">
        <f t="shared" si="29"/>
        <v>3926066.3109639883</v>
      </c>
      <c r="L356" s="123">
        <f t="shared" si="30"/>
        <v>0.1593838846423454</v>
      </c>
      <c r="M356" s="123">
        <f>J356/AVERAGE($G$248:G356)</f>
        <v>0</v>
      </c>
      <c r="N356" s="123">
        <f>K356/AVERAGE($G$248:G356)</f>
        <v>4.9075828887049852E-2</v>
      </c>
      <c r="O356" s="123">
        <f>N356/COUNT($N$248:N356)*365</f>
        <v>0.16433649122727703</v>
      </c>
      <c r="P356">
        <f>(O356-I356)/(STDEV($M$248:M356)*SQRT(365))</f>
        <v>1.9426704337435172</v>
      </c>
      <c r="Q356" s="123">
        <f>(N356+1)/(MAX($N$249:N356)+1)-1</f>
        <v>-2.5314452970495172E-3</v>
      </c>
      <c r="R356" s="123">
        <f>MIN($Q$248:Q356)</f>
        <v>-1.6213560432361551E-2</v>
      </c>
      <c r="S356" s="123">
        <f t="shared" si="31"/>
        <v>4.9075828887049852E-2</v>
      </c>
      <c r="T356" s="123">
        <f>(S356+1)/(MAX($S$248:S356)+1)-1</f>
        <v>-2.5314452970495172E-3</v>
      </c>
      <c r="U356" s="123">
        <f>MIN($T$248:T356)</f>
        <v>-1.6213560432361551E-2</v>
      </c>
      <c r="V356" s="124">
        <f t="shared" si="33"/>
        <v>0.2</v>
      </c>
      <c r="W356" s="120">
        <f t="shared" si="34"/>
        <v>-8.5500000000000007E-2</v>
      </c>
      <c r="X356" s="124">
        <f t="shared" si="35"/>
        <v>0.19</v>
      </c>
    </row>
    <row r="357" spans="1:24">
      <c r="A357" s="115">
        <v>44551</v>
      </c>
      <c r="B357" s="240">
        <f>[1]!f_nav_unit($A$1,A357)</f>
        <v>1.2608999999999999</v>
      </c>
      <c r="C357" s="240">
        <f>[1]!f_nav_accumulated($A$1,A357)</f>
        <v>1.2608999999999999</v>
      </c>
      <c r="D357" s="167">
        <v>66560445.960000001</v>
      </c>
      <c r="E357" s="222">
        <f t="shared" si="27"/>
        <v>83926066.310963988</v>
      </c>
      <c r="F357" s="238">
        <f t="shared" si="28"/>
        <v>1.0490889425076961</v>
      </c>
      <c r="G357" s="201">
        <f>出入金!W357</f>
        <v>80000000</v>
      </c>
      <c r="H357" s="201">
        <f>出入金!X357</f>
        <v>24788732.394366197</v>
      </c>
      <c r="I357" s="34">
        <f>出入金!C357</f>
        <v>4.2903363914373202E-2</v>
      </c>
      <c r="J357" s="167">
        <f t="shared" si="32"/>
        <v>0</v>
      </c>
      <c r="K357" s="167">
        <f t="shared" si="29"/>
        <v>3926066.3109639883</v>
      </c>
      <c r="L357" s="123">
        <f t="shared" si="30"/>
        <v>0.15838108413547908</v>
      </c>
      <c r="M357" s="123">
        <f>J357/AVERAGE($G$248:G357)</f>
        <v>0</v>
      </c>
      <c r="N357" s="123">
        <f>K357/AVERAGE($G$248:G357)</f>
        <v>4.9075828887049852E-2</v>
      </c>
      <c r="O357" s="123">
        <f>N357/COUNT($N$248:N357)*365</f>
        <v>0.16284252312521089</v>
      </c>
      <c r="P357">
        <f>(O357-I357)/(STDEV($M$248:M357)*SQRT(365))</f>
        <v>1.9274801975734723</v>
      </c>
      <c r="Q357" s="123">
        <f>(N357+1)/(MAX($N$249:N357)+1)-1</f>
        <v>-2.5314452970495172E-3</v>
      </c>
      <c r="R357" s="123">
        <f>MIN($Q$248:Q357)</f>
        <v>-1.6213560432361551E-2</v>
      </c>
      <c r="S357" s="123">
        <f t="shared" si="31"/>
        <v>4.9075828887049852E-2</v>
      </c>
      <c r="T357" s="123">
        <f>(S357+1)/(MAX($S$248:S357)+1)-1</f>
        <v>-2.5314452970495172E-3</v>
      </c>
      <c r="U357" s="123">
        <f>MIN($T$248:T357)</f>
        <v>-1.6213560432361551E-2</v>
      </c>
      <c r="V357" s="124">
        <f t="shared" si="33"/>
        <v>0.2</v>
      </c>
      <c r="W357" s="120">
        <f t="shared" si="34"/>
        <v>-8.5500000000000007E-2</v>
      </c>
      <c r="X357" s="124">
        <f t="shared" si="35"/>
        <v>0.19</v>
      </c>
    </row>
    <row r="358" spans="1:24">
      <c r="A358" s="115">
        <v>44552</v>
      </c>
      <c r="B358" s="240">
        <f>[1]!f_nav_unit($A$1,A358)</f>
        <v>1.2608999999999999</v>
      </c>
      <c r="C358" s="240">
        <f>[1]!f_nav_accumulated($A$1,A358)</f>
        <v>1.2608999999999999</v>
      </c>
      <c r="D358" s="167">
        <v>66560445.960000001</v>
      </c>
      <c r="E358" s="222">
        <f t="shared" si="27"/>
        <v>83926066.310963988</v>
      </c>
      <c r="F358" s="238">
        <f t="shared" si="28"/>
        <v>1.0490889425076961</v>
      </c>
      <c r="G358" s="201">
        <f>出入金!W358</f>
        <v>80000000</v>
      </c>
      <c r="H358" s="201">
        <f>出入金!X358</f>
        <v>24943820.2247191</v>
      </c>
      <c r="I358" s="34">
        <f>出入金!C358</f>
        <v>4.2902439024390358E-2</v>
      </c>
      <c r="J358" s="167">
        <f t="shared" si="32"/>
        <v>0</v>
      </c>
      <c r="K358" s="167">
        <f t="shared" si="29"/>
        <v>3926066.3109639883</v>
      </c>
      <c r="L358" s="123">
        <f t="shared" si="30"/>
        <v>0.15739635210621394</v>
      </c>
      <c r="M358" s="123">
        <f>J358/AVERAGE($G$248:G358)</f>
        <v>0</v>
      </c>
      <c r="N358" s="123">
        <f>K358/AVERAGE($G$248:G358)</f>
        <v>4.9075828887049852E-2</v>
      </c>
      <c r="O358" s="123">
        <f>N358/COUNT($N$248:N358)*365</f>
        <v>0.16137547336732608</v>
      </c>
      <c r="P358">
        <f>(O358-I358)/(STDEV($M$248:M358)*SQRT(365))</f>
        <v>1.9124693826045913</v>
      </c>
      <c r="Q358" s="123">
        <f>(N358+1)/(MAX($N$249:N358)+1)-1</f>
        <v>-2.5314452970495172E-3</v>
      </c>
      <c r="R358" s="123">
        <f>MIN($Q$248:Q358)</f>
        <v>-1.6213560432361551E-2</v>
      </c>
      <c r="S358" s="123">
        <f t="shared" si="31"/>
        <v>4.9075828887049852E-2</v>
      </c>
      <c r="T358" s="123">
        <f>(S358+1)/(MAX($S$248:S358)+1)-1</f>
        <v>-2.5314452970495172E-3</v>
      </c>
      <c r="U358" s="123">
        <f>MIN($T$248:T358)</f>
        <v>-1.6213560432361551E-2</v>
      </c>
      <c r="V358" s="124">
        <f t="shared" si="33"/>
        <v>0.2</v>
      </c>
      <c r="W358" s="120">
        <f t="shared" si="34"/>
        <v>-8.5500000000000007E-2</v>
      </c>
      <c r="X358" s="124">
        <f t="shared" si="35"/>
        <v>0.19</v>
      </c>
    </row>
    <row r="359" spans="1:24">
      <c r="A359" s="115">
        <v>44553</v>
      </c>
      <c r="B359" s="240">
        <f>[1]!f_nav_unit($A$1,A359)</f>
        <v>1.2608999999999999</v>
      </c>
      <c r="C359" s="240">
        <f>[1]!f_nav_accumulated($A$1,A359)</f>
        <v>1.2608999999999999</v>
      </c>
      <c r="D359" s="167">
        <v>66560445.960000001</v>
      </c>
      <c r="E359" s="222">
        <f t="shared" si="27"/>
        <v>83926066.310963988</v>
      </c>
      <c r="F359" s="238">
        <f t="shared" si="28"/>
        <v>1.0490889425076961</v>
      </c>
      <c r="G359" s="201">
        <f>出入金!W359</f>
        <v>80000000</v>
      </c>
      <c r="H359" s="201">
        <f>出入金!X359</f>
        <v>25098039.215686273</v>
      </c>
      <c r="I359" s="34">
        <f>出入金!C359</f>
        <v>4.2901519756839021E-2</v>
      </c>
      <c r="J359" s="167">
        <f t="shared" si="32"/>
        <v>0</v>
      </c>
      <c r="K359" s="167">
        <f t="shared" si="29"/>
        <v>3926066.3109639883</v>
      </c>
      <c r="L359" s="123">
        <f t="shared" si="30"/>
        <v>0.15642920457747142</v>
      </c>
      <c r="M359" s="123">
        <f>J359/AVERAGE($G$248:G359)</f>
        <v>0</v>
      </c>
      <c r="N359" s="123">
        <f>K359/AVERAGE($G$248:G359)</f>
        <v>4.9075828887049852E-2</v>
      </c>
      <c r="O359" s="123">
        <f>N359/COUNT($N$248:N359)*365</f>
        <v>0.15993462092654639</v>
      </c>
      <c r="P359">
        <f>(O359-I359)/(STDEV($M$248:M359)*SQRT(365))</f>
        <v>1.8976340643313547</v>
      </c>
      <c r="Q359" s="123">
        <f>(N359+1)/(MAX($N$249:N359)+1)-1</f>
        <v>-2.5314452970495172E-3</v>
      </c>
      <c r="R359" s="123">
        <f>MIN($Q$248:Q359)</f>
        <v>-1.6213560432361551E-2</v>
      </c>
      <c r="S359" s="123">
        <f t="shared" si="31"/>
        <v>4.9075828887049852E-2</v>
      </c>
      <c r="T359" s="123">
        <f>(S359+1)/(MAX($S$248:S359)+1)-1</f>
        <v>-2.5314452970495172E-3</v>
      </c>
      <c r="U359" s="123">
        <f>MIN($T$248:T359)</f>
        <v>-1.6213560432361551E-2</v>
      </c>
      <c r="V359" s="124">
        <f t="shared" si="33"/>
        <v>0.2</v>
      </c>
      <c r="W359" s="120">
        <f t="shared" si="34"/>
        <v>-8.5500000000000007E-2</v>
      </c>
      <c r="X359" s="124">
        <f t="shared" si="35"/>
        <v>0.19</v>
      </c>
    </row>
    <row r="360" spans="1:24">
      <c r="A360" s="115">
        <v>44554</v>
      </c>
      <c r="B360" s="240">
        <f>[1]!f_nav_unit($A$1,A360)</f>
        <v>1.2539</v>
      </c>
      <c r="C360" s="240">
        <f>[1]!f_nav_accumulated($A$1,A360)</f>
        <v>1.2539</v>
      </c>
      <c r="D360" s="167">
        <v>66560445.960000001</v>
      </c>
      <c r="E360" s="222">
        <f t="shared" si="27"/>
        <v>83460143.189244002</v>
      </c>
      <c r="F360" s="238">
        <f t="shared" si="28"/>
        <v>1.0432648306847492</v>
      </c>
      <c r="G360" s="201">
        <f>出入金!W360</f>
        <v>80000000</v>
      </c>
      <c r="H360" s="201">
        <f>出入金!X360</f>
        <v>25251396.648044694</v>
      </c>
      <c r="I360" s="34">
        <f>出入金!C360</f>
        <v>4.2900606060606181E-2</v>
      </c>
      <c r="J360" s="167">
        <f t="shared" si="32"/>
        <v>-465923.1217199862</v>
      </c>
      <c r="K360" s="167">
        <f t="shared" si="29"/>
        <v>3460143.1892440021</v>
      </c>
      <c r="L360" s="123">
        <f t="shared" si="30"/>
        <v>0.13702779444130009</v>
      </c>
      <c r="M360" s="123">
        <f>J360/AVERAGE($G$248:G360)</f>
        <v>-5.8240390214998276E-3</v>
      </c>
      <c r="N360" s="123">
        <f>K360/AVERAGE($G$248:G360)</f>
        <v>4.3251789865550026E-2</v>
      </c>
      <c r="O360" s="123">
        <f>N360/COUNT($N$248:N360)*365</f>
        <v>0.13970710885775009</v>
      </c>
      <c r="P360">
        <f>(O360-I360)/(STDEV($M$248:M360)*SQRT(365))</f>
        <v>1.5508829021502117</v>
      </c>
      <c r="Q360" s="123">
        <f>(N360+1)/(MAX($N$249:N360)+1)-1</f>
        <v>-8.0689818843446837E-3</v>
      </c>
      <c r="R360" s="123">
        <f>MIN($Q$248:Q360)</f>
        <v>-1.6213560432361551E-2</v>
      </c>
      <c r="S360" s="123">
        <f t="shared" si="31"/>
        <v>4.3251789865550026E-2</v>
      </c>
      <c r="T360" s="123">
        <f>(S360+1)/(MAX($S$248:S360)+1)-1</f>
        <v>-8.0689818843446837E-3</v>
      </c>
      <c r="U360" s="123">
        <f>MIN($T$248:T360)</f>
        <v>-1.6213560432361551E-2</v>
      </c>
      <c r="V360" s="124">
        <f t="shared" si="33"/>
        <v>0.2</v>
      </c>
      <c r="W360" s="120">
        <f t="shared" si="34"/>
        <v>-8.5500000000000007E-2</v>
      </c>
      <c r="X360" s="124">
        <f t="shared" si="35"/>
        <v>0.19</v>
      </c>
    </row>
    <row r="361" spans="1:24">
      <c r="A361" s="115">
        <v>44555</v>
      </c>
      <c r="B361" s="240">
        <f>[1]!f_nav_unit($A$1,A361)</f>
        <v>1.2539</v>
      </c>
      <c r="C361" s="240">
        <f>[1]!f_nav_accumulated($A$1,A361)</f>
        <v>1.2539</v>
      </c>
      <c r="D361" s="167">
        <v>66560445.960000001</v>
      </c>
      <c r="E361" s="222">
        <f t="shared" si="27"/>
        <v>83460143.189244002</v>
      </c>
      <c r="F361" s="238">
        <f t="shared" si="28"/>
        <v>1.0432648306847492</v>
      </c>
      <c r="G361" s="201">
        <f>出入金!W361</f>
        <v>80000000</v>
      </c>
      <c r="H361" s="201">
        <f>出入金!X361</f>
        <v>25403899.721448466</v>
      </c>
      <c r="I361" s="34">
        <f>出入金!C361</f>
        <v>4.2899697885196493E-2</v>
      </c>
      <c r="J361" s="167">
        <f t="shared" si="32"/>
        <v>0</v>
      </c>
      <c r="K361" s="167">
        <f t="shared" si="29"/>
        <v>3460143.1892440021</v>
      </c>
      <c r="L361" s="123">
        <f t="shared" si="30"/>
        <v>0.13620519790993385</v>
      </c>
      <c r="M361" s="123">
        <f>J361/AVERAGE($G$248:G361)</f>
        <v>0</v>
      </c>
      <c r="N361" s="123">
        <f>K361/AVERAGE($G$248:G361)</f>
        <v>4.3251789865550026E-2</v>
      </c>
      <c r="O361" s="123">
        <f>N361/COUNT($N$248:N361)*365</f>
        <v>0.13848160790285755</v>
      </c>
      <c r="P361">
        <f>(O361-I361)/(STDEV($M$248:M361)*SQRT(365))</f>
        <v>1.5379917931405787</v>
      </c>
      <c r="Q361" s="123">
        <f>(N361+1)/(MAX($N$249:N361)+1)-1</f>
        <v>-8.0689818843446837E-3</v>
      </c>
      <c r="R361" s="123">
        <f>MIN($Q$248:Q361)</f>
        <v>-1.6213560432361551E-2</v>
      </c>
      <c r="S361" s="123">
        <f t="shared" si="31"/>
        <v>4.3251789865550026E-2</v>
      </c>
      <c r="T361" s="123">
        <f>(S361+1)/(MAX($S$248:S361)+1)-1</f>
        <v>-8.0689818843446837E-3</v>
      </c>
      <c r="U361" s="123">
        <f>MIN($T$248:T361)</f>
        <v>-1.6213560432361551E-2</v>
      </c>
      <c r="V361" s="124">
        <f t="shared" si="33"/>
        <v>0.2</v>
      </c>
      <c r="W361" s="120">
        <f t="shared" si="34"/>
        <v>-8.5500000000000007E-2</v>
      </c>
      <c r="X361" s="124">
        <f t="shared" si="35"/>
        <v>0.19</v>
      </c>
    </row>
    <row r="362" spans="1:24">
      <c r="A362" s="115">
        <v>44556</v>
      </c>
      <c r="B362" s="240">
        <f>[1]!f_nav_unit($A$1,A362)</f>
        <v>1.2539</v>
      </c>
      <c r="C362" s="240">
        <f>[1]!f_nav_accumulated($A$1,A362)</f>
        <v>1.2539</v>
      </c>
      <c r="D362" s="167">
        <v>66560445.960000001</v>
      </c>
      <c r="E362" s="222">
        <f t="shared" si="27"/>
        <v>83460143.189244002</v>
      </c>
      <c r="F362" s="238">
        <f t="shared" si="28"/>
        <v>1.0432648306847492</v>
      </c>
      <c r="G362" s="201">
        <f>出入金!W362</f>
        <v>80000000</v>
      </c>
      <c r="H362" s="201">
        <f>出入金!X362</f>
        <v>25555555.555555556</v>
      </c>
      <c r="I362" s="34">
        <f>出入金!C362</f>
        <v>4.2898795180723009E-2</v>
      </c>
      <c r="J362" s="167">
        <f t="shared" si="32"/>
        <v>0</v>
      </c>
      <c r="K362" s="167">
        <f t="shared" si="29"/>
        <v>3460143.1892440021</v>
      </c>
      <c r="L362" s="123">
        <f t="shared" si="30"/>
        <v>0.13539690740520008</v>
      </c>
      <c r="M362" s="123">
        <f>J362/AVERAGE($G$248:G362)</f>
        <v>0</v>
      </c>
      <c r="N362" s="123">
        <f>K362/AVERAGE($G$248:G362)</f>
        <v>4.3251789865550026E-2</v>
      </c>
      <c r="O362" s="123">
        <f>N362/COUNT($N$248:N362)*365</f>
        <v>0.13727742000805007</v>
      </c>
      <c r="P362">
        <f>(O362-I362)/(STDEV($M$248:M362)*SQRT(365))</f>
        <v>1.5252437356133361</v>
      </c>
      <c r="Q362" s="123">
        <f>(N362+1)/(MAX($N$249:N362)+1)-1</f>
        <v>-8.0689818843446837E-3</v>
      </c>
      <c r="R362" s="123">
        <f>MIN($Q$248:Q362)</f>
        <v>-1.6213560432361551E-2</v>
      </c>
      <c r="S362" s="123">
        <f t="shared" si="31"/>
        <v>4.3251789865550026E-2</v>
      </c>
      <c r="T362" s="123">
        <f>(S362+1)/(MAX($S$248:S362)+1)-1</f>
        <v>-8.0689818843446837E-3</v>
      </c>
      <c r="U362" s="123">
        <f>MIN($T$248:T362)</f>
        <v>-1.6213560432361551E-2</v>
      </c>
      <c r="V362" s="124">
        <f t="shared" si="33"/>
        <v>0.2</v>
      </c>
      <c r="W362" s="120">
        <f t="shared" si="34"/>
        <v>-8.5500000000000007E-2</v>
      </c>
      <c r="X362" s="124">
        <f t="shared" si="35"/>
        <v>0.19</v>
      </c>
    </row>
    <row r="363" spans="1:24">
      <c r="A363" s="115">
        <v>44557</v>
      </c>
      <c r="B363" s="240">
        <f>[1]!f_nav_unit($A$1,A363)</f>
        <v>1.2539</v>
      </c>
      <c r="C363" s="240">
        <f>[1]!f_nav_accumulated($A$1,A363)</f>
        <v>1.2539</v>
      </c>
      <c r="D363" s="167">
        <v>66560445.960000001</v>
      </c>
      <c r="E363" s="222">
        <f t="shared" si="27"/>
        <v>83460143.189244002</v>
      </c>
      <c r="F363" s="238">
        <f t="shared" si="28"/>
        <v>1.0432648306847492</v>
      </c>
      <c r="G363" s="201">
        <f>出入金!W363</f>
        <v>80000000</v>
      </c>
      <c r="H363" s="201">
        <f>出入金!X363</f>
        <v>25706371.191135734</v>
      </c>
      <c r="I363" s="34">
        <f>出入金!C363</f>
        <v>4.2897897897898017E-2</v>
      </c>
      <c r="J363" s="167">
        <f t="shared" si="32"/>
        <v>0</v>
      </c>
      <c r="K363" s="167">
        <f t="shared" si="29"/>
        <v>3460143.1892440021</v>
      </c>
      <c r="L363" s="123">
        <f t="shared" si="30"/>
        <v>0.13460255294365137</v>
      </c>
      <c r="M363" s="123">
        <f>J363/AVERAGE($G$248:G363)</f>
        <v>0</v>
      </c>
      <c r="N363" s="123">
        <f>K363/AVERAGE($G$248:G363)</f>
        <v>4.3251789865550026E-2</v>
      </c>
      <c r="O363" s="123">
        <f>N363/COUNT($N$248:N363)*365</f>
        <v>0.13609399397349792</v>
      </c>
      <c r="P363">
        <f>(O363-I363)/(STDEV($M$248:M363)*SQRT(365))</f>
        <v>1.5126357395176639</v>
      </c>
      <c r="Q363" s="123">
        <f>(N363+1)/(MAX($N$249:N363)+1)-1</f>
        <v>-8.0689818843446837E-3</v>
      </c>
      <c r="R363" s="123">
        <f>MIN($Q$248:Q363)</f>
        <v>-1.6213560432361551E-2</v>
      </c>
      <c r="S363" s="123">
        <f t="shared" si="31"/>
        <v>4.3251789865550026E-2</v>
      </c>
      <c r="T363" s="123">
        <f>(S363+1)/(MAX($S$248:S363)+1)-1</f>
        <v>-8.0689818843446837E-3</v>
      </c>
      <c r="U363" s="123">
        <f>MIN($T$248:T363)</f>
        <v>-1.6213560432361551E-2</v>
      </c>
      <c r="V363" s="124">
        <f t="shared" si="33"/>
        <v>0.2</v>
      </c>
      <c r="W363" s="120">
        <f t="shared" si="34"/>
        <v>-8.5500000000000007E-2</v>
      </c>
      <c r="X363" s="124">
        <f t="shared" si="35"/>
        <v>0.19</v>
      </c>
    </row>
    <row r="364" spans="1:24">
      <c r="A364" s="115">
        <v>44558</v>
      </c>
      <c r="B364" s="240">
        <f>[1]!f_nav_unit($A$1,A364)</f>
        <v>1.2539</v>
      </c>
      <c r="C364" s="240">
        <f>[1]!f_nav_accumulated($A$1,A364)</f>
        <v>1.2539</v>
      </c>
      <c r="D364" s="167">
        <v>66560445.960000001</v>
      </c>
      <c r="E364" s="222">
        <f t="shared" si="27"/>
        <v>83460143.189244002</v>
      </c>
      <c r="F364" s="238">
        <f t="shared" si="28"/>
        <v>1.0432648306847492</v>
      </c>
      <c r="G364" s="201">
        <f>出入金!W364</f>
        <v>80000000</v>
      </c>
      <c r="H364" s="201">
        <f>出入金!X364</f>
        <v>25856353.591160219</v>
      </c>
      <c r="I364" s="34">
        <f>出入金!C364</f>
        <v>4.2897005988024067E-2</v>
      </c>
      <c r="J364" s="167">
        <f t="shared" si="32"/>
        <v>0</v>
      </c>
      <c r="K364" s="167">
        <f t="shared" si="29"/>
        <v>3460143.1892440021</v>
      </c>
      <c r="L364" s="123">
        <f t="shared" si="30"/>
        <v>0.13382177719084709</v>
      </c>
      <c r="M364" s="123">
        <f>J364/AVERAGE($G$248:G364)</f>
        <v>0</v>
      </c>
      <c r="N364" s="123">
        <f>K364/AVERAGE($G$248:G364)</f>
        <v>4.3251789865550026E-2</v>
      </c>
      <c r="O364" s="123">
        <f>N364/COUNT($N$248:N364)*365</f>
        <v>0.13493079744380992</v>
      </c>
      <c r="P364">
        <f>(O364-I364)/(STDEV($M$248:M364)*SQRT(365))</f>
        <v>1.5001649033880804</v>
      </c>
      <c r="Q364" s="123">
        <f>(N364+1)/(MAX($N$249:N364)+1)-1</f>
        <v>-8.0689818843446837E-3</v>
      </c>
      <c r="R364" s="123">
        <f>MIN($Q$248:Q364)</f>
        <v>-1.6213560432361551E-2</v>
      </c>
      <c r="S364" s="123">
        <f t="shared" si="31"/>
        <v>4.3251789865550026E-2</v>
      </c>
      <c r="T364" s="123">
        <f>(S364+1)/(MAX($S$248:S364)+1)-1</f>
        <v>-8.0689818843446837E-3</v>
      </c>
      <c r="U364" s="123">
        <f>MIN($T$248:T364)</f>
        <v>-1.6213560432361551E-2</v>
      </c>
      <c r="V364" s="124">
        <f t="shared" si="33"/>
        <v>0.2</v>
      </c>
      <c r="W364" s="120">
        <f t="shared" si="34"/>
        <v>-8.5500000000000007E-2</v>
      </c>
      <c r="X364" s="124">
        <f t="shared" si="35"/>
        <v>0.19</v>
      </c>
    </row>
    <row r="365" spans="1:24">
      <c r="A365" s="115">
        <v>44559</v>
      </c>
      <c r="B365" s="240">
        <f>[1]!f_nav_unit($A$1,A365)</f>
        <v>1.2539</v>
      </c>
      <c r="C365" s="240">
        <f>[1]!f_nav_accumulated($A$1,A365)</f>
        <v>1.2539</v>
      </c>
      <c r="D365" s="167">
        <v>66560445.960000001</v>
      </c>
      <c r="E365" s="222">
        <f t="shared" si="27"/>
        <v>83460143.189244002</v>
      </c>
      <c r="F365" s="238">
        <f t="shared" si="28"/>
        <v>1.0432648306847492</v>
      </c>
      <c r="G365" s="201">
        <f>出入金!W365</f>
        <v>80000000</v>
      </c>
      <c r="H365" s="201">
        <f>出入金!X365</f>
        <v>26005509.641873278</v>
      </c>
      <c r="I365" s="34">
        <f>出入金!C365</f>
        <v>4.289611940298519E-2</v>
      </c>
      <c r="J365" s="167">
        <f t="shared" si="32"/>
        <v>0</v>
      </c>
      <c r="K365" s="167">
        <f t="shared" si="29"/>
        <v>3460143.1892440021</v>
      </c>
      <c r="L365" s="123">
        <f t="shared" si="30"/>
        <v>0.13305423492537846</v>
      </c>
      <c r="M365" s="123">
        <f>J365/AVERAGE($G$248:G365)</f>
        <v>0</v>
      </c>
      <c r="N365" s="123">
        <f>K365/AVERAGE($G$248:G365)</f>
        <v>4.3251789865550026E-2</v>
      </c>
      <c r="O365" s="123">
        <f>N365/COUNT($N$248:N365)*365</f>
        <v>0.13378731610954034</v>
      </c>
      <c r="P365">
        <f>(O365-I365)/(STDEV($M$248:M365)*SQRT(365))</f>
        <v>1.487828410974295</v>
      </c>
      <c r="Q365" s="123">
        <f>(N365+1)/(MAX($N$249:N365)+1)-1</f>
        <v>-8.0689818843446837E-3</v>
      </c>
      <c r="R365" s="123">
        <f>MIN($Q$248:Q365)</f>
        <v>-1.6213560432361551E-2</v>
      </c>
      <c r="S365" s="123">
        <f t="shared" si="31"/>
        <v>4.3251789865550026E-2</v>
      </c>
      <c r="T365" s="123">
        <f>(S365+1)/(MAX($S$248:S365)+1)-1</f>
        <v>-8.0689818843446837E-3</v>
      </c>
      <c r="U365" s="123">
        <f>MIN($T$248:T365)</f>
        <v>-1.6213560432361551E-2</v>
      </c>
      <c r="V365" s="124">
        <f t="shared" si="33"/>
        <v>0.2</v>
      </c>
      <c r="W365" s="120">
        <f t="shared" si="34"/>
        <v>-8.5500000000000007E-2</v>
      </c>
      <c r="X365" s="124">
        <f t="shared" si="35"/>
        <v>0.19</v>
      </c>
    </row>
    <row r="366" spans="1:24">
      <c r="A366" s="115">
        <v>44560</v>
      </c>
      <c r="B366" s="240">
        <f>[1]!f_nav_unit($A$1,A366)</f>
        <v>1.2539</v>
      </c>
      <c r="C366" s="240">
        <f>[1]!f_nav_accumulated($A$1,A366)</f>
        <v>1.2539</v>
      </c>
      <c r="D366" s="167">
        <v>66560445.960000001</v>
      </c>
      <c r="E366" s="222">
        <f t="shared" si="27"/>
        <v>83460143.189244002</v>
      </c>
      <c r="F366" s="238">
        <f t="shared" si="28"/>
        <v>1.0432648306847492</v>
      </c>
      <c r="G366" s="201">
        <f>出入金!W366</f>
        <v>80000000</v>
      </c>
      <c r="H366" s="201">
        <f>出入金!X366</f>
        <v>26153846.153846152</v>
      </c>
      <c r="I366" s="34">
        <f>出入金!C366</f>
        <v>4.2895238095238215E-2</v>
      </c>
      <c r="J366" s="167">
        <f t="shared" si="32"/>
        <v>0</v>
      </c>
      <c r="K366" s="167">
        <f t="shared" si="29"/>
        <v>3460143.1892440021</v>
      </c>
      <c r="L366" s="123">
        <f t="shared" si="30"/>
        <v>0.13229959252991774</v>
      </c>
      <c r="M366" s="123">
        <f>J366/AVERAGE($G$248:G366)</f>
        <v>0</v>
      </c>
      <c r="N366" s="123">
        <f>K366/AVERAGE($G$248:G366)</f>
        <v>4.3251789865550026E-2</v>
      </c>
      <c r="O366" s="123">
        <f>N366/COUNT($N$248:N366)*365</f>
        <v>0.13266305294895595</v>
      </c>
      <c r="P366">
        <f>(O366-I366)/(STDEV($M$248:M366)*SQRT(365))</f>
        <v>1.475623528026984</v>
      </c>
      <c r="Q366" s="123">
        <f>(N366+1)/(MAX($N$249:N366)+1)-1</f>
        <v>-8.0689818843446837E-3</v>
      </c>
      <c r="R366" s="123">
        <f>MIN($Q$248:Q366)</f>
        <v>-1.6213560432361551E-2</v>
      </c>
      <c r="S366" s="123">
        <f t="shared" si="31"/>
        <v>4.3251789865550026E-2</v>
      </c>
      <c r="T366" s="123">
        <f>(S366+1)/(MAX($S$248:S366)+1)-1</f>
        <v>-8.0689818843446837E-3</v>
      </c>
      <c r="U366" s="123">
        <f>MIN($T$248:T366)</f>
        <v>-1.6213560432361551E-2</v>
      </c>
      <c r="V366" s="124">
        <f t="shared" si="33"/>
        <v>0.2</v>
      </c>
      <c r="W366" s="120">
        <f t="shared" si="34"/>
        <v>-8.5500000000000007E-2</v>
      </c>
      <c r="X366" s="124">
        <f t="shared" si="35"/>
        <v>0.19</v>
      </c>
    </row>
    <row r="367" spans="1:24" s="119" customFormat="1">
      <c r="A367" s="116">
        <v>44561</v>
      </c>
      <c r="B367" s="224">
        <f>[1]!f_nav_unit($A$1,A367)</f>
        <v>1.2666999999999999</v>
      </c>
      <c r="C367" s="224">
        <f>[1]!f_nav_accumulated($A$1,A367)</f>
        <v>1.2666999999999999</v>
      </c>
      <c r="D367" s="180">
        <v>66560445.960000001</v>
      </c>
      <c r="E367" s="180">
        <f t="shared" si="27"/>
        <v>84312116.897532001</v>
      </c>
      <c r="F367" s="242">
        <f t="shared" si="28"/>
        <v>1.0539146351609952</v>
      </c>
      <c r="G367" s="207">
        <f>出入金!W367</f>
        <v>80000000</v>
      </c>
      <c r="H367" s="207">
        <f>出入金!X367</f>
        <v>26301369.8630137</v>
      </c>
      <c r="I367" s="118">
        <f>出入金!C367</f>
        <v>4.289436201780427E-2</v>
      </c>
      <c r="J367" s="180">
        <f t="shared" si="32"/>
        <v>851973.70828799903</v>
      </c>
      <c r="K367" s="180">
        <f t="shared" si="29"/>
        <v>4312116.8975320011</v>
      </c>
      <c r="L367" s="135">
        <f t="shared" si="30"/>
        <v>0.16395027787491462</v>
      </c>
      <c r="M367" s="135">
        <f>J367/AVERAGE($G$248:G367)</f>
        <v>1.0649671353599987E-2</v>
      </c>
      <c r="N367" s="135">
        <f>K367/AVERAGE($G$248:G367)</f>
        <v>5.3901461219150015E-2</v>
      </c>
      <c r="O367" s="135">
        <f>N367/COUNT($N$248:N367)*365</f>
        <v>0.16395027787491462</v>
      </c>
      <c r="P367" s="119">
        <f>(O367-I367)/(STDEV($M$248:M367)*SQRT(365))</f>
        <v>1.9161034029920698</v>
      </c>
      <c r="Q367" s="135">
        <f>(N367+1)/(MAX($N$249:N367)+1)-1</f>
        <v>0</v>
      </c>
      <c r="R367" s="135">
        <f>MIN($Q$248:Q367)</f>
        <v>-1.6213560432361551E-2</v>
      </c>
      <c r="S367" s="135">
        <f t="shared" si="31"/>
        <v>5.3901461219150015E-2</v>
      </c>
      <c r="T367" s="135">
        <f>(S367+1)/(MAX($S$248:S367)+1)-1</f>
        <v>0</v>
      </c>
      <c r="U367" s="135">
        <f>MIN($T$248:T367)</f>
        <v>-1.6213560432361551E-2</v>
      </c>
      <c r="V367" s="127">
        <f t="shared" si="33"/>
        <v>0.2</v>
      </c>
      <c r="W367" s="134">
        <f t="shared" si="34"/>
        <v>-8.5500000000000007E-2</v>
      </c>
      <c r="X367" s="127">
        <f t="shared" si="35"/>
        <v>0.19</v>
      </c>
    </row>
    <row r="368" spans="1:24">
      <c r="A368" s="115">
        <v>44562</v>
      </c>
      <c r="B368" s="240">
        <f>[1]!f_nav_unit($A$1,A368)</f>
        <v>1.2666999999999999</v>
      </c>
      <c r="C368" s="240">
        <f>[1]!f_nav_accumulated($A$1,A368)</f>
        <v>1.2666999999999999</v>
      </c>
      <c r="D368" s="167">
        <v>66560445.960000001</v>
      </c>
      <c r="E368" s="222">
        <f t="shared" si="27"/>
        <v>84312116.897532001</v>
      </c>
      <c r="F368" s="238">
        <f t="shared" si="28"/>
        <v>1.0539146351609952</v>
      </c>
      <c r="G368" s="201">
        <f>出入金!W368</f>
        <v>80000000</v>
      </c>
      <c r="H368" s="201">
        <f>出入金!X368</f>
        <v>80000000</v>
      </c>
      <c r="I368" s="34">
        <f>出入金!C368</f>
        <v>4.2599999999999999E-2</v>
      </c>
      <c r="J368" s="167">
        <f t="shared" si="32"/>
        <v>0</v>
      </c>
      <c r="K368" s="167">
        <f t="shared" ref="K368:K378" si="36">E368-G368-$K$367</f>
        <v>0</v>
      </c>
      <c r="L368" s="123">
        <f t="shared" si="30"/>
        <v>0</v>
      </c>
      <c r="M368" s="123">
        <f>J368/AVERAGE($G$368:G368)</f>
        <v>0</v>
      </c>
      <c r="N368" s="123">
        <f>K368/AVERAGE($G$368:G368)</f>
        <v>0</v>
      </c>
      <c r="O368" s="123">
        <f>N368/COUNT($N$368:N368)*365</f>
        <v>0</v>
      </c>
      <c r="P368" t="e">
        <f>(O368-I368)/(STDEV($M$368:M368)*SQRT(365))</f>
        <v>#DIV/0!</v>
      </c>
      <c r="Q368" s="123">
        <f>(N368+1)/(MAX($N$368:N368)+1)-1</f>
        <v>0</v>
      </c>
      <c r="R368" s="123">
        <f>MIN($Q$368:Q368)</f>
        <v>0</v>
      </c>
      <c r="S368" s="123"/>
      <c r="U368" s="123"/>
      <c r="V368" s="124">
        <f t="shared" si="33"/>
        <v>0.2</v>
      </c>
      <c r="W368" s="120">
        <f t="shared" si="34"/>
        <v>-8.5500000000000007E-2</v>
      </c>
      <c r="X368" s="124">
        <f t="shared" si="35"/>
        <v>0.19</v>
      </c>
    </row>
    <row r="369" spans="1:24">
      <c r="A369" s="115">
        <v>44563</v>
      </c>
      <c r="B369" s="240">
        <f>[1]!f_nav_unit($A$1,A369)</f>
        <v>1.2666999999999999</v>
      </c>
      <c r="C369" s="240">
        <f>[1]!f_nav_accumulated($A$1,A369)</f>
        <v>1.2666999999999999</v>
      </c>
      <c r="D369" s="167">
        <v>66560445.960000001</v>
      </c>
      <c r="E369" s="222">
        <f t="shared" si="27"/>
        <v>84312116.897532001</v>
      </c>
      <c r="F369" s="238">
        <f t="shared" si="28"/>
        <v>1.0539146351609952</v>
      </c>
      <c r="G369" s="201">
        <f>出入金!W369</f>
        <v>80000000</v>
      </c>
      <c r="H369" s="201">
        <f>出入金!X369</f>
        <v>80000000</v>
      </c>
      <c r="I369" s="34">
        <f>出入金!C369</f>
        <v>4.2599999999999999E-2</v>
      </c>
      <c r="J369" s="167">
        <f t="shared" si="32"/>
        <v>0</v>
      </c>
      <c r="K369" s="167">
        <f t="shared" si="36"/>
        <v>0</v>
      </c>
      <c r="L369" s="123">
        <f t="shared" si="30"/>
        <v>0</v>
      </c>
      <c r="M369" s="123">
        <f>J369/AVERAGE($G$368:G369)</f>
        <v>0</v>
      </c>
      <c r="N369" s="123">
        <f>K369/AVERAGE($G$368:G369)</f>
        <v>0</v>
      </c>
      <c r="O369" s="123">
        <f>N369/COUNT($N$368:N369)*365</f>
        <v>0</v>
      </c>
      <c r="P369" t="e">
        <f>(O369-I369)/(STDEV($M$368:M369)*SQRT(365))</f>
        <v>#DIV/0!</v>
      </c>
      <c r="Q369" s="123">
        <f>(N369+1)/(MAX($N$368:N369)+1)-1</f>
        <v>0</v>
      </c>
      <c r="R369" s="123">
        <f>MIN($Q$368:Q369)</f>
        <v>0</v>
      </c>
      <c r="S369" s="123">
        <f t="shared" ref="S369:S378" si="37">IF(WEEKDAY(A:A)=6,N:N,S368)</f>
        <v>0</v>
      </c>
      <c r="T369" s="123">
        <f>(S369+1)/(MAX($S$368:S369)+1)-1</f>
        <v>0</v>
      </c>
      <c r="U369" s="123">
        <f>MIN($T$368:T369)</f>
        <v>0</v>
      </c>
      <c r="V369" s="124">
        <f t="shared" si="33"/>
        <v>0.2</v>
      </c>
      <c r="W369" s="120">
        <f t="shared" si="34"/>
        <v>-8.5500000000000007E-2</v>
      </c>
      <c r="X369" s="124">
        <f t="shared" si="35"/>
        <v>0.19</v>
      </c>
    </row>
    <row r="370" spans="1:24">
      <c r="A370" s="115">
        <v>44564</v>
      </c>
      <c r="B370" s="240">
        <f>[1]!f_nav_unit($A$1,A370)</f>
        <v>1.2666999999999999</v>
      </c>
      <c r="C370" s="240">
        <f>[1]!f_nav_accumulated($A$1,A370)</f>
        <v>1.2666999999999999</v>
      </c>
      <c r="D370" s="167">
        <v>66560445.960000001</v>
      </c>
      <c r="E370" s="222">
        <f t="shared" si="27"/>
        <v>84312116.897532001</v>
      </c>
      <c r="F370" s="238">
        <f t="shared" si="28"/>
        <v>1.0539146351609952</v>
      </c>
      <c r="G370" s="201">
        <f>出入金!W370</f>
        <v>80000000</v>
      </c>
      <c r="H370" s="201">
        <f>出入金!X370</f>
        <v>80000000</v>
      </c>
      <c r="I370" s="34">
        <f>出入金!C370</f>
        <v>4.2599999999999999E-2</v>
      </c>
      <c r="J370" s="167">
        <f t="shared" si="32"/>
        <v>0</v>
      </c>
      <c r="K370" s="167">
        <f t="shared" si="36"/>
        <v>0</v>
      </c>
      <c r="L370" s="123">
        <f t="shared" si="30"/>
        <v>0</v>
      </c>
      <c r="M370" s="123">
        <f>J370/AVERAGE($G$368:G370)</f>
        <v>0</v>
      </c>
      <c r="N370" s="123">
        <f>K370/AVERAGE($G$368:G370)</f>
        <v>0</v>
      </c>
      <c r="O370" s="123">
        <f>N370/COUNT($N$368:N370)*365</f>
        <v>0</v>
      </c>
      <c r="P370" t="e">
        <f>(O370-I370)/(STDEV($M$368:M370)*SQRT(365))</f>
        <v>#DIV/0!</v>
      </c>
      <c r="Q370" s="123">
        <f>(N370+1)/(MAX($N$368:N370)+1)-1</f>
        <v>0</v>
      </c>
      <c r="R370" s="123">
        <f>MIN($Q$368:Q370)</f>
        <v>0</v>
      </c>
      <c r="S370" s="123">
        <f t="shared" si="37"/>
        <v>0</v>
      </c>
      <c r="T370" s="123">
        <f>(S370+1)/(MAX($S$368:S370)+1)-1</f>
        <v>0</v>
      </c>
      <c r="U370" s="123">
        <f>MIN($T$368:T370)</f>
        <v>0</v>
      </c>
      <c r="V370" s="124">
        <f t="shared" si="33"/>
        <v>0.2</v>
      </c>
      <c r="W370" s="120">
        <f t="shared" si="34"/>
        <v>-8.5500000000000007E-2</v>
      </c>
      <c r="X370" s="124">
        <f t="shared" si="35"/>
        <v>0.19</v>
      </c>
    </row>
    <row r="371" spans="1:24">
      <c r="A371" s="115">
        <v>44565</v>
      </c>
      <c r="B371" s="240">
        <f>[1]!f_nav_unit($A$1,A371)</f>
        <v>1.2666999999999999</v>
      </c>
      <c r="C371" s="240">
        <f>[1]!f_nav_accumulated($A$1,A371)</f>
        <v>1.2666999999999999</v>
      </c>
      <c r="D371" s="167">
        <v>66560445.960000001</v>
      </c>
      <c r="E371" s="222">
        <f t="shared" si="27"/>
        <v>84312116.897532001</v>
      </c>
      <c r="F371" s="238">
        <f t="shared" si="28"/>
        <v>1.0539146351609952</v>
      </c>
      <c r="G371" s="201">
        <f>出入金!W371</f>
        <v>80000000</v>
      </c>
      <c r="H371" s="201">
        <f>出入金!X371</f>
        <v>80000000</v>
      </c>
      <c r="I371" s="34">
        <f>出入金!C371</f>
        <v>4.2599999999999999E-2</v>
      </c>
      <c r="J371" s="167">
        <f t="shared" si="32"/>
        <v>0</v>
      </c>
      <c r="K371" s="167">
        <f t="shared" si="36"/>
        <v>0</v>
      </c>
      <c r="L371" s="123">
        <f t="shared" si="30"/>
        <v>0</v>
      </c>
      <c r="M371" s="123">
        <f>J371/AVERAGE($G$368:G371)</f>
        <v>0</v>
      </c>
      <c r="N371" s="123">
        <f>K371/AVERAGE($G$368:G371)</f>
        <v>0</v>
      </c>
      <c r="O371" s="123">
        <f>N371/COUNT($N$368:N371)*365</f>
        <v>0</v>
      </c>
      <c r="P371" t="e">
        <f>(O371-I371)/(STDEV($M$368:M371)*SQRT(365))</f>
        <v>#DIV/0!</v>
      </c>
      <c r="Q371" s="123">
        <f>(N371+1)/(MAX($N$368:N371)+1)-1</f>
        <v>0</v>
      </c>
      <c r="R371" s="123">
        <f>MIN($Q$368:Q371)</f>
        <v>0</v>
      </c>
      <c r="S371" s="123">
        <f t="shared" si="37"/>
        <v>0</v>
      </c>
      <c r="T371" s="123">
        <f>(S371+1)/(MAX($S$368:S371)+1)-1</f>
        <v>0</v>
      </c>
      <c r="U371" s="123">
        <f>MIN($T$368:T371)</f>
        <v>0</v>
      </c>
      <c r="V371" s="124">
        <f t="shared" si="33"/>
        <v>0.2</v>
      </c>
      <c r="W371" s="120">
        <f t="shared" si="34"/>
        <v>-8.5500000000000007E-2</v>
      </c>
      <c r="X371" s="124">
        <f t="shared" si="35"/>
        <v>0.19</v>
      </c>
    </row>
    <row r="372" spans="1:24">
      <c r="A372" s="115">
        <v>44566</v>
      </c>
      <c r="B372" s="240">
        <f>[1]!f_nav_unit($A$1,A372)</f>
        <v>1.2666999999999999</v>
      </c>
      <c r="C372" s="240">
        <f>[1]!f_nav_accumulated($A$1,A372)</f>
        <v>1.2666999999999999</v>
      </c>
      <c r="D372" s="167">
        <v>66560445.960000001</v>
      </c>
      <c r="E372" s="222">
        <f t="shared" si="27"/>
        <v>84312116.897532001</v>
      </c>
      <c r="F372" s="238">
        <f t="shared" si="28"/>
        <v>1.0539146351609952</v>
      </c>
      <c r="G372" s="201">
        <f>出入金!W372</f>
        <v>80000000</v>
      </c>
      <c r="H372" s="201">
        <f>出入金!X372</f>
        <v>80000000</v>
      </c>
      <c r="I372" s="34">
        <f>出入金!C372</f>
        <v>4.2599999999999999E-2</v>
      </c>
      <c r="J372" s="167">
        <f t="shared" si="32"/>
        <v>0</v>
      </c>
      <c r="K372" s="167">
        <f t="shared" si="36"/>
        <v>0</v>
      </c>
      <c r="L372" s="123">
        <f t="shared" si="30"/>
        <v>0</v>
      </c>
      <c r="M372" s="123">
        <f>J372/AVERAGE($G$368:G372)</f>
        <v>0</v>
      </c>
      <c r="N372" s="123">
        <f>K372/AVERAGE($G$368:G372)</f>
        <v>0</v>
      </c>
      <c r="O372" s="123">
        <f>N372/COUNT($N$368:N372)*365</f>
        <v>0</v>
      </c>
      <c r="P372" t="e">
        <f>(O372-I372)/(STDEV($M$368:M372)*SQRT(365))</f>
        <v>#DIV/0!</v>
      </c>
      <c r="Q372" s="123">
        <f>(N372+1)/(MAX($N$368:N372)+1)-1</f>
        <v>0</v>
      </c>
      <c r="R372" s="123">
        <f>MIN($Q$368:Q372)</f>
        <v>0</v>
      </c>
      <c r="S372" s="123">
        <f t="shared" si="37"/>
        <v>0</v>
      </c>
      <c r="T372" s="123">
        <f>(S372+1)/(MAX($S$368:S372)+1)-1</f>
        <v>0</v>
      </c>
      <c r="U372" s="123">
        <f>MIN($T$368:T372)</f>
        <v>0</v>
      </c>
      <c r="V372" s="124">
        <f t="shared" si="33"/>
        <v>0.2</v>
      </c>
      <c r="W372" s="120">
        <f t="shared" si="34"/>
        <v>-8.5500000000000007E-2</v>
      </c>
      <c r="X372" s="124">
        <f t="shared" si="35"/>
        <v>0.19</v>
      </c>
    </row>
    <row r="373" spans="1:24">
      <c r="A373" s="115">
        <v>44567</v>
      </c>
      <c r="B373" s="240">
        <f>[1]!f_nav_unit($A$1,A373)</f>
        <v>1.2666999999999999</v>
      </c>
      <c r="C373" s="240">
        <f>[1]!f_nav_accumulated($A$1,A373)</f>
        <v>1.2666999999999999</v>
      </c>
      <c r="D373" s="167">
        <v>66560445.960000001</v>
      </c>
      <c r="E373" s="222">
        <f t="shared" si="27"/>
        <v>84312116.897532001</v>
      </c>
      <c r="F373" s="238">
        <f t="shared" si="28"/>
        <v>1.0539146351609952</v>
      </c>
      <c r="G373" s="201">
        <f>出入金!W373</f>
        <v>80000000</v>
      </c>
      <c r="H373" s="201">
        <f>出入金!X373</f>
        <v>80000000</v>
      </c>
      <c r="I373" s="34">
        <f>出入金!C373</f>
        <v>4.2599999999999999E-2</v>
      </c>
      <c r="J373" s="167">
        <f t="shared" si="32"/>
        <v>0</v>
      </c>
      <c r="K373" s="167">
        <f t="shared" si="36"/>
        <v>0</v>
      </c>
      <c r="L373" s="123">
        <f t="shared" si="30"/>
        <v>0</v>
      </c>
      <c r="M373" s="123">
        <f>J373/AVERAGE($G$368:G373)</f>
        <v>0</v>
      </c>
      <c r="N373" s="123">
        <f>K373/AVERAGE($G$368:G373)</f>
        <v>0</v>
      </c>
      <c r="O373" s="123">
        <f>N373/COUNT($N$368:N373)*365</f>
        <v>0</v>
      </c>
      <c r="P373" t="e">
        <f>(O373-I373)/(STDEV($M$368:M373)*SQRT(365))</f>
        <v>#DIV/0!</v>
      </c>
      <c r="Q373" s="123">
        <f>(N373+1)/(MAX($N$368:N373)+1)-1</f>
        <v>0</v>
      </c>
      <c r="R373" s="123">
        <f>MIN($Q$368:Q373)</f>
        <v>0</v>
      </c>
      <c r="S373" s="123">
        <f t="shared" si="37"/>
        <v>0</v>
      </c>
      <c r="T373" s="123">
        <f>(S373+1)/(MAX($S$368:S373)+1)-1</f>
        <v>0</v>
      </c>
      <c r="U373" s="123">
        <f>MIN($T$368:T373)</f>
        <v>0</v>
      </c>
      <c r="V373" s="124">
        <f t="shared" si="33"/>
        <v>0.2</v>
      </c>
      <c r="W373" s="120">
        <f t="shared" si="34"/>
        <v>-8.5500000000000007E-2</v>
      </c>
      <c r="X373" s="124">
        <f t="shared" si="35"/>
        <v>0.19</v>
      </c>
    </row>
    <row r="374" spans="1:24">
      <c r="A374" s="115">
        <v>44568</v>
      </c>
      <c r="B374" s="240">
        <f>[1]!f_nav_unit($A$1,A374)</f>
        <v>1.2404999999999999</v>
      </c>
      <c r="C374" s="240">
        <f>[1]!f_nav_accumulated($A$1,A374)</f>
        <v>1.2404999999999999</v>
      </c>
      <c r="D374" s="167">
        <v>66560445.960000001</v>
      </c>
      <c r="E374" s="222">
        <f t="shared" si="27"/>
        <v>82568233.213379994</v>
      </c>
      <c r="F374" s="238">
        <f t="shared" si="28"/>
        <v>1.0321158166236792</v>
      </c>
      <c r="G374" s="201">
        <f>出入金!W374</f>
        <v>80000000</v>
      </c>
      <c r="H374" s="201">
        <f>出入金!X374</f>
        <v>80000000</v>
      </c>
      <c r="I374" s="34">
        <f>出入金!C374</f>
        <v>4.2600000000000006E-2</v>
      </c>
      <c r="J374" s="167">
        <f t="shared" si="32"/>
        <v>-1743883.6841520071</v>
      </c>
      <c r="K374" s="167">
        <f t="shared" si="36"/>
        <v>-1743883.6841520071</v>
      </c>
      <c r="L374" s="123">
        <f t="shared" si="30"/>
        <v>-2.179854605190009E-2</v>
      </c>
      <c r="M374" s="123">
        <f>J374/AVERAGE($G$368:G374)</f>
        <v>-2.179854605190009E-2</v>
      </c>
      <c r="N374" s="123">
        <f>K374/AVERAGE($G$368:G374)</f>
        <v>-2.179854605190009E-2</v>
      </c>
      <c r="O374" s="123">
        <f>N374/COUNT($N$368:N374)*365</f>
        <v>-1.1366384727062189</v>
      </c>
      <c r="P374">
        <f>(O374-I374)/(STDEV($M$368:M374)*SQRT(365))</f>
        <v>-7.4916365528757307</v>
      </c>
      <c r="Q374" s="123">
        <f>(N374+1)/(MAX($N$368:N374)+1)-1</f>
        <v>-2.1798546051900125E-2</v>
      </c>
      <c r="R374" s="123">
        <f>MIN($Q$368:Q374)</f>
        <v>-2.1798546051900125E-2</v>
      </c>
      <c r="S374" s="123">
        <f t="shared" si="37"/>
        <v>-2.179854605190009E-2</v>
      </c>
      <c r="T374" s="123">
        <f>(S374+1)/(MAX($S$368:S374)+1)-1</f>
        <v>-2.1798546051900125E-2</v>
      </c>
      <c r="U374" s="123">
        <f>MIN($T$368:T374)</f>
        <v>-2.1798546051900125E-2</v>
      </c>
      <c r="V374" s="124">
        <f t="shared" si="33"/>
        <v>0.2</v>
      </c>
      <c r="W374" s="120">
        <f t="shared" si="34"/>
        <v>-8.5500000000000007E-2</v>
      </c>
      <c r="X374" s="124">
        <f t="shared" si="35"/>
        <v>0.19</v>
      </c>
    </row>
    <row r="375" spans="1:24">
      <c r="A375" s="115">
        <v>44569</v>
      </c>
      <c r="B375" s="240">
        <f>[1]!f_nav_unit($A$1,A375)</f>
        <v>1.2404999999999999</v>
      </c>
      <c r="C375" s="240">
        <f>[1]!f_nav_accumulated($A$1,A375)</f>
        <v>1.2404999999999999</v>
      </c>
      <c r="D375" s="167">
        <v>66560445.960000001</v>
      </c>
      <c r="E375" s="222">
        <f t="shared" si="27"/>
        <v>82568233.213379994</v>
      </c>
      <c r="F375" s="238">
        <f t="shared" si="28"/>
        <v>1.0321158166236792</v>
      </c>
      <c r="G375" s="201">
        <f>出入金!W375</f>
        <v>80000000</v>
      </c>
      <c r="H375" s="201">
        <f>出入金!X375</f>
        <v>80000000</v>
      </c>
      <c r="I375" s="34">
        <f>出入金!C375</f>
        <v>4.2599999999999999E-2</v>
      </c>
      <c r="J375" s="167">
        <f t="shared" si="32"/>
        <v>0</v>
      </c>
      <c r="K375" s="167">
        <f t="shared" si="36"/>
        <v>-1743883.6841520071</v>
      </c>
      <c r="L375" s="123">
        <f t="shared" si="30"/>
        <v>-2.179854605190009E-2</v>
      </c>
      <c r="M375" s="123">
        <f>J375/AVERAGE($G$368:G375)</f>
        <v>0</v>
      </c>
      <c r="N375" s="123">
        <f>K375/AVERAGE($G$368:G375)</f>
        <v>-2.179854605190009E-2</v>
      </c>
      <c r="O375" s="123">
        <f>N375/COUNT($N$368:N375)*365</f>
        <v>-0.99455866361794165</v>
      </c>
      <c r="P375">
        <f>(O375-I375)/(STDEV($M$368:M375)*SQRT(365))</f>
        <v>-7.0439494930190225</v>
      </c>
      <c r="Q375" s="123">
        <f>(N375+1)/(MAX($N$368:N375)+1)-1</f>
        <v>-2.1798546051900125E-2</v>
      </c>
      <c r="R375" s="123">
        <f>MIN($Q$368:Q375)</f>
        <v>-2.1798546051900125E-2</v>
      </c>
      <c r="S375" s="123">
        <f t="shared" si="37"/>
        <v>-2.179854605190009E-2</v>
      </c>
      <c r="T375" s="123">
        <f>(S375+1)/(MAX($S$368:S375)+1)-1</f>
        <v>-2.1798546051900125E-2</v>
      </c>
      <c r="U375" s="123">
        <f>MIN($T$368:T375)</f>
        <v>-2.1798546051900125E-2</v>
      </c>
      <c r="V375" s="124">
        <f t="shared" si="33"/>
        <v>0.2</v>
      </c>
      <c r="W375" s="120">
        <f t="shared" si="34"/>
        <v>-8.5500000000000007E-2</v>
      </c>
      <c r="X375" s="124">
        <f t="shared" si="35"/>
        <v>0.19</v>
      </c>
    </row>
    <row r="376" spans="1:24">
      <c r="A376" s="115">
        <v>44570</v>
      </c>
      <c r="B376" s="240">
        <f>[1]!f_nav_unit($A$1,A376)</f>
        <v>1.2404999999999999</v>
      </c>
      <c r="C376" s="240">
        <f>[1]!f_nav_accumulated($A$1,A376)</f>
        <v>1.2404999999999999</v>
      </c>
      <c r="D376" s="167">
        <v>66560445.960000001</v>
      </c>
      <c r="E376" s="222">
        <f t="shared" ref="E376:E378" si="38">B376*D376</f>
        <v>82568233.213379994</v>
      </c>
      <c r="F376" s="238">
        <f t="shared" si="28"/>
        <v>1.0321158166236792</v>
      </c>
      <c r="G376" s="201">
        <f>出入金!W376</f>
        <v>80000000</v>
      </c>
      <c r="H376" s="201">
        <f>出入金!X376</f>
        <v>80000000</v>
      </c>
      <c r="I376" s="34">
        <f>出入金!C376</f>
        <v>4.2599999999999999E-2</v>
      </c>
      <c r="J376" s="167">
        <f t="shared" si="32"/>
        <v>0</v>
      </c>
      <c r="K376" s="167">
        <f t="shared" si="36"/>
        <v>-1743883.6841520071</v>
      </c>
      <c r="L376" s="123">
        <f t="shared" ref="L376:L378" si="39">K376/H376</f>
        <v>-2.179854605190009E-2</v>
      </c>
      <c r="M376" s="123">
        <f>J376/AVERAGE($G$368:G376)</f>
        <v>0</v>
      </c>
      <c r="N376" s="123">
        <f>K376/AVERAGE($G$368:G376)</f>
        <v>-2.179854605190009E-2</v>
      </c>
      <c r="O376" s="123">
        <f>N376/COUNT($N$368:N376)*365</f>
        <v>-0.88405214543817046</v>
      </c>
      <c r="P376">
        <f>(O376-I376)/(STDEV($M$368:M376)*SQRT(365))</f>
        <v>-6.6751961303346583</v>
      </c>
      <c r="Q376" s="123">
        <f>(N376+1)/(MAX($N$368:N376)+1)-1</f>
        <v>-2.1798546051900125E-2</v>
      </c>
      <c r="R376" s="123">
        <f>MIN($Q$368:Q376)</f>
        <v>-2.1798546051900125E-2</v>
      </c>
      <c r="S376" s="123">
        <f t="shared" si="37"/>
        <v>-2.179854605190009E-2</v>
      </c>
      <c r="T376" s="123">
        <f>(S376+1)/(MAX($S$368:S376)+1)-1</f>
        <v>-2.1798546051900125E-2</v>
      </c>
      <c r="U376" s="123">
        <f>MIN($T$368:T376)</f>
        <v>-2.1798546051900125E-2</v>
      </c>
      <c r="V376" s="124">
        <f t="shared" si="33"/>
        <v>0.2</v>
      </c>
      <c r="W376" s="120">
        <f t="shared" si="34"/>
        <v>-8.5500000000000007E-2</v>
      </c>
      <c r="X376" s="124">
        <f t="shared" si="35"/>
        <v>0.19</v>
      </c>
    </row>
    <row r="377" spans="1:24">
      <c r="A377" s="115">
        <v>44571</v>
      </c>
      <c r="B377" s="240">
        <f>[1]!f_nav_unit($A$1,A377)</f>
        <v>1.2404999999999999</v>
      </c>
      <c r="C377" s="240">
        <f>[1]!f_nav_accumulated($A$1,A377)</f>
        <v>1.2404999999999999</v>
      </c>
      <c r="D377" s="167">
        <v>66560445.960000001</v>
      </c>
      <c r="E377" s="222">
        <f t="shared" si="38"/>
        <v>82568233.213379994</v>
      </c>
      <c r="F377" s="238">
        <f t="shared" si="28"/>
        <v>1.0321158166236792</v>
      </c>
      <c r="G377" s="201">
        <f>出入金!W377</f>
        <v>80000000</v>
      </c>
      <c r="H377" s="201">
        <f>出入金!X377</f>
        <v>80000000</v>
      </c>
      <c r="I377" s="34">
        <f>出入金!C377</f>
        <v>4.2599999999999992E-2</v>
      </c>
      <c r="J377" s="167">
        <f t="shared" si="32"/>
        <v>0</v>
      </c>
      <c r="K377" s="167">
        <f t="shared" si="36"/>
        <v>-1743883.6841520071</v>
      </c>
      <c r="L377" s="123">
        <f t="shared" si="39"/>
        <v>-2.179854605190009E-2</v>
      </c>
      <c r="M377" s="123">
        <f>J377/AVERAGE($G$368:G377)</f>
        <v>0</v>
      </c>
      <c r="N377" s="123">
        <f>K377/AVERAGE($G$368:G377)</f>
        <v>-2.179854605190009E-2</v>
      </c>
      <c r="O377" s="123">
        <f>N377/COUNT($N$368:N377)*365</f>
        <v>-0.79564693089435323</v>
      </c>
      <c r="P377">
        <f>(O377-I377)/(STDEV($M$368:M377)*SQRT(365))</f>
        <v>-6.364994201533535</v>
      </c>
      <c r="Q377" s="123">
        <f>(N377+1)/(MAX($N$368:N377)+1)-1</f>
        <v>-2.1798546051900125E-2</v>
      </c>
      <c r="R377" s="123">
        <f>MIN($Q$368:Q377)</f>
        <v>-2.1798546051900125E-2</v>
      </c>
      <c r="S377" s="123">
        <f t="shared" si="37"/>
        <v>-2.179854605190009E-2</v>
      </c>
      <c r="T377" s="123">
        <f>(S377+1)/(MAX($S$368:S377)+1)-1</f>
        <v>-2.1798546051900125E-2</v>
      </c>
      <c r="U377" s="123">
        <f>MIN($T$368:T377)</f>
        <v>-2.1798546051900125E-2</v>
      </c>
      <c r="V377" s="124">
        <f t="shared" si="33"/>
        <v>0.2</v>
      </c>
      <c r="W377" s="120">
        <f t="shared" si="34"/>
        <v>-8.5500000000000007E-2</v>
      </c>
      <c r="X377" s="124">
        <f t="shared" si="35"/>
        <v>0.19</v>
      </c>
    </row>
    <row r="378" spans="1:24">
      <c r="A378" s="115">
        <v>44572</v>
      </c>
      <c r="B378" s="240">
        <f>[1]!f_nav_unit($A$1,A378)</f>
        <v>1.2404999999999999</v>
      </c>
      <c r="C378" s="240">
        <f>[1]!f_nav_accumulated($A$1,A378)</f>
        <v>1.2404999999999999</v>
      </c>
      <c r="D378" s="167">
        <v>66560445.960000001</v>
      </c>
      <c r="E378" s="222">
        <f t="shared" si="38"/>
        <v>82568233.213379994</v>
      </c>
      <c r="F378" s="238">
        <f t="shared" si="28"/>
        <v>1.0321158166236792</v>
      </c>
      <c r="G378" s="201">
        <f>出入金!W378</f>
        <v>80000000</v>
      </c>
      <c r="H378" s="201">
        <f>出入金!X378</f>
        <v>80000000</v>
      </c>
      <c r="I378" s="34">
        <f>出入金!C378</f>
        <v>4.2599999999999992E-2</v>
      </c>
      <c r="J378" s="167">
        <f t="shared" si="32"/>
        <v>0</v>
      </c>
      <c r="K378" s="167">
        <f t="shared" si="36"/>
        <v>-1743883.6841520071</v>
      </c>
      <c r="L378" s="123">
        <f t="shared" si="39"/>
        <v>-2.179854605190009E-2</v>
      </c>
      <c r="M378" s="123">
        <f>J378/AVERAGE($G$368:G378)</f>
        <v>0</v>
      </c>
      <c r="N378" s="123">
        <f>K378/AVERAGE($G$368:G378)</f>
        <v>-2.179854605190009E-2</v>
      </c>
      <c r="O378" s="123">
        <f>N378/COUNT($N$368:N378)*365</f>
        <v>-0.72331539172213943</v>
      </c>
      <c r="P378">
        <f>(O378-I378)/(STDEV($M$368:M378)*SQRT(365))</f>
        <v>-6.0996256221222307</v>
      </c>
      <c r="Q378" s="123">
        <f>(N378+1)/(MAX($N$368:N378)+1)-1</f>
        <v>-2.1798546051900125E-2</v>
      </c>
      <c r="R378" s="123">
        <f>MIN($Q$368:Q378)</f>
        <v>-2.1798546051900125E-2</v>
      </c>
      <c r="S378" s="123">
        <f t="shared" si="37"/>
        <v>-2.179854605190009E-2</v>
      </c>
      <c r="T378" s="123">
        <f>(S378+1)/(MAX($S$368:S378)+1)-1</f>
        <v>-2.1798546051900125E-2</v>
      </c>
      <c r="U378" s="123">
        <f>MIN($T$368:T378)</f>
        <v>-2.1798546051900125E-2</v>
      </c>
      <c r="V378" s="124">
        <f t="shared" si="33"/>
        <v>0.2</v>
      </c>
      <c r="W378" s="120">
        <f t="shared" si="34"/>
        <v>-8.5500000000000007E-2</v>
      </c>
      <c r="X378" s="124">
        <f t="shared" si="35"/>
        <v>0.19</v>
      </c>
    </row>
    <row r="379" spans="1:24">
      <c r="A379" s="115">
        <v>44573</v>
      </c>
      <c r="B379" s="240">
        <f>[1]!f_nav_unit($A$1,A379)</f>
        <v>1.2404999999999999</v>
      </c>
      <c r="C379" s="240">
        <f>[1]!f_nav_accumulated($A$1,A379)</f>
        <v>1.2404999999999999</v>
      </c>
      <c r="D379" s="167">
        <v>66560445.960000001</v>
      </c>
      <c r="E379" s="222">
        <f t="shared" ref="E379" si="40">B379*D379</f>
        <v>82568233.213379994</v>
      </c>
      <c r="F379" s="238">
        <f t="shared" ref="F379" si="41">C379/$C$248</f>
        <v>1.0321158166236792</v>
      </c>
      <c r="G379" s="201">
        <f>出入金!W379</f>
        <v>80000000</v>
      </c>
      <c r="H379" s="201">
        <f>出入金!X379</f>
        <v>80000000</v>
      </c>
      <c r="I379" s="34">
        <f>出入金!C379</f>
        <v>4.2599999999999992E-2</v>
      </c>
      <c r="J379" s="167">
        <f t="shared" ref="J379" si="42">E379-E378</f>
        <v>0</v>
      </c>
      <c r="K379" s="167">
        <f t="shared" ref="K379" si="43">E379-G379-$K$367</f>
        <v>-1743883.6841520071</v>
      </c>
      <c r="L379" s="123">
        <f t="shared" ref="L379" si="44">K379/H379</f>
        <v>-2.179854605190009E-2</v>
      </c>
      <c r="M379" s="123">
        <f>J379/AVERAGE($G$368:G379)</f>
        <v>0</v>
      </c>
      <c r="N379" s="123">
        <f>K379/AVERAGE($G$368:G379)</f>
        <v>-2.179854605190009E-2</v>
      </c>
      <c r="O379" s="123">
        <f>N379/COUNT($N$368:N379)*365</f>
        <v>-0.66303910907862773</v>
      </c>
      <c r="P379" s="301">
        <f>(O379-I379)/(STDEV($M$368:M379)*SQRT(365))</f>
        <v>-5.8694756646207136</v>
      </c>
      <c r="Q379" s="123">
        <f>(N379+1)/(MAX($N$368:N379)+1)-1</f>
        <v>-2.1798546051900125E-2</v>
      </c>
      <c r="R379" s="123">
        <f>MIN($Q$368:Q379)</f>
        <v>-2.1798546051900125E-2</v>
      </c>
      <c r="S379" s="123">
        <f t="shared" ref="S379" si="45">IF(WEEKDAY(A:A)=6,N:N,S378)</f>
        <v>-2.179854605190009E-2</v>
      </c>
      <c r="T379" s="123">
        <f>(S379+1)/(MAX($S$368:S379)+1)-1</f>
        <v>-2.1798546051900125E-2</v>
      </c>
      <c r="U379" s="123">
        <f>MIN($T$368:T379)</f>
        <v>-2.1798546051900125E-2</v>
      </c>
      <c r="V379" s="124">
        <f t="shared" si="33"/>
        <v>0.2</v>
      </c>
      <c r="W379" s="120">
        <f t="shared" si="34"/>
        <v>-8.5500000000000007E-2</v>
      </c>
      <c r="X379" s="124">
        <f t="shared" si="35"/>
        <v>0.19</v>
      </c>
    </row>
    <row r="380" spans="1:24">
      <c r="A380" s="115">
        <v>44574</v>
      </c>
      <c r="B380" s="240">
        <f>[1]!f_nav_unit($A$1,A380)</f>
        <v>1.2404999999999999</v>
      </c>
      <c r="C380" s="240">
        <f>[1]!f_nav_accumulated($A$1,A380)</f>
        <v>1.2404999999999999</v>
      </c>
      <c r="D380" s="167">
        <v>66560445.960000001</v>
      </c>
      <c r="E380" s="222">
        <f t="shared" ref="E380" si="46">B380*D380</f>
        <v>82568233.213379994</v>
      </c>
      <c r="F380" s="238">
        <f t="shared" ref="F380" si="47">C380/$C$248</f>
        <v>1.0321158166236792</v>
      </c>
      <c r="G380" s="201">
        <f>出入金!W380</f>
        <v>80000000</v>
      </c>
      <c r="H380" s="201">
        <f>出入金!X380</f>
        <v>80000000</v>
      </c>
      <c r="I380" s="34">
        <f>出入金!C380</f>
        <v>4.2599999999999985E-2</v>
      </c>
      <c r="J380" s="167">
        <f t="shared" ref="J380" si="48">E380-E379</f>
        <v>0</v>
      </c>
      <c r="K380" s="167">
        <f t="shared" ref="K380" si="49">E380-G380-$K$367</f>
        <v>-1743883.6841520071</v>
      </c>
      <c r="L380" s="123">
        <f t="shared" ref="L380" si="50">K380/H380</f>
        <v>-2.179854605190009E-2</v>
      </c>
      <c r="M380" s="123">
        <f>J380/AVERAGE($G$368:G380)</f>
        <v>0</v>
      </c>
      <c r="N380" s="123">
        <f>K380/AVERAGE($G$368:G380)</f>
        <v>-2.179854605190009E-2</v>
      </c>
      <c r="O380" s="123">
        <f>N380/COUNT($N$368:N380)*365</f>
        <v>-0.61203610068796399</v>
      </c>
      <c r="P380" s="303">
        <f>(O380-I380)/(STDEV($M$368:M380)*SQRT(365))</f>
        <v>-5.667580114167551</v>
      </c>
      <c r="Q380" s="123">
        <f>(N380+1)/(MAX($N$368:N380)+1)-1</f>
        <v>-2.1798546051900125E-2</v>
      </c>
      <c r="R380" s="123">
        <f>MIN($Q$368:Q380)</f>
        <v>-2.1798546051900125E-2</v>
      </c>
      <c r="S380" s="123">
        <f t="shared" ref="S380" si="51">IF(WEEKDAY(A:A)=6,N:N,S379)</f>
        <v>-2.179854605190009E-2</v>
      </c>
      <c r="T380" s="123">
        <f>(S380+1)/(MAX($S$368:S380)+1)-1</f>
        <v>-2.1798546051900125E-2</v>
      </c>
      <c r="U380" s="123">
        <f>MIN($T$368:T380)</f>
        <v>-2.1798546051900125E-2</v>
      </c>
      <c r="V380" s="124">
        <f t="shared" si="33"/>
        <v>0.2</v>
      </c>
      <c r="W380" s="120">
        <f t="shared" si="34"/>
        <v>-8.5500000000000007E-2</v>
      </c>
      <c r="X380" s="124">
        <f t="shared" si="35"/>
        <v>0.19</v>
      </c>
    </row>
    <row r="381" spans="1:24">
      <c r="A381" s="115">
        <v>44575</v>
      </c>
      <c r="B381" s="240">
        <f>[1]!f_nav_unit($A$1,A381)</f>
        <v>1.2292000000000001</v>
      </c>
      <c r="C381" s="240">
        <f>[1]!f_nav_accumulated($A$1,A381)</f>
        <v>1.2292000000000001</v>
      </c>
      <c r="D381" s="167">
        <v>66560445.960000001</v>
      </c>
      <c r="E381" s="222">
        <f t="shared" ref="E381" si="52">B381*D381</f>
        <v>81816100.174032003</v>
      </c>
      <c r="F381" s="238">
        <f t="shared" ref="F381" si="53">C381/$C$248</f>
        <v>1.0227140361094933</v>
      </c>
      <c r="G381" s="201">
        <f>出入金!W381</f>
        <v>80000000</v>
      </c>
      <c r="H381" s="201">
        <f>出入金!X381</f>
        <v>80000000</v>
      </c>
      <c r="I381" s="34">
        <f>出入金!C381</f>
        <v>4.2599999999999985E-2</v>
      </c>
      <c r="J381" s="167">
        <f t="shared" ref="J381" si="54">E381-E380</f>
        <v>-752133.03934799135</v>
      </c>
      <c r="K381" s="167">
        <f t="shared" ref="K381" si="55">E381-G381-$K$367</f>
        <v>-2496016.7234999985</v>
      </c>
      <c r="L381" s="123">
        <f t="shared" ref="L381" si="56">K381/H381</f>
        <v>-3.1200209043749979E-2</v>
      </c>
      <c r="M381" s="123">
        <f>J381/AVERAGE($G$368:G381)</f>
        <v>-9.401662991849892E-3</v>
      </c>
      <c r="N381" s="123">
        <f>K381/AVERAGE($G$368:G381)</f>
        <v>-3.1200209043749979E-2</v>
      </c>
      <c r="O381" s="123">
        <f>N381/COUNT($N$368:N381)*365</f>
        <v>-0.81343402149776733</v>
      </c>
      <c r="P381" s="305">
        <f>(O381-I381)/(STDEV($M$368:M381)*SQRT(365))</f>
        <v>-7.2683726118769627</v>
      </c>
      <c r="Q381" s="123">
        <f>(N381+1)/(MAX($N$368:N381)+1)-1</f>
        <v>-3.1200209043749982E-2</v>
      </c>
      <c r="R381" s="123">
        <f>MIN($Q$368:Q381)</f>
        <v>-3.1200209043749982E-2</v>
      </c>
      <c r="S381" s="123">
        <f t="shared" ref="S381" si="57">IF(WEEKDAY(A:A)=6,N:N,S380)</f>
        <v>-3.1200209043749979E-2</v>
      </c>
      <c r="T381" s="123">
        <f>(S381+1)/(MAX($S$368:S381)+1)-1</f>
        <v>-3.1200209043749982E-2</v>
      </c>
      <c r="U381" s="123">
        <f>MIN($T$368:T381)</f>
        <v>-3.1200209043749982E-2</v>
      </c>
      <c r="V381" s="124">
        <f t="shared" si="33"/>
        <v>0.2</v>
      </c>
      <c r="W381" s="120">
        <f t="shared" si="34"/>
        <v>-8.5500000000000007E-2</v>
      </c>
      <c r="X381" s="124">
        <f t="shared" si="35"/>
        <v>0.19</v>
      </c>
    </row>
    <row r="382" spans="1:24">
      <c r="A382" s="115">
        <v>44576</v>
      </c>
      <c r="B382" s="240">
        <f>[1]!f_nav_unit($A$1,A382)</f>
        <v>1.2292000000000001</v>
      </c>
      <c r="C382" s="240">
        <f>[1]!f_nav_accumulated($A$1,A382)</f>
        <v>1.2292000000000001</v>
      </c>
      <c r="D382" s="167">
        <v>66560445.960000001</v>
      </c>
      <c r="E382" s="222">
        <f t="shared" ref="E382:E384" si="58">B382*D382</f>
        <v>81816100.174032003</v>
      </c>
      <c r="F382" s="238">
        <f t="shared" ref="F382:F384" si="59">C382/$C$248</f>
        <v>1.0227140361094933</v>
      </c>
      <c r="G382" s="201">
        <f>出入金!W382</f>
        <v>80000000</v>
      </c>
      <c r="H382" s="201">
        <f>出入金!X382</f>
        <v>80000000</v>
      </c>
      <c r="I382" s="34">
        <f>出入金!C382</f>
        <v>4.2599999999999985E-2</v>
      </c>
      <c r="J382" s="167">
        <f t="shared" ref="J382:J384" si="60">E382-E381</f>
        <v>0</v>
      </c>
      <c r="K382" s="167">
        <f t="shared" ref="K382:K384" si="61">E382-G382-$K$367</f>
        <v>-2496016.7234999985</v>
      </c>
      <c r="L382" s="123">
        <f t="shared" ref="L382:L384" si="62">K382/H382</f>
        <v>-3.1200209043749979E-2</v>
      </c>
      <c r="M382" s="123">
        <f>J382/AVERAGE($G$368:G382)</f>
        <v>0</v>
      </c>
      <c r="N382" s="123">
        <f>K382/AVERAGE($G$368:G382)</f>
        <v>-3.1200209043749979E-2</v>
      </c>
      <c r="O382" s="123">
        <f>N382/COUNT($N$368:N382)*365</f>
        <v>-0.75920508673124942</v>
      </c>
      <c r="P382" s="306">
        <f>(O382-I382)/(STDEV($M$368:M382)*SQRT(365))</f>
        <v>-7.0320076279213533</v>
      </c>
      <c r="Q382" s="123">
        <f>(N382+1)/(MAX($N$368:N382)+1)-1</f>
        <v>-3.1200209043749982E-2</v>
      </c>
      <c r="R382" s="123">
        <f>MIN($Q$368:Q382)</f>
        <v>-3.1200209043749982E-2</v>
      </c>
      <c r="S382" s="123">
        <f t="shared" ref="S382:S384" si="63">IF(WEEKDAY(A:A)=6,N:N,S381)</f>
        <v>-3.1200209043749979E-2</v>
      </c>
      <c r="T382" s="123">
        <f>(S382+1)/(MAX($S$368:S382)+1)-1</f>
        <v>-3.1200209043749982E-2</v>
      </c>
      <c r="U382" s="123">
        <f>MIN($T$368:T382)</f>
        <v>-3.1200209043749982E-2</v>
      </c>
      <c r="V382" s="124">
        <f t="shared" si="33"/>
        <v>0.2</v>
      </c>
      <c r="W382" s="120">
        <f t="shared" si="34"/>
        <v>-8.5500000000000007E-2</v>
      </c>
      <c r="X382" s="124">
        <f t="shared" si="35"/>
        <v>0.19</v>
      </c>
    </row>
    <row r="383" spans="1:24">
      <c r="A383" s="115">
        <v>44577</v>
      </c>
      <c r="B383" s="240">
        <f>[1]!f_nav_unit($A$1,A383)</f>
        <v>1.2292000000000001</v>
      </c>
      <c r="C383" s="240">
        <f>[1]!f_nav_accumulated($A$1,A383)</f>
        <v>1.2292000000000001</v>
      </c>
      <c r="D383" s="167">
        <v>66560445.960000001</v>
      </c>
      <c r="E383" s="222">
        <f t="shared" si="58"/>
        <v>81816100.174032003</v>
      </c>
      <c r="F383" s="238">
        <f t="shared" si="59"/>
        <v>1.0227140361094933</v>
      </c>
      <c r="G383" s="201">
        <f>出入金!W383</f>
        <v>80000000</v>
      </c>
      <c r="H383" s="201">
        <f>出入金!X383</f>
        <v>80000000</v>
      </c>
      <c r="I383" s="34">
        <f>出入金!C383</f>
        <v>4.2599999999999985E-2</v>
      </c>
      <c r="J383" s="167">
        <f t="shared" si="60"/>
        <v>0</v>
      </c>
      <c r="K383" s="167">
        <f t="shared" si="61"/>
        <v>-2496016.7234999985</v>
      </c>
      <c r="L383" s="123">
        <f t="shared" si="62"/>
        <v>-3.1200209043749979E-2</v>
      </c>
      <c r="M383" s="123">
        <f>J383/AVERAGE($G$368:G383)</f>
        <v>0</v>
      </c>
      <c r="N383" s="123">
        <f>K383/AVERAGE($G$368:G383)</f>
        <v>-3.1200209043749979E-2</v>
      </c>
      <c r="O383" s="123">
        <f>N383/COUNT($N$368:N383)*365</f>
        <v>-0.71175476881054645</v>
      </c>
      <c r="P383" s="306">
        <f>(O383-I383)/(STDEV($M$368:M383)*SQRT(365))</f>
        <v>-6.820382093880637</v>
      </c>
      <c r="Q383" s="123">
        <f>(N383+1)/(MAX($N$368:N383)+1)-1</f>
        <v>-3.1200209043749982E-2</v>
      </c>
      <c r="R383" s="123">
        <f>MIN($Q$368:Q383)</f>
        <v>-3.1200209043749982E-2</v>
      </c>
      <c r="S383" s="123">
        <f t="shared" si="63"/>
        <v>-3.1200209043749979E-2</v>
      </c>
      <c r="T383" s="123">
        <f>(S383+1)/(MAX($S$368:S383)+1)-1</f>
        <v>-3.1200209043749982E-2</v>
      </c>
      <c r="U383" s="123">
        <f>MIN($T$368:T383)</f>
        <v>-3.1200209043749982E-2</v>
      </c>
      <c r="V383" s="124">
        <f t="shared" si="33"/>
        <v>0.2</v>
      </c>
      <c r="W383" s="120">
        <f t="shared" si="34"/>
        <v>-8.5500000000000007E-2</v>
      </c>
      <c r="X383" s="124">
        <f t="shared" si="35"/>
        <v>0.19</v>
      </c>
    </row>
    <row r="384" spans="1:24">
      <c r="A384" s="115">
        <v>44578</v>
      </c>
      <c r="B384" s="240">
        <f>[1]!f_nav_unit($A$1,A384)</f>
        <v>1.2292000000000001</v>
      </c>
      <c r="C384" s="240">
        <f>[1]!f_nav_accumulated($A$1,A384)</f>
        <v>1.2292000000000001</v>
      </c>
      <c r="D384" s="167">
        <v>66560445.960000001</v>
      </c>
      <c r="E384" s="222">
        <f t="shared" si="58"/>
        <v>81816100.174032003</v>
      </c>
      <c r="F384" s="238">
        <f t="shared" si="59"/>
        <v>1.0227140361094933</v>
      </c>
      <c r="G384" s="201">
        <f>出入金!W384</f>
        <v>80000000</v>
      </c>
      <c r="H384" s="201">
        <f>出入金!X384</f>
        <v>80000000</v>
      </c>
      <c r="I384" s="34">
        <f>出入金!C384</f>
        <v>4.2599999999999985E-2</v>
      </c>
      <c r="J384" s="167">
        <f t="shared" si="60"/>
        <v>0</v>
      </c>
      <c r="K384" s="167">
        <f t="shared" si="61"/>
        <v>-2496016.7234999985</v>
      </c>
      <c r="L384" s="123">
        <f t="shared" si="62"/>
        <v>-3.1200209043749979E-2</v>
      </c>
      <c r="M384" s="123">
        <f>J384/AVERAGE($G$368:G384)</f>
        <v>0</v>
      </c>
      <c r="N384" s="123">
        <f>K384/AVERAGE($G$368:G384)</f>
        <v>-3.1200209043749979E-2</v>
      </c>
      <c r="O384" s="123">
        <f>N384/COUNT($N$368:N384)*365</f>
        <v>-0.66988684123345543</v>
      </c>
      <c r="P384" s="306">
        <f>(O384-I384)/(STDEV($M$368:M384)*SQRT(365))</f>
        <v>-6.6295476825590134</v>
      </c>
      <c r="Q384" s="123">
        <f>(N384+1)/(MAX($N$368:N384)+1)-1</f>
        <v>-3.1200209043749982E-2</v>
      </c>
      <c r="R384" s="123">
        <f>MIN($Q$368:Q384)</f>
        <v>-3.1200209043749982E-2</v>
      </c>
      <c r="S384" s="123">
        <f t="shared" si="63"/>
        <v>-3.1200209043749979E-2</v>
      </c>
      <c r="T384" s="123">
        <f>(S384+1)/(MAX($S$368:S384)+1)-1</f>
        <v>-3.1200209043749982E-2</v>
      </c>
      <c r="U384" s="123">
        <f>MIN($T$368:T384)</f>
        <v>-3.1200209043749982E-2</v>
      </c>
      <c r="V384" s="124">
        <f t="shared" si="33"/>
        <v>0.2</v>
      </c>
      <c r="W384" s="120">
        <f t="shared" si="34"/>
        <v>-8.5500000000000007E-2</v>
      </c>
      <c r="X384" s="124">
        <f t="shared" si="35"/>
        <v>0.19</v>
      </c>
    </row>
    <row r="385" spans="1:24">
      <c r="A385" s="115">
        <v>44579</v>
      </c>
      <c r="B385" s="240">
        <f>[1]!f_nav_unit($A$1,A385)</f>
        <v>1.2292000000000001</v>
      </c>
      <c r="C385" s="240">
        <f>[1]!f_nav_accumulated($A$1,A385)</f>
        <v>1.2292000000000001</v>
      </c>
      <c r="D385" s="167">
        <v>66560445.960000001</v>
      </c>
      <c r="E385" s="222">
        <f t="shared" ref="E385" si="64">B385*D385</f>
        <v>81816100.174032003</v>
      </c>
      <c r="F385" s="238">
        <f t="shared" ref="F385" si="65">C385/$C$248</f>
        <v>1.0227140361094933</v>
      </c>
      <c r="G385" s="201">
        <f>出入金!W385</f>
        <v>80000000</v>
      </c>
      <c r="H385" s="201">
        <f>出入金!X385</f>
        <v>80000000</v>
      </c>
      <c r="I385" s="34">
        <f>出入金!C385</f>
        <v>4.2599999999999985E-2</v>
      </c>
      <c r="J385" s="167">
        <f t="shared" ref="J385" si="66">E385-E384</f>
        <v>0</v>
      </c>
      <c r="K385" s="167">
        <f t="shared" ref="K385" si="67">E385-G385-$K$367</f>
        <v>-2496016.7234999985</v>
      </c>
      <c r="L385" s="123">
        <f t="shared" ref="L385" si="68">K385/H385</f>
        <v>-3.1200209043749979E-2</v>
      </c>
      <c r="M385" s="123">
        <f>J385/AVERAGE($G$368:G385)</f>
        <v>0</v>
      </c>
      <c r="N385" s="123">
        <f>K385/AVERAGE($G$368:G385)</f>
        <v>-3.1200209043749979E-2</v>
      </c>
      <c r="O385" s="123">
        <f>N385/COUNT($N$368:N385)*365</f>
        <v>-0.63267090560937456</v>
      </c>
      <c r="P385" s="307">
        <f>(O385-I385)/(STDEV($M$368:M385)*SQRT(365))</f>
        <v>-6.4563854233444307</v>
      </c>
      <c r="Q385" s="123">
        <f>(N385+1)/(MAX($N$368:N385)+1)-1</f>
        <v>-3.1200209043749982E-2</v>
      </c>
      <c r="R385" s="123">
        <f>MIN($Q$368:Q385)</f>
        <v>-3.1200209043749982E-2</v>
      </c>
      <c r="S385" s="123">
        <f t="shared" ref="S385" si="69">IF(WEEKDAY(A:A)=6,N:N,S384)</f>
        <v>-3.1200209043749979E-2</v>
      </c>
      <c r="T385" s="123">
        <f>(S385+1)/(MAX($S$368:S385)+1)-1</f>
        <v>-3.1200209043749982E-2</v>
      </c>
      <c r="U385" s="123">
        <f>MIN($T$368:T385)</f>
        <v>-3.1200209043749982E-2</v>
      </c>
      <c r="V385" s="124">
        <f t="shared" si="33"/>
        <v>0.2</v>
      </c>
      <c r="W385" s="120">
        <f t="shared" si="34"/>
        <v>-8.5500000000000007E-2</v>
      </c>
      <c r="X385" s="124">
        <f t="shared" si="35"/>
        <v>0.19</v>
      </c>
    </row>
    <row r="386" spans="1:24">
      <c r="A386" s="115">
        <v>44580</v>
      </c>
      <c r="B386" s="240">
        <f>[1]!f_nav_unit($A$1,A386)</f>
        <v>1.2292000000000001</v>
      </c>
      <c r="C386" s="240">
        <f>[1]!f_nav_accumulated($A$1,A386)</f>
        <v>1.2292000000000001</v>
      </c>
      <c r="D386" s="167">
        <v>66560445.960000001</v>
      </c>
      <c r="E386" s="222">
        <f t="shared" ref="E386" si="70">B386*D386</f>
        <v>81816100.174032003</v>
      </c>
      <c r="F386" s="238">
        <f t="shared" ref="F386" si="71">C386/$C$248</f>
        <v>1.0227140361094933</v>
      </c>
      <c r="G386" s="201">
        <f>出入金!W386</f>
        <v>80000000</v>
      </c>
      <c r="H386" s="201">
        <f>出入金!X386</f>
        <v>80000000</v>
      </c>
      <c r="I386" s="34">
        <f>出入金!C386</f>
        <v>4.2599999999999985E-2</v>
      </c>
      <c r="J386" s="167">
        <f t="shared" ref="J386" si="72">E386-E385</f>
        <v>0</v>
      </c>
      <c r="K386" s="167">
        <f t="shared" ref="K386" si="73">E386-G386-$K$367</f>
        <v>-2496016.7234999985</v>
      </c>
      <c r="L386" s="123">
        <f t="shared" ref="L386" si="74">K386/H386</f>
        <v>-3.1200209043749979E-2</v>
      </c>
      <c r="M386" s="123">
        <f>J386/AVERAGE($G$368:G386)</f>
        <v>0</v>
      </c>
      <c r="N386" s="123">
        <f>K386/AVERAGE($G$368:G386)</f>
        <v>-3.1200209043749979E-2</v>
      </c>
      <c r="O386" s="123">
        <f>N386/COUNT($N$368:N386)*365</f>
        <v>-0.59937243689309172</v>
      </c>
      <c r="P386" s="308">
        <f>(O386-I386)/(STDEV($M$368:M386)*SQRT(365))</f>
        <v>-6.2983939703957548</v>
      </c>
      <c r="Q386" s="123">
        <f>(N386+1)/(MAX($N$368:N386)+1)-1</f>
        <v>-3.1200209043749982E-2</v>
      </c>
      <c r="R386" s="123">
        <f>MIN($Q$368:Q386)</f>
        <v>-3.1200209043749982E-2</v>
      </c>
      <c r="S386" s="123">
        <f t="shared" ref="S386" si="75">IF(WEEKDAY(A:A)=6,N:N,S385)</f>
        <v>-3.1200209043749979E-2</v>
      </c>
      <c r="T386" s="123">
        <f>(S386+1)/(MAX($S$368:S386)+1)-1</f>
        <v>-3.1200209043749982E-2</v>
      </c>
      <c r="U386" s="123">
        <f>MIN($T$368:T386)</f>
        <v>-3.1200209043749982E-2</v>
      </c>
      <c r="V386" s="124">
        <f t="shared" si="33"/>
        <v>0.2</v>
      </c>
      <c r="W386" s="120">
        <f t="shared" si="34"/>
        <v>-8.5500000000000007E-2</v>
      </c>
      <c r="X386" s="124">
        <f t="shared" si="35"/>
        <v>0.19</v>
      </c>
    </row>
    <row r="387" spans="1:24">
      <c r="A387" s="115">
        <v>44581</v>
      </c>
      <c r="B387" s="240">
        <f>[1]!f_nav_unit($A$1,A387)</f>
        <v>1.2292000000000001</v>
      </c>
      <c r="C387" s="240">
        <f>[1]!f_nav_accumulated($A$1,A387)</f>
        <v>1.2292000000000001</v>
      </c>
      <c r="D387" s="167">
        <v>66560445.960000001</v>
      </c>
      <c r="E387" s="222">
        <f t="shared" ref="E387" si="76">B387*D387</f>
        <v>81816100.174032003</v>
      </c>
      <c r="F387" s="238">
        <f t="shared" ref="F387" si="77">C387/$C$248</f>
        <v>1.0227140361094933</v>
      </c>
      <c r="G387" s="201">
        <f>出入金!W387</f>
        <v>80000000</v>
      </c>
      <c r="H387" s="201">
        <f>出入金!X387</f>
        <v>80000000</v>
      </c>
      <c r="I387" s="34">
        <f>出入金!C387</f>
        <v>4.2599999999999985E-2</v>
      </c>
      <c r="J387" s="167">
        <f t="shared" ref="J387" si="78">E387-E386</f>
        <v>0</v>
      </c>
      <c r="K387" s="167">
        <f t="shared" ref="K387" si="79">E387-G387-$K$367</f>
        <v>-2496016.7234999985</v>
      </c>
      <c r="L387" s="123">
        <f t="shared" ref="L387" si="80">K387/H387</f>
        <v>-3.1200209043749979E-2</v>
      </c>
      <c r="M387" s="123">
        <f>J387/AVERAGE($G$368:G387)</f>
        <v>0</v>
      </c>
      <c r="N387" s="123">
        <f>K387/AVERAGE($G$368:G387)</f>
        <v>-3.1200209043749979E-2</v>
      </c>
      <c r="O387" s="123">
        <f>N387/COUNT($N$368:N387)*365</f>
        <v>-0.56940381504843707</v>
      </c>
      <c r="P387" s="310">
        <f>(O387-I387)/(STDEV($M$368:M387)*SQRT(365))</f>
        <v>-6.1535405328376749</v>
      </c>
      <c r="Q387" s="123">
        <f>(N387+1)/(MAX($N$368:N387)+1)-1</f>
        <v>-3.1200209043749982E-2</v>
      </c>
      <c r="R387" s="123">
        <f>MIN($Q$368:Q387)</f>
        <v>-3.1200209043749982E-2</v>
      </c>
      <c r="S387" s="123">
        <f t="shared" ref="S387" si="81">IF(WEEKDAY(A:A)=6,N:N,S386)</f>
        <v>-3.1200209043749979E-2</v>
      </c>
      <c r="T387" s="123">
        <f>(S387+1)/(MAX($S$368:S387)+1)-1</f>
        <v>-3.1200209043749982E-2</v>
      </c>
      <c r="U387" s="123">
        <f>MIN($T$368:T387)</f>
        <v>-3.1200209043749982E-2</v>
      </c>
      <c r="V387" s="124">
        <f t="shared" si="33"/>
        <v>0.2</v>
      </c>
      <c r="W387" s="120">
        <f t="shared" si="34"/>
        <v>-8.5500000000000007E-2</v>
      </c>
      <c r="X387" s="124">
        <f t="shared" si="35"/>
        <v>0.19</v>
      </c>
    </row>
    <row r="388" spans="1:24">
      <c r="A388" s="115">
        <v>44582</v>
      </c>
      <c r="B388" s="240">
        <f>[1]!f_nav_unit($A$1,A388)</f>
        <v>1.2278</v>
      </c>
      <c r="C388" s="240">
        <f>[1]!f_nav_accumulated($A$1,A388)</f>
        <v>1.2278</v>
      </c>
      <c r="D388" s="167">
        <v>66560445.960000001</v>
      </c>
      <c r="E388" s="222">
        <f t="shared" ref="E388" si="82">B388*D388</f>
        <v>81722915.549687997</v>
      </c>
      <c r="F388" s="238">
        <f t="shared" ref="F388" si="83">C388/$C$248</f>
        <v>1.021549213744904</v>
      </c>
      <c r="G388" s="201">
        <f>出入金!W388</f>
        <v>80000000</v>
      </c>
      <c r="H388" s="201">
        <f>出入金!X388</f>
        <v>80000000</v>
      </c>
      <c r="I388" s="34">
        <f>出入金!C388</f>
        <v>4.2599999999999985E-2</v>
      </c>
      <c r="J388" s="167">
        <f t="shared" ref="J388" si="84">E388-E387</f>
        <v>-93184.624344006181</v>
      </c>
      <c r="K388" s="167">
        <f t="shared" ref="K388" si="85">E388-G388-$K$367</f>
        <v>-2589201.3478440046</v>
      </c>
      <c r="L388" s="123">
        <f t="shared" ref="L388" si="86">K388/H388</f>
        <v>-3.2365016848050057E-2</v>
      </c>
      <c r="M388" s="123">
        <f>J388/AVERAGE($G$368:G388)</f>
        <v>-1.1648078043000772E-3</v>
      </c>
      <c r="N388" s="123">
        <f>K388/AVERAGE($G$368:G388)</f>
        <v>-3.2365016848050057E-2</v>
      </c>
      <c r="O388" s="123">
        <f>N388/COUNT($N$368:N388)*365</f>
        <v>-0.56253481664467953</v>
      </c>
      <c r="P388" s="311">
        <f>(O388-I388)/(STDEV($M$368:M388)*SQRT(365))</f>
        <v>-6.241637640571863</v>
      </c>
      <c r="Q388" s="123">
        <f>(N388+1)/(MAX($N$368:N388)+1)-1</f>
        <v>-3.2365016848050043E-2</v>
      </c>
      <c r="R388" s="123">
        <f>MIN($Q$368:Q388)</f>
        <v>-3.2365016848050043E-2</v>
      </c>
      <c r="S388" s="123">
        <f t="shared" ref="S388" si="87">IF(WEEKDAY(A:A)=6,N:N,S387)</f>
        <v>-3.2365016848050057E-2</v>
      </c>
      <c r="T388" s="123">
        <f>(S388+1)/(MAX($S$368:S388)+1)-1</f>
        <v>-3.2365016848050043E-2</v>
      </c>
      <c r="U388" s="123">
        <f>MIN($T$368:T388)</f>
        <v>-3.2365016848050043E-2</v>
      </c>
      <c r="V388" s="124">
        <f t="shared" si="33"/>
        <v>0.2</v>
      </c>
      <c r="W388" s="120">
        <f t="shared" si="34"/>
        <v>-8.5500000000000007E-2</v>
      </c>
      <c r="X388" s="124">
        <f t="shared" si="35"/>
        <v>0.19</v>
      </c>
    </row>
    <row r="389" spans="1:24">
      <c r="A389" s="115">
        <v>44583</v>
      </c>
      <c r="B389" s="240">
        <f>[1]!f_nav_unit($A$1,A389)</f>
        <v>1.2278</v>
      </c>
      <c r="C389" s="240">
        <f>[1]!f_nav_accumulated($A$1,A389)</f>
        <v>1.2278</v>
      </c>
      <c r="D389" s="167">
        <v>66560445.960000001</v>
      </c>
      <c r="E389" s="222">
        <f t="shared" ref="E389:E390" si="88">B389*D389</f>
        <v>81722915.549687997</v>
      </c>
      <c r="F389" s="238">
        <f t="shared" ref="F389:F390" si="89">C389/$C$248</f>
        <v>1.021549213744904</v>
      </c>
      <c r="G389" s="201">
        <f>出入金!W389</f>
        <v>80000000</v>
      </c>
      <c r="H389" s="201">
        <f>出入金!X389</f>
        <v>80000000</v>
      </c>
      <c r="I389" s="34">
        <f>出入金!C389</f>
        <v>4.2599999999999978E-2</v>
      </c>
      <c r="J389" s="167">
        <f t="shared" ref="J389:J391" si="90">E389-E388</f>
        <v>0</v>
      </c>
      <c r="K389" s="167">
        <f t="shared" ref="K389:K391" si="91">E389-G389-$K$367</f>
        <v>-2589201.3478440046</v>
      </c>
      <c r="L389" s="123">
        <f t="shared" ref="L389:L391" si="92">K389/H389</f>
        <v>-3.2365016848050057E-2</v>
      </c>
      <c r="M389" s="123">
        <f>J389/AVERAGE($G$368:G389)</f>
        <v>0</v>
      </c>
      <c r="N389" s="123">
        <f>K389/AVERAGE($G$368:G389)</f>
        <v>-3.2365016848050057E-2</v>
      </c>
      <c r="O389" s="123">
        <f>N389/COUNT($N$368:N389)*365</f>
        <v>-0.53696505225173963</v>
      </c>
      <c r="P389" s="312">
        <f>(O389-I389)/(STDEV($M$368:M389)*SQRT(365))</f>
        <v>-6.1120856603230713</v>
      </c>
      <c r="Q389" s="123">
        <f>(N389+1)/(MAX($N$368:N389)+1)-1</f>
        <v>-3.2365016848050043E-2</v>
      </c>
      <c r="R389" s="123">
        <f>MIN($Q$368:Q389)</f>
        <v>-3.2365016848050043E-2</v>
      </c>
      <c r="S389" s="123">
        <f t="shared" ref="S389:S391" si="93">IF(WEEKDAY(A:A)=6,N:N,S388)</f>
        <v>-3.2365016848050057E-2</v>
      </c>
      <c r="T389" s="123">
        <f>(S389+1)/(MAX($S$368:S389)+1)-1</f>
        <v>-3.2365016848050043E-2</v>
      </c>
      <c r="U389" s="123">
        <f>MIN($T$368:T389)</f>
        <v>-3.2365016848050043E-2</v>
      </c>
      <c r="V389" s="124">
        <f t="shared" si="33"/>
        <v>0.2</v>
      </c>
      <c r="W389" s="120">
        <f t="shared" si="34"/>
        <v>-8.5500000000000007E-2</v>
      </c>
      <c r="X389" s="124">
        <f t="shared" si="35"/>
        <v>0.19</v>
      </c>
    </row>
    <row r="390" spans="1:24">
      <c r="A390" s="115">
        <v>44584</v>
      </c>
      <c r="B390" s="240">
        <f>[1]!f_nav_unit($A$1,A390)</f>
        <v>1.2278</v>
      </c>
      <c r="C390" s="240">
        <f>[1]!f_nav_accumulated($A$1,A390)</f>
        <v>1.2278</v>
      </c>
      <c r="D390" s="167">
        <v>66560445.960000001</v>
      </c>
      <c r="E390" s="222">
        <f t="shared" si="88"/>
        <v>81722915.549687997</v>
      </c>
      <c r="F390" s="238">
        <f t="shared" si="89"/>
        <v>1.021549213744904</v>
      </c>
      <c r="G390" s="201">
        <f>出入金!W390</f>
        <v>80000000</v>
      </c>
      <c r="H390" s="201">
        <f>出入金!X390</f>
        <v>80000000</v>
      </c>
      <c r="I390" s="34">
        <f>出入金!C390</f>
        <v>4.2599999999999978E-2</v>
      </c>
      <c r="J390" s="167">
        <f t="shared" si="90"/>
        <v>0</v>
      </c>
      <c r="K390" s="167">
        <f t="shared" si="91"/>
        <v>-2589201.3478440046</v>
      </c>
      <c r="L390" s="123">
        <f t="shared" si="92"/>
        <v>-3.2365016848050057E-2</v>
      </c>
      <c r="M390" s="123">
        <f>J390/AVERAGE($G$368:G390)</f>
        <v>0</v>
      </c>
      <c r="N390" s="123">
        <f>K390/AVERAGE($G$368:G390)</f>
        <v>-3.2365016848050057E-2</v>
      </c>
      <c r="O390" s="123">
        <f>N390/COUNT($N$368:N390)*365</f>
        <v>-0.51361874563209875</v>
      </c>
      <c r="P390" s="312">
        <f>(O390-I390)/(STDEV($M$368:M390)*SQRT(365))</f>
        <v>-5.9919381730208006</v>
      </c>
      <c r="Q390" s="123">
        <f>(N390+1)/(MAX($N$368:N390)+1)-1</f>
        <v>-3.2365016848050043E-2</v>
      </c>
      <c r="R390" s="123">
        <f>MIN($Q$368:Q390)</f>
        <v>-3.2365016848050043E-2</v>
      </c>
      <c r="S390" s="123">
        <f t="shared" si="93"/>
        <v>-3.2365016848050057E-2</v>
      </c>
      <c r="T390" s="123">
        <f>(S390+1)/(MAX($S$368:S390)+1)-1</f>
        <v>-3.2365016848050043E-2</v>
      </c>
      <c r="U390" s="123">
        <f>MIN($T$368:T390)</f>
        <v>-3.2365016848050043E-2</v>
      </c>
      <c r="V390" s="124">
        <f t="shared" si="33"/>
        <v>0.2</v>
      </c>
      <c r="W390" s="120">
        <f t="shared" si="34"/>
        <v>-8.5500000000000007E-2</v>
      </c>
      <c r="X390" s="124">
        <f t="shared" si="35"/>
        <v>0.19</v>
      </c>
    </row>
    <row r="391" spans="1:24">
      <c r="A391" s="115">
        <v>44585</v>
      </c>
      <c r="B391" s="240">
        <f>[1]!f_nav_unit($A$1,A391)</f>
        <v>1.2278</v>
      </c>
      <c r="C391" s="240">
        <f>[1]!f_nav_accumulated($A$1,A391)</f>
        <v>1.2278</v>
      </c>
      <c r="D391" s="167">
        <v>66560445.960000001</v>
      </c>
      <c r="E391" s="222">
        <f t="shared" ref="E391" si="94">B391*D391</f>
        <v>81722915.549687997</v>
      </c>
      <c r="F391" s="238">
        <f t="shared" ref="F391" si="95">C391/$C$248</f>
        <v>1.021549213744904</v>
      </c>
      <c r="G391" s="201">
        <f>出入金!W391</f>
        <v>80000000</v>
      </c>
      <c r="H391" s="201">
        <f>出入金!X391</f>
        <v>80000000</v>
      </c>
      <c r="I391" s="34">
        <f>出入金!C391</f>
        <v>4.2599999999999978E-2</v>
      </c>
      <c r="J391" s="167">
        <f t="shared" si="90"/>
        <v>0</v>
      </c>
      <c r="K391" s="167">
        <f t="shared" si="91"/>
        <v>-2589201.3478440046</v>
      </c>
      <c r="L391" s="123">
        <f t="shared" si="92"/>
        <v>-3.2365016848050057E-2</v>
      </c>
      <c r="M391" s="123">
        <f>J391/AVERAGE($G$368:G391)</f>
        <v>0</v>
      </c>
      <c r="N391" s="123">
        <f>K391/AVERAGE($G$368:G391)</f>
        <v>-3.2365016848050057E-2</v>
      </c>
      <c r="O391" s="123">
        <f>N391/COUNT($N$368:N391)*365</f>
        <v>-0.49221796456409461</v>
      </c>
      <c r="P391" s="312">
        <f>(O391-I391)/(STDEV($M$368:M391)*SQRT(365))</f>
        <v>-5.8801490375947933</v>
      </c>
      <c r="Q391" s="123">
        <f>(N391+1)/(MAX($N$368:N391)+1)-1</f>
        <v>-3.2365016848050043E-2</v>
      </c>
      <c r="R391" s="123">
        <f>MIN($Q$368:Q391)</f>
        <v>-3.2365016848050043E-2</v>
      </c>
      <c r="S391" s="123">
        <f t="shared" si="93"/>
        <v>-3.2365016848050057E-2</v>
      </c>
      <c r="T391" s="123">
        <f>(S391+1)/(MAX($S$368:S391)+1)-1</f>
        <v>-3.2365016848050043E-2</v>
      </c>
      <c r="U391" s="123">
        <f>MIN($T$368:T391)</f>
        <v>-3.2365016848050043E-2</v>
      </c>
      <c r="V391" s="124">
        <f t="shared" si="33"/>
        <v>0.2</v>
      </c>
      <c r="W391" s="120">
        <f t="shared" si="34"/>
        <v>-8.5500000000000007E-2</v>
      </c>
      <c r="X391" s="124">
        <f t="shared" si="35"/>
        <v>0.19</v>
      </c>
    </row>
    <row r="392" spans="1:24">
      <c r="A392" s="115">
        <v>44586</v>
      </c>
      <c r="B392" s="240">
        <f>[1]!f_nav_unit($A$1,A392)</f>
        <v>1.2278</v>
      </c>
      <c r="C392" s="240">
        <f>[1]!f_nav_accumulated($A$1,A392)</f>
        <v>1.2278</v>
      </c>
      <c r="D392" s="167">
        <v>66560445.960000001</v>
      </c>
      <c r="E392" s="222">
        <f t="shared" ref="E392" si="96">B392*D392</f>
        <v>81722915.549687997</v>
      </c>
      <c r="F392" s="238">
        <f t="shared" ref="F392" si="97">C392/$C$248</f>
        <v>1.021549213744904</v>
      </c>
      <c r="G392" s="201">
        <f>出入金!W392</f>
        <v>80000000</v>
      </c>
      <c r="H392" s="201">
        <f>出入金!X392</f>
        <v>80000000</v>
      </c>
      <c r="I392" s="34">
        <f>出入金!C392</f>
        <v>4.2599999999999978E-2</v>
      </c>
      <c r="J392" s="167">
        <f t="shared" ref="J392" si="98">E392-E391</f>
        <v>0</v>
      </c>
      <c r="K392" s="167">
        <f t="shared" ref="K392" si="99">E392-G392-$K$367</f>
        <v>-2589201.3478440046</v>
      </c>
      <c r="L392" s="123">
        <f t="shared" ref="L392" si="100">K392/H392</f>
        <v>-3.2365016848050057E-2</v>
      </c>
      <c r="M392" s="123">
        <f>J392/AVERAGE($G$368:G392)</f>
        <v>0</v>
      </c>
      <c r="N392" s="123">
        <f>K392/AVERAGE($G$368:G392)</f>
        <v>-3.2365016848050057E-2</v>
      </c>
      <c r="O392" s="123">
        <f>N392/COUNT($N$368:N392)*365</f>
        <v>-0.47252924598153084</v>
      </c>
      <c r="P392" s="314">
        <f>(O392-I392)/(STDEV($M$368:M392)*SQRT(365))</f>
        <v>-5.7758275901636376</v>
      </c>
      <c r="Q392" s="123">
        <f>(N392+1)/(MAX($N$368:N392)+1)-1</f>
        <v>-3.2365016848050043E-2</v>
      </c>
      <c r="R392" s="123">
        <f>MIN($Q$368:Q392)</f>
        <v>-3.2365016848050043E-2</v>
      </c>
      <c r="S392" s="123">
        <f t="shared" ref="S392" si="101">IF(WEEKDAY(A:A)=6,N:N,S391)</f>
        <v>-3.2365016848050057E-2</v>
      </c>
      <c r="T392" s="123">
        <f>(S392+1)/(MAX($S$368:S392)+1)-1</f>
        <v>-3.2365016848050043E-2</v>
      </c>
      <c r="U392" s="123">
        <f>MIN($T$368:T392)</f>
        <v>-3.2365016848050043E-2</v>
      </c>
      <c r="V392" s="124">
        <f t="shared" si="33"/>
        <v>0.2</v>
      </c>
      <c r="W392" s="120">
        <f t="shared" si="34"/>
        <v>-8.5500000000000007E-2</v>
      </c>
      <c r="X392" s="124">
        <f t="shared" si="35"/>
        <v>0.19</v>
      </c>
    </row>
    <row r="393" spans="1:24">
      <c r="A393" s="115">
        <v>44587</v>
      </c>
      <c r="B393" s="240">
        <f>[1]!f_nav_unit($A$1,A393)</f>
        <v>1.2278</v>
      </c>
      <c r="C393" s="240">
        <f>[1]!f_nav_accumulated($A$1,A393)</f>
        <v>1.2278</v>
      </c>
      <c r="D393" s="167">
        <v>66560445.960000001</v>
      </c>
      <c r="E393" s="222">
        <f t="shared" ref="E393" si="102">B393*D393</f>
        <v>81722915.549687997</v>
      </c>
      <c r="F393" s="238">
        <f t="shared" ref="F393" si="103">C393/$C$248</f>
        <v>1.021549213744904</v>
      </c>
      <c r="G393" s="201">
        <f>出入金!W393</f>
        <v>80000000</v>
      </c>
      <c r="H393" s="201">
        <f>出入金!X393</f>
        <v>80000000</v>
      </c>
      <c r="I393" s="34">
        <f>出入金!C393</f>
        <v>4.2599999999999978E-2</v>
      </c>
      <c r="J393" s="167">
        <f t="shared" ref="J393" si="104">E393-E392</f>
        <v>0</v>
      </c>
      <c r="K393" s="167">
        <f t="shared" ref="K393" si="105">E393-G393-$K$367</f>
        <v>-2589201.3478440046</v>
      </c>
      <c r="L393" s="123">
        <f t="shared" ref="L393" si="106">K393/H393</f>
        <v>-3.2365016848050057E-2</v>
      </c>
      <c r="M393" s="123">
        <f>J393/AVERAGE($G$368:G393)</f>
        <v>0</v>
      </c>
      <c r="N393" s="123">
        <f>K393/AVERAGE($G$368:G393)</f>
        <v>-3.2365016848050057E-2</v>
      </c>
      <c r="O393" s="123">
        <f>N393/COUNT($N$368:N393)*365</f>
        <v>-0.45435504421301037</v>
      </c>
      <c r="P393" s="315">
        <f>(O393-I393)/(STDEV($M$368:M393)*SQRT(365))</f>
        <v>-5.6782101404952501</v>
      </c>
      <c r="Q393" s="123">
        <f>(N393+1)/(MAX($N$368:N393)+1)-1</f>
        <v>-3.2365016848050043E-2</v>
      </c>
      <c r="R393" s="123">
        <f>MIN($Q$368:Q393)</f>
        <v>-3.2365016848050043E-2</v>
      </c>
      <c r="S393" s="123">
        <f t="shared" ref="S393" si="107">IF(WEEKDAY(A:A)=6,N:N,S392)</f>
        <v>-3.2365016848050057E-2</v>
      </c>
      <c r="T393" s="123">
        <f>(S393+1)/(MAX($S$368:S393)+1)-1</f>
        <v>-3.2365016848050043E-2</v>
      </c>
      <c r="U393" s="123">
        <f>MIN($T$368:T393)</f>
        <v>-3.2365016848050043E-2</v>
      </c>
      <c r="V393" s="124">
        <f t="shared" si="33"/>
        <v>0.2</v>
      </c>
      <c r="W393" s="120">
        <f t="shared" si="34"/>
        <v>-8.5500000000000007E-2</v>
      </c>
      <c r="X393" s="124">
        <f t="shared" si="35"/>
        <v>0.19</v>
      </c>
    </row>
    <row r="394" spans="1:24">
      <c r="A394" s="115">
        <v>44588</v>
      </c>
      <c r="B394" s="240">
        <f>[1]!f_nav_unit($A$1,A394)</f>
        <v>1.2278</v>
      </c>
      <c r="C394" s="240">
        <f>[1]!f_nav_accumulated($A$1,A394)</f>
        <v>1.2278</v>
      </c>
      <c r="D394" s="167">
        <v>66560445.960000001</v>
      </c>
      <c r="E394" s="222">
        <f t="shared" ref="E394" si="108">B394*D394</f>
        <v>81722915.549687997</v>
      </c>
      <c r="F394" s="238">
        <f t="shared" ref="F394" si="109">C394/$C$248</f>
        <v>1.021549213744904</v>
      </c>
      <c r="G394" s="201">
        <f>出入金!W394</f>
        <v>80000000</v>
      </c>
      <c r="H394" s="201">
        <f>出入金!X394</f>
        <v>80000000</v>
      </c>
      <c r="I394" s="34">
        <f>出入金!C394</f>
        <v>4.2599999999999978E-2</v>
      </c>
      <c r="J394" s="167">
        <f t="shared" ref="J394" si="110">E394-E393</f>
        <v>0</v>
      </c>
      <c r="K394" s="167">
        <f t="shared" ref="K394" si="111">E394-G394-$K$367</f>
        <v>-2589201.3478440046</v>
      </c>
      <c r="L394" s="123">
        <f t="shared" ref="L394" si="112">K394/H394</f>
        <v>-3.2365016848050057E-2</v>
      </c>
      <c r="M394" s="123">
        <f>J394/AVERAGE($G$368:G394)</f>
        <v>0</v>
      </c>
      <c r="N394" s="123">
        <f>K394/AVERAGE($G$368:G394)</f>
        <v>-3.2365016848050057E-2</v>
      </c>
      <c r="O394" s="123">
        <f>N394/COUNT($N$368:N394)*365</f>
        <v>-0.43752707961252857</v>
      </c>
      <c r="P394" s="316">
        <f>(O394-I394)/(STDEV($M$368:M394)*SQRT(365))</f>
        <v>-5.5866376110454876</v>
      </c>
      <c r="Q394" s="123">
        <f>(N394+1)/(MAX($N$368:N394)+1)-1</f>
        <v>-3.2365016848050043E-2</v>
      </c>
      <c r="R394" s="123">
        <f>MIN($Q$368:Q394)</f>
        <v>-3.2365016848050043E-2</v>
      </c>
      <c r="S394" s="123">
        <f t="shared" ref="S394" si="113">IF(WEEKDAY(A:A)=6,N:N,S393)</f>
        <v>-3.2365016848050057E-2</v>
      </c>
      <c r="T394" s="123">
        <f>(S394+1)/(MAX($S$368:S394)+1)-1</f>
        <v>-3.2365016848050043E-2</v>
      </c>
      <c r="U394" s="123">
        <f>MIN($T$368:T394)</f>
        <v>-3.2365016848050043E-2</v>
      </c>
      <c r="V394" s="124">
        <f t="shared" si="33"/>
        <v>0.2</v>
      </c>
      <c r="W394" s="120">
        <f t="shared" si="34"/>
        <v>-8.5500000000000007E-2</v>
      </c>
      <c r="X394" s="124">
        <f t="shared" si="35"/>
        <v>0.19</v>
      </c>
    </row>
    <row r="395" spans="1:24">
      <c r="A395" s="115">
        <v>44589</v>
      </c>
      <c r="B395" s="240">
        <f>[1]!f_nav_unit($A$1,A395)</f>
        <v>1.1956</v>
      </c>
      <c r="C395" s="240">
        <f>[1]!f_nav_accumulated($A$1,A395)</f>
        <v>1.1956</v>
      </c>
      <c r="D395" s="167">
        <v>66560445.960000001</v>
      </c>
      <c r="E395" s="222">
        <f t="shared" ref="E395" si="114">B395*D395</f>
        <v>79579669.189776003</v>
      </c>
      <c r="F395" s="238">
        <f t="shared" ref="F395" si="115">C395/$C$248</f>
        <v>0.99475829935934768</v>
      </c>
      <c r="G395" s="201">
        <f>出入金!W395</f>
        <v>80000000</v>
      </c>
      <c r="H395" s="201">
        <f>出入金!X395</f>
        <v>80000000</v>
      </c>
      <c r="I395" s="34">
        <f>出入金!C395</f>
        <v>4.2599999999999978E-2</v>
      </c>
      <c r="J395" s="167">
        <f t="shared" ref="J395" si="116">E395-E394</f>
        <v>-2143246.3599119931</v>
      </c>
      <c r="K395" s="167">
        <f t="shared" ref="K395" si="117">E395-G395-$K$367</f>
        <v>-4732447.7077559978</v>
      </c>
      <c r="L395" s="123">
        <f t="shared" ref="L395" si="118">K395/H395</f>
        <v>-5.9155596346949973E-2</v>
      </c>
      <c r="M395" s="123">
        <f>J395/AVERAGE($G$368:G395)</f>
        <v>-2.6790579498899913E-2</v>
      </c>
      <c r="N395" s="123">
        <f>K395/AVERAGE($G$368:G395)</f>
        <v>-5.9155596346949973E-2</v>
      </c>
      <c r="O395" s="123">
        <f>N395/COUNT($N$368:N395)*365</f>
        <v>-0.77113545237988357</v>
      </c>
      <c r="P395" s="317">
        <f>(O395-I395)/(STDEV($M$368:M395)*SQRT(365))</f>
        <v>-6.5046523130258969</v>
      </c>
      <c r="Q395" s="123">
        <f>(N395+1)/(MAX($N$368:N395)+1)-1</f>
        <v>-5.9155596346950001E-2</v>
      </c>
      <c r="R395" s="123">
        <f>MIN($Q$368:Q395)</f>
        <v>-5.9155596346950001E-2</v>
      </c>
      <c r="S395" s="123">
        <f t="shared" ref="S395" si="119">IF(WEEKDAY(A:A)=6,N:N,S394)</f>
        <v>-5.9155596346949973E-2</v>
      </c>
      <c r="T395" s="123">
        <f>(S395+1)/(MAX($S$368:S395)+1)-1</f>
        <v>-5.9155596346950001E-2</v>
      </c>
      <c r="U395" s="123">
        <f>MIN($T$368:T395)</f>
        <v>-5.9155596346950001E-2</v>
      </c>
      <c r="V395" s="124">
        <f t="shared" si="33"/>
        <v>0.2</v>
      </c>
      <c r="W395" s="120">
        <f t="shared" si="34"/>
        <v>-8.5500000000000007E-2</v>
      </c>
      <c r="X395" s="124">
        <f t="shared" si="35"/>
        <v>0.19</v>
      </c>
    </row>
    <row r="396" spans="1:24">
      <c r="A396" s="115">
        <v>44590</v>
      </c>
      <c r="B396" s="240">
        <f>[1]!f_nav_unit($A$1,A396)</f>
        <v>1.1956</v>
      </c>
      <c r="C396" s="240">
        <f>[1]!f_nav_accumulated($A$1,A396)</f>
        <v>1.1956</v>
      </c>
      <c r="D396" s="167">
        <v>66560445.960000001</v>
      </c>
      <c r="E396" s="222">
        <f t="shared" ref="E396:E405" si="120">B396*D396</f>
        <v>79579669.189776003</v>
      </c>
      <c r="F396" s="238">
        <f t="shared" ref="F396:F405" si="121">C396/$C$248</f>
        <v>0.99475829935934768</v>
      </c>
      <c r="G396" s="201">
        <f>出入金!W396</f>
        <v>80000000</v>
      </c>
      <c r="H396" s="201">
        <f>出入金!X396</f>
        <v>80000000</v>
      </c>
      <c r="I396" s="34">
        <f>出入金!C396</f>
        <v>4.2599999999999978E-2</v>
      </c>
      <c r="J396" s="167">
        <f t="shared" ref="J396:J405" si="122">E396-E395</f>
        <v>0</v>
      </c>
      <c r="K396" s="167">
        <f t="shared" ref="K396:K405" si="123">E396-G396-$K$367</f>
        <v>-4732447.7077559978</v>
      </c>
      <c r="L396" s="123">
        <f t="shared" ref="L396:L405" si="124">K396/H396</f>
        <v>-5.9155596346949973E-2</v>
      </c>
      <c r="M396" s="123">
        <f>J396/AVERAGE($G$368:G396)</f>
        <v>0</v>
      </c>
      <c r="N396" s="123">
        <f>K396/AVERAGE($G$368:G396)</f>
        <v>-5.9155596346949973E-2</v>
      </c>
      <c r="O396" s="123">
        <f>N396/COUNT($N$368:N396)*365</f>
        <v>-0.74454457471161173</v>
      </c>
      <c r="P396" s="318">
        <f>(O396-I396)/(STDEV($M$368:M396)*SQRT(365))</f>
        <v>-6.395663982385889</v>
      </c>
      <c r="Q396" s="123">
        <f>(N396+1)/(MAX($N$368:N396)+1)-1</f>
        <v>-5.9155596346950001E-2</v>
      </c>
      <c r="R396" s="123">
        <f>MIN($Q$368:Q396)</f>
        <v>-5.9155596346950001E-2</v>
      </c>
      <c r="S396" s="123">
        <f t="shared" ref="S396:S405" si="125">IF(WEEKDAY(A:A)=6,N:N,S395)</f>
        <v>-5.9155596346949973E-2</v>
      </c>
      <c r="T396" s="123">
        <f>(S396+1)/(MAX($S$368:S396)+1)-1</f>
        <v>-5.9155596346950001E-2</v>
      </c>
      <c r="U396" s="123">
        <f>MIN($T$368:T396)</f>
        <v>-5.9155596346950001E-2</v>
      </c>
      <c r="V396" s="124">
        <f t="shared" si="33"/>
        <v>0.2</v>
      </c>
      <c r="W396" s="120">
        <f t="shared" si="34"/>
        <v>-8.5500000000000007E-2</v>
      </c>
      <c r="X396" s="124">
        <f t="shared" si="35"/>
        <v>0.19</v>
      </c>
    </row>
    <row r="397" spans="1:24">
      <c r="A397" s="115">
        <v>44591</v>
      </c>
      <c r="B397" s="240">
        <f>[1]!f_nav_unit($A$1,A397)</f>
        <v>1.1956</v>
      </c>
      <c r="C397" s="240">
        <f>[1]!f_nav_accumulated($A$1,A397)</f>
        <v>1.1956</v>
      </c>
      <c r="D397" s="167">
        <v>66560445.960000001</v>
      </c>
      <c r="E397" s="222">
        <f t="shared" si="120"/>
        <v>79579669.189776003</v>
      </c>
      <c r="F397" s="238">
        <f t="shared" si="121"/>
        <v>0.99475829935934768</v>
      </c>
      <c r="G397" s="201">
        <f>出入金!W397</f>
        <v>80000000</v>
      </c>
      <c r="H397" s="201">
        <f>出入金!X397</f>
        <v>80000000</v>
      </c>
      <c r="I397" s="34">
        <f>出入金!C397</f>
        <v>4.2599999999999978E-2</v>
      </c>
      <c r="J397" s="167">
        <f t="shared" si="122"/>
        <v>0</v>
      </c>
      <c r="K397" s="167">
        <f t="shared" si="123"/>
        <v>-4732447.7077559978</v>
      </c>
      <c r="L397" s="123">
        <f t="shared" si="124"/>
        <v>-5.9155596346949973E-2</v>
      </c>
      <c r="M397" s="123">
        <f>J397/AVERAGE($G$368:G397)</f>
        <v>0</v>
      </c>
      <c r="N397" s="123">
        <f>K397/AVERAGE($G$368:G397)</f>
        <v>-5.9155596346949973E-2</v>
      </c>
      <c r="O397" s="123">
        <f>N397/COUNT($N$368:N397)*365</f>
        <v>-0.71972642222122463</v>
      </c>
      <c r="P397" s="318">
        <f>(O397-I397)/(STDEV($M$368:M397)*SQRT(365))</f>
        <v>-6.2927680181459511</v>
      </c>
      <c r="Q397" s="123">
        <f>(N397+1)/(MAX($N$368:N397)+1)-1</f>
        <v>-5.9155596346950001E-2</v>
      </c>
      <c r="R397" s="123">
        <f>MIN($Q$368:Q397)</f>
        <v>-5.9155596346950001E-2</v>
      </c>
      <c r="S397" s="123">
        <f t="shared" si="125"/>
        <v>-5.9155596346949973E-2</v>
      </c>
      <c r="T397" s="123">
        <f>(S397+1)/(MAX($S$368:S397)+1)-1</f>
        <v>-5.9155596346950001E-2</v>
      </c>
      <c r="U397" s="123">
        <f>MIN($T$368:T397)</f>
        <v>-5.9155596346950001E-2</v>
      </c>
      <c r="V397" s="124">
        <f t="shared" si="33"/>
        <v>0.2</v>
      </c>
      <c r="W397" s="120">
        <f t="shared" si="34"/>
        <v>-8.5500000000000007E-2</v>
      </c>
      <c r="X397" s="124">
        <f t="shared" si="35"/>
        <v>0.19</v>
      </c>
    </row>
    <row r="398" spans="1:24">
      <c r="A398" s="115">
        <v>44592</v>
      </c>
      <c r="B398" s="240">
        <f>[1]!f_nav_unit($A$1,A398)</f>
        <v>1.1956</v>
      </c>
      <c r="C398" s="240">
        <f>[1]!f_nav_accumulated($A$1,A398)</f>
        <v>1.1956</v>
      </c>
      <c r="D398" s="167">
        <v>66560445.960000001</v>
      </c>
      <c r="E398" s="222">
        <f t="shared" si="120"/>
        <v>79579669.189776003</v>
      </c>
      <c r="F398" s="238">
        <f t="shared" si="121"/>
        <v>0.99475829935934768</v>
      </c>
      <c r="G398" s="201">
        <f>出入金!W398</f>
        <v>80000000</v>
      </c>
      <c r="H398" s="201">
        <f>出入金!X398</f>
        <v>80000000</v>
      </c>
      <c r="I398" s="34">
        <f>出入金!C398</f>
        <v>4.2599999999999978E-2</v>
      </c>
      <c r="J398" s="167">
        <f t="shared" si="122"/>
        <v>0</v>
      </c>
      <c r="K398" s="167">
        <f t="shared" si="123"/>
        <v>-4732447.7077559978</v>
      </c>
      <c r="L398" s="123">
        <f t="shared" si="124"/>
        <v>-5.9155596346949973E-2</v>
      </c>
      <c r="M398" s="123">
        <f>J398/AVERAGE($G$368:G398)</f>
        <v>0</v>
      </c>
      <c r="N398" s="123">
        <f>K398/AVERAGE($G$368:G398)</f>
        <v>-5.9155596346949973E-2</v>
      </c>
      <c r="O398" s="123">
        <f>N398/COUNT($N$368:N398)*365</f>
        <v>-0.69650944085924971</v>
      </c>
      <c r="P398" s="318">
        <f>(O398-I398)/(STDEV($M$368:M398)*SQRT(365))</f>
        <v>-6.1954308143120205</v>
      </c>
      <c r="Q398" s="123">
        <f>(N398+1)/(MAX($N$368:N398)+1)-1</f>
        <v>-5.9155596346950001E-2</v>
      </c>
      <c r="R398" s="123">
        <f>MIN($Q$368:Q398)</f>
        <v>-5.9155596346950001E-2</v>
      </c>
      <c r="S398" s="123">
        <f t="shared" si="125"/>
        <v>-5.9155596346949973E-2</v>
      </c>
      <c r="T398" s="123">
        <f>(S398+1)/(MAX($S$368:S398)+1)-1</f>
        <v>-5.9155596346950001E-2</v>
      </c>
      <c r="U398" s="123">
        <f>MIN($T$368:T398)</f>
        <v>-5.9155596346950001E-2</v>
      </c>
      <c r="V398" s="124">
        <f t="shared" si="33"/>
        <v>0.2</v>
      </c>
      <c r="W398" s="120">
        <f t="shared" si="34"/>
        <v>-8.5500000000000007E-2</v>
      </c>
      <c r="X398" s="124">
        <f t="shared" si="35"/>
        <v>0.19</v>
      </c>
    </row>
    <row r="399" spans="1:24">
      <c r="A399" s="115">
        <v>44593</v>
      </c>
      <c r="B399" s="240">
        <f>[1]!f_nav_unit($A$1,A399)</f>
        <v>1.1956</v>
      </c>
      <c r="C399" s="240">
        <f>[1]!f_nav_accumulated($A$1,A399)</f>
        <v>1.1956</v>
      </c>
      <c r="D399" s="167">
        <v>66560445.960000001</v>
      </c>
      <c r="E399" s="222">
        <f t="shared" si="120"/>
        <v>79579669.189776003</v>
      </c>
      <c r="F399" s="238">
        <f t="shared" si="121"/>
        <v>0.99475829935934768</v>
      </c>
      <c r="G399" s="201">
        <f>出入金!W399</f>
        <v>80000000</v>
      </c>
      <c r="H399" s="201">
        <f>出入金!X399</f>
        <v>80000000</v>
      </c>
      <c r="I399" s="34">
        <f>出入金!C399</f>
        <v>4.2599999999999978E-2</v>
      </c>
      <c r="J399" s="167">
        <f t="shared" si="122"/>
        <v>0</v>
      </c>
      <c r="K399" s="167">
        <f t="shared" si="123"/>
        <v>-4732447.7077559978</v>
      </c>
      <c r="L399" s="123">
        <f t="shared" si="124"/>
        <v>-5.9155596346949973E-2</v>
      </c>
      <c r="M399" s="123">
        <f>J399/AVERAGE($G$368:G399)</f>
        <v>0</v>
      </c>
      <c r="N399" s="123">
        <f>K399/AVERAGE($G$368:G399)</f>
        <v>-5.9155596346949973E-2</v>
      </c>
      <c r="O399" s="123">
        <f>N399/COUNT($N$368:N399)*365</f>
        <v>-0.67474352083239808</v>
      </c>
      <c r="P399" s="318">
        <f>(O399-I399)/(STDEV($M$368:M399)*SQRT(365))</f>
        <v>-6.1031818791855317</v>
      </c>
      <c r="Q399" s="123">
        <f>(N399+1)/(MAX($N$368:N399)+1)-1</f>
        <v>-5.9155596346950001E-2</v>
      </c>
      <c r="R399" s="123">
        <f>MIN($Q$368:Q399)</f>
        <v>-5.9155596346950001E-2</v>
      </c>
      <c r="S399" s="123">
        <f t="shared" si="125"/>
        <v>-5.9155596346949973E-2</v>
      </c>
      <c r="T399" s="123">
        <f>(S399+1)/(MAX($S$368:S399)+1)-1</f>
        <v>-5.9155596346950001E-2</v>
      </c>
      <c r="U399" s="123">
        <f>MIN($T$368:T399)</f>
        <v>-5.9155596346950001E-2</v>
      </c>
      <c r="V399" s="124">
        <f t="shared" si="33"/>
        <v>0.2</v>
      </c>
      <c r="W399" s="120">
        <f t="shared" si="34"/>
        <v>-8.5500000000000007E-2</v>
      </c>
      <c r="X399" s="124">
        <f t="shared" si="35"/>
        <v>0.19</v>
      </c>
    </row>
    <row r="400" spans="1:24">
      <c r="A400" s="115">
        <v>44594</v>
      </c>
      <c r="B400" s="240">
        <f>[1]!f_nav_unit($A$1,A400)</f>
        <v>1.1956</v>
      </c>
      <c r="C400" s="240">
        <f>[1]!f_nav_accumulated($A$1,A400)</f>
        <v>1.1956</v>
      </c>
      <c r="D400" s="167">
        <v>66560445.960000001</v>
      </c>
      <c r="E400" s="222">
        <f t="shared" si="120"/>
        <v>79579669.189776003</v>
      </c>
      <c r="F400" s="238">
        <f t="shared" si="121"/>
        <v>0.99475829935934768</v>
      </c>
      <c r="G400" s="201">
        <f>出入金!W400</f>
        <v>80000000</v>
      </c>
      <c r="H400" s="201">
        <f>出入金!X400</f>
        <v>80000000</v>
      </c>
      <c r="I400" s="34">
        <f>出入金!C400</f>
        <v>4.2599999999999978E-2</v>
      </c>
      <c r="J400" s="167">
        <f t="shared" si="122"/>
        <v>0</v>
      </c>
      <c r="K400" s="167">
        <f t="shared" si="123"/>
        <v>-4732447.7077559978</v>
      </c>
      <c r="L400" s="123">
        <f t="shared" si="124"/>
        <v>-5.9155596346949973E-2</v>
      </c>
      <c r="M400" s="123">
        <f>J400/AVERAGE($G$368:G400)</f>
        <v>0</v>
      </c>
      <c r="N400" s="123">
        <f>K400/AVERAGE($G$368:G400)</f>
        <v>-5.9155596346949973E-2</v>
      </c>
      <c r="O400" s="123">
        <f>N400/COUNT($N$368:N400)*365</f>
        <v>-0.65429674747384059</v>
      </c>
      <c r="P400" s="318">
        <f>(O400-I400)/(STDEV($M$368:M400)*SQRT(365))</f>
        <v>-6.0156045446006567</v>
      </c>
      <c r="Q400" s="123">
        <f>(N400+1)/(MAX($N$368:N400)+1)-1</f>
        <v>-5.9155596346950001E-2</v>
      </c>
      <c r="R400" s="123">
        <f>MIN($Q$368:Q400)</f>
        <v>-5.9155596346950001E-2</v>
      </c>
      <c r="S400" s="123">
        <f t="shared" si="125"/>
        <v>-5.9155596346949973E-2</v>
      </c>
      <c r="T400" s="123">
        <f>(S400+1)/(MAX($S$368:S400)+1)-1</f>
        <v>-5.9155596346950001E-2</v>
      </c>
      <c r="U400" s="123">
        <f>MIN($T$368:T400)</f>
        <v>-5.9155596346950001E-2</v>
      </c>
      <c r="V400" s="124">
        <f t="shared" si="33"/>
        <v>0.2</v>
      </c>
      <c r="W400" s="120">
        <f t="shared" si="34"/>
        <v>-8.5500000000000007E-2</v>
      </c>
      <c r="X400" s="124">
        <f t="shared" si="35"/>
        <v>0.19</v>
      </c>
    </row>
    <row r="401" spans="1:24">
      <c r="A401" s="115">
        <v>44595</v>
      </c>
      <c r="B401" s="240">
        <f>[1]!f_nav_unit($A$1,A401)</f>
        <v>1.1956</v>
      </c>
      <c r="C401" s="240">
        <f>[1]!f_nav_accumulated($A$1,A401)</f>
        <v>1.1956</v>
      </c>
      <c r="D401" s="167">
        <v>66560445.960000001</v>
      </c>
      <c r="E401" s="222">
        <f t="shared" si="120"/>
        <v>79579669.189776003</v>
      </c>
      <c r="F401" s="238">
        <f t="shared" si="121"/>
        <v>0.99475829935934768</v>
      </c>
      <c r="G401" s="201">
        <f>出入金!W401</f>
        <v>80000000</v>
      </c>
      <c r="H401" s="201">
        <f>出入金!X401</f>
        <v>80000000</v>
      </c>
      <c r="I401" s="34">
        <f>出入金!C401</f>
        <v>4.2599999999999978E-2</v>
      </c>
      <c r="J401" s="167">
        <f t="shared" si="122"/>
        <v>0</v>
      </c>
      <c r="K401" s="167">
        <f t="shared" si="123"/>
        <v>-4732447.7077559978</v>
      </c>
      <c r="L401" s="123">
        <f t="shared" si="124"/>
        <v>-5.9155596346949973E-2</v>
      </c>
      <c r="M401" s="123">
        <f>J401/AVERAGE($G$368:G401)</f>
        <v>0</v>
      </c>
      <c r="N401" s="123">
        <f>K401/AVERAGE($G$368:G401)</f>
        <v>-5.9155596346949973E-2</v>
      </c>
      <c r="O401" s="123">
        <f>N401/COUNT($N$368:N401)*365</f>
        <v>-0.63505272548931591</v>
      </c>
      <c r="P401" s="318">
        <f>(O401-I401)/(STDEV($M$368:M401)*SQRT(365))</f>
        <v>-5.9323282956912387</v>
      </c>
      <c r="Q401" s="123">
        <f>(N401+1)/(MAX($N$368:N401)+1)-1</f>
        <v>-5.9155596346950001E-2</v>
      </c>
      <c r="R401" s="123">
        <f>MIN($Q$368:Q401)</f>
        <v>-5.9155596346950001E-2</v>
      </c>
      <c r="S401" s="123">
        <f t="shared" si="125"/>
        <v>-5.9155596346949973E-2</v>
      </c>
      <c r="T401" s="123">
        <f>(S401+1)/(MAX($S$368:S401)+1)-1</f>
        <v>-5.9155596346950001E-2</v>
      </c>
      <c r="U401" s="123">
        <f>MIN($T$368:T401)</f>
        <v>-5.9155596346950001E-2</v>
      </c>
      <c r="V401" s="124">
        <f t="shared" si="33"/>
        <v>0.2</v>
      </c>
      <c r="W401" s="120">
        <f t="shared" si="34"/>
        <v>-8.5500000000000007E-2</v>
      </c>
      <c r="X401" s="124">
        <f t="shared" si="35"/>
        <v>0.19</v>
      </c>
    </row>
    <row r="402" spans="1:24">
      <c r="A402" s="115">
        <v>44596</v>
      </c>
      <c r="B402" s="240">
        <f>[1]!f_nav_unit($A$1,A402)</f>
        <v>1.1956</v>
      </c>
      <c r="C402" s="240">
        <f>[1]!f_nav_accumulated($A$1,A402)</f>
        <v>1.1956</v>
      </c>
      <c r="D402" s="167">
        <v>66560445.960000001</v>
      </c>
      <c r="E402" s="222">
        <f t="shared" si="120"/>
        <v>79579669.189776003</v>
      </c>
      <c r="F402" s="238">
        <f t="shared" si="121"/>
        <v>0.99475829935934768</v>
      </c>
      <c r="G402" s="201">
        <f>出入金!W402</f>
        <v>80000000</v>
      </c>
      <c r="H402" s="201">
        <f>出入金!X402</f>
        <v>80000000</v>
      </c>
      <c r="I402" s="34">
        <f>出入金!C402</f>
        <v>4.2599999999999978E-2</v>
      </c>
      <c r="J402" s="167">
        <f t="shared" si="122"/>
        <v>0</v>
      </c>
      <c r="K402" s="167">
        <f t="shared" si="123"/>
        <v>-4732447.7077559978</v>
      </c>
      <c r="L402" s="123">
        <f t="shared" si="124"/>
        <v>-5.9155596346949973E-2</v>
      </c>
      <c r="M402" s="123">
        <f>J402/AVERAGE($G$368:G402)</f>
        <v>0</v>
      </c>
      <c r="N402" s="123">
        <f>K402/AVERAGE($G$368:G402)</f>
        <v>-5.9155596346949973E-2</v>
      </c>
      <c r="O402" s="123">
        <f>N402/COUNT($N$368:N402)*365</f>
        <v>-0.61690836190390685</v>
      </c>
      <c r="P402" s="318">
        <f>(O402-I402)/(STDEV($M$368:M402)*SQRT(365))</f>
        <v>-5.8530223970004212</v>
      </c>
      <c r="Q402" s="123">
        <f>(N402+1)/(MAX($N$368:N402)+1)-1</f>
        <v>-5.9155596346950001E-2</v>
      </c>
      <c r="R402" s="123">
        <f>MIN($Q$368:Q402)</f>
        <v>-5.9155596346950001E-2</v>
      </c>
      <c r="S402" s="123">
        <f t="shared" si="125"/>
        <v>-5.9155596346949973E-2</v>
      </c>
      <c r="T402" s="123">
        <f>(S402+1)/(MAX($S$368:S402)+1)-1</f>
        <v>-5.9155596346950001E-2</v>
      </c>
      <c r="U402" s="123">
        <f>MIN($T$368:T402)</f>
        <v>-5.9155596346950001E-2</v>
      </c>
      <c r="V402" s="124">
        <f t="shared" si="33"/>
        <v>0.2</v>
      </c>
      <c r="W402" s="120">
        <f t="shared" si="34"/>
        <v>-8.5500000000000007E-2</v>
      </c>
      <c r="X402" s="124">
        <f t="shared" si="35"/>
        <v>0.19</v>
      </c>
    </row>
    <row r="403" spans="1:24">
      <c r="A403" s="115">
        <v>44597</v>
      </c>
      <c r="B403" s="240">
        <f>[1]!f_nav_unit($A$1,A403)</f>
        <v>1.1956</v>
      </c>
      <c r="C403" s="240">
        <f>[1]!f_nav_accumulated($A$1,A403)</f>
        <v>1.1956</v>
      </c>
      <c r="D403" s="167">
        <v>66560445.960000001</v>
      </c>
      <c r="E403" s="222">
        <f t="shared" si="120"/>
        <v>79579669.189776003</v>
      </c>
      <c r="F403" s="238">
        <f t="shared" si="121"/>
        <v>0.99475829935934768</v>
      </c>
      <c r="G403" s="201">
        <f>出入金!W403</f>
        <v>80000000</v>
      </c>
      <c r="H403" s="201">
        <f>出入金!X403</f>
        <v>80000000</v>
      </c>
      <c r="I403" s="34">
        <f>出入金!C403</f>
        <v>4.2599999999999978E-2</v>
      </c>
      <c r="J403" s="167">
        <f t="shared" si="122"/>
        <v>0</v>
      </c>
      <c r="K403" s="167">
        <f t="shared" si="123"/>
        <v>-4732447.7077559978</v>
      </c>
      <c r="L403" s="123">
        <f t="shared" si="124"/>
        <v>-5.9155596346949973E-2</v>
      </c>
      <c r="M403" s="123">
        <f>J403/AVERAGE($G$368:G403)</f>
        <v>0</v>
      </c>
      <c r="N403" s="123">
        <f>K403/AVERAGE($G$368:G403)</f>
        <v>-5.9155596346949973E-2</v>
      </c>
      <c r="O403" s="123">
        <f>N403/COUNT($N$368:N403)*365</f>
        <v>-0.59977201851768724</v>
      </c>
      <c r="P403" s="318">
        <f>(O403-I403)/(STDEV($M$368:M403)*SQRT(365))</f>
        <v>-5.7773905634296634</v>
      </c>
      <c r="Q403" s="123">
        <f>(N403+1)/(MAX($N$368:N403)+1)-1</f>
        <v>-5.9155596346950001E-2</v>
      </c>
      <c r="R403" s="123">
        <f>MIN($Q$368:Q403)</f>
        <v>-5.9155596346950001E-2</v>
      </c>
      <c r="S403" s="123">
        <f t="shared" si="125"/>
        <v>-5.9155596346949973E-2</v>
      </c>
      <c r="T403" s="123">
        <f>(S403+1)/(MAX($S$368:S403)+1)-1</f>
        <v>-5.9155596346950001E-2</v>
      </c>
      <c r="U403" s="123">
        <f>MIN($T$368:T403)</f>
        <v>-5.9155596346950001E-2</v>
      </c>
      <c r="V403" s="124">
        <f t="shared" si="33"/>
        <v>0.2</v>
      </c>
      <c r="W403" s="120">
        <f t="shared" si="34"/>
        <v>-8.5500000000000007E-2</v>
      </c>
      <c r="X403" s="124">
        <f t="shared" si="35"/>
        <v>0.19</v>
      </c>
    </row>
    <row r="404" spans="1:24">
      <c r="A404" s="115">
        <v>44598</v>
      </c>
      <c r="B404" s="240">
        <f>[1]!f_nav_unit($A$1,A404)</f>
        <v>1.1956</v>
      </c>
      <c r="C404" s="240">
        <f>[1]!f_nav_accumulated($A$1,A404)</f>
        <v>1.1956</v>
      </c>
      <c r="D404" s="167">
        <v>66560445.960000001</v>
      </c>
      <c r="E404" s="222">
        <f t="shared" si="120"/>
        <v>79579669.189776003</v>
      </c>
      <c r="F404" s="238">
        <f t="shared" si="121"/>
        <v>0.99475829935934768</v>
      </c>
      <c r="G404" s="201">
        <f>出入金!W404</f>
        <v>80000000</v>
      </c>
      <c r="H404" s="201">
        <f>出入金!X404</f>
        <v>80000000</v>
      </c>
      <c r="I404" s="34">
        <f>出入金!C404</f>
        <v>4.2599999999999978E-2</v>
      </c>
      <c r="J404" s="167">
        <f t="shared" si="122"/>
        <v>0</v>
      </c>
      <c r="K404" s="167">
        <f t="shared" si="123"/>
        <v>-4732447.7077559978</v>
      </c>
      <c r="L404" s="123">
        <f t="shared" si="124"/>
        <v>-5.9155596346949973E-2</v>
      </c>
      <c r="M404" s="123">
        <f>J404/AVERAGE($G$368:G404)</f>
        <v>0</v>
      </c>
      <c r="N404" s="123">
        <f>K404/AVERAGE($G$368:G404)</f>
        <v>-5.9155596346949973E-2</v>
      </c>
      <c r="O404" s="123">
        <f>N404/COUNT($N$368:N404)*365</f>
        <v>-0.58356196396315507</v>
      </c>
      <c r="P404" s="318">
        <f>(O404-I404)/(STDEV($M$368:M404)*SQRT(365))</f>
        <v>-5.705166479255098</v>
      </c>
      <c r="Q404" s="123">
        <f>(N404+1)/(MAX($N$368:N404)+1)-1</f>
        <v>-5.9155596346950001E-2</v>
      </c>
      <c r="R404" s="123">
        <f>MIN($Q$368:Q404)</f>
        <v>-5.9155596346950001E-2</v>
      </c>
      <c r="S404" s="123">
        <f t="shared" si="125"/>
        <v>-5.9155596346949973E-2</v>
      </c>
      <c r="T404" s="123">
        <f>(S404+1)/(MAX($S$368:S404)+1)-1</f>
        <v>-5.9155596346950001E-2</v>
      </c>
      <c r="U404" s="123">
        <f>MIN($T$368:T404)</f>
        <v>-5.9155596346950001E-2</v>
      </c>
      <c r="V404" s="124">
        <f t="shared" si="33"/>
        <v>0.2</v>
      </c>
      <c r="W404" s="120">
        <f t="shared" si="34"/>
        <v>-8.5500000000000007E-2</v>
      </c>
      <c r="X404" s="124">
        <f t="shared" si="35"/>
        <v>0.19</v>
      </c>
    </row>
    <row r="405" spans="1:24">
      <c r="A405" s="115">
        <v>44599</v>
      </c>
      <c r="B405" s="240">
        <f>[1]!f_nav_unit($A$1,A405)</f>
        <v>1.1956</v>
      </c>
      <c r="C405" s="240">
        <f>[1]!f_nav_accumulated($A$1,A405)</f>
        <v>1.1956</v>
      </c>
      <c r="D405" s="167">
        <v>66560445.960000001</v>
      </c>
      <c r="E405" s="222">
        <f t="shared" si="120"/>
        <v>79579669.189776003</v>
      </c>
      <c r="F405" s="238">
        <f t="shared" si="121"/>
        <v>0.99475829935934768</v>
      </c>
      <c r="G405" s="201">
        <f>出入金!W405</f>
        <v>80000000</v>
      </c>
      <c r="H405" s="201">
        <f>出入金!X405</f>
        <v>80000000</v>
      </c>
      <c r="I405" s="34">
        <f>出入金!C405</f>
        <v>4.2599999999999978E-2</v>
      </c>
      <c r="J405" s="167">
        <f t="shared" si="122"/>
        <v>0</v>
      </c>
      <c r="K405" s="167">
        <f t="shared" si="123"/>
        <v>-4732447.7077559978</v>
      </c>
      <c r="L405" s="123">
        <f t="shared" si="124"/>
        <v>-5.9155596346949973E-2</v>
      </c>
      <c r="M405" s="123">
        <f>J405/AVERAGE($G$368:G405)</f>
        <v>0</v>
      </c>
      <c r="N405" s="123">
        <f>K405/AVERAGE($G$368:G405)</f>
        <v>-5.9155596346949973E-2</v>
      </c>
      <c r="O405" s="123">
        <f>N405/COUNT($N$368:N405)*365</f>
        <v>-0.56820507017465105</v>
      </c>
      <c r="P405" s="318">
        <f>(O405-I405)/(STDEV($M$368:M405)*SQRT(365))</f>
        <v>-5.6361100100386317</v>
      </c>
      <c r="Q405" s="123">
        <f>(N405+1)/(MAX($N$368:N405)+1)-1</f>
        <v>-5.9155596346950001E-2</v>
      </c>
      <c r="R405" s="123">
        <f>MIN($Q$368:Q405)</f>
        <v>-5.9155596346950001E-2</v>
      </c>
      <c r="S405" s="123">
        <f t="shared" si="125"/>
        <v>-5.9155596346949973E-2</v>
      </c>
      <c r="T405" s="123">
        <f>(S405+1)/(MAX($S$368:S405)+1)-1</f>
        <v>-5.9155596346950001E-2</v>
      </c>
      <c r="U405" s="123">
        <f>MIN($T$368:T405)</f>
        <v>-5.9155596346950001E-2</v>
      </c>
      <c r="V405" s="124">
        <f t="shared" si="33"/>
        <v>0.2</v>
      </c>
      <c r="W405" s="120">
        <f t="shared" si="34"/>
        <v>-8.5500000000000007E-2</v>
      </c>
      <c r="X405" s="124">
        <f t="shared" si="35"/>
        <v>0.19</v>
      </c>
    </row>
    <row r="406" spans="1:24">
      <c r="A406" s="115">
        <v>44600</v>
      </c>
      <c r="B406" s="240">
        <f>[1]!f_nav_unit($A$1,A406)</f>
        <v>1.1956</v>
      </c>
      <c r="C406" s="240">
        <f>[1]!f_nav_accumulated($A$1,A406)</f>
        <v>1.1956</v>
      </c>
      <c r="D406" s="167">
        <v>66560445.960000001</v>
      </c>
      <c r="E406" s="222">
        <f t="shared" ref="E406" si="126">B406*D406</f>
        <v>79579669.189776003</v>
      </c>
      <c r="F406" s="238">
        <f t="shared" ref="F406" si="127">C406/$C$248</f>
        <v>0.99475829935934768</v>
      </c>
      <c r="G406" s="201">
        <f>出入金!W406</f>
        <v>80000000</v>
      </c>
      <c r="H406" s="201">
        <f>出入金!X406</f>
        <v>80000000</v>
      </c>
      <c r="I406" s="34">
        <f>出入金!C406</f>
        <v>4.2599999999999978E-2</v>
      </c>
      <c r="J406" s="167">
        <f t="shared" ref="J406" si="128">E406-E405</f>
        <v>0</v>
      </c>
      <c r="K406" s="167">
        <f t="shared" ref="K406" si="129">E406-G406-$K$367</f>
        <v>-4732447.7077559978</v>
      </c>
      <c r="L406" s="123">
        <f t="shared" ref="L406" si="130">K406/H406</f>
        <v>-5.9155596346949973E-2</v>
      </c>
      <c r="M406" s="123">
        <f>J406/AVERAGE($G$368:G406)</f>
        <v>0</v>
      </c>
      <c r="N406" s="123">
        <f>K406/AVERAGE($G$368:G406)</f>
        <v>-5.9155596346949973E-2</v>
      </c>
      <c r="O406" s="123">
        <f>N406/COUNT($N$368:N406)*365</f>
        <v>-0.55363570940094209</v>
      </c>
      <c r="P406" s="320">
        <f>(O406-I406)/(STDEV($M$368:M406)*SQRT(365))</f>
        <v>-5.5700039841569486</v>
      </c>
      <c r="Q406" s="123">
        <f>(N406+1)/(MAX($N$368:N406)+1)-1</f>
        <v>-5.9155596346950001E-2</v>
      </c>
      <c r="R406" s="123">
        <f>MIN($Q$368:Q406)</f>
        <v>-5.9155596346950001E-2</v>
      </c>
      <c r="S406" s="123">
        <f t="shared" ref="S406" si="131">IF(WEEKDAY(A:A)=6,N:N,S405)</f>
        <v>-5.9155596346949973E-2</v>
      </c>
      <c r="T406" s="123">
        <f>(S406+1)/(MAX($S$368:S406)+1)-1</f>
        <v>-5.9155596346950001E-2</v>
      </c>
      <c r="U406" s="123">
        <f>MIN($T$368:T406)</f>
        <v>-5.9155596346950001E-2</v>
      </c>
      <c r="V406" s="124">
        <f t="shared" si="33"/>
        <v>0.2</v>
      </c>
      <c r="W406" s="120">
        <f t="shared" si="34"/>
        <v>-8.5500000000000007E-2</v>
      </c>
      <c r="X406" s="124">
        <f t="shared" si="35"/>
        <v>0.19</v>
      </c>
    </row>
    <row r="407" spans="1:24">
      <c r="A407" s="115">
        <v>44601</v>
      </c>
      <c r="B407" s="240">
        <f>[1]!f_nav_unit($A$1,A407)</f>
        <v>1.1956</v>
      </c>
      <c r="C407" s="240">
        <f>[1]!f_nav_accumulated($A$1,A407)</f>
        <v>1.1956</v>
      </c>
      <c r="D407" s="167">
        <v>66560445.960000001</v>
      </c>
      <c r="E407" s="222">
        <f t="shared" ref="E407" si="132">B407*D407</f>
        <v>79579669.189776003</v>
      </c>
      <c r="F407" s="238">
        <f t="shared" ref="F407" si="133">C407/$C$248</f>
        <v>0.99475829935934768</v>
      </c>
      <c r="G407" s="201">
        <f>出入金!W407</f>
        <v>80000000</v>
      </c>
      <c r="H407" s="201">
        <f>出入金!X407</f>
        <v>80000000</v>
      </c>
      <c r="I407" s="34">
        <f>出入金!C407</f>
        <v>4.2599999999999978E-2</v>
      </c>
      <c r="J407" s="167">
        <f t="shared" ref="J407" si="134">E407-E406</f>
        <v>0</v>
      </c>
      <c r="K407" s="167">
        <f t="shared" ref="K407" si="135">E407-G407-$K$367</f>
        <v>-4732447.7077559978</v>
      </c>
      <c r="L407" s="123">
        <f t="shared" ref="L407" si="136">K407/H407</f>
        <v>-5.9155596346949973E-2</v>
      </c>
      <c r="M407" s="123">
        <f>J407/AVERAGE($G$368:G407)</f>
        <v>0</v>
      </c>
      <c r="N407" s="123">
        <f>K407/AVERAGE($G$368:G407)</f>
        <v>-5.9155596346949973E-2</v>
      </c>
      <c r="O407" s="123">
        <f>N407/COUNT($N$368:N407)*365</f>
        <v>-0.53979481666591844</v>
      </c>
      <c r="P407" s="321">
        <f>(O407-I407)/(STDEV($M$368:M407)*SQRT(365))</f>
        <v>-5.5066514453282149</v>
      </c>
      <c r="Q407" s="123">
        <f>(N407+1)/(MAX($N$368:N407)+1)-1</f>
        <v>-5.9155596346950001E-2</v>
      </c>
      <c r="R407" s="123">
        <f>MIN($Q$368:Q407)</f>
        <v>-5.9155596346950001E-2</v>
      </c>
      <c r="S407" s="123">
        <f t="shared" ref="S407" si="137">IF(WEEKDAY(A:A)=6,N:N,S406)</f>
        <v>-5.9155596346949973E-2</v>
      </c>
      <c r="T407" s="123">
        <f>(S407+1)/(MAX($S$368:S407)+1)-1</f>
        <v>-5.9155596346950001E-2</v>
      </c>
      <c r="U407" s="123">
        <f>MIN($T$368:T407)</f>
        <v>-5.9155596346950001E-2</v>
      </c>
      <c r="V407" s="124">
        <f t="shared" si="33"/>
        <v>0.2</v>
      </c>
      <c r="W407" s="120">
        <f t="shared" si="34"/>
        <v>-8.5500000000000007E-2</v>
      </c>
      <c r="X407" s="124">
        <f t="shared" si="35"/>
        <v>0.19</v>
      </c>
    </row>
    <row r="408" spans="1:24">
      <c r="A408" s="115">
        <v>44602</v>
      </c>
      <c r="B408" s="240">
        <f>[1]!f_nav_unit($A$1,A408)</f>
        <v>1.1956</v>
      </c>
      <c r="C408" s="240">
        <f>[1]!f_nav_accumulated($A$1,A408)</f>
        <v>1.1956</v>
      </c>
      <c r="D408" s="167">
        <v>66560445.960000001</v>
      </c>
      <c r="E408" s="222">
        <f t="shared" ref="E408" si="138">B408*D408</f>
        <v>79579669.189776003</v>
      </c>
      <c r="F408" s="238">
        <f t="shared" ref="F408" si="139">C408/$C$248</f>
        <v>0.99475829935934768</v>
      </c>
      <c r="G408" s="201">
        <f>出入金!W408</f>
        <v>80000000</v>
      </c>
      <c r="H408" s="201">
        <f>出入金!X408</f>
        <v>80000000</v>
      </c>
      <c r="I408" s="34">
        <f>出入金!C408</f>
        <v>4.2599999999999978E-2</v>
      </c>
      <c r="J408" s="167">
        <f t="shared" ref="J408" si="140">E408-E407</f>
        <v>0</v>
      </c>
      <c r="K408" s="167">
        <f t="shared" ref="K408" si="141">E408-G408-$K$367</f>
        <v>-4732447.7077559978</v>
      </c>
      <c r="L408" s="123">
        <f t="shared" ref="L408" si="142">K408/H408</f>
        <v>-5.9155596346949973E-2</v>
      </c>
      <c r="M408" s="123">
        <f>J408/AVERAGE($G$368:G408)</f>
        <v>0</v>
      </c>
      <c r="N408" s="123">
        <f>K408/AVERAGE($G$368:G408)</f>
        <v>-5.9155596346949973E-2</v>
      </c>
      <c r="O408" s="123">
        <f>N408/COUNT($N$368:N408)*365</f>
        <v>-0.5266290894301644</v>
      </c>
      <c r="P408" s="322">
        <f>(O408-I408)/(STDEV($M$368:M408)*SQRT(365))</f>
        <v>-5.4458732967239953</v>
      </c>
      <c r="Q408" s="123">
        <f>(N408+1)/(MAX($N$368:N408)+1)-1</f>
        <v>-5.9155596346950001E-2</v>
      </c>
      <c r="R408" s="123">
        <f>MIN($Q$368:Q408)</f>
        <v>-5.9155596346950001E-2</v>
      </c>
      <c r="S408" s="123">
        <f t="shared" ref="S408" si="143">IF(WEEKDAY(A:A)=6,N:N,S407)</f>
        <v>-5.9155596346949973E-2</v>
      </c>
      <c r="T408" s="123">
        <f>(S408+1)/(MAX($S$368:S408)+1)-1</f>
        <v>-5.9155596346950001E-2</v>
      </c>
      <c r="U408" s="123">
        <f>MIN($T$368:T408)</f>
        <v>-5.9155596346950001E-2</v>
      </c>
      <c r="V408" s="124">
        <f t="shared" si="33"/>
        <v>0.2</v>
      </c>
      <c r="W408" s="120">
        <f t="shared" si="34"/>
        <v>-8.5500000000000007E-2</v>
      </c>
      <c r="X408" s="124">
        <f t="shared" si="35"/>
        <v>0.19</v>
      </c>
    </row>
    <row r="409" spans="1:24">
      <c r="A409" s="115">
        <v>44603</v>
      </c>
      <c r="B409" s="240">
        <f>[1]!f_nav_unit($A$1,A409)</f>
        <v>1.2078</v>
      </c>
      <c r="C409" s="240">
        <f>[1]!f_nav_accumulated($A$1,A409)</f>
        <v>1.2078</v>
      </c>
      <c r="D409" s="167">
        <v>66560445.960000001</v>
      </c>
      <c r="E409" s="222">
        <f t="shared" ref="E409" si="144">B409*D409</f>
        <v>80391706.630487993</v>
      </c>
      <c r="F409" s="238">
        <f t="shared" ref="F409" si="145">C409/$C$248</f>
        <v>1.0049088942507696</v>
      </c>
      <c r="G409" s="201">
        <f>出入金!W409</f>
        <v>80000000</v>
      </c>
      <c r="H409" s="201">
        <f>出入金!X409</f>
        <v>80000000</v>
      </c>
      <c r="I409" s="34">
        <f>出入金!C409</f>
        <v>4.2599999999999978E-2</v>
      </c>
      <c r="J409" s="167">
        <f t="shared" ref="J409" si="146">E409-E408</f>
        <v>812037.44071199</v>
      </c>
      <c r="K409" s="167">
        <f t="shared" ref="K409" si="147">E409-G409-$K$367</f>
        <v>-3920410.2670440078</v>
      </c>
      <c r="L409" s="123">
        <f t="shared" ref="L409" si="148">K409/H409</f>
        <v>-4.9005128338050097E-2</v>
      </c>
      <c r="M409" s="123">
        <f>J409/AVERAGE($G$368:G409)</f>
        <v>1.0150468008899875E-2</v>
      </c>
      <c r="N409" s="123">
        <f>K409/AVERAGE($G$368:G409)</f>
        <v>-4.9005128338050097E-2</v>
      </c>
      <c r="O409" s="123">
        <f>N409/COUNT($N$368:N409)*365</f>
        <v>-0.4258779010330544</v>
      </c>
      <c r="P409" s="323">
        <f>(O409-I409)/(STDEV($M$368:M409)*SQRT(365))</f>
        <v>-4.307761724051784</v>
      </c>
      <c r="Q409" s="123">
        <f>(N409+1)/(MAX($N$368:N409)+1)-1</f>
        <v>-4.9005128338050152E-2</v>
      </c>
      <c r="R409" s="123">
        <f>MIN($Q$368:Q409)</f>
        <v>-5.9155596346950001E-2</v>
      </c>
      <c r="S409" s="123">
        <f t="shared" ref="S409" si="149">IF(WEEKDAY(A:A)=6,N:N,S408)</f>
        <v>-4.9005128338050097E-2</v>
      </c>
      <c r="T409" s="123">
        <f>(S409+1)/(MAX($S$368:S409)+1)-1</f>
        <v>-4.9005128338050152E-2</v>
      </c>
      <c r="U409" s="123">
        <f>MIN($T$368:T409)</f>
        <v>-5.9155596346950001E-2</v>
      </c>
      <c r="V409" s="124">
        <f t="shared" si="33"/>
        <v>0.2</v>
      </c>
      <c r="W409" s="120">
        <f t="shared" si="34"/>
        <v>-8.5500000000000007E-2</v>
      </c>
      <c r="X409" s="124">
        <f t="shared" si="35"/>
        <v>0.19</v>
      </c>
    </row>
    <row r="410" spans="1:24">
      <c r="A410" s="115">
        <v>44604</v>
      </c>
      <c r="B410" s="240">
        <f>[1]!f_nav_unit($A$1,A410)</f>
        <v>1.2078</v>
      </c>
      <c r="C410" s="240">
        <f>[1]!f_nav_accumulated($A$1,A410)</f>
        <v>1.2078</v>
      </c>
      <c r="D410" s="167">
        <v>66560445.960000001</v>
      </c>
      <c r="E410" s="222">
        <f t="shared" ref="E410:E412" si="150">B410*D410</f>
        <v>80391706.630487993</v>
      </c>
      <c r="F410" s="238">
        <f t="shared" ref="F410:F412" si="151">C410/$C$248</f>
        <v>1.0049088942507696</v>
      </c>
      <c r="G410" s="201">
        <f>出入金!W410</f>
        <v>80000000</v>
      </c>
      <c r="H410" s="201">
        <f>出入金!X410</f>
        <v>80000000</v>
      </c>
      <c r="I410" s="34">
        <f>出入金!C410</f>
        <v>4.2599999999999978E-2</v>
      </c>
      <c r="J410" s="167">
        <f t="shared" ref="J410:J412" si="152">E410-E409</f>
        <v>0</v>
      </c>
      <c r="K410" s="167">
        <f t="shared" ref="K410:K412" si="153">E410-G410-$K$367</f>
        <v>-3920410.2670440078</v>
      </c>
      <c r="L410" s="123">
        <f t="shared" ref="L410:L412" si="154">K410/H410</f>
        <v>-4.9005128338050097E-2</v>
      </c>
      <c r="M410" s="123">
        <f>J410/AVERAGE($G$368:G410)</f>
        <v>0</v>
      </c>
      <c r="N410" s="123">
        <f>K410/AVERAGE($G$368:G410)</f>
        <v>-4.9005128338050097E-2</v>
      </c>
      <c r="O410" s="123">
        <f>N410/COUNT($N$368:N410)*365</f>
        <v>-0.41597376379972761</v>
      </c>
      <c r="P410" s="324">
        <f>(O410-I410)/(STDEV($M$368:M410)*SQRT(365))</f>
        <v>-4.2656699186518416</v>
      </c>
      <c r="Q410" s="123">
        <f>(N410+1)/(MAX($N$368:N410)+1)-1</f>
        <v>-4.9005128338050152E-2</v>
      </c>
      <c r="R410" s="123">
        <f>MIN($Q$368:Q410)</f>
        <v>-5.9155596346950001E-2</v>
      </c>
      <c r="S410" s="123">
        <f t="shared" ref="S410:S412" si="155">IF(WEEKDAY(A:A)=6,N:N,S409)</f>
        <v>-4.9005128338050097E-2</v>
      </c>
      <c r="T410" s="123">
        <f>(S410+1)/(MAX($S$368:S410)+1)-1</f>
        <v>-4.9005128338050152E-2</v>
      </c>
      <c r="U410" s="123">
        <f>MIN($T$368:T410)</f>
        <v>-5.9155596346950001E-2</v>
      </c>
      <c r="V410" s="124">
        <f t="shared" si="33"/>
        <v>0.2</v>
      </c>
      <c r="W410" s="120">
        <f t="shared" si="34"/>
        <v>-8.5500000000000007E-2</v>
      </c>
      <c r="X410" s="124">
        <f t="shared" si="35"/>
        <v>0.19</v>
      </c>
    </row>
    <row r="411" spans="1:24">
      <c r="A411" s="115">
        <v>44605</v>
      </c>
      <c r="B411" s="240">
        <f>[1]!f_nav_unit($A$1,A411)</f>
        <v>1.2078</v>
      </c>
      <c r="C411" s="240">
        <f>[1]!f_nav_accumulated($A$1,A411)</f>
        <v>1.2078</v>
      </c>
      <c r="D411" s="167">
        <v>66560445.960000001</v>
      </c>
      <c r="E411" s="222">
        <f t="shared" si="150"/>
        <v>80391706.630487993</v>
      </c>
      <c r="F411" s="238">
        <f t="shared" si="151"/>
        <v>1.0049088942507696</v>
      </c>
      <c r="G411" s="201">
        <f>出入金!W411</f>
        <v>80000000</v>
      </c>
      <c r="H411" s="201">
        <f>出入金!X411</f>
        <v>80000000</v>
      </c>
      <c r="I411" s="34">
        <f>出入金!C411</f>
        <v>4.2599999999999978E-2</v>
      </c>
      <c r="J411" s="167">
        <f t="shared" si="152"/>
        <v>0</v>
      </c>
      <c r="K411" s="167">
        <f t="shared" si="153"/>
        <v>-3920410.2670440078</v>
      </c>
      <c r="L411" s="123">
        <f t="shared" si="154"/>
        <v>-4.9005128338050097E-2</v>
      </c>
      <c r="M411" s="123">
        <f>J411/AVERAGE($G$368:G411)</f>
        <v>0</v>
      </c>
      <c r="N411" s="123">
        <f>K411/AVERAGE($G$368:G411)</f>
        <v>-4.9005128338050097E-2</v>
      </c>
      <c r="O411" s="123">
        <f>N411/COUNT($N$368:N411)*365</f>
        <v>-0.40651981462246101</v>
      </c>
      <c r="P411" s="324">
        <f>(O411-I411)/(STDEV($M$368:M411)*SQRT(365))</f>
        <v>-4.2251553299884446</v>
      </c>
      <c r="Q411" s="123">
        <f>(N411+1)/(MAX($N$368:N411)+1)-1</f>
        <v>-4.9005128338050152E-2</v>
      </c>
      <c r="R411" s="123">
        <f>MIN($Q$368:Q411)</f>
        <v>-5.9155596346950001E-2</v>
      </c>
      <c r="S411" s="123">
        <f t="shared" si="155"/>
        <v>-4.9005128338050097E-2</v>
      </c>
      <c r="T411" s="123">
        <f>(S411+1)/(MAX($S$368:S411)+1)-1</f>
        <v>-4.9005128338050152E-2</v>
      </c>
      <c r="U411" s="123">
        <f>MIN($T$368:T411)</f>
        <v>-5.9155596346950001E-2</v>
      </c>
      <c r="V411" s="124">
        <f t="shared" ref="V411:V414" si="156">$V$248</f>
        <v>0.2</v>
      </c>
      <c r="W411" s="120">
        <f t="shared" ref="W411:W414" si="157">$W$248</f>
        <v>-8.5500000000000007E-2</v>
      </c>
      <c r="X411" s="124">
        <f t="shared" ref="X411:X414" si="158">$X$248</f>
        <v>0.19</v>
      </c>
    </row>
    <row r="412" spans="1:24">
      <c r="A412" s="115">
        <v>44606</v>
      </c>
      <c r="B412" s="240">
        <f>[1]!f_nav_unit($A$1,A412)</f>
        <v>1.2078</v>
      </c>
      <c r="C412" s="240">
        <f>[1]!f_nav_accumulated($A$1,A412)</f>
        <v>1.2078</v>
      </c>
      <c r="D412" s="167">
        <v>66560445.960000001</v>
      </c>
      <c r="E412" s="222">
        <f t="shared" si="150"/>
        <v>80391706.630487993</v>
      </c>
      <c r="F412" s="238">
        <f t="shared" si="151"/>
        <v>1.0049088942507696</v>
      </c>
      <c r="G412" s="201">
        <f>出入金!W412</f>
        <v>80000000</v>
      </c>
      <c r="H412" s="201">
        <f>出入金!X412</f>
        <v>80000000</v>
      </c>
      <c r="I412" s="34">
        <f>出入金!C412</f>
        <v>4.2599999999999978E-2</v>
      </c>
      <c r="J412" s="167">
        <f t="shared" si="152"/>
        <v>0</v>
      </c>
      <c r="K412" s="167">
        <f t="shared" si="153"/>
        <v>-3920410.2670440078</v>
      </c>
      <c r="L412" s="123">
        <f t="shared" si="154"/>
        <v>-4.9005128338050097E-2</v>
      </c>
      <c r="M412" s="123">
        <f>J412/AVERAGE($G$368:G412)</f>
        <v>0</v>
      </c>
      <c r="N412" s="123">
        <f>K412/AVERAGE($G$368:G412)</f>
        <v>-4.9005128338050097E-2</v>
      </c>
      <c r="O412" s="123">
        <f>N412/COUNT($N$368:N412)*365</f>
        <v>-0.39748604096418411</v>
      </c>
      <c r="P412" s="324">
        <f>(O412-I412)/(STDEV($M$368:M412)*SQRT(365))</f>
        <v>-4.1861269790250111</v>
      </c>
      <c r="Q412" s="123">
        <f>(N412+1)/(MAX($N$368:N412)+1)-1</f>
        <v>-4.9005128338050152E-2</v>
      </c>
      <c r="R412" s="123">
        <f>MIN($Q$368:Q412)</f>
        <v>-5.9155596346950001E-2</v>
      </c>
      <c r="S412" s="123">
        <f t="shared" si="155"/>
        <v>-4.9005128338050097E-2</v>
      </c>
      <c r="T412" s="123">
        <f>(S412+1)/(MAX($S$368:S412)+1)-1</f>
        <v>-4.9005128338050152E-2</v>
      </c>
      <c r="U412" s="123">
        <f>MIN($T$368:T412)</f>
        <v>-5.9155596346950001E-2</v>
      </c>
      <c r="V412" s="124">
        <f t="shared" si="156"/>
        <v>0.2</v>
      </c>
      <c r="W412" s="120">
        <f t="shared" si="157"/>
        <v>-8.5500000000000007E-2</v>
      </c>
      <c r="X412" s="124">
        <f t="shared" si="158"/>
        <v>0.19</v>
      </c>
    </row>
    <row r="413" spans="1:24">
      <c r="A413" s="115">
        <v>44607</v>
      </c>
      <c r="B413" s="240">
        <f>[1]!f_nav_unit($A$1,A413)</f>
        <v>1.2078</v>
      </c>
      <c r="C413" s="240">
        <f>[1]!f_nav_accumulated($A$1,A413)</f>
        <v>1.2078</v>
      </c>
      <c r="D413" s="167">
        <v>66560445.960000001</v>
      </c>
      <c r="E413" s="222">
        <f t="shared" ref="E413" si="159">B413*D413</f>
        <v>80391706.630487993</v>
      </c>
      <c r="F413" s="238">
        <f t="shared" ref="F413" si="160">C413/$C$248</f>
        <v>1.0049088942507696</v>
      </c>
      <c r="G413" s="201">
        <f>出入金!W413</f>
        <v>80000000</v>
      </c>
      <c r="H413" s="201">
        <f>出入金!X413</f>
        <v>80000000</v>
      </c>
      <c r="I413" s="34">
        <f>出入金!C413</f>
        <v>4.2599999999999978E-2</v>
      </c>
      <c r="J413" s="167">
        <f t="shared" ref="J413" si="161">E413-E412</f>
        <v>0</v>
      </c>
      <c r="K413" s="167">
        <f t="shared" ref="K413" si="162">E413-G413-$K$367</f>
        <v>-3920410.2670440078</v>
      </c>
      <c r="L413" s="123">
        <f t="shared" ref="L413" si="163">K413/H413</f>
        <v>-4.9005128338050097E-2</v>
      </c>
      <c r="M413" s="123">
        <f>J413/AVERAGE($G$368:G413)</f>
        <v>0</v>
      </c>
      <c r="N413" s="123">
        <f>K413/AVERAGE($G$368:G413)</f>
        <v>-4.9005128338050097E-2</v>
      </c>
      <c r="O413" s="123">
        <f>N413/COUNT($N$368:N413)*365</f>
        <v>-0.38884504007365839</v>
      </c>
      <c r="P413" s="325">
        <f>(O413-I413)/(STDEV($M$368:M413)*SQRT(365))</f>
        <v>-4.1485010183726194</v>
      </c>
      <c r="Q413" s="123">
        <f>(N413+1)/(MAX($N$368:N413)+1)-1</f>
        <v>-4.9005128338050152E-2</v>
      </c>
      <c r="R413" s="123">
        <f>MIN($Q$368:Q413)</f>
        <v>-5.9155596346950001E-2</v>
      </c>
      <c r="S413" s="123">
        <f t="shared" ref="S413" si="164">IF(WEEKDAY(A:A)=6,N:N,S412)</f>
        <v>-4.9005128338050097E-2</v>
      </c>
      <c r="T413" s="123">
        <f>(S413+1)/(MAX($S$368:S413)+1)-1</f>
        <v>-4.9005128338050152E-2</v>
      </c>
      <c r="U413" s="123">
        <f>MIN($T$368:T413)</f>
        <v>-5.9155596346950001E-2</v>
      </c>
      <c r="V413" s="124">
        <f t="shared" si="156"/>
        <v>0.2</v>
      </c>
      <c r="W413" s="120">
        <f t="shared" si="157"/>
        <v>-8.5500000000000007E-2</v>
      </c>
      <c r="X413" s="124">
        <f t="shared" si="158"/>
        <v>0.19</v>
      </c>
    </row>
    <row r="414" spans="1:24">
      <c r="A414" s="115">
        <v>44608</v>
      </c>
      <c r="B414" s="240">
        <f>[1]!f_nav_unit($A$1,A414)</f>
        <v>1.2078</v>
      </c>
      <c r="C414" s="240">
        <f>[1]!f_nav_accumulated($A$1,A414)</f>
        <v>1.2078</v>
      </c>
      <c r="D414" s="167">
        <v>66560445.960000001</v>
      </c>
      <c r="E414" s="222">
        <f t="shared" ref="E414" si="165">B414*D414</f>
        <v>80391706.630487993</v>
      </c>
      <c r="F414" s="238">
        <f t="shared" ref="F414" si="166">C414/$C$248</f>
        <v>1.0049088942507696</v>
      </c>
      <c r="G414" s="201">
        <f>出入金!W414</f>
        <v>80000000</v>
      </c>
      <c r="H414" s="201">
        <f>出入金!X414</f>
        <v>80000000</v>
      </c>
      <c r="I414" s="34">
        <f>出入金!C414</f>
        <v>4.2599999999999978E-2</v>
      </c>
      <c r="J414" s="167">
        <f t="shared" ref="J414" si="167">E414-E413</f>
        <v>0</v>
      </c>
      <c r="K414" s="167">
        <f t="shared" ref="K414" si="168">E414-G414-$K$367</f>
        <v>-3920410.2670440078</v>
      </c>
      <c r="L414" s="123">
        <f t="shared" ref="L414" si="169">K414/H414</f>
        <v>-4.9005128338050097E-2</v>
      </c>
      <c r="M414" s="123">
        <f>J414/AVERAGE($G$368:G414)</f>
        <v>0</v>
      </c>
      <c r="N414" s="123">
        <f>K414/AVERAGE($G$368:G414)</f>
        <v>-4.9005128338050097E-2</v>
      </c>
      <c r="O414" s="123">
        <f>N414/COUNT($N$368:N414)*365</f>
        <v>-0.38057174134868688</v>
      </c>
      <c r="P414" s="326">
        <f>(O414-I414)/(STDEV($M$368:M414)*SQRT(365))</f>
        <v>-4.1122000306420006</v>
      </c>
      <c r="Q414" s="123">
        <f>(N414+1)/(MAX($N$368:N414)+1)-1</f>
        <v>-4.9005128338050152E-2</v>
      </c>
      <c r="R414" s="123">
        <f>MIN($Q$368:Q414)</f>
        <v>-5.9155596346950001E-2</v>
      </c>
      <c r="S414" s="123">
        <f t="shared" ref="S414" si="170">IF(WEEKDAY(A:A)=6,N:N,S413)</f>
        <v>-4.9005128338050097E-2</v>
      </c>
      <c r="T414" s="123">
        <f>(S414+1)/(MAX($S$368:S414)+1)-1</f>
        <v>-4.9005128338050152E-2</v>
      </c>
      <c r="U414" s="123">
        <f>MIN($T$368:T414)</f>
        <v>-5.9155596346950001E-2</v>
      </c>
      <c r="V414" s="124">
        <f t="shared" si="156"/>
        <v>0.2</v>
      </c>
      <c r="W414" s="120">
        <f t="shared" si="157"/>
        <v>-8.5500000000000007E-2</v>
      </c>
      <c r="X414" s="124">
        <f t="shared" si="158"/>
        <v>0.19</v>
      </c>
    </row>
  </sheetData>
  <mergeCells count="6">
    <mergeCell ref="V1:X1"/>
    <mergeCell ref="B1:F1"/>
    <mergeCell ref="G1:I1"/>
    <mergeCell ref="J1:K1"/>
    <mergeCell ref="M1:N1"/>
    <mergeCell ref="Q1:R1"/>
  </mergeCells>
  <phoneticPr fontId="1" type="noConversion"/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14"/>
  <sheetViews>
    <sheetView workbookViewId="0">
      <pane xSplit="1" ySplit="2" topLeftCell="B381" activePane="bottomRight" state="frozen"/>
      <selection activeCell="N366" sqref="N366:P367"/>
      <selection pane="topRight" activeCell="N366" sqref="N366:P367"/>
      <selection pane="bottomLeft" activeCell="N366" sqref="N366:P367"/>
      <selection pane="bottomRight" activeCell="G397" sqref="G397"/>
    </sheetView>
  </sheetViews>
  <sheetFormatPr defaultRowHeight="13.5"/>
  <cols>
    <col min="1" max="1" width="11.625" style="75" bestFit="1" customWidth="1"/>
    <col min="2" max="2" width="8.625" style="191" customWidth="1"/>
    <col min="3" max="3" width="11.75" style="191" customWidth="1"/>
    <col min="4" max="4" width="10.5" style="191" customWidth="1"/>
    <col min="5" max="5" width="11.625" style="167" customWidth="1"/>
    <col min="6" max="6" width="11.75" style="167" customWidth="1"/>
    <col min="7" max="7" width="12.875" style="191" customWidth="1"/>
    <col min="8" max="8" width="15.375" style="192" customWidth="1"/>
    <col min="9" max="9" width="13.75" style="192" customWidth="1"/>
    <col min="10" max="10" width="14.125" style="75" bestFit="1" customWidth="1"/>
    <col min="11" max="11" width="14.125" style="167" customWidth="1"/>
    <col min="12" max="13" width="15.625" style="167" customWidth="1"/>
    <col min="14" max="14" width="17.375" style="167" customWidth="1"/>
    <col min="15" max="16" width="15.625" style="167" customWidth="1"/>
    <col min="17" max="17" width="15.625" style="123" customWidth="1"/>
    <col min="18" max="18" width="9.25" style="123" customWidth="1"/>
    <col min="19" max="19" width="11.125" style="123" customWidth="1"/>
    <col min="20" max="20" width="10.875" style="123" customWidth="1"/>
    <col min="21" max="21" width="13.5" style="123" customWidth="1"/>
    <col min="22" max="22" width="17.25" style="93" bestFit="1" customWidth="1"/>
    <col min="23" max="23" width="14.75" style="123" bestFit="1" customWidth="1"/>
    <col min="24" max="24" width="11.25" style="210" customWidth="1"/>
    <col min="25" max="26" width="15.125" style="210" bestFit="1" customWidth="1"/>
    <col min="27" max="27" width="10.375" style="211" customWidth="1"/>
    <col min="28" max="28" width="9.375" style="75" bestFit="1" customWidth="1"/>
    <col min="29" max="29" width="9.375" style="123" bestFit="1" customWidth="1"/>
    <col min="30" max="30" width="10.25" style="75" customWidth="1"/>
    <col min="32" max="32" width="13" style="75" bestFit="1" customWidth="1"/>
    <col min="33" max="33" width="10.125" style="75" customWidth="1"/>
    <col min="35" max="35" width="10.75" style="123" customWidth="1"/>
  </cols>
  <sheetData>
    <row r="1" spans="1:35">
      <c r="A1" s="1"/>
      <c r="B1" s="342" t="s">
        <v>71</v>
      </c>
      <c r="C1" s="343"/>
      <c r="D1" s="343"/>
      <c r="E1" s="343"/>
      <c r="F1" s="343"/>
      <c r="G1" s="344"/>
      <c r="H1" s="346" t="s">
        <v>72</v>
      </c>
      <c r="I1" s="343"/>
      <c r="J1" s="344"/>
      <c r="K1" s="350" t="s">
        <v>73</v>
      </c>
      <c r="L1" s="343"/>
      <c r="M1" s="343"/>
      <c r="N1" s="343"/>
      <c r="O1" s="343"/>
      <c r="P1" s="344"/>
      <c r="Q1" s="156"/>
      <c r="R1" s="347" t="s">
        <v>74</v>
      </c>
      <c r="S1" s="343"/>
      <c r="T1" s="343"/>
      <c r="U1" s="343"/>
      <c r="V1" s="343"/>
      <c r="W1" s="343"/>
      <c r="X1" s="343"/>
      <c r="Y1" s="343"/>
      <c r="Z1" s="344"/>
      <c r="AA1" s="227"/>
      <c r="AB1" s="351" t="s">
        <v>75</v>
      </c>
      <c r="AC1" s="344"/>
      <c r="AD1" s="159"/>
      <c r="AE1" s="159"/>
      <c r="AF1" s="159"/>
      <c r="AG1" s="342" t="s">
        <v>76</v>
      </c>
      <c r="AH1" s="343"/>
      <c r="AI1" s="344"/>
    </row>
    <row r="2" spans="1:35" ht="28.5" customHeight="1">
      <c r="A2" s="1" t="s">
        <v>56</v>
      </c>
      <c r="B2" s="243" t="s">
        <v>0</v>
      </c>
      <c r="C2" s="243" t="s">
        <v>98</v>
      </c>
      <c r="D2" s="243" t="s">
        <v>99</v>
      </c>
      <c r="E2" s="244" t="s">
        <v>78</v>
      </c>
      <c r="F2" s="244" t="s">
        <v>100</v>
      </c>
      <c r="G2" s="230" t="s">
        <v>101</v>
      </c>
      <c r="H2" s="245" t="s">
        <v>80</v>
      </c>
      <c r="I2" s="245" t="s">
        <v>81</v>
      </c>
      <c r="J2" s="30" t="s">
        <v>82</v>
      </c>
      <c r="K2" s="246" t="s">
        <v>58</v>
      </c>
      <c r="L2" s="246" t="s">
        <v>66</v>
      </c>
      <c r="M2" s="246" t="s">
        <v>83</v>
      </c>
      <c r="N2" s="246" t="s">
        <v>102</v>
      </c>
      <c r="O2" s="246" t="s">
        <v>103</v>
      </c>
      <c r="P2" s="246" t="s">
        <v>104</v>
      </c>
      <c r="Q2" s="8" t="s">
        <v>105</v>
      </c>
      <c r="R2" s="8" t="s">
        <v>62</v>
      </c>
      <c r="S2" s="8" t="s">
        <v>67</v>
      </c>
      <c r="T2" s="30" t="s">
        <v>87</v>
      </c>
      <c r="U2" s="8" t="s">
        <v>88</v>
      </c>
      <c r="V2" s="33" t="s">
        <v>106</v>
      </c>
      <c r="W2" s="8" t="s">
        <v>107</v>
      </c>
      <c r="X2" s="247" t="s">
        <v>108</v>
      </c>
      <c r="Y2" s="247" t="s">
        <v>109</v>
      </c>
      <c r="Z2" s="247" t="s">
        <v>110</v>
      </c>
      <c r="AA2" s="227" t="s">
        <v>90</v>
      </c>
      <c r="AB2" s="31" t="s">
        <v>91</v>
      </c>
      <c r="AC2" s="32" t="s">
        <v>92</v>
      </c>
      <c r="AD2" s="198" t="s">
        <v>93</v>
      </c>
      <c r="AE2" s="199" t="s">
        <v>94</v>
      </c>
      <c r="AF2" s="199" t="s">
        <v>111</v>
      </c>
      <c r="AG2" s="86" t="s">
        <v>116</v>
      </c>
      <c r="AH2" s="86" t="s">
        <v>92</v>
      </c>
      <c r="AI2" s="91" t="s">
        <v>97</v>
      </c>
    </row>
    <row r="3" spans="1:35" hidden="1">
      <c r="A3" s="115">
        <v>44197</v>
      </c>
      <c r="B3" s="200"/>
      <c r="C3" s="200"/>
      <c r="D3" s="200"/>
      <c r="E3" s="175"/>
      <c r="F3" s="175"/>
      <c r="G3" s="200"/>
      <c r="H3" s="201">
        <f>出入金!AB3</f>
        <v>0</v>
      </c>
      <c r="I3" s="201">
        <f>出入金!AC3</f>
        <v>0</v>
      </c>
      <c r="J3" s="34">
        <f>出入金!C3</f>
        <v>4.4400000000000002E-2</v>
      </c>
      <c r="K3" s="175"/>
      <c r="L3" s="175"/>
      <c r="M3" s="175"/>
      <c r="N3" s="175"/>
      <c r="O3" s="175"/>
      <c r="P3" s="175"/>
      <c r="Q3" s="78"/>
      <c r="R3" s="78"/>
      <c r="S3" s="78"/>
      <c r="T3" s="78"/>
      <c r="U3" s="78"/>
      <c r="V3" s="5"/>
      <c r="W3" s="78"/>
      <c r="X3" s="218"/>
      <c r="Y3" s="218"/>
      <c r="Z3" s="218"/>
      <c r="AA3" s="219"/>
      <c r="AB3" s="60"/>
      <c r="AC3" s="78"/>
    </row>
    <row r="4" spans="1:35" hidden="1">
      <c r="A4" s="115">
        <v>44198</v>
      </c>
      <c r="B4" s="200"/>
      <c r="C4" s="200"/>
      <c r="D4" s="200"/>
      <c r="E4" s="175"/>
      <c r="F4" s="175"/>
      <c r="G4" s="200"/>
      <c r="H4" s="201">
        <f>出入金!AB4</f>
        <v>0</v>
      </c>
      <c r="I4" s="201">
        <f>出入金!AC4</f>
        <v>0</v>
      </c>
      <c r="J4" s="34">
        <f>出入金!C4</f>
        <v>4.4400000000000002E-2</v>
      </c>
      <c r="K4" s="175"/>
      <c r="L4" s="175"/>
      <c r="M4" s="175"/>
      <c r="N4" s="175"/>
      <c r="O4" s="175"/>
      <c r="P4" s="175"/>
      <c r="Q4" s="78"/>
      <c r="R4" s="78"/>
      <c r="S4" s="78"/>
      <c r="T4" s="78"/>
      <c r="U4" s="78"/>
      <c r="V4" s="5"/>
      <c r="W4" s="78"/>
      <c r="X4" s="218"/>
      <c r="Y4" s="218"/>
      <c r="Z4" s="218"/>
      <c r="AA4" s="219"/>
      <c r="AB4" s="60"/>
      <c r="AC4" s="78"/>
    </row>
    <row r="5" spans="1:35" hidden="1">
      <c r="A5" s="115">
        <v>44199</v>
      </c>
      <c r="B5" s="200"/>
      <c r="C5" s="200"/>
      <c r="D5" s="200"/>
      <c r="E5" s="175"/>
      <c r="F5" s="175"/>
      <c r="G5" s="200"/>
      <c r="H5" s="201">
        <f>出入金!AB5</f>
        <v>0</v>
      </c>
      <c r="I5" s="201">
        <f>出入金!AC5</f>
        <v>0</v>
      </c>
      <c r="J5" s="34">
        <f>出入金!C5</f>
        <v>4.4400000000000002E-2</v>
      </c>
      <c r="K5" s="175"/>
      <c r="L5" s="175"/>
      <c r="M5" s="175"/>
      <c r="N5" s="175"/>
      <c r="O5" s="175"/>
      <c r="P5" s="175"/>
      <c r="Q5" s="78"/>
      <c r="R5" s="78"/>
      <c r="S5" s="78"/>
      <c r="T5" s="78"/>
      <c r="U5" s="78"/>
      <c r="V5" s="5"/>
      <c r="W5" s="78"/>
      <c r="X5" s="218"/>
      <c r="Y5" s="218"/>
      <c r="Z5" s="218"/>
      <c r="AA5" s="219"/>
      <c r="AB5" s="60"/>
      <c r="AC5" s="78"/>
    </row>
    <row r="6" spans="1:35" hidden="1">
      <c r="A6" s="115">
        <v>44200</v>
      </c>
      <c r="B6" s="200"/>
      <c r="C6" s="200"/>
      <c r="D6" s="200"/>
      <c r="E6" s="175"/>
      <c r="F6" s="175"/>
      <c r="G6" s="200"/>
      <c r="H6" s="201">
        <f>出入金!AB6</f>
        <v>0</v>
      </c>
      <c r="I6" s="201">
        <f>出入金!AC6</f>
        <v>0</v>
      </c>
      <c r="J6" s="34">
        <f>出入金!C6</f>
        <v>4.4400000000000002E-2</v>
      </c>
      <c r="K6" s="175"/>
      <c r="L6" s="175"/>
      <c r="M6" s="175"/>
      <c r="N6" s="175"/>
      <c r="O6" s="175"/>
      <c r="P6" s="175"/>
      <c r="Q6" s="78"/>
      <c r="R6" s="78"/>
      <c r="S6" s="78"/>
      <c r="T6" s="78"/>
      <c r="U6" s="78"/>
      <c r="V6" s="5"/>
      <c r="W6" s="78"/>
      <c r="X6" s="218"/>
      <c r="Y6" s="218"/>
      <c r="Z6" s="218"/>
      <c r="AA6" s="219"/>
      <c r="AB6" s="60"/>
      <c r="AC6" s="78"/>
    </row>
    <row r="7" spans="1:35" hidden="1">
      <c r="A7" s="115">
        <v>44201</v>
      </c>
      <c r="B7" s="200"/>
      <c r="C7" s="200"/>
      <c r="D7" s="200"/>
      <c r="E7" s="175"/>
      <c r="F7" s="175"/>
      <c r="G7" s="200"/>
      <c r="H7" s="201">
        <f>出入金!AB7</f>
        <v>0</v>
      </c>
      <c r="I7" s="201">
        <f>出入金!AC7</f>
        <v>0</v>
      </c>
      <c r="J7" s="34">
        <f>出入金!C7</f>
        <v>4.4400000000000002E-2</v>
      </c>
      <c r="K7" s="175"/>
      <c r="L7" s="175"/>
      <c r="M7" s="175"/>
      <c r="N7" s="175"/>
      <c r="O7" s="175"/>
      <c r="P7" s="175"/>
      <c r="Q7" s="78"/>
      <c r="R7" s="78"/>
      <c r="S7" s="78"/>
      <c r="T7" s="78"/>
      <c r="U7" s="78"/>
      <c r="V7" s="5"/>
      <c r="W7" s="78"/>
      <c r="X7" s="218"/>
      <c r="Y7" s="218"/>
      <c r="Z7" s="218"/>
      <c r="AA7" s="219"/>
      <c r="AB7" s="60"/>
      <c r="AC7" s="78"/>
    </row>
    <row r="8" spans="1:35" hidden="1">
      <c r="A8" s="115">
        <v>44202</v>
      </c>
      <c r="B8" s="200"/>
      <c r="C8" s="200"/>
      <c r="D8" s="200"/>
      <c r="E8" s="175"/>
      <c r="F8" s="175"/>
      <c r="G8" s="200"/>
      <c r="H8" s="201">
        <f>出入金!AB8</f>
        <v>0</v>
      </c>
      <c r="I8" s="201">
        <f>出入金!AC8</f>
        <v>0</v>
      </c>
      <c r="J8" s="34">
        <f>出入金!C8</f>
        <v>4.4400000000000002E-2</v>
      </c>
      <c r="K8" s="175"/>
      <c r="L8" s="175"/>
      <c r="M8" s="175"/>
      <c r="N8" s="175"/>
      <c r="O8" s="175"/>
      <c r="P8" s="175"/>
      <c r="Q8" s="78"/>
      <c r="R8" s="78"/>
      <c r="S8" s="78"/>
      <c r="T8" s="78"/>
      <c r="U8" s="78"/>
      <c r="V8" s="5"/>
      <c r="W8" s="78"/>
      <c r="X8" s="218"/>
      <c r="Y8" s="218"/>
      <c r="Z8" s="218"/>
      <c r="AA8" s="219"/>
      <c r="AB8" s="60"/>
      <c r="AC8" s="78"/>
    </row>
    <row r="9" spans="1:35" hidden="1">
      <c r="A9" s="115">
        <v>44203</v>
      </c>
      <c r="B9" s="200"/>
      <c r="C9" s="200"/>
      <c r="D9" s="200"/>
      <c r="E9" s="175"/>
      <c r="F9" s="175"/>
      <c r="G9" s="200"/>
      <c r="H9" s="201">
        <f>出入金!AB9</f>
        <v>0</v>
      </c>
      <c r="I9" s="201">
        <f>出入金!AC9</f>
        <v>0</v>
      </c>
      <c r="J9" s="34">
        <f>出入金!C9</f>
        <v>4.4400000000000002E-2</v>
      </c>
      <c r="K9" s="175"/>
      <c r="L9" s="175"/>
      <c r="M9" s="175"/>
      <c r="N9" s="175"/>
      <c r="O9" s="175"/>
      <c r="P9" s="175"/>
      <c r="Q9" s="78"/>
      <c r="R9" s="78"/>
      <c r="S9" s="78"/>
      <c r="T9" s="78"/>
      <c r="U9" s="78"/>
      <c r="V9" s="5"/>
      <c r="W9" s="78"/>
      <c r="X9" s="218"/>
      <c r="Y9" s="218"/>
      <c r="Z9" s="218"/>
      <c r="AA9" s="219"/>
      <c r="AB9" s="60"/>
      <c r="AC9" s="78"/>
    </row>
    <row r="10" spans="1:35" hidden="1">
      <c r="A10" s="115">
        <v>44204</v>
      </c>
      <c r="B10" s="200"/>
      <c r="C10" s="200"/>
      <c r="D10" s="200"/>
      <c r="E10" s="175"/>
      <c r="F10" s="175"/>
      <c r="G10" s="200"/>
      <c r="H10" s="201">
        <f>出入金!AB10</f>
        <v>0</v>
      </c>
      <c r="I10" s="201">
        <f>出入金!AC10</f>
        <v>0</v>
      </c>
      <c r="J10" s="34">
        <f>出入金!C10</f>
        <v>4.4400000000000002E-2</v>
      </c>
      <c r="K10" s="175"/>
      <c r="L10" s="175"/>
      <c r="M10" s="175"/>
      <c r="N10" s="175"/>
      <c r="O10" s="175"/>
      <c r="P10" s="175"/>
      <c r="Q10" s="78"/>
      <c r="R10" s="78"/>
      <c r="S10" s="78"/>
      <c r="T10" s="78"/>
      <c r="U10" s="78"/>
      <c r="V10" s="5"/>
      <c r="W10" s="78"/>
      <c r="X10" s="218"/>
      <c r="Y10" s="218"/>
      <c r="Z10" s="218"/>
      <c r="AA10" s="219"/>
      <c r="AB10" s="60"/>
      <c r="AC10" s="78"/>
    </row>
    <row r="11" spans="1:35" hidden="1">
      <c r="A11" s="115">
        <v>44205</v>
      </c>
      <c r="B11" s="200"/>
      <c r="C11" s="200"/>
      <c r="D11" s="200"/>
      <c r="E11" s="175"/>
      <c r="F11" s="175"/>
      <c r="G11" s="200"/>
      <c r="H11" s="201">
        <f>出入金!AB11</f>
        <v>0</v>
      </c>
      <c r="I11" s="201">
        <f>出入金!AC11</f>
        <v>0</v>
      </c>
      <c r="J11" s="34">
        <f>出入金!C11</f>
        <v>4.4400000000000002E-2</v>
      </c>
      <c r="K11" s="175"/>
      <c r="L11" s="175"/>
      <c r="M11" s="175"/>
      <c r="N11" s="175"/>
      <c r="O11" s="175"/>
      <c r="P11" s="175"/>
      <c r="Q11" s="78"/>
      <c r="R11" s="78"/>
      <c r="S11" s="78"/>
      <c r="T11" s="78"/>
      <c r="U11" s="78"/>
      <c r="V11" s="5"/>
      <c r="W11" s="78"/>
      <c r="X11" s="218"/>
      <c r="Y11" s="218"/>
      <c r="Z11" s="218"/>
      <c r="AA11" s="219"/>
      <c r="AB11" s="60"/>
      <c r="AC11" s="78"/>
    </row>
    <row r="12" spans="1:35" hidden="1">
      <c r="A12" s="115">
        <v>44206</v>
      </c>
      <c r="B12" s="200"/>
      <c r="C12" s="200"/>
      <c r="D12" s="200"/>
      <c r="E12" s="175"/>
      <c r="F12" s="175"/>
      <c r="G12" s="200"/>
      <c r="H12" s="201">
        <f>出入金!AB12</f>
        <v>0</v>
      </c>
      <c r="I12" s="201">
        <f>出入金!AC12</f>
        <v>0</v>
      </c>
      <c r="J12" s="34">
        <f>出入金!C12</f>
        <v>4.4400000000000002E-2</v>
      </c>
      <c r="K12" s="175"/>
      <c r="L12" s="175"/>
      <c r="M12" s="175"/>
      <c r="N12" s="175"/>
      <c r="O12" s="175"/>
      <c r="P12" s="175"/>
      <c r="Q12" s="78"/>
      <c r="R12" s="78"/>
      <c r="S12" s="78"/>
      <c r="T12" s="78"/>
      <c r="U12" s="78"/>
      <c r="V12" s="5"/>
      <c r="W12" s="78"/>
      <c r="X12" s="218"/>
      <c r="Y12" s="218"/>
      <c r="Z12" s="218"/>
      <c r="AA12" s="219"/>
      <c r="AB12" s="60"/>
      <c r="AC12" s="78"/>
    </row>
    <row r="13" spans="1:35" hidden="1">
      <c r="A13" s="115">
        <v>44207</v>
      </c>
      <c r="B13" s="200"/>
      <c r="C13" s="200"/>
      <c r="D13" s="200"/>
      <c r="E13" s="175"/>
      <c r="F13" s="175"/>
      <c r="G13" s="200"/>
      <c r="H13" s="201">
        <f>出入金!AB13</f>
        <v>0</v>
      </c>
      <c r="I13" s="201">
        <f>出入金!AC13</f>
        <v>0</v>
      </c>
      <c r="J13" s="34">
        <f>出入金!C13</f>
        <v>4.4400000000000002E-2</v>
      </c>
      <c r="K13" s="175"/>
      <c r="L13" s="175"/>
      <c r="M13" s="175"/>
      <c r="N13" s="175"/>
      <c r="O13" s="175"/>
      <c r="P13" s="175"/>
      <c r="Q13" s="78"/>
      <c r="R13" s="78"/>
      <c r="S13" s="78"/>
      <c r="T13" s="78"/>
      <c r="U13" s="78"/>
      <c r="V13" s="5"/>
      <c r="W13" s="78"/>
      <c r="X13" s="218"/>
      <c r="Y13" s="218"/>
      <c r="Z13" s="218"/>
      <c r="AA13" s="219"/>
      <c r="AB13" s="60"/>
      <c r="AC13" s="78"/>
    </row>
    <row r="14" spans="1:35" hidden="1">
      <c r="A14" s="115">
        <v>44208</v>
      </c>
      <c r="B14" s="200"/>
      <c r="C14" s="200"/>
      <c r="D14" s="200"/>
      <c r="E14" s="175"/>
      <c r="F14" s="175"/>
      <c r="G14" s="200"/>
      <c r="H14" s="201">
        <f>出入金!AB14</f>
        <v>0</v>
      </c>
      <c r="I14" s="201">
        <f>出入金!AC14</f>
        <v>0</v>
      </c>
      <c r="J14" s="34">
        <f>出入金!C14</f>
        <v>4.4400000000000002E-2</v>
      </c>
      <c r="K14" s="175"/>
      <c r="L14" s="175"/>
      <c r="M14" s="175"/>
      <c r="N14" s="175"/>
      <c r="O14" s="175"/>
      <c r="P14" s="175"/>
      <c r="Q14" s="78"/>
      <c r="R14" s="78"/>
      <c r="S14" s="78"/>
      <c r="T14" s="78"/>
      <c r="U14" s="78"/>
      <c r="V14" s="5"/>
      <c r="W14" s="78"/>
      <c r="X14" s="218"/>
      <c r="Y14" s="218"/>
      <c r="Z14" s="218"/>
      <c r="AA14" s="219"/>
      <c r="AB14" s="60"/>
      <c r="AC14" s="78"/>
    </row>
    <row r="15" spans="1:35" hidden="1">
      <c r="A15" s="115">
        <v>44209</v>
      </c>
      <c r="B15" s="200"/>
      <c r="C15" s="200"/>
      <c r="D15" s="200"/>
      <c r="E15" s="175"/>
      <c r="F15" s="175"/>
      <c r="G15" s="200"/>
      <c r="H15" s="201">
        <f>出入金!AB15</f>
        <v>0</v>
      </c>
      <c r="I15" s="201">
        <f>出入金!AC15</f>
        <v>0</v>
      </c>
      <c r="J15" s="34">
        <f>出入金!C15</f>
        <v>4.4400000000000002E-2</v>
      </c>
      <c r="K15" s="175"/>
      <c r="L15" s="175"/>
      <c r="M15" s="175"/>
      <c r="N15" s="175"/>
      <c r="O15" s="175"/>
      <c r="P15" s="175"/>
      <c r="Q15" s="78"/>
      <c r="R15" s="78"/>
      <c r="S15" s="78"/>
      <c r="T15" s="78"/>
      <c r="U15" s="78"/>
      <c r="V15" s="5"/>
      <c r="W15" s="78"/>
      <c r="X15" s="218"/>
      <c r="Y15" s="218"/>
      <c r="Z15" s="218"/>
      <c r="AA15" s="219"/>
      <c r="AB15" s="60"/>
      <c r="AC15" s="78"/>
    </row>
    <row r="16" spans="1:35" hidden="1">
      <c r="A16" s="115">
        <v>44210</v>
      </c>
      <c r="B16" s="200"/>
      <c r="C16" s="200"/>
      <c r="D16" s="200"/>
      <c r="E16" s="175"/>
      <c r="F16" s="175"/>
      <c r="G16" s="200"/>
      <c r="H16" s="201">
        <f>出入金!AB16</f>
        <v>0</v>
      </c>
      <c r="I16" s="201">
        <f>出入金!AC16</f>
        <v>0</v>
      </c>
      <c r="J16" s="34">
        <f>出入金!C16</f>
        <v>4.4400000000000002E-2</v>
      </c>
      <c r="K16" s="175"/>
      <c r="L16" s="175"/>
      <c r="M16" s="175"/>
      <c r="N16" s="175"/>
      <c r="O16" s="175"/>
      <c r="P16" s="175"/>
      <c r="Q16" s="78"/>
      <c r="R16" s="78"/>
      <c r="S16" s="78"/>
      <c r="T16" s="78"/>
      <c r="U16" s="78"/>
      <c r="V16" s="5"/>
      <c r="W16" s="78"/>
      <c r="X16" s="218"/>
      <c r="Y16" s="218"/>
      <c r="Z16" s="218"/>
      <c r="AA16" s="219"/>
      <c r="AB16" s="60"/>
      <c r="AC16" s="78"/>
    </row>
    <row r="17" spans="1:29" hidden="1">
      <c r="A17" s="115">
        <v>44211</v>
      </c>
      <c r="B17" s="200"/>
      <c r="C17" s="200"/>
      <c r="D17" s="200"/>
      <c r="E17" s="175"/>
      <c r="F17" s="175"/>
      <c r="G17" s="200"/>
      <c r="H17" s="201">
        <f>出入金!AB17</f>
        <v>0</v>
      </c>
      <c r="I17" s="201">
        <f>出入金!AC17</f>
        <v>0</v>
      </c>
      <c r="J17" s="34">
        <f>出入金!C17</f>
        <v>4.4400000000000002E-2</v>
      </c>
      <c r="K17" s="175"/>
      <c r="L17" s="175"/>
      <c r="M17" s="175"/>
      <c r="N17" s="175"/>
      <c r="O17" s="175"/>
      <c r="P17" s="175"/>
      <c r="Q17" s="78"/>
      <c r="R17" s="78"/>
      <c r="S17" s="78"/>
      <c r="T17" s="78"/>
      <c r="U17" s="78"/>
      <c r="V17" s="5"/>
      <c r="W17" s="78"/>
      <c r="X17" s="218"/>
      <c r="Y17" s="218"/>
      <c r="Z17" s="218"/>
      <c r="AA17" s="219"/>
      <c r="AB17" s="60"/>
      <c r="AC17" s="78"/>
    </row>
    <row r="18" spans="1:29" hidden="1">
      <c r="A18" s="115">
        <v>44212</v>
      </c>
      <c r="B18" s="200"/>
      <c r="C18" s="200"/>
      <c r="D18" s="200"/>
      <c r="E18" s="175"/>
      <c r="F18" s="175"/>
      <c r="G18" s="200"/>
      <c r="H18" s="201">
        <f>出入金!AB18</f>
        <v>0</v>
      </c>
      <c r="I18" s="201">
        <f>出入金!AC18</f>
        <v>0</v>
      </c>
      <c r="J18" s="34">
        <f>出入金!C18</f>
        <v>4.4400000000000002E-2</v>
      </c>
      <c r="K18" s="175"/>
      <c r="L18" s="175"/>
      <c r="M18" s="175"/>
      <c r="N18" s="175"/>
      <c r="O18" s="175"/>
      <c r="P18" s="175"/>
      <c r="Q18" s="78"/>
      <c r="R18" s="78"/>
      <c r="S18" s="78"/>
      <c r="T18" s="78"/>
      <c r="U18" s="78"/>
      <c r="V18" s="5"/>
      <c r="W18" s="78"/>
      <c r="X18" s="218"/>
      <c r="Y18" s="218"/>
      <c r="Z18" s="218"/>
      <c r="AA18" s="219"/>
      <c r="AB18" s="60"/>
      <c r="AC18" s="78"/>
    </row>
    <row r="19" spans="1:29" hidden="1">
      <c r="A19" s="115">
        <v>44213</v>
      </c>
      <c r="B19" s="200"/>
      <c r="C19" s="200"/>
      <c r="D19" s="200"/>
      <c r="E19" s="175"/>
      <c r="F19" s="175"/>
      <c r="G19" s="200"/>
      <c r="H19" s="201">
        <f>出入金!AB19</f>
        <v>0</v>
      </c>
      <c r="I19" s="201">
        <f>出入金!AC19</f>
        <v>0</v>
      </c>
      <c r="J19" s="34">
        <f>出入金!C19</f>
        <v>4.4400000000000002E-2</v>
      </c>
      <c r="K19" s="175"/>
      <c r="L19" s="175"/>
      <c r="M19" s="175"/>
      <c r="N19" s="175"/>
      <c r="O19" s="175"/>
      <c r="P19" s="175"/>
      <c r="Q19" s="78"/>
      <c r="R19" s="78"/>
      <c r="S19" s="78"/>
      <c r="T19" s="78"/>
      <c r="U19" s="78"/>
      <c r="V19" s="5"/>
      <c r="W19" s="78"/>
      <c r="X19" s="218"/>
      <c r="Y19" s="218"/>
      <c r="Z19" s="218"/>
      <c r="AA19" s="219"/>
      <c r="AB19" s="60"/>
      <c r="AC19" s="78"/>
    </row>
    <row r="20" spans="1:29" hidden="1">
      <c r="A20" s="115">
        <v>44214</v>
      </c>
      <c r="B20" s="200"/>
      <c r="C20" s="200"/>
      <c r="D20" s="200"/>
      <c r="E20" s="175"/>
      <c r="F20" s="175"/>
      <c r="G20" s="200"/>
      <c r="H20" s="201">
        <f>出入金!AB20</f>
        <v>0</v>
      </c>
      <c r="I20" s="201">
        <f>出入金!AC20</f>
        <v>0</v>
      </c>
      <c r="J20" s="34">
        <f>出入金!C20</f>
        <v>4.4400000000000002E-2</v>
      </c>
      <c r="K20" s="175"/>
      <c r="L20" s="175"/>
      <c r="M20" s="175"/>
      <c r="N20" s="175"/>
      <c r="O20" s="175"/>
      <c r="P20" s="175"/>
      <c r="Q20" s="78"/>
      <c r="R20" s="78"/>
      <c r="S20" s="78"/>
      <c r="T20" s="78"/>
      <c r="U20" s="78"/>
      <c r="V20" s="5"/>
      <c r="W20" s="78"/>
      <c r="X20" s="218"/>
      <c r="Y20" s="218"/>
      <c r="Z20" s="218"/>
      <c r="AA20" s="219"/>
      <c r="AB20" s="60"/>
      <c r="AC20" s="78"/>
    </row>
    <row r="21" spans="1:29" hidden="1">
      <c r="A21" s="115">
        <v>44215</v>
      </c>
      <c r="B21" s="200"/>
      <c r="C21" s="200"/>
      <c r="D21" s="200"/>
      <c r="E21" s="175"/>
      <c r="F21" s="175"/>
      <c r="G21" s="200"/>
      <c r="H21" s="201">
        <f>出入金!AB21</f>
        <v>0</v>
      </c>
      <c r="I21" s="201">
        <f>出入金!AC21</f>
        <v>0</v>
      </c>
      <c r="J21" s="34">
        <f>出入金!C21</f>
        <v>4.4400000000000002E-2</v>
      </c>
      <c r="K21" s="175"/>
      <c r="L21" s="175"/>
      <c r="M21" s="175"/>
      <c r="N21" s="175"/>
      <c r="O21" s="175"/>
      <c r="P21" s="175"/>
      <c r="Q21" s="78"/>
      <c r="R21" s="78"/>
      <c r="S21" s="78"/>
      <c r="T21" s="78"/>
      <c r="U21" s="78"/>
      <c r="V21" s="5"/>
      <c r="W21" s="78"/>
      <c r="X21" s="218"/>
      <c r="Y21" s="218"/>
      <c r="Z21" s="218"/>
      <c r="AA21" s="219"/>
      <c r="AB21" s="60"/>
      <c r="AC21" s="78"/>
    </row>
    <row r="22" spans="1:29" hidden="1">
      <c r="A22" s="115">
        <v>44216</v>
      </c>
      <c r="B22" s="200"/>
      <c r="C22" s="200"/>
      <c r="D22" s="200"/>
      <c r="E22" s="175"/>
      <c r="F22" s="175"/>
      <c r="G22" s="200"/>
      <c r="H22" s="201">
        <f>出入金!AB22</f>
        <v>0</v>
      </c>
      <c r="I22" s="201">
        <f>出入金!AC22</f>
        <v>0</v>
      </c>
      <c r="J22" s="34">
        <f>出入金!C22</f>
        <v>4.4400000000000002E-2</v>
      </c>
      <c r="K22" s="175"/>
      <c r="L22" s="175"/>
      <c r="M22" s="175"/>
      <c r="N22" s="175"/>
      <c r="O22" s="175"/>
      <c r="P22" s="175"/>
      <c r="Q22" s="78"/>
      <c r="R22" s="78"/>
      <c r="S22" s="78"/>
      <c r="T22" s="78"/>
      <c r="U22" s="78"/>
      <c r="V22" s="5"/>
      <c r="W22" s="78"/>
      <c r="X22" s="218"/>
      <c r="Y22" s="218"/>
      <c r="Z22" s="218"/>
      <c r="AA22" s="219"/>
      <c r="AB22" s="60"/>
      <c r="AC22" s="78"/>
    </row>
    <row r="23" spans="1:29" hidden="1">
      <c r="A23" s="115">
        <v>44217</v>
      </c>
      <c r="B23" s="200"/>
      <c r="C23" s="200"/>
      <c r="D23" s="200"/>
      <c r="E23" s="175"/>
      <c r="F23" s="175"/>
      <c r="G23" s="200"/>
      <c r="H23" s="201">
        <f>出入金!AB23</f>
        <v>0</v>
      </c>
      <c r="I23" s="201">
        <f>出入金!AC23</f>
        <v>0</v>
      </c>
      <c r="J23" s="34">
        <f>出入金!C23</f>
        <v>4.4400000000000002E-2</v>
      </c>
      <c r="K23" s="175"/>
      <c r="L23" s="175"/>
      <c r="M23" s="175"/>
      <c r="N23" s="175"/>
      <c r="O23" s="175"/>
      <c r="P23" s="175"/>
      <c r="Q23" s="78"/>
      <c r="R23" s="78"/>
      <c r="S23" s="78"/>
      <c r="T23" s="78"/>
      <c r="U23" s="78"/>
      <c r="V23" s="5"/>
      <c r="W23" s="78"/>
      <c r="X23" s="218"/>
      <c r="Y23" s="218"/>
      <c r="Z23" s="218"/>
      <c r="AA23" s="219"/>
      <c r="AB23" s="60"/>
      <c r="AC23" s="78"/>
    </row>
    <row r="24" spans="1:29" hidden="1">
      <c r="A24" s="115">
        <v>44218</v>
      </c>
      <c r="B24" s="200"/>
      <c r="C24" s="200"/>
      <c r="D24" s="200"/>
      <c r="E24" s="175"/>
      <c r="F24" s="175"/>
      <c r="G24" s="200"/>
      <c r="H24" s="201">
        <f>出入金!AB24</f>
        <v>0</v>
      </c>
      <c r="I24" s="201">
        <f>出入金!AC24</f>
        <v>0</v>
      </c>
      <c r="J24" s="34">
        <f>出入金!C24</f>
        <v>4.4400000000000002E-2</v>
      </c>
      <c r="K24" s="175"/>
      <c r="L24" s="175"/>
      <c r="M24" s="175"/>
      <c r="N24" s="175"/>
      <c r="O24" s="175"/>
      <c r="P24" s="175"/>
      <c r="Q24" s="78"/>
      <c r="R24" s="78"/>
      <c r="S24" s="78"/>
      <c r="T24" s="78"/>
      <c r="U24" s="78"/>
      <c r="V24" s="5"/>
      <c r="W24" s="78"/>
      <c r="X24" s="218"/>
      <c r="Y24" s="218"/>
      <c r="Z24" s="218"/>
      <c r="AA24" s="219"/>
      <c r="AB24" s="60"/>
      <c r="AC24" s="78"/>
    </row>
    <row r="25" spans="1:29" hidden="1">
      <c r="A25" s="115">
        <v>44219</v>
      </c>
      <c r="B25" s="200"/>
      <c r="C25" s="200"/>
      <c r="D25" s="200"/>
      <c r="E25" s="175"/>
      <c r="F25" s="175"/>
      <c r="G25" s="200"/>
      <c r="H25" s="201">
        <f>出入金!AB25</f>
        <v>0</v>
      </c>
      <c r="I25" s="201">
        <f>出入金!AC25</f>
        <v>0</v>
      </c>
      <c r="J25" s="34">
        <f>出入金!C25</f>
        <v>4.4400000000000002E-2</v>
      </c>
      <c r="K25" s="175"/>
      <c r="L25" s="175"/>
      <c r="M25" s="175"/>
      <c r="N25" s="175"/>
      <c r="O25" s="175"/>
      <c r="P25" s="175"/>
      <c r="Q25" s="78"/>
      <c r="R25" s="78"/>
      <c r="S25" s="78"/>
      <c r="T25" s="78"/>
      <c r="U25" s="78"/>
      <c r="V25" s="5"/>
      <c r="W25" s="78"/>
      <c r="X25" s="218"/>
      <c r="Y25" s="218"/>
      <c r="Z25" s="218"/>
      <c r="AA25" s="219"/>
      <c r="AB25" s="60"/>
      <c r="AC25" s="78"/>
    </row>
    <row r="26" spans="1:29" hidden="1">
      <c r="A26" s="115">
        <v>44220</v>
      </c>
      <c r="B26" s="200"/>
      <c r="C26" s="200"/>
      <c r="D26" s="200"/>
      <c r="E26" s="175"/>
      <c r="F26" s="175"/>
      <c r="G26" s="200"/>
      <c r="H26" s="201">
        <f>出入金!AB26</f>
        <v>0</v>
      </c>
      <c r="I26" s="201">
        <f>出入金!AC26</f>
        <v>0</v>
      </c>
      <c r="J26" s="34">
        <f>出入金!C26</f>
        <v>4.4400000000000002E-2</v>
      </c>
      <c r="K26" s="175"/>
      <c r="L26" s="175"/>
      <c r="M26" s="175"/>
      <c r="N26" s="175"/>
      <c r="O26" s="175"/>
      <c r="P26" s="175"/>
      <c r="Q26" s="78"/>
      <c r="R26" s="78"/>
      <c r="S26" s="78"/>
      <c r="T26" s="78"/>
      <c r="U26" s="78"/>
      <c r="V26" s="5"/>
      <c r="W26" s="78"/>
      <c r="X26" s="218"/>
      <c r="Y26" s="218"/>
      <c r="Z26" s="218"/>
      <c r="AA26" s="219"/>
      <c r="AB26" s="60"/>
      <c r="AC26" s="78"/>
    </row>
    <row r="27" spans="1:29" hidden="1">
      <c r="A27" s="115">
        <v>44221</v>
      </c>
      <c r="B27" s="200"/>
      <c r="C27" s="200"/>
      <c r="D27" s="200"/>
      <c r="E27" s="175"/>
      <c r="F27" s="175"/>
      <c r="G27" s="200"/>
      <c r="H27" s="201">
        <f>出入金!AB27</f>
        <v>0</v>
      </c>
      <c r="I27" s="201">
        <f>出入金!AC27</f>
        <v>0</v>
      </c>
      <c r="J27" s="34">
        <f>出入金!C27</f>
        <v>4.4400000000000002E-2</v>
      </c>
      <c r="K27" s="175"/>
      <c r="L27" s="175"/>
      <c r="M27" s="175"/>
      <c r="N27" s="175"/>
      <c r="O27" s="175"/>
      <c r="P27" s="175"/>
      <c r="Q27" s="78"/>
      <c r="R27" s="78"/>
      <c r="S27" s="78"/>
      <c r="T27" s="78"/>
      <c r="U27" s="78"/>
      <c r="V27" s="5"/>
      <c r="W27" s="78"/>
      <c r="X27" s="218"/>
      <c r="Y27" s="218"/>
      <c r="Z27" s="218"/>
      <c r="AA27" s="219"/>
      <c r="AB27" s="60"/>
      <c r="AC27" s="78"/>
    </row>
    <row r="28" spans="1:29" hidden="1">
      <c r="A28" s="115">
        <v>44222</v>
      </c>
      <c r="B28" s="200"/>
      <c r="C28" s="200"/>
      <c r="D28" s="200"/>
      <c r="E28" s="175"/>
      <c r="F28" s="175"/>
      <c r="G28" s="200"/>
      <c r="H28" s="201">
        <f>出入金!AB28</f>
        <v>0</v>
      </c>
      <c r="I28" s="201">
        <f>出入金!AC28</f>
        <v>0</v>
      </c>
      <c r="J28" s="34">
        <f>出入金!C28</f>
        <v>4.4400000000000002E-2</v>
      </c>
      <c r="K28" s="175"/>
      <c r="L28" s="175"/>
      <c r="M28" s="175"/>
      <c r="N28" s="175"/>
      <c r="O28" s="175"/>
      <c r="P28" s="175"/>
      <c r="Q28" s="78"/>
      <c r="R28" s="78"/>
      <c r="S28" s="78"/>
      <c r="T28" s="78"/>
      <c r="U28" s="78"/>
      <c r="V28" s="5"/>
      <c r="W28" s="78"/>
      <c r="X28" s="218"/>
      <c r="Y28" s="218"/>
      <c r="Z28" s="218"/>
      <c r="AA28" s="219"/>
      <c r="AB28" s="60"/>
      <c r="AC28" s="78"/>
    </row>
    <row r="29" spans="1:29" hidden="1">
      <c r="A29" s="115">
        <v>44223</v>
      </c>
      <c r="B29" s="200"/>
      <c r="C29" s="200"/>
      <c r="D29" s="200"/>
      <c r="E29" s="175"/>
      <c r="F29" s="175"/>
      <c r="G29" s="200"/>
      <c r="H29" s="201">
        <f>出入金!AB29</f>
        <v>0</v>
      </c>
      <c r="I29" s="201">
        <f>出入金!AC29</f>
        <v>0</v>
      </c>
      <c r="J29" s="34">
        <f>出入金!C29</f>
        <v>4.4400000000000002E-2</v>
      </c>
      <c r="K29" s="175"/>
      <c r="L29" s="175"/>
      <c r="M29" s="175"/>
      <c r="N29" s="175"/>
      <c r="O29" s="175"/>
      <c r="P29" s="175"/>
      <c r="Q29" s="78"/>
      <c r="R29" s="78"/>
      <c r="S29" s="78"/>
      <c r="T29" s="78"/>
      <c r="U29" s="78"/>
      <c r="V29" s="5"/>
      <c r="W29" s="78"/>
      <c r="X29" s="218"/>
      <c r="Y29" s="218"/>
      <c r="Z29" s="218"/>
      <c r="AA29" s="219"/>
      <c r="AB29" s="60"/>
      <c r="AC29" s="78"/>
    </row>
    <row r="30" spans="1:29" hidden="1">
      <c r="A30" s="115">
        <v>44224</v>
      </c>
      <c r="B30" s="200"/>
      <c r="C30" s="200"/>
      <c r="D30" s="200"/>
      <c r="E30" s="175"/>
      <c r="F30" s="175"/>
      <c r="G30" s="200"/>
      <c r="H30" s="201">
        <f>出入金!AB30</f>
        <v>0</v>
      </c>
      <c r="I30" s="201">
        <f>出入金!AC30</f>
        <v>0</v>
      </c>
      <c r="J30" s="34">
        <f>出入金!C30</f>
        <v>4.4400000000000002E-2</v>
      </c>
      <c r="K30" s="175"/>
      <c r="L30" s="175"/>
      <c r="M30" s="175"/>
      <c r="N30" s="175"/>
      <c r="O30" s="175"/>
      <c r="P30" s="175"/>
      <c r="Q30" s="78"/>
      <c r="R30" s="78"/>
      <c r="S30" s="78"/>
      <c r="T30" s="78"/>
      <c r="U30" s="78"/>
      <c r="V30" s="5"/>
      <c r="W30" s="78"/>
      <c r="X30" s="218"/>
      <c r="Y30" s="218"/>
      <c r="Z30" s="218"/>
      <c r="AA30" s="219"/>
      <c r="AB30" s="60"/>
      <c r="AC30" s="78"/>
    </row>
    <row r="31" spans="1:29" hidden="1">
      <c r="A31" s="115">
        <v>44225</v>
      </c>
      <c r="B31" s="200"/>
      <c r="C31" s="200"/>
      <c r="D31" s="200"/>
      <c r="E31" s="175"/>
      <c r="F31" s="175"/>
      <c r="G31" s="200"/>
      <c r="H31" s="201">
        <f>出入金!AB31</f>
        <v>0</v>
      </c>
      <c r="I31" s="201">
        <f>出入金!AC31</f>
        <v>0</v>
      </c>
      <c r="J31" s="34">
        <f>出入金!C31</f>
        <v>4.4400000000000002E-2</v>
      </c>
      <c r="K31" s="175"/>
      <c r="L31" s="175"/>
      <c r="M31" s="175"/>
      <c r="N31" s="175"/>
      <c r="O31" s="175"/>
      <c r="P31" s="175"/>
      <c r="Q31" s="78"/>
      <c r="R31" s="78"/>
      <c r="S31" s="78"/>
      <c r="T31" s="78"/>
      <c r="U31" s="78"/>
      <c r="V31" s="5"/>
      <c r="W31" s="78"/>
      <c r="X31" s="218"/>
      <c r="Y31" s="218"/>
      <c r="Z31" s="218"/>
      <c r="AA31" s="219"/>
      <c r="AB31" s="60"/>
      <c r="AC31" s="78"/>
    </row>
    <row r="32" spans="1:29" hidden="1">
      <c r="A32" s="115">
        <v>44226</v>
      </c>
      <c r="B32" s="200"/>
      <c r="C32" s="200"/>
      <c r="D32" s="200"/>
      <c r="E32" s="175"/>
      <c r="F32" s="175"/>
      <c r="G32" s="200"/>
      <c r="H32" s="201">
        <f>出入金!AB32</f>
        <v>0</v>
      </c>
      <c r="I32" s="201">
        <f>出入金!AC32</f>
        <v>0</v>
      </c>
      <c r="J32" s="34">
        <f>出入金!C32</f>
        <v>4.4400000000000002E-2</v>
      </c>
      <c r="K32" s="175"/>
      <c r="L32" s="175"/>
      <c r="M32" s="175"/>
      <c r="N32" s="175"/>
      <c r="O32" s="175"/>
      <c r="P32" s="175"/>
      <c r="Q32" s="78"/>
      <c r="R32" s="78"/>
      <c r="S32" s="78"/>
      <c r="T32" s="78"/>
      <c r="U32" s="78"/>
      <c r="V32" s="5"/>
      <c r="W32" s="78"/>
      <c r="X32" s="218"/>
      <c r="Y32" s="218"/>
      <c r="Z32" s="218"/>
      <c r="AA32" s="219"/>
      <c r="AB32" s="60"/>
      <c r="AC32" s="78"/>
    </row>
    <row r="33" spans="1:29" hidden="1">
      <c r="A33" s="115">
        <v>44227</v>
      </c>
      <c r="B33" s="200"/>
      <c r="C33" s="200"/>
      <c r="D33" s="200"/>
      <c r="E33" s="175"/>
      <c r="F33" s="175"/>
      <c r="G33" s="200"/>
      <c r="H33" s="201">
        <f>出入金!AB33</f>
        <v>0</v>
      </c>
      <c r="I33" s="201">
        <f>出入金!AC33</f>
        <v>0</v>
      </c>
      <c r="J33" s="34">
        <f>出入金!C33</f>
        <v>4.4400000000000002E-2</v>
      </c>
      <c r="K33" s="175"/>
      <c r="L33" s="175"/>
      <c r="M33" s="175"/>
      <c r="N33" s="175"/>
      <c r="O33" s="175"/>
      <c r="P33" s="175"/>
      <c r="Q33" s="78"/>
      <c r="R33" s="78"/>
      <c r="S33" s="78"/>
      <c r="T33" s="78"/>
      <c r="U33" s="78"/>
      <c r="V33" s="5"/>
      <c r="W33" s="78"/>
      <c r="X33" s="218"/>
      <c r="Y33" s="218"/>
      <c r="Z33" s="218"/>
      <c r="AA33" s="219"/>
      <c r="AB33" s="60"/>
      <c r="AC33" s="78"/>
    </row>
    <row r="34" spans="1:29" hidden="1">
      <c r="A34" s="115">
        <v>44228</v>
      </c>
      <c r="B34" s="200"/>
      <c r="C34" s="200"/>
      <c r="D34" s="200"/>
      <c r="E34" s="175"/>
      <c r="F34" s="175"/>
      <c r="G34" s="200"/>
      <c r="H34" s="201">
        <f>出入金!AB34</f>
        <v>0</v>
      </c>
      <c r="I34" s="201">
        <f>出入金!AC34</f>
        <v>0</v>
      </c>
      <c r="J34" s="34">
        <f>出入金!C34</f>
        <v>4.4400000000000002E-2</v>
      </c>
      <c r="K34" s="175"/>
      <c r="L34" s="175"/>
      <c r="M34" s="175"/>
      <c r="N34" s="175"/>
      <c r="O34" s="175"/>
      <c r="P34" s="175"/>
      <c r="Q34" s="78"/>
      <c r="R34" s="78"/>
      <c r="S34" s="78"/>
      <c r="T34" s="78"/>
      <c r="U34" s="78"/>
      <c r="V34" s="5"/>
      <c r="W34" s="78"/>
      <c r="X34" s="218"/>
      <c r="Y34" s="218"/>
      <c r="Z34" s="218"/>
      <c r="AA34" s="219"/>
      <c r="AB34" s="60"/>
      <c r="AC34" s="78"/>
    </row>
    <row r="35" spans="1:29" hidden="1">
      <c r="A35" s="115">
        <v>44229</v>
      </c>
      <c r="B35" s="200"/>
      <c r="C35" s="200"/>
      <c r="D35" s="200"/>
      <c r="E35" s="175"/>
      <c r="F35" s="175"/>
      <c r="G35" s="200"/>
      <c r="H35" s="201">
        <f>出入金!AB35</f>
        <v>0</v>
      </c>
      <c r="I35" s="201">
        <f>出入金!AC35</f>
        <v>0</v>
      </c>
      <c r="J35" s="34">
        <f>出入金!C35</f>
        <v>4.4400000000000002E-2</v>
      </c>
      <c r="K35" s="175"/>
      <c r="L35" s="175"/>
      <c r="M35" s="175"/>
      <c r="N35" s="175"/>
      <c r="O35" s="175"/>
      <c r="P35" s="175"/>
      <c r="Q35" s="78"/>
      <c r="R35" s="78"/>
      <c r="S35" s="78"/>
      <c r="T35" s="78"/>
      <c r="U35" s="78"/>
      <c r="V35" s="5"/>
      <c r="W35" s="78"/>
      <c r="X35" s="218"/>
      <c r="Y35" s="218"/>
      <c r="Z35" s="218"/>
      <c r="AA35" s="219"/>
      <c r="AB35" s="60"/>
      <c r="AC35" s="78"/>
    </row>
    <row r="36" spans="1:29" hidden="1">
      <c r="A36" s="115">
        <v>44230</v>
      </c>
      <c r="B36" s="200"/>
      <c r="C36" s="200"/>
      <c r="D36" s="200"/>
      <c r="E36" s="175"/>
      <c r="F36" s="175"/>
      <c r="G36" s="200"/>
      <c r="H36" s="201">
        <f>出入金!AB36</f>
        <v>0</v>
      </c>
      <c r="I36" s="201">
        <f>出入金!AC36</f>
        <v>0</v>
      </c>
      <c r="J36" s="34">
        <f>出入金!C36</f>
        <v>4.4400000000000002E-2</v>
      </c>
      <c r="K36" s="175"/>
      <c r="L36" s="175"/>
      <c r="M36" s="175"/>
      <c r="N36" s="175"/>
      <c r="O36" s="175"/>
      <c r="P36" s="175"/>
      <c r="Q36" s="78"/>
      <c r="R36" s="78"/>
      <c r="S36" s="78"/>
      <c r="T36" s="78"/>
      <c r="U36" s="78"/>
      <c r="V36" s="5"/>
      <c r="W36" s="78"/>
      <c r="X36" s="218"/>
      <c r="Y36" s="218"/>
      <c r="Z36" s="218"/>
      <c r="AA36" s="219"/>
      <c r="AB36" s="60"/>
      <c r="AC36" s="78"/>
    </row>
    <row r="37" spans="1:29" hidden="1">
      <c r="A37" s="115">
        <v>44231</v>
      </c>
      <c r="B37" s="200"/>
      <c r="C37" s="200"/>
      <c r="D37" s="200"/>
      <c r="E37" s="175"/>
      <c r="F37" s="175"/>
      <c r="G37" s="200"/>
      <c r="H37" s="201">
        <f>出入金!AB37</f>
        <v>0</v>
      </c>
      <c r="I37" s="201">
        <f>出入金!AC37</f>
        <v>0</v>
      </c>
      <c r="J37" s="34">
        <f>出入金!C37</f>
        <v>4.4400000000000002E-2</v>
      </c>
      <c r="K37" s="175"/>
      <c r="L37" s="175"/>
      <c r="M37" s="175"/>
      <c r="N37" s="175"/>
      <c r="O37" s="175"/>
      <c r="P37" s="175"/>
      <c r="Q37" s="78"/>
      <c r="R37" s="78"/>
      <c r="S37" s="78"/>
      <c r="T37" s="78"/>
      <c r="U37" s="78"/>
      <c r="V37" s="5"/>
      <c r="W37" s="78"/>
      <c r="X37" s="218"/>
      <c r="Y37" s="218"/>
      <c r="Z37" s="218"/>
      <c r="AA37" s="219"/>
      <c r="AB37" s="60"/>
      <c r="AC37" s="78"/>
    </row>
    <row r="38" spans="1:29" hidden="1">
      <c r="A38" s="115">
        <v>44232</v>
      </c>
      <c r="B38" s="200"/>
      <c r="C38" s="200"/>
      <c r="D38" s="200"/>
      <c r="E38" s="175"/>
      <c r="F38" s="175"/>
      <c r="G38" s="200"/>
      <c r="H38" s="201">
        <f>出入金!AB38</f>
        <v>0</v>
      </c>
      <c r="I38" s="201">
        <f>出入金!AC38</f>
        <v>0</v>
      </c>
      <c r="J38" s="34">
        <f>出入金!C38</f>
        <v>4.4400000000000002E-2</v>
      </c>
      <c r="K38" s="175"/>
      <c r="L38" s="175"/>
      <c r="M38" s="175"/>
      <c r="N38" s="175"/>
      <c r="O38" s="175"/>
      <c r="P38" s="175"/>
      <c r="Q38" s="78"/>
      <c r="R38" s="78"/>
      <c r="S38" s="78"/>
      <c r="T38" s="78"/>
      <c r="U38" s="78"/>
      <c r="V38" s="5"/>
      <c r="W38" s="78"/>
      <c r="X38" s="218"/>
      <c r="Y38" s="218"/>
      <c r="Z38" s="218"/>
      <c r="AA38" s="219"/>
      <c r="AB38" s="60"/>
      <c r="AC38" s="78"/>
    </row>
    <row r="39" spans="1:29" hidden="1">
      <c r="A39" s="115">
        <v>44233</v>
      </c>
      <c r="B39" s="200"/>
      <c r="C39" s="200"/>
      <c r="D39" s="200"/>
      <c r="E39" s="175"/>
      <c r="F39" s="175"/>
      <c r="G39" s="200"/>
      <c r="H39" s="201">
        <f>出入金!AB39</f>
        <v>0</v>
      </c>
      <c r="I39" s="201">
        <f>出入金!AC39</f>
        <v>0</v>
      </c>
      <c r="J39" s="34">
        <f>出入金!C39</f>
        <v>4.4400000000000002E-2</v>
      </c>
      <c r="K39" s="175"/>
      <c r="L39" s="175"/>
      <c r="M39" s="175"/>
      <c r="N39" s="175"/>
      <c r="O39" s="175"/>
      <c r="P39" s="175"/>
      <c r="Q39" s="78"/>
      <c r="R39" s="78"/>
      <c r="S39" s="78"/>
      <c r="T39" s="78"/>
      <c r="U39" s="78"/>
      <c r="V39" s="5"/>
      <c r="W39" s="78"/>
      <c r="X39" s="218"/>
      <c r="Y39" s="218"/>
      <c r="Z39" s="218"/>
      <c r="AA39" s="219"/>
      <c r="AB39" s="60"/>
      <c r="AC39" s="78"/>
    </row>
    <row r="40" spans="1:29" hidden="1">
      <c r="A40" s="115">
        <v>44234</v>
      </c>
      <c r="B40" s="200"/>
      <c r="C40" s="200"/>
      <c r="D40" s="200"/>
      <c r="E40" s="175"/>
      <c r="F40" s="175"/>
      <c r="G40" s="200"/>
      <c r="H40" s="201">
        <f>出入金!AB40</f>
        <v>0</v>
      </c>
      <c r="I40" s="201">
        <f>出入金!AC40</f>
        <v>0</v>
      </c>
      <c r="J40" s="34">
        <f>出入金!C40</f>
        <v>4.4400000000000002E-2</v>
      </c>
      <c r="K40" s="175"/>
      <c r="L40" s="175"/>
      <c r="M40" s="175"/>
      <c r="N40" s="175"/>
      <c r="O40" s="175"/>
      <c r="P40" s="175"/>
      <c r="Q40" s="78"/>
      <c r="R40" s="78"/>
      <c r="S40" s="78"/>
      <c r="T40" s="78"/>
      <c r="U40" s="78"/>
      <c r="V40" s="5"/>
      <c r="W40" s="78"/>
      <c r="X40" s="218"/>
      <c r="Y40" s="218"/>
      <c r="Z40" s="218"/>
      <c r="AA40" s="219"/>
      <c r="AB40" s="60"/>
      <c r="AC40" s="78"/>
    </row>
    <row r="41" spans="1:29" hidden="1">
      <c r="A41" s="115">
        <v>44235</v>
      </c>
      <c r="B41" s="200"/>
      <c r="C41" s="200"/>
      <c r="D41" s="200"/>
      <c r="E41" s="175"/>
      <c r="F41" s="175"/>
      <c r="G41" s="200"/>
      <c r="H41" s="201">
        <f>出入金!AB41</f>
        <v>0</v>
      </c>
      <c r="I41" s="201">
        <f>出入金!AC41</f>
        <v>0</v>
      </c>
      <c r="J41" s="34">
        <f>出入金!C41</f>
        <v>4.4400000000000002E-2</v>
      </c>
      <c r="K41" s="175"/>
      <c r="L41" s="175"/>
      <c r="M41" s="175"/>
      <c r="N41" s="175"/>
      <c r="O41" s="175"/>
      <c r="P41" s="175"/>
      <c r="Q41" s="78"/>
      <c r="R41" s="78"/>
      <c r="S41" s="78"/>
      <c r="T41" s="78"/>
      <c r="U41" s="78"/>
      <c r="V41" s="5"/>
      <c r="W41" s="78"/>
      <c r="X41" s="218"/>
      <c r="Y41" s="218"/>
      <c r="Z41" s="218"/>
      <c r="AA41" s="219"/>
      <c r="AB41" s="60"/>
      <c r="AC41" s="78"/>
    </row>
    <row r="42" spans="1:29" hidden="1">
      <c r="A42" s="115">
        <v>44236</v>
      </c>
      <c r="B42" s="200"/>
      <c r="C42" s="200"/>
      <c r="D42" s="200"/>
      <c r="E42" s="175"/>
      <c r="F42" s="175"/>
      <c r="G42" s="200"/>
      <c r="H42" s="201">
        <f>出入金!AB42</f>
        <v>0</v>
      </c>
      <c r="I42" s="201">
        <f>出入金!AC42</f>
        <v>0</v>
      </c>
      <c r="J42" s="34">
        <f>出入金!C42</f>
        <v>4.4400000000000002E-2</v>
      </c>
      <c r="K42" s="175"/>
      <c r="L42" s="175"/>
      <c r="M42" s="175"/>
      <c r="N42" s="175"/>
      <c r="O42" s="175"/>
      <c r="P42" s="175"/>
      <c r="Q42" s="78"/>
      <c r="R42" s="78"/>
      <c r="S42" s="78"/>
      <c r="T42" s="78"/>
      <c r="U42" s="78"/>
      <c r="V42" s="5"/>
      <c r="W42" s="78"/>
      <c r="X42" s="218"/>
      <c r="Y42" s="218"/>
      <c r="Z42" s="218"/>
      <c r="AA42" s="219"/>
      <c r="AB42" s="60"/>
      <c r="AC42" s="78"/>
    </row>
    <row r="43" spans="1:29" hidden="1">
      <c r="A43" s="115">
        <v>44237</v>
      </c>
      <c r="B43" s="200"/>
      <c r="C43" s="200"/>
      <c r="D43" s="200"/>
      <c r="E43" s="175"/>
      <c r="F43" s="175"/>
      <c r="G43" s="200"/>
      <c r="H43" s="201">
        <f>出入金!AB43</f>
        <v>0</v>
      </c>
      <c r="I43" s="201">
        <f>出入金!AC43</f>
        <v>0</v>
      </c>
      <c r="J43" s="34">
        <f>出入金!C43</f>
        <v>4.4400000000000002E-2</v>
      </c>
      <c r="K43" s="175"/>
      <c r="L43" s="175"/>
      <c r="M43" s="175"/>
      <c r="N43" s="175"/>
      <c r="O43" s="175"/>
      <c r="P43" s="175"/>
      <c r="Q43" s="78"/>
      <c r="R43" s="78"/>
      <c r="S43" s="78"/>
      <c r="T43" s="78"/>
      <c r="U43" s="78"/>
      <c r="V43" s="5"/>
      <c r="W43" s="78"/>
      <c r="X43" s="218"/>
      <c r="Y43" s="218"/>
      <c r="Z43" s="218"/>
      <c r="AA43" s="219"/>
      <c r="AB43" s="60"/>
      <c r="AC43" s="78"/>
    </row>
    <row r="44" spans="1:29" hidden="1">
      <c r="A44" s="115">
        <v>44238</v>
      </c>
      <c r="B44" s="200"/>
      <c r="C44" s="200"/>
      <c r="D44" s="200"/>
      <c r="E44" s="175"/>
      <c r="F44" s="175"/>
      <c r="G44" s="200"/>
      <c r="H44" s="201">
        <f>出入金!AB44</f>
        <v>0</v>
      </c>
      <c r="I44" s="201">
        <f>出入金!AC44</f>
        <v>0</v>
      </c>
      <c r="J44" s="34">
        <f>出入金!C44</f>
        <v>4.4400000000000002E-2</v>
      </c>
      <c r="K44" s="175"/>
      <c r="L44" s="175"/>
      <c r="M44" s="175"/>
      <c r="N44" s="175"/>
      <c r="O44" s="175"/>
      <c r="P44" s="175"/>
      <c r="Q44" s="78"/>
      <c r="R44" s="78"/>
      <c r="S44" s="78"/>
      <c r="T44" s="78"/>
      <c r="U44" s="78"/>
      <c r="V44" s="5"/>
      <c r="W44" s="78"/>
      <c r="X44" s="218"/>
      <c r="Y44" s="218"/>
      <c r="Z44" s="218"/>
      <c r="AA44" s="219"/>
      <c r="AB44" s="60"/>
      <c r="AC44" s="78"/>
    </row>
    <row r="45" spans="1:29" hidden="1">
      <c r="A45" s="115">
        <v>44239</v>
      </c>
      <c r="B45" s="200"/>
      <c r="C45" s="200"/>
      <c r="D45" s="200"/>
      <c r="E45" s="175"/>
      <c r="F45" s="175"/>
      <c r="G45" s="200"/>
      <c r="H45" s="201">
        <f>出入金!AB45</f>
        <v>0</v>
      </c>
      <c r="I45" s="201">
        <f>出入金!AC45</f>
        <v>0</v>
      </c>
      <c r="J45" s="34">
        <f>出入金!C45</f>
        <v>4.4400000000000002E-2</v>
      </c>
      <c r="K45" s="175"/>
      <c r="L45" s="175"/>
      <c r="M45" s="175"/>
      <c r="N45" s="175"/>
      <c r="O45" s="175"/>
      <c r="P45" s="175"/>
      <c r="Q45" s="78"/>
      <c r="R45" s="78"/>
      <c r="S45" s="78"/>
      <c r="T45" s="78"/>
      <c r="U45" s="78"/>
      <c r="V45" s="5"/>
      <c r="W45" s="78"/>
      <c r="X45" s="218"/>
      <c r="Y45" s="218"/>
      <c r="Z45" s="218"/>
      <c r="AA45" s="219"/>
      <c r="AB45" s="60"/>
      <c r="AC45" s="78"/>
    </row>
    <row r="46" spans="1:29" hidden="1">
      <c r="A46" s="115">
        <v>44240</v>
      </c>
      <c r="B46" s="200"/>
      <c r="C46" s="200"/>
      <c r="D46" s="200"/>
      <c r="E46" s="175"/>
      <c r="F46" s="175"/>
      <c r="G46" s="200"/>
      <c r="H46" s="201">
        <f>出入金!AB46</f>
        <v>0</v>
      </c>
      <c r="I46" s="201">
        <f>出入金!AC46</f>
        <v>0</v>
      </c>
      <c r="J46" s="34">
        <f>出入金!C46</f>
        <v>4.4400000000000002E-2</v>
      </c>
      <c r="K46" s="175"/>
      <c r="L46" s="175"/>
      <c r="M46" s="175"/>
      <c r="N46" s="175"/>
      <c r="O46" s="175"/>
      <c r="P46" s="175"/>
      <c r="Q46" s="78"/>
      <c r="R46" s="78"/>
      <c r="S46" s="78"/>
      <c r="T46" s="78"/>
      <c r="U46" s="78"/>
      <c r="V46" s="5"/>
      <c r="W46" s="78"/>
      <c r="X46" s="218"/>
      <c r="Y46" s="218"/>
      <c r="Z46" s="218"/>
      <c r="AA46" s="219"/>
      <c r="AB46" s="60"/>
      <c r="AC46" s="78"/>
    </row>
    <row r="47" spans="1:29" hidden="1">
      <c r="A47" s="115">
        <v>44241</v>
      </c>
      <c r="B47" s="200"/>
      <c r="C47" s="200"/>
      <c r="D47" s="200"/>
      <c r="E47" s="175"/>
      <c r="F47" s="175"/>
      <c r="G47" s="200"/>
      <c r="H47" s="201">
        <f>出入金!AB47</f>
        <v>0</v>
      </c>
      <c r="I47" s="201">
        <f>出入金!AC47</f>
        <v>0</v>
      </c>
      <c r="J47" s="34">
        <f>出入金!C47</f>
        <v>4.4400000000000002E-2</v>
      </c>
      <c r="K47" s="175"/>
      <c r="L47" s="175"/>
      <c r="M47" s="175"/>
      <c r="N47" s="175"/>
      <c r="O47" s="175"/>
      <c r="P47" s="175"/>
      <c r="Q47" s="78"/>
      <c r="R47" s="78"/>
      <c r="S47" s="78"/>
      <c r="T47" s="78"/>
      <c r="U47" s="78"/>
      <c r="V47" s="5"/>
      <c r="W47" s="78"/>
      <c r="X47" s="218"/>
      <c r="Y47" s="218"/>
      <c r="Z47" s="218"/>
      <c r="AA47" s="219"/>
      <c r="AB47" s="60"/>
      <c r="AC47" s="78"/>
    </row>
    <row r="48" spans="1:29" hidden="1">
      <c r="A48" s="115">
        <v>44242</v>
      </c>
      <c r="B48" s="200"/>
      <c r="C48" s="200"/>
      <c r="D48" s="200"/>
      <c r="E48" s="175"/>
      <c r="F48" s="175"/>
      <c r="G48" s="200"/>
      <c r="H48" s="201">
        <f>出入金!AB48</f>
        <v>0</v>
      </c>
      <c r="I48" s="201">
        <f>出入金!AC48</f>
        <v>0</v>
      </c>
      <c r="J48" s="34">
        <f>出入金!C48</f>
        <v>4.4400000000000002E-2</v>
      </c>
      <c r="K48" s="175"/>
      <c r="L48" s="175"/>
      <c r="M48" s="175"/>
      <c r="N48" s="175"/>
      <c r="O48" s="175"/>
      <c r="P48" s="175"/>
      <c r="Q48" s="78"/>
      <c r="R48" s="78"/>
      <c r="S48" s="78"/>
      <c r="T48" s="78"/>
      <c r="U48" s="78"/>
      <c r="V48" s="5"/>
      <c r="W48" s="78"/>
      <c r="X48" s="218"/>
      <c r="Y48" s="218"/>
      <c r="Z48" s="218"/>
      <c r="AA48" s="219"/>
      <c r="AB48" s="60"/>
      <c r="AC48" s="78"/>
    </row>
    <row r="49" spans="1:29" hidden="1">
      <c r="A49" s="115">
        <v>44243</v>
      </c>
      <c r="B49" s="200"/>
      <c r="C49" s="200"/>
      <c r="D49" s="200"/>
      <c r="E49" s="175"/>
      <c r="F49" s="175"/>
      <c r="G49" s="200"/>
      <c r="H49" s="201">
        <f>出入金!AB49</f>
        <v>0</v>
      </c>
      <c r="I49" s="201">
        <f>出入金!AC49</f>
        <v>0</v>
      </c>
      <c r="J49" s="34">
        <f>出入金!C49</f>
        <v>4.4400000000000002E-2</v>
      </c>
      <c r="K49" s="175"/>
      <c r="L49" s="175"/>
      <c r="M49" s="175"/>
      <c r="N49" s="175"/>
      <c r="O49" s="175"/>
      <c r="P49" s="175"/>
      <c r="Q49" s="78"/>
      <c r="R49" s="78"/>
      <c r="S49" s="78"/>
      <c r="T49" s="78"/>
      <c r="U49" s="78"/>
      <c r="V49" s="5"/>
      <c r="W49" s="78"/>
      <c r="X49" s="218"/>
      <c r="Y49" s="218"/>
      <c r="Z49" s="218"/>
      <c r="AA49" s="219"/>
      <c r="AB49" s="60"/>
      <c r="AC49" s="78"/>
    </row>
    <row r="50" spans="1:29" hidden="1">
      <c r="A50" s="115">
        <v>44244</v>
      </c>
      <c r="B50" s="200"/>
      <c r="C50" s="200"/>
      <c r="D50" s="200"/>
      <c r="E50" s="175"/>
      <c r="F50" s="175"/>
      <c r="G50" s="200"/>
      <c r="H50" s="201">
        <f>出入金!AB50</f>
        <v>0</v>
      </c>
      <c r="I50" s="201">
        <f>出入金!AC50</f>
        <v>0</v>
      </c>
      <c r="J50" s="34">
        <f>出入金!C50</f>
        <v>4.4400000000000002E-2</v>
      </c>
      <c r="K50" s="175"/>
      <c r="L50" s="175"/>
      <c r="M50" s="175"/>
      <c r="N50" s="175"/>
      <c r="O50" s="175"/>
      <c r="P50" s="175"/>
      <c r="Q50" s="78"/>
      <c r="R50" s="78"/>
      <c r="S50" s="78"/>
      <c r="T50" s="78"/>
      <c r="U50" s="78"/>
      <c r="V50" s="5"/>
      <c r="W50" s="78"/>
      <c r="X50" s="218"/>
      <c r="Y50" s="218"/>
      <c r="Z50" s="218"/>
      <c r="AA50" s="219"/>
      <c r="AB50" s="60"/>
      <c r="AC50" s="78"/>
    </row>
    <row r="51" spans="1:29" hidden="1">
      <c r="A51" s="115">
        <v>44245</v>
      </c>
      <c r="B51" s="200"/>
      <c r="C51" s="200"/>
      <c r="D51" s="200"/>
      <c r="E51" s="175"/>
      <c r="F51" s="175"/>
      <c r="G51" s="200"/>
      <c r="H51" s="201">
        <f>出入金!AB51</f>
        <v>0</v>
      </c>
      <c r="I51" s="201">
        <f>出入金!AC51</f>
        <v>0</v>
      </c>
      <c r="J51" s="34">
        <f>出入金!C51</f>
        <v>4.4400000000000002E-2</v>
      </c>
      <c r="K51" s="175"/>
      <c r="L51" s="175"/>
      <c r="M51" s="175"/>
      <c r="N51" s="175"/>
      <c r="O51" s="175"/>
      <c r="P51" s="175"/>
      <c r="Q51" s="78"/>
      <c r="R51" s="78"/>
      <c r="S51" s="78"/>
      <c r="T51" s="78"/>
      <c r="U51" s="78"/>
      <c r="V51" s="5"/>
      <c r="W51" s="78"/>
      <c r="X51" s="218"/>
      <c r="Y51" s="218"/>
      <c r="Z51" s="218"/>
      <c r="AA51" s="219"/>
      <c r="AB51" s="60"/>
      <c r="AC51" s="78"/>
    </row>
    <row r="52" spans="1:29" hidden="1">
      <c r="A52" s="115">
        <v>44246</v>
      </c>
      <c r="B52" s="200"/>
      <c r="C52" s="200"/>
      <c r="D52" s="200"/>
      <c r="E52" s="175"/>
      <c r="F52" s="175"/>
      <c r="G52" s="200"/>
      <c r="H52" s="201">
        <f>出入金!AB52</f>
        <v>0</v>
      </c>
      <c r="I52" s="201">
        <f>出入金!AC52</f>
        <v>0</v>
      </c>
      <c r="J52" s="34">
        <f>出入金!C52</f>
        <v>4.4400000000000002E-2</v>
      </c>
      <c r="K52" s="175"/>
      <c r="L52" s="175"/>
      <c r="M52" s="175"/>
      <c r="N52" s="175"/>
      <c r="O52" s="175"/>
      <c r="P52" s="175"/>
      <c r="Q52" s="78"/>
      <c r="R52" s="78"/>
      <c r="S52" s="78"/>
      <c r="T52" s="78"/>
      <c r="U52" s="78"/>
      <c r="V52" s="5"/>
      <c r="W52" s="78"/>
      <c r="X52" s="218"/>
      <c r="Y52" s="218"/>
      <c r="Z52" s="218"/>
      <c r="AA52" s="219"/>
      <c r="AB52" s="60"/>
      <c r="AC52" s="78"/>
    </row>
    <row r="53" spans="1:29" hidden="1">
      <c r="A53" s="115">
        <v>44247</v>
      </c>
      <c r="B53" s="200"/>
      <c r="C53" s="200"/>
      <c r="D53" s="200"/>
      <c r="E53" s="175"/>
      <c r="F53" s="175"/>
      <c r="G53" s="200"/>
      <c r="H53" s="201">
        <f>出入金!AB53</f>
        <v>0</v>
      </c>
      <c r="I53" s="201">
        <f>出入金!AC53</f>
        <v>0</v>
      </c>
      <c r="J53" s="34">
        <f>出入金!C53</f>
        <v>4.4400000000000002E-2</v>
      </c>
      <c r="K53" s="175"/>
      <c r="L53" s="175"/>
      <c r="M53" s="175"/>
      <c r="N53" s="175"/>
      <c r="O53" s="175"/>
      <c r="P53" s="175"/>
      <c r="Q53" s="78"/>
      <c r="R53" s="78"/>
      <c r="S53" s="78"/>
      <c r="T53" s="78"/>
      <c r="U53" s="78"/>
      <c r="V53" s="5"/>
      <c r="W53" s="78"/>
      <c r="X53" s="218"/>
      <c r="Y53" s="218"/>
      <c r="Z53" s="218"/>
      <c r="AA53" s="219"/>
      <c r="AB53" s="60"/>
      <c r="AC53" s="78"/>
    </row>
    <row r="54" spans="1:29" hidden="1">
      <c r="A54" s="115">
        <v>44248</v>
      </c>
      <c r="B54" s="200"/>
      <c r="C54" s="200"/>
      <c r="D54" s="200"/>
      <c r="E54" s="175"/>
      <c r="F54" s="175"/>
      <c r="G54" s="200"/>
      <c r="H54" s="201">
        <f>出入金!AB54</f>
        <v>0</v>
      </c>
      <c r="I54" s="201">
        <f>出入金!AC54</f>
        <v>0</v>
      </c>
      <c r="J54" s="34">
        <f>出入金!C54</f>
        <v>4.4400000000000002E-2</v>
      </c>
      <c r="K54" s="175"/>
      <c r="L54" s="175"/>
      <c r="M54" s="175"/>
      <c r="N54" s="175"/>
      <c r="O54" s="175"/>
      <c r="P54" s="175"/>
      <c r="Q54" s="78"/>
      <c r="R54" s="78"/>
      <c r="S54" s="78"/>
      <c r="T54" s="78"/>
      <c r="U54" s="78"/>
      <c r="V54" s="5"/>
      <c r="W54" s="78"/>
      <c r="X54" s="218"/>
      <c r="Y54" s="218"/>
      <c r="Z54" s="218"/>
      <c r="AA54" s="219"/>
      <c r="AB54" s="60"/>
      <c r="AC54" s="78"/>
    </row>
    <row r="55" spans="1:29" hidden="1">
      <c r="A55" s="115">
        <v>44249</v>
      </c>
      <c r="B55" s="200"/>
      <c r="C55" s="200"/>
      <c r="D55" s="200"/>
      <c r="E55" s="175"/>
      <c r="F55" s="175"/>
      <c r="G55" s="200"/>
      <c r="H55" s="201">
        <f>出入金!AB55</f>
        <v>0</v>
      </c>
      <c r="I55" s="201">
        <f>出入金!AC55</f>
        <v>0</v>
      </c>
      <c r="J55" s="34">
        <f>出入金!C55</f>
        <v>4.4400000000000002E-2</v>
      </c>
      <c r="K55" s="175"/>
      <c r="L55" s="175"/>
      <c r="M55" s="175"/>
      <c r="N55" s="175"/>
      <c r="O55" s="175"/>
      <c r="P55" s="175"/>
      <c r="Q55" s="78"/>
      <c r="R55" s="78"/>
      <c r="S55" s="78"/>
      <c r="T55" s="78"/>
      <c r="U55" s="78"/>
      <c r="V55" s="5"/>
      <c r="W55" s="78"/>
      <c r="X55" s="218"/>
      <c r="Y55" s="218"/>
      <c r="Z55" s="218"/>
      <c r="AA55" s="219"/>
      <c r="AB55" s="60"/>
      <c r="AC55" s="78"/>
    </row>
    <row r="56" spans="1:29" hidden="1">
      <c r="A56" s="115">
        <v>44250</v>
      </c>
      <c r="B56" s="200"/>
      <c r="C56" s="200"/>
      <c r="D56" s="200"/>
      <c r="E56" s="175"/>
      <c r="F56" s="175"/>
      <c r="G56" s="200"/>
      <c r="H56" s="201">
        <f>出入金!AB56</f>
        <v>0</v>
      </c>
      <c r="I56" s="201">
        <f>出入金!AC56</f>
        <v>0</v>
      </c>
      <c r="J56" s="34">
        <f>出入金!C56</f>
        <v>4.4400000000000002E-2</v>
      </c>
      <c r="K56" s="175"/>
      <c r="L56" s="175"/>
      <c r="M56" s="175"/>
      <c r="N56" s="175"/>
      <c r="O56" s="175"/>
      <c r="P56" s="175"/>
      <c r="Q56" s="78"/>
      <c r="R56" s="78"/>
      <c r="S56" s="78"/>
      <c r="T56" s="78"/>
      <c r="U56" s="78"/>
      <c r="V56" s="5"/>
      <c r="W56" s="78"/>
      <c r="X56" s="218"/>
      <c r="Y56" s="218"/>
      <c r="Z56" s="218"/>
      <c r="AA56" s="219"/>
      <c r="AB56" s="60"/>
      <c r="AC56" s="78"/>
    </row>
    <row r="57" spans="1:29" hidden="1">
      <c r="A57" s="115">
        <v>44251</v>
      </c>
      <c r="B57" s="200"/>
      <c r="C57" s="200"/>
      <c r="D57" s="200"/>
      <c r="E57" s="175"/>
      <c r="F57" s="175"/>
      <c r="G57" s="200"/>
      <c r="H57" s="201">
        <f>出入金!AB57</f>
        <v>0</v>
      </c>
      <c r="I57" s="201">
        <f>出入金!AC57</f>
        <v>0</v>
      </c>
      <c r="J57" s="34">
        <f>出入金!C57</f>
        <v>4.4400000000000002E-2</v>
      </c>
      <c r="K57" s="175"/>
      <c r="L57" s="175"/>
      <c r="M57" s="175"/>
      <c r="N57" s="175"/>
      <c r="O57" s="175"/>
      <c r="P57" s="175"/>
      <c r="Q57" s="78"/>
      <c r="R57" s="78"/>
      <c r="S57" s="78"/>
      <c r="T57" s="78"/>
      <c r="U57" s="78"/>
      <c r="V57" s="5"/>
      <c r="W57" s="78"/>
      <c r="X57" s="218"/>
      <c r="Y57" s="218"/>
      <c r="Z57" s="218"/>
      <c r="AA57" s="219"/>
      <c r="AB57" s="60"/>
      <c r="AC57" s="78"/>
    </row>
    <row r="58" spans="1:29" hidden="1">
      <c r="A58" s="115">
        <v>44252</v>
      </c>
      <c r="B58" s="200"/>
      <c r="C58" s="200"/>
      <c r="D58" s="200"/>
      <c r="E58" s="175"/>
      <c r="F58" s="175"/>
      <c r="G58" s="200"/>
      <c r="H58" s="201">
        <f>出入金!AB58</f>
        <v>0</v>
      </c>
      <c r="I58" s="201">
        <f>出入金!AC58</f>
        <v>0</v>
      </c>
      <c r="J58" s="34">
        <f>出入金!C58</f>
        <v>4.4400000000000002E-2</v>
      </c>
      <c r="K58" s="175"/>
      <c r="L58" s="175"/>
      <c r="M58" s="175"/>
      <c r="N58" s="175"/>
      <c r="O58" s="175"/>
      <c r="P58" s="175"/>
      <c r="Q58" s="78"/>
      <c r="R58" s="78"/>
      <c r="S58" s="78"/>
      <c r="T58" s="78"/>
      <c r="U58" s="78"/>
      <c r="V58" s="5"/>
      <c r="W58" s="78"/>
      <c r="X58" s="218"/>
      <c r="Y58" s="218"/>
      <c r="Z58" s="218"/>
      <c r="AA58" s="219"/>
      <c r="AB58" s="60"/>
      <c r="AC58" s="78"/>
    </row>
    <row r="59" spans="1:29" hidden="1">
      <c r="A59" s="115">
        <v>44253</v>
      </c>
      <c r="B59" s="200"/>
      <c r="C59" s="200"/>
      <c r="D59" s="200"/>
      <c r="E59" s="175"/>
      <c r="F59" s="175"/>
      <c r="G59" s="200"/>
      <c r="H59" s="201">
        <f>出入金!AB59</f>
        <v>0</v>
      </c>
      <c r="I59" s="201">
        <f>出入金!AC59</f>
        <v>0</v>
      </c>
      <c r="J59" s="34">
        <f>出入金!C59</f>
        <v>4.4400000000000002E-2</v>
      </c>
      <c r="K59" s="175"/>
      <c r="L59" s="175"/>
      <c r="M59" s="175"/>
      <c r="N59" s="175"/>
      <c r="O59" s="175"/>
      <c r="P59" s="175"/>
      <c r="Q59" s="78"/>
      <c r="R59" s="78"/>
      <c r="S59" s="78"/>
      <c r="T59" s="78"/>
      <c r="U59" s="78"/>
      <c r="V59" s="5"/>
      <c r="W59" s="78"/>
      <c r="X59" s="218"/>
      <c r="Y59" s="218"/>
      <c r="Z59" s="218"/>
      <c r="AA59" s="219"/>
      <c r="AB59" s="60"/>
      <c r="AC59" s="78"/>
    </row>
    <row r="60" spans="1:29" hidden="1">
      <c r="A60" s="115">
        <v>44254</v>
      </c>
      <c r="B60" s="200"/>
      <c r="C60" s="200"/>
      <c r="D60" s="200"/>
      <c r="E60" s="175"/>
      <c r="F60" s="175"/>
      <c r="G60" s="200"/>
      <c r="H60" s="201">
        <f>出入金!AB60</f>
        <v>0</v>
      </c>
      <c r="I60" s="201">
        <f>出入金!AC60</f>
        <v>0</v>
      </c>
      <c r="J60" s="34">
        <f>出入金!C60</f>
        <v>4.4400000000000002E-2</v>
      </c>
      <c r="K60" s="175"/>
      <c r="L60" s="175"/>
      <c r="M60" s="175"/>
      <c r="N60" s="175"/>
      <c r="O60" s="175"/>
      <c r="P60" s="175"/>
      <c r="Q60" s="78"/>
      <c r="R60" s="78"/>
      <c r="S60" s="78"/>
      <c r="T60" s="78"/>
      <c r="U60" s="78"/>
      <c r="V60" s="5"/>
      <c r="W60" s="78"/>
      <c r="X60" s="218"/>
      <c r="Y60" s="218"/>
      <c r="Z60" s="218"/>
      <c r="AA60" s="219"/>
      <c r="AB60" s="60"/>
      <c r="AC60" s="78"/>
    </row>
    <row r="61" spans="1:29" hidden="1">
      <c r="A61" s="115">
        <v>44255</v>
      </c>
      <c r="B61" s="200"/>
      <c r="C61" s="200"/>
      <c r="D61" s="200"/>
      <c r="E61" s="175"/>
      <c r="F61" s="175"/>
      <c r="G61" s="200"/>
      <c r="H61" s="201">
        <f>出入金!AB61</f>
        <v>0</v>
      </c>
      <c r="I61" s="201">
        <f>出入金!AC61</f>
        <v>0</v>
      </c>
      <c r="J61" s="34">
        <f>出入金!C61</f>
        <v>4.4400000000000002E-2</v>
      </c>
      <c r="K61" s="175"/>
      <c r="L61" s="175"/>
      <c r="M61" s="175"/>
      <c r="N61" s="175"/>
      <c r="O61" s="175"/>
      <c r="P61" s="175"/>
      <c r="Q61" s="78"/>
      <c r="R61" s="78"/>
      <c r="S61" s="78"/>
      <c r="T61" s="78"/>
      <c r="U61" s="78"/>
      <c r="V61" s="5"/>
      <c r="W61" s="78"/>
      <c r="X61" s="218"/>
      <c r="Y61" s="218"/>
      <c r="Z61" s="218"/>
      <c r="AA61" s="219"/>
      <c r="AB61" s="60"/>
      <c r="AC61" s="78"/>
    </row>
    <row r="62" spans="1:29" hidden="1">
      <c r="A62" s="115">
        <v>44256</v>
      </c>
      <c r="B62" s="200"/>
      <c r="C62" s="200"/>
      <c r="D62" s="200"/>
      <c r="E62" s="175"/>
      <c r="F62" s="175"/>
      <c r="G62" s="200"/>
      <c r="H62" s="201">
        <f>出入金!AB62</f>
        <v>0</v>
      </c>
      <c r="I62" s="201">
        <f>出入金!AC62</f>
        <v>0</v>
      </c>
      <c r="J62" s="34">
        <f>出入金!C62</f>
        <v>4.4387500000000003E-2</v>
      </c>
      <c r="K62" s="175"/>
      <c r="L62" s="175"/>
      <c r="M62" s="175"/>
      <c r="N62" s="175"/>
      <c r="O62" s="175"/>
      <c r="P62" s="175"/>
      <c r="Q62" s="78"/>
      <c r="R62" s="78"/>
      <c r="S62" s="78"/>
      <c r="T62" s="78"/>
      <c r="U62" s="78"/>
      <c r="V62" s="5"/>
      <c r="W62" s="78"/>
      <c r="X62" s="218"/>
      <c r="Y62" s="218"/>
      <c r="Z62" s="218"/>
      <c r="AA62" s="219"/>
      <c r="AB62" s="60"/>
      <c r="AC62" s="78"/>
    </row>
    <row r="63" spans="1:29" hidden="1">
      <c r="A63" s="115">
        <v>44257</v>
      </c>
      <c r="B63" s="200"/>
      <c r="C63" s="200"/>
      <c r="D63" s="200"/>
      <c r="E63" s="175"/>
      <c r="F63" s="175"/>
      <c r="G63" s="200"/>
      <c r="H63" s="201">
        <f>出入金!AB63</f>
        <v>0</v>
      </c>
      <c r="I63" s="201">
        <f>出入金!AC63</f>
        <v>0</v>
      </c>
      <c r="J63" s="34">
        <f>出入金!C63</f>
        <v>4.4375757575757582E-2</v>
      </c>
      <c r="K63" s="175"/>
      <c r="L63" s="175"/>
      <c r="M63" s="175"/>
      <c r="N63" s="175"/>
      <c r="O63" s="175"/>
      <c r="P63" s="175"/>
      <c r="Q63" s="78"/>
      <c r="R63" s="78"/>
      <c r="S63" s="78"/>
      <c r="T63" s="78"/>
      <c r="U63" s="78"/>
      <c r="V63" s="5"/>
      <c r="W63" s="78"/>
      <c r="X63" s="218"/>
      <c r="Y63" s="218"/>
      <c r="Z63" s="218"/>
      <c r="AA63" s="219"/>
      <c r="AB63" s="60"/>
      <c r="AC63" s="78"/>
    </row>
    <row r="64" spans="1:29" hidden="1">
      <c r="A64" s="115">
        <v>44258</v>
      </c>
      <c r="B64" s="200"/>
      <c r="C64" s="200"/>
      <c r="D64" s="200"/>
      <c r="E64" s="175"/>
      <c r="F64" s="175"/>
      <c r="G64" s="200"/>
      <c r="H64" s="201">
        <f>出入金!AB64</f>
        <v>0</v>
      </c>
      <c r="I64" s="201">
        <f>出入金!AC64</f>
        <v>0</v>
      </c>
      <c r="J64" s="34">
        <f>出入金!C64</f>
        <v>4.4364705882352945E-2</v>
      </c>
      <c r="K64" s="175"/>
      <c r="L64" s="175"/>
      <c r="M64" s="175"/>
      <c r="N64" s="175"/>
      <c r="O64" s="175"/>
      <c r="P64" s="175"/>
      <c r="Q64" s="78"/>
      <c r="R64" s="78"/>
      <c r="S64" s="78"/>
      <c r="T64" s="78"/>
      <c r="U64" s="78"/>
      <c r="V64" s="5"/>
      <c r="W64" s="78"/>
      <c r="X64" s="218"/>
      <c r="Y64" s="218"/>
      <c r="Z64" s="218"/>
      <c r="AA64" s="219"/>
      <c r="AB64" s="60"/>
      <c r="AC64" s="78"/>
    </row>
    <row r="65" spans="1:29" hidden="1">
      <c r="A65" s="115">
        <v>44259</v>
      </c>
      <c r="B65" s="200"/>
      <c r="C65" s="200"/>
      <c r="D65" s="200"/>
      <c r="E65" s="175"/>
      <c r="F65" s="175"/>
      <c r="G65" s="200"/>
      <c r="H65" s="201">
        <f>出入金!AB65</f>
        <v>0</v>
      </c>
      <c r="I65" s="201">
        <f>出入金!AC65</f>
        <v>0</v>
      </c>
      <c r="J65" s="34">
        <f>出入金!C65</f>
        <v>4.4354285714285721E-2</v>
      </c>
      <c r="K65" s="175"/>
      <c r="L65" s="175"/>
      <c r="M65" s="175"/>
      <c r="N65" s="175"/>
      <c r="O65" s="175"/>
      <c r="P65" s="175"/>
      <c r="Q65" s="78"/>
      <c r="R65" s="78"/>
      <c r="S65" s="78"/>
      <c r="T65" s="78"/>
      <c r="U65" s="78"/>
      <c r="V65" s="5"/>
      <c r="W65" s="78"/>
      <c r="X65" s="218"/>
      <c r="Y65" s="218"/>
      <c r="Z65" s="218"/>
      <c r="AA65" s="219"/>
      <c r="AB65" s="60"/>
      <c r="AC65" s="78"/>
    </row>
    <row r="66" spans="1:29" hidden="1">
      <c r="A66" s="115">
        <v>44260</v>
      </c>
      <c r="B66" s="200"/>
      <c r="C66" s="200"/>
      <c r="D66" s="200"/>
      <c r="E66" s="175"/>
      <c r="F66" s="175"/>
      <c r="G66" s="200"/>
      <c r="H66" s="201">
        <f>出入金!AB66</f>
        <v>0</v>
      </c>
      <c r="I66" s="201">
        <f>出入金!AC66</f>
        <v>0</v>
      </c>
      <c r="J66" s="34">
        <f>出入金!C66</f>
        <v>4.434444444444445E-2</v>
      </c>
      <c r="K66" s="175"/>
      <c r="L66" s="175"/>
      <c r="M66" s="175"/>
      <c r="N66" s="175"/>
      <c r="O66" s="175"/>
      <c r="P66" s="175"/>
      <c r="Q66" s="78"/>
      <c r="R66" s="78"/>
      <c r="S66" s="78"/>
      <c r="T66" s="78"/>
      <c r="U66" s="78"/>
      <c r="V66" s="5"/>
      <c r="W66" s="78"/>
      <c r="X66" s="218"/>
      <c r="Y66" s="218"/>
      <c r="Z66" s="218"/>
      <c r="AA66" s="219"/>
      <c r="AB66" s="60"/>
      <c r="AC66" s="78"/>
    </row>
    <row r="67" spans="1:29" hidden="1">
      <c r="A67" s="115">
        <v>44261</v>
      </c>
      <c r="B67" s="200"/>
      <c r="C67" s="200"/>
      <c r="D67" s="200"/>
      <c r="E67" s="175"/>
      <c r="F67" s="175"/>
      <c r="G67" s="200"/>
      <c r="H67" s="201">
        <f>出入金!AB67</f>
        <v>0</v>
      </c>
      <c r="I67" s="201">
        <f>出入金!AC67</f>
        <v>0</v>
      </c>
      <c r="J67" s="34">
        <f>出入金!C67</f>
        <v>4.4335135135135144E-2</v>
      </c>
      <c r="K67" s="175"/>
      <c r="L67" s="175"/>
      <c r="M67" s="175"/>
      <c r="N67" s="175"/>
      <c r="O67" s="175"/>
      <c r="P67" s="175"/>
      <c r="Q67" s="78"/>
      <c r="R67" s="78"/>
      <c r="S67" s="78"/>
      <c r="T67" s="78"/>
      <c r="U67" s="78"/>
      <c r="V67" s="5"/>
      <c r="W67" s="78"/>
      <c r="X67" s="218"/>
      <c r="Y67" s="218"/>
      <c r="Z67" s="218"/>
      <c r="AA67" s="219"/>
      <c r="AB67" s="60"/>
      <c r="AC67" s="78"/>
    </row>
    <row r="68" spans="1:29" hidden="1">
      <c r="A68" s="115">
        <v>44262</v>
      </c>
      <c r="B68" s="200"/>
      <c r="C68" s="200"/>
      <c r="D68" s="200"/>
      <c r="E68" s="175"/>
      <c r="F68" s="175"/>
      <c r="G68" s="200"/>
      <c r="H68" s="201">
        <f>出入金!AB68</f>
        <v>0</v>
      </c>
      <c r="I68" s="201">
        <f>出入金!AC68</f>
        <v>0</v>
      </c>
      <c r="J68" s="34">
        <f>出入金!C68</f>
        <v>4.4326315789473693E-2</v>
      </c>
      <c r="K68" s="175"/>
      <c r="L68" s="175"/>
      <c r="M68" s="175"/>
      <c r="N68" s="175"/>
      <c r="O68" s="175"/>
      <c r="P68" s="175"/>
      <c r="Q68" s="78"/>
      <c r="R68" s="78"/>
      <c r="S68" s="78"/>
      <c r="T68" s="78"/>
      <c r="U68" s="78"/>
      <c r="V68" s="5"/>
      <c r="W68" s="78"/>
      <c r="X68" s="218"/>
      <c r="Y68" s="218"/>
      <c r="Z68" s="218"/>
      <c r="AA68" s="219"/>
      <c r="AB68" s="60"/>
      <c r="AC68" s="78"/>
    </row>
    <row r="69" spans="1:29" hidden="1">
      <c r="A69" s="115">
        <v>44263</v>
      </c>
      <c r="B69" s="200"/>
      <c r="C69" s="200"/>
      <c r="D69" s="200"/>
      <c r="E69" s="175"/>
      <c r="F69" s="175"/>
      <c r="G69" s="200"/>
      <c r="H69" s="201">
        <f>出入金!AB69</f>
        <v>0</v>
      </c>
      <c r="I69" s="201">
        <f>出入金!AC69</f>
        <v>0</v>
      </c>
      <c r="J69" s="34">
        <f>出入金!C69</f>
        <v>4.4317948717948731E-2</v>
      </c>
      <c r="K69" s="175"/>
      <c r="L69" s="175"/>
      <c r="M69" s="175"/>
      <c r="N69" s="175"/>
      <c r="O69" s="175"/>
      <c r="P69" s="175"/>
      <c r="Q69" s="78"/>
      <c r="R69" s="78"/>
      <c r="S69" s="78"/>
      <c r="T69" s="78"/>
      <c r="U69" s="78"/>
      <c r="V69" s="5"/>
      <c r="W69" s="78"/>
      <c r="X69" s="218"/>
      <c r="Y69" s="218"/>
      <c r="Z69" s="218"/>
      <c r="AA69" s="219"/>
      <c r="AB69" s="60"/>
      <c r="AC69" s="78"/>
    </row>
    <row r="70" spans="1:29" hidden="1">
      <c r="A70" s="115">
        <v>44264</v>
      </c>
      <c r="B70" s="200"/>
      <c r="C70" s="200"/>
      <c r="D70" s="200"/>
      <c r="E70" s="175"/>
      <c r="F70" s="175"/>
      <c r="G70" s="200"/>
      <c r="H70" s="201">
        <f>出入金!AB70</f>
        <v>0</v>
      </c>
      <c r="I70" s="201">
        <f>出入金!AC70</f>
        <v>0</v>
      </c>
      <c r="J70" s="34">
        <f>出入金!C70</f>
        <v>4.4310000000000009E-2</v>
      </c>
      <c r="K70" s="175"/>
      <c r="L70" s="175"/>
      <c r="M70" s="175"/>
      <c r="N70" s="175"/>
      <c r="O70" s="175"/>
      <c r="P70" s="175"/>
      <c r="Q70" s="78"/>
      <c r="R70" s="78"/>
      <c r="S70" s="78"/>
      <c r="T70" s="78"/>
      <c r="U70" s="78"/>
      <c r="V70" s="5"/>
      <c r="W70" s="78"/>
      <c r="X70" s="218"/>
      <c r="Y70" s="218"/>
      <c r="Z70" s="218"/>
      <c r="AA70" s="219"/>
      <c r="AB70" s="60"/>
      <c r="AC70" s="78"/>
    </row>
    <row r="71" spans="1:29" hidden="1">
      <c r="A71" s="115">
        <v>44265</v>
      </c>
      <c r="B71" s="200"/>
      <c r="C71" s="200"/>
      <c r="D71" s="200"/>
      <c r="E71" s="175"/>
      <c r="F71" s="175"/>
      <c r="G71" s="200"/>
      <c r="H71" s="201">
        <f>出入金!AB71</f>
        <v>0</v>
      </c>
      <c r="I71" s="201">
        <f>出入金!AC71</f>
        <v>0</v>
      </c>
      <c r="J71" s="34">
        <f>出入金!C71</f>
        <v>4.4302439024390253E-2</v>
      </c>
      <c r="K71" s="175"/>
      <c r="L71" s="175"/>
      <c r="M71" s="175"/>
      <c r="N71" s="175"/>
      <c r="O71" s="175"/>
      <c r="P71" s="175"/>
      <c r="Q71" s="78"/>
      <c r="R71" s="78"/>
      <c r="S71" s="78"/>
      <c r="T71" s="78"/>
      <c r="U71" s="78"/>
      <c r="V71" s="5"/>
      <c r="W71" s="78"/>
      <c r="X71" s="218"/>
      <c r="Y71" s="218"/>
      <c r="Z71" s="218"/>
      <c r="AA71" s="219"/>
      <c r="AB71" s="60"/>
      <c r="AC71" s="78"/>
    </row>
    <row r="72" spans="1:29" hidden="1">
      <c r="A72" s="115">
        <v>44266</v>
      </c>
      <c r="B72" s="200"/>
      <c r="C72" s="200"/>
      <c r="D72" s="200"/>
      <c r="E72" s="175"/>
      <c r="F72" s="175"/>
      <c r="G72" s="200"/>
      <c r="H72" s="201">
        <f>出入金!AB72</f>
        <v>0</v>
      </c>
      <c r="I72" s="201">
        <f>出入金!AC72</f>
        <v>0</v>
      </c>
      <c r="J72" s="34">
        <f>出入金!C72</f>
        <v>4.429523809523811E-2</v>
      </c>
      <c r="K72" s="175"/>
      <c r="L72" s="175"/>
      <c r="M72" s="175"/>
      <c r="N72" s="175"/>
      <c r="O72" s="175"/>
      <c r="P72" s="175"/>
      <c r="Q72" s="78"/>
      <c r="R72" s="78"/>
      <c r="S72" s="78"/>
      <c r="T72" s="78"/>
      <c r="U72" s="78"/>
      <c r="V72" s="5"/>
      <c r="W72" s="78"/>
      <c r="X72" s="218"/>
      <c r="Y72" s="218"/>
      <c r="Z72" s="218"/>
      <c r="AA72" s="219"/>
      <c r="AB72" s="60"/>
      <c r="AC72" s="78"/>
    </row>
    <row r="73" spans="1:29" hidden="1">
      <c r="A73" s="115">
        <v>44267</v>
      </c>
      <c r="B73" s="200"/>
      <c r="C73" s="200"/>
      <c r="D73" s="200"/>
      <c r="E73" s="175"/>
      <c r="F73" s="175"/>
      <c r="G73" s="200"/>
      <c r="H73" s="201">
        <f>出入金!AB73</f>
        <v>0</v>
      </c>
      <c r="I73" s="201">
        <f>出入金!AC73</f>
        <v>0</v>
      </c>
      <c r="J73" s="34">
        <f>出入金!C73</f>
        <v>4.4288372093023269E-2</v>
      </c>
      <c r="K73" s="175"/>
      <c r="L73" s="175"/>
      <c r="M73" s="175"/>
      <c r="N73" s="175"/>
      <c r="O73" s="175"/>
      <c r="P73" s="175"/>
      <c r="Q73" s="78"/>
      <c r="R73" s="78"/>
      <c r="S73" s="78"/>
      <c r="T73" s="78"/>
      <c r="U73" s="78"/>
      <c r="V73" s="5"/>
      <c r="W73" s="78"/>
      <c r="X73" s="218"/>
      <c r="Y73" s="218"/>
      <c r="Z73" s="218"/>
      <c r="AA73" s="219"/>
      <c r="AB73" s="60"/>
      <c r="AC73" s="78"/>
    </row>
    <row r="74" spans="1:29" hidden="1">
      <c r="A74" s="115">
        <v>44268</v>
      </c>
      <c r="B74" s="200"/>
      <c r="C74" s="200"/>
      <c r="D74" s="200"/>
      <c r="E74" s="175"/>
      <c r="F74" s="175"/>
      <c r="G74" s="200"/>
      <c r="H74" s="201">
        <f>出入金!AB74</f>
        <v>0</v>
      </c>
      <c r="I74" s="201">
        <f>出入金!AC74</f>
        <v>0</v>
      </c>
      <c r="J74" s="34">
        <f>出入金!C74</f>
        <v>4.4281818181818193E-2</v>
      </c>
      <c r="K74" s="175"/>
      <c r="L74" s="175"/>
      <c r="M74" s="175"/>
      <c r="N74" s="175"/>
      <c r="O74" s="175"/>
      <c r="P74" s="175"/>
      <c r="Q74" s="78"/>
      <c r="R74" s="78"/>
      <c r="S74" s="78"/>
      <c r="T74" s="78"/>
      <c r="U74" s="78"/>
      <c r="V74" s="5"/>
      <c r="W74" s="78"/>
      <c r="X74" s="218"/>
      <c r="Y74" s="218"/>
      <c r="Z74" s="218"/>
      <c r="AA74" s="219"/>
      <c r="AB74" s="60"/>
      <c r="AC74" s="78"/>
    </row>
    <row r="75" spans="1:29" hidden="1">
      <c r="A75" s="115">
        <v>44269</v>
      </c>
      <c r="B75" s="200"/>
      <c r="C75" s="200"/>
      <c r="D75" s="200"/>
      <c r="E75" s="175"/>
      <c r="F75" s="175"/>
      <c r="G75" s="200"/>
      <c r="H75" s="201">
        <f>出入金!AB75</f>
        <v>0</v>
      </c>
      <c r="I75" s="201">
        <f>出入金!AC75</f>
        <v>0</v>
      </c>
      <c r="J75" s="34">
        <f>出入金!C75</f>
        <v>4.4275555555555568E-2</v>
      </c>
      <c r="K75" s="175"/>
      <c r="L75" s="175"/>
      <c r="M75" s="175"/>
      <c r="N75" s="175"/>
      <c r="O75" s="175"/>
      <c r="P75" s="175"/>
      <c r="Q75" s="78"/>
      <c r="R75" s="78"/>
      <c r="S75" s="78"/>
      <c r="T75" s="78"/>
      <c r="U75" s="78"/>
      <c r="V75" s="5"/>
      <c r="W75" s="78"/>
      <c r="X75" s="218"/>
      <c r="Y75" s="218"/>
      <c r="Z75" s="218"/>
      <c r="AA75" s="219"/>
      <c r="AB75" s="60"/>
      <c r="AC75" s="78"/>
    </row>
    <row r="76" spans="1:29" hidden="1">
      <c r="A76" s="115">
        <v>44270</v>
      </c>
      <c r="B76" s="200"/>
      <c r="C76" s="200"/>
      <c r="D76" s="200"/>
      <c r="E76" s="175"/>
      <c r="F76" s="175"/>
      <c r="G76" s="200"/>
      <c r="H76" s="201">
        <f>出入金!AB76</f>
        <v>0</v>
      </c>
      <c r="I76" s="201">
        <f>出入金!AC76</f>
        <v>0</v>
      </c>
      <c r="J76" s="34">
        <f>出入金!C76</f>
        <v>4.4269565217391317E-2</v>
      </c>
      <c r="K76" s="175"/>
      <c r="L76" s="175"/>
      <c r="M76" s="175"/>
      <c r="N76" s="175"/>
      <c r="O76" s="175"/>
      <c r="P76" s="175"/>
      <c r="Q76" s="78"/>
      <c r="R76" s="78"/>
      <c r="S76" s="78"/>
      <c r="T76" s="78"/>
      <c r="U76" s="78"/>
      <c r="V76" s="5"/>
      <c r="W76" s="78"/>
      <c r="X76" s="218"/>
      <c r="Y76" s="218"/>
      <c r="Z76" s="218"/>
      <c r="AA76" s="219"/>
      <c r="AB76" s="60"/>
      <c r="AC76" s="78"/>
    </row>
    <row r="77" spans="1:29" hidden="1">
      <c r="A77" s="115">
        <v>44271</v>
      </c>
      <c r="B77" s="200"/>
      <c r="C77" s="200"/>
      <c r="D77" s="200"/>
      <c r="E77" s="175"/>
      <c r="F77" s="175"/>
      <c r="G77" s="200"/>
      <c r="H77" s="201">
        <f>出入金!AB77</f>
        <v>0</v>
      </c>
      <c r="I77" s="201">
        <f>出入金!AC77</f>
        <v>0</v>
      </c>
      <c r="J77" s="34">
        <f>出入金!C77</f>
        <v>4.4263829787234053E-2</v>
      </c>
      <c r="K77" s="175"/>
      <c r="L77" s="175"/>
      <c r="M77" s="175"/>
      <c r="N77" s="175"/>
      <c r="O77" s="175"/>
      <c r="P77" s="175"/>
      <c r="Q77" s="78"/>
      <c r="R77" s="78"/>
      <c r="S77" s="78"/>
      <c r="T77" s="78"/>
      <c r="U77" s="78"/>
      <c r="V77" s="5"/>
      <c r="W77" s="78"/>
      <c r="X77" s="218"/>
      <c r="Y77" s="218"/>
      <c r="Z77" s="218"/>
      <c r="AA77" s="219"/>
      <c r="AB77" s="60"/>
      <c r="AC77" s="78"/>
    </row>
    <row r="78" spans="1:29" hidden="1">
      <c r="A78" s="115">
        <v>44272</v>
      </c>
      <c r="B78" s="200"/>
      <c r="C78" s="200"/>
      <c r="D78" s="200"/>
      <c r="E78" s="175"/>
      <c r="F78" s="175"/>
      <c r="G78" s="200"/>
      <c r="H78" s="201">
        <f>出入金!AB78</f>
        <v>0</v>
      </c>
      <c r="I78" s="201">
        <f>出入金!AC78</f>
        <v>0</v>
      </c>
      <c r="J78" s="34">
        <f>出入金!C78</f>
        <v>4.4258333333333344E-2</v>
      </c>
      <c r="K78" s="175"/>
      <c r="L78" s="175"/>
      <c r="M78" s="175"/>
      <c r="N78" s="175"/>
      <c r="O78" s="175"/>
      <c r="P78" s="175"/>
      <c r="Q78" s="78"/>
      <c r="R78" s="78"/>
      <c r="S78" s="78"/>
      <c r="T78" s="78"/>
      <c r="U78" s="78"/>
      <c r="V78" s="5"/>
      <c r="W78" s="78"/>
      <c r="X78" s="218"/>
      <c r="Y78" s="218"/>
      <c r="Z78" s="218"/>
      <c r="AA78" s="219"/>
      <c r="AB78" s="60"/>
      <c r="AC78" s="78"/>
    </row>
    <row r="79" spans="1:29" hidden="1">
      <c r="A79" s="115">
        <v>44273</v>
      </c>
      <c r="B79" s="200"/>
      <c r="C79" s="200"/>
      <c r="D79" s="200"/>
      <c r="E79" s="175"/>
      <c r="F79" s="175"/>
      <c r="G79" s="200"/>
      <c r="H79" s="201">
        <f>出入金!AB79</f>
        <v>0</v>
      </c>
      <c r="I79" s="201">
        <f>出入金!AC79</f>
        <v>0</v>
      </c>
      <c r="J79" s="34">
        <f>出入金!C79</f>
        <v>4.4253061224489805E-2</v>
      </c>
      <c r="K79" s="175"/>
      <c r="L79" s="175"/>
      <c r="M79" s="175"/>
      <c r="N79" s="175"/>
      <c r="O79" s="175"/>
      <c r="P79" s="175"/>
      <c r="Q79" s="78"/>
      <c r="R79" s="78"/>
      <c r="S79" s="78"/>
      <c r="T79" s="78"/>
      <c r="U79" s="78"/>
      <c r="V79" s="5"/>
      <c r="W79" s="78"/>
      <c r="X79" s="218"/>
      <c r="Y79" s="218"/>
      <c r="Z79" s="218"/>
      <c r="AA79" s="219"/>
      <c r="AB79" s="60"/>
      <c r="AC79" s="78"/>
    </row>
    <row r="80" spans="1:29" hidden="1">
      <c r="A80" s="115">
        <v>44274</v>
      </c>
      <c r="B80" s="200"/>
      <c r="C80" s="200"/>
      <c r="D80" s="200"/>
      <c r="E80" s="175"/>
      <c r="F80" s="175"/>
      <c r="G80" s="200"/>
      <c r="H80" s="201">
        <f>出入金!AB80</f>
        <v>0</v>
      </c>
      <c r="I80" s="201">
        <f>出入金!AC80</f>
        <v>0</v>
      </c>
      <c r="J80" s="34">
        <f>出入金!C80</f>
        <v>4.424800000000001E-2</v>
      </c>
      <c r="K80" s="175"/>
      <c r="L80" s="175"/>
      <c r="M80" s="175"/>
      <c r="N80" s="175"/>
      <c r="O80" s="175"/>
      <c r="P80" s="175"/>
      <c r="Q80" s="78"/>
      <c r="R80" s="78"/>
      <c r="S80" s="78"/>
      <c r="T80" s="78"/>
      <c r="U80" s="78"/>
      <c r="V80" s="5"/>
      <c r="W80" s="78"/>
      <c r="X80" s="218"/>
      <c r="Y80" s="218"/>
      <c r="Z80" s="218"/>
      <c r="AA80" s="219"/>
      <c r="AB80" s="60"/>
      <c r="AC80" s="78"/>
    </row>
    <row r="81" spans="1:29" hidden="1">
      <c r="A81" s="115">
        <v>44275</v>
      </c>
      <c r="B81" s="200"/>
      <c r="C81" s="200"/>
      <c r="D81" s="200"/>
      <c r="E81" s="175"/>
      <c r="F81" s="175"/>
      <c r="G81" s="200"/>
      <c r="H81" s="201">
        <f>出入金!AB81</f>
        <v>0</v>
      </c>
      <c r="I81" s="201">
        <f>出入金!AC81</f>
        <v>0</v>
      </c>
      <c r="J81" s="34">
        <f>出入金!C81</f>
        <v>4.4243137254901976E-2</v>
      </c>
      <c r="K81" s="175"/>
      <c r="L81" s="175"/>
      <c r="M81" s="175"/>
      <c r="N81" s="175"/>
      <c r="O81" s="175"/>
      <c r="P81" s="175"/>
      <c r="Q81" s="78"/>
      <c r="R81" s="78"/>
      <c r="S81" s="78"/>
      <c r="T81" s="78"/>
      <c r="U81" s="78"/>
      <c r="V81" s="5"/>
      <c r="W81" s="78"/>
      <c r="X81" s="218"/>
      <c r="Y81" s="218"/>
      <c r="Z81" s="218"/>
      <c r="AA81" s="219"/>
      <c r="AB81" s="60"/>
      <c r="AC81" s="78"/>
    </row>
    <row r="82" spans="1:29" hidden="1">
      <c r="A82" s="115">
        <v>44276</v>
      </c>
      <c r="B82" s="200"/>
      <c r="C82" s="200"/>
      <c r="D82" s="200"/>
      <c r="E82" s="175"/>
      <c r="F82" s="175"/>
      <c r="G82" s="200"/>
      <c r="H82" s="201">
        <f>出入金!AB82</f>
        <v>0</v>
      </c>
      <c r="I82" s="201">
        <f>出入金!AC82</f>
        <v>0</v>
      </c>
      <c r="J82" s="34">
        <f>出入金!C82</f>
        <v>4.4238461538461553E-2</v>
      </c>
      <c r="K82" s="175"/>
      <c r="L82" s="175"/>
      <c r="M82" s="175"/>
      <c r="N82" s="175"/>
      <c r="O82" s="175"/>
      <c r="P82" s="175"/>
      <c r="Q82" s="78"/>
      <c r="R82" s="78"/>
      <c r="S82" s="78"/>
      <c r="T82" s="78"/>
      <c r="U82" s="78"/>
      <c r="V82" s="5"/>
      <c r="W82" s="78"/>
      <c r="X82" s="218"/>
      <c r="Y82" s="218"/>
      <c r="Z82" s="218"/>
      <c r="AA82" s="219"/>
      <c r="AB82" s="60"/>
      <c r="AC82" s="78"/>
    </row>
    <row r="83" spans="1:29" hidden="1">
      <c r="A83" s="115">
        <v>44277</v>
      </c>
      <c r="B83" s="200"/>
      <c r="C83" s="200"/>
      <c r="D83" s="200"/>
      <c r="E83" s="175"/>
      <c r="F83" s="175"/>
      <c r="G83" s="200"/>
      <c r="H83" s="201">
        <f>出入金!AB83</f>
        <v>0</v>
      </c>
      <c r="I83" s="201">
        <f>出入金!AC83</f>
        <v>0</v>
      </c>
      <c r="J83" s="34">
        <f>出入金!C83</f>
        <v>4.423396226415096E-2</v>
      </c>
      <c r="K83" s="175"/>
      <c r="L83" s="175"/>
      <c r="M83" s="175"/>
      <c r="N83" s="175"/>
      <c r="O83" s="175"/>
      <c r="P83" s="175"/>
      <c r="Q83" s="78"/>
      <c r="R83" s="78"/>
      <c r="S83" s="78"/>
      <c r="T83" s="78"/>
      <c r="U83" s="78"/>
      <c r="V83" s="5"/>
      <c r="W83" s="78"/>
      <c r="X83" s="218"/>
      <c r="Y83" s="218"/>
      <c r="Z83" s="218"/>
      <c r="AA83" s="219"/>
      <c r="AB83" s="60"/>
      <c r="AC83" s="78"/>
    </row>
    <row r="84" spans="1:29" hidden="1">
      <c r="A84" s="115">
        <v>44278</v>
      </c>
      <c r="B84" s="200"/>
      <c r="C84" s="200"/>
      <c r="D84" s="200"/>
      <c r="E84" s="175"/>
      <c r="F84" s="175"/>
      <c r="G84" s="200"/>
      <c r="H84" s="201">
        <f>出入金!AB84</f>
        <v>0</v>
      </c>
      <c r="I84" s="201">
        <f>出入金!AC84</f>
        <v>0</v>
      </c>
      <c r="J84" s="34">
        <f>出入金!C84</f>
        <v>4.4229629629629647E-2</v>
      </c>
      <c r="K84" s="175"/>
      <c r="L84" s="175"/>
      <c r="M84" s="175"/>
      <c r="N84" s="175"/>
      <c r="O84" s="175"/>
      <c r="P84" s="175"/>
      <c r="Q84" s="78"/>
      <c r="R84" s="78"/>
      <c r="S84" s="78"/>
      <c r="T84" s="78"/>
      <c r="U84" s="78"/>
      <c r="V84" s="5"/>
      <c r="W84" s="78"/>
      <c r="X84" s="218"/>
      <c r="Y84" s="218"/>
      <c r="Z84" s="218"/>
      <c r="AA84" s="219"/>
      <c r="AB84" s="60"/>
      <c r="AC84" s="78"/>
    </row>
    <row r="85" spans="1:29" hidden="1">
      <c r="A85" s="115">
        <v>44279</v>
      </c>
      <c r="B85" s="200"/>
      <c r="C85" s="200"/>
      <c r="D85" s="200"/>
      <c r="E85" s="175"/>
      <c r="F85" s="175"/>
      <c r="G85" s="200"/>
      <c r="H85" s="201">
        <f>出入金!AB85</f>
        <v>0</v>
      </c>
      <c r="I85" s="201">
        <f>出入金!AC85</f>
        <v>0</v>
      </c>
      <c r="J85" s="34">
        <f>出入金!C85</f>
        <v>4.4225454545454561E-2</v>
      </c>
      <c r="K85" s="175"/>
      <c r="L85" s="175"/>
      <c r="M85" s="175"/>
      <c r="N85" s="175"/>
      <c r="O85" s="175"/>
      <c r="P85" s="175"/>
      <c r="Q85" s="78"/>
      <c r="R85" s="78"/>
      <c r="S85" s="78"/>
      <c r="T85" s="78"/>
      <c r="U85" s="78"/>
      <c r="V85" s="5"/>
      <c r="W85" s="78"/>
      <c r="X85" s="218"/>
      <c r="Y85" s="218"/>
      <c r="Z85" s="218"/>
      <c r="AA85" s="219"/>
      <c r="AB85" s="60"/>
      <c r="AC85" s="78"/>
    </row>
    <row r="86" spans="1:29" hidden="1">
      <c r="A86" s="115">
        <v>44280</v>
      </c>
      <c r="B86" s="200"/>
      <c r="C86" s="200"/>
      <c r="D86" s="200"/>
      <c r="E86" s="175"/>
      <c r="F86" s="175"/>
      <c r="G86" s="200"/>
      <c r="H86" s="201">
        <f>出入金!AB86</f>
        <v>0</v>
      </c>
      <c r="I86" s="201">
        <f>出入金!AC86</f>
        <v>0</v>
      </c>
      <c r="J86" s="34">
        <f>出入金!C86</f>
        <v>4.4221428571428585E-2</v>
      </c>
      <c r="K86" s="175"/>
      <c r="L86" s="175"/>
      <c r="M86" s="175"/>
      <c r="N86" s="175"/>
      <c r="O86" s="175"/>
      <c r="P86" s="175"/>
      <c r="Q86" s="78"/>
      <c r="R86" s="78"/>
      <c r="S86" s="78"/>
      <c r="T86" s="78"/>
      <c r="U86" s="78"/>
      <c r="V86" s="5"/>
      <c r="W86" s="78"/>
      <c r="X86" s="218"/>
      <c r="Y86" s="218"/>
      <c r="Z86" s="218"/>
      <c r="AA86" s="219"/>
      <c r="AB86" s="60"/>
      <c r="AC86" s="78"/>
    </row>
    <row r="87" spans="1:29" hidden="1">
      <c r="A87" s="115">
        <v>44281</v>
      </c>
      <c r="B87" s="200"/>
      <c r="C87" s="200"/>
      <c r="D87" s="200"/>
      <c r="E87" s="175"/>
      <c r="F87" s="175"/>
      <c r="G87" s="200"/>
      <c r="H87" s="201">
        <f>出入金!AB87</f>
        <v>0</v>
      </c>
      <c r="I87" s="201">
        <f>出入金!AC87</f>
        <v>0</v>
      </c>
      <c r="J87" s="34">
        <f>出入金!C87</f>
        <v>4.4217543859649135E-2</v>
      </c>
      <c r="K87" s="175"/>
      <c r="L87" s="175"/>
      <c r="M87" s="175"/>
      <c r="N87" s="175"/>
      <c r="O87" s="175"/>
      <c r="P87" s="175"/>
      <c r="Q87" s="78"/>
      <c r="R87" s="78"/>
      <c r="S87" s="78"/>
      <c r="T87" s="78"/>
      <c r="U87" s="78"/>
      <c r="V87" s="5"/>
      <c r="W87" s="78"/>
      <c r="X87" s="218"/>
      <c r="Y87" s="218"/>
      <c r="Z87" s="218"/>
      <c r="AA87" s="219"/>
      <c r="AB87" s="60"/>
      <c r="AC87" s="78"/>
    </row>
    <row r="88" spans="1:29" hidden="1">
      <c r="A88" s="115">
        <v>44282</v>
      </c>
      <c r="B88" s="200"/>
      <c r="C88" s="200"/>
      <c r="D88" s="200"/>
      <c r="E88" s="175"/>
      <c r="F88" s="175"/>
      <c r="G88" s="200"/>
      <c r="H88" s="201">
        <f>出入金!AB88</f>
        <v>0</v>
      </c>
      <c r="I88" s="201">
        <f>出入金!AC88</f>
        <v>0</v>
      </c>
      <c r="J88" s="34">
        <f>出入金!C88</f>
        <v>4.4213793103448293E-2</v>
      </c>
      <c r="K88" s="175"/>
      <c r="L88" s="175"/>
      <c r="M88" s="175"/>
      <c r="N88" s="175"/>
      <c r="O88" s="175"/>
      <c r="P88" s="175"/>
      <c r="Q88" s="78"/>
      <c r="R88" s="78"/>
      <c r="S88" s="78"/>
      <c r="T88" s="78"/>
      <c r="U88" s="78"/>
      <c r="V88" s="5"/>
      <c r="W88" s="78"/>
      <c r="X88" s="218"/>
      <c r="Y88" s="218"/>
      <c r="Z88" s="218"/>
      <c r="AA88" s="219"/>
      <c r="AB88" s="60"/>
      <c r="AC88" s="78"/>
    </row>
    <row r="89" spans="1:29" hidden="1">
      <c r="A89" s="115">
        <v>44283</v>
      </c>
      <c r="B89" s="200"/>
      <c r="C89" s="200"/>
      <c r="D89" s="200"/>
      <c r="E89" s="175"/>
      <c r="F89" s="175"/>
      <c r="G89" s="200"/>
      <c r="H89" s="201">
        <f>出入金!AB89</f>
        <v>0</v>
      </c>
      <c r="I89" s="201">
        <f>出入金!AC89</f>
        <v>0</v>
      </c>
      <c r="J89" s="34">
        <f>出入金!C89</f>
        <v>4.4210169491525439E-2</v>
      </c>
      <c r="K89" s="175"/>
      <c r="L89" s="175"/>
      <c r="M89" s="175"/>
      <c r="N89" s="175"/>
      <c r="O89" s="175"/>
      <c r="P89" s="175"/>
      <c r="Q89" s="78"/>
      <c r="R89" s="78"/>
      <c r="S89" s="78"/>
      <c r="T89" s="78"/>
      <c r="U89" s="78"/>
      <c r="V89" s="5"/>
      <c r="W89" s="78"/>
      <c r="X89" s="218"/>
      <c r="Y89" s="218"/>
      <c r="Z89" s="218"/>
      <c r="AA89" s="219"/>
      <c r="AB89" s="60"/>
      <c r="AC89" s="78"/>
    </row>
    <row r="90" spans="1:29" hidden="1">
      <c r="A90" s="115">
        <v>44284</v>
      </c>
      <c r="B90" s="200"/>
      <c r="C90" s="200"/>
      <c r="D90" s="200"/>
      <c r="E90" s="175"/>
      <c r="F90" s="175"/>
      <c r="G90" s="200"/>
      <c r="H90" s="201">
        <f>出入金!AB90</f>
        <v>0</v>
      </c>
      <c r="I90" s="201">
        <f>出入金!AC90</f>
        <v>0</v>
      </c>
      <c r="J90" s="34">
        <f>出入金!C90</f>
        <v>4.4206666666666686E-2</v>
      </c>
      <c r="K90" s="175"/>
      <c r="L90" s="175"/>
      <c r="M90" s="175"/>
      <c r="N90" s="175"/>
      <c r="O90" s="175"/>
      <c r="P90" s="175"/>
      <c r="Q90" s="78"/>
      <c r="R90" s="78"/>
      <c r="S90" s="78"/>
      <c r="T90" s="78"/>
      <c r="U90" s="78"/>
      <c r="V90" s="5"/>
      <c r="W90" s="78"/>
      <c r="X90" s="218"/>
      <c r="Y90" s="218"/>
      <c r="Z90" s="218"/>
      <c r="AA90" s="219"/>
      <c r="AB90" s="60"/>
      <c r="AC90" s="78"/>
    </row>
    <row r="91" spans="1:29" hidden="1">
      <c r="A91" s="115">
        <v>44285</v>
      </c>
      <c r="B91" s="200"/>
      <c r="C91" s="200"/>
      <c r="D91" s="200"/>
      <c r="E91" s="175"/>
      <c r="F91" s="175"/>
      <c r="G91" s="200"/>
      <c r="H91" s="201">
        <f>出入金!AB91</f>
        <v>0</v>
      </c>
      <c r="I91" s="201">
        <f>出入金!AC91</f>
        <v>0</v>
      </c>
      <c r="J91" s="34">
        <f>出入金!C91</f>
        <v>4.4203278688524604E-2</v>
      </c>
      <c r="K91" s="175"/>
      <c r="L91" s="175"/>
      <c r="M91" s="175"/>
      <c r="N91" s="175"/>
      <c r="O91" s="175"/>
      <c r="P91" s="175"/>
      <c r="Q91" s="78"/>
      <c r="R91" s="78"/>
      <c r="S91" s="78"/>
      <c r="T91" s="78"/>
      <c r="U91" s="78"/>
      <c r="V91" s="5"/>
      <c r="W91" s="78"/>
      <c r="X91" s="218"/>
      <c r="Y91" s="218"/>
      <c r="Z91" s="218"/>
      <c r="AA91" s="219"/>
      <c r="AB91" s="60"/>
      <c r="AC91" s="78"/>
    </row>
    <row r="92" spans="1:29" hidden="1">
      <c r="A92" s="115">
        <v>44286</v>
      </c>
      <c r="B92" s="200"/>
      <c r="C92" s="200"/>
      <c r="D92" s="200"/>
      <c r="E92" s="175"/>
      <c r="F92" s="175"/>
      <c r="G92" s="200"/>
      <c r="H92" s="201">
        <f>出入金!AB92</f>
        <v>0</v>
      </c>
      <c r="I92" s="201">
        <f>出入金!AC92</f>
        <v>0</v>
      </c>
      <c r="J92" s="34">
        <f>出入金!C92</f>
        <v>4.4200000000000017E-2</v>
      </c>
      <c r="K92" s="175"/>
      <c r="L92" s="175"/>
      <c r="M92" s="175"/>
      <c r="N92" s="175"/>
      <c r="O92" s="175"/>
      <c r="P92" s="175"/>
      <c r="Q92" s="78"/>
      <c r="R92" s="78"/>
      <c r="S92" s="78"/>
      <c r="T92" s="78"/>
      <c r="U92" s="78"/>
      <c r="V92" s="5"/>
      <c r="W92" s="78"/>
      <c r="X92" s="218"/>
      <c r="Y92" s="218"/>
      <c r="Z92" s="218"/>
      <c r="AA92" s="219"/>
      <c r="AB92" s="60"/>
      <c r="AC92" s="78"/>
    </row>
    <row r="93" spans="1:29" hidden="1">
      <c r="A93" s="115">
        <v>44287</v>
      </c>
      <c r="B93" s="200"/>
      <c r="C93" s="200"/>
      <c r="D93" s="200"/>
      <c r="E93" s="175"/>
      <c r="F93" s="175"/>
      <c r="G93" s="200"/>
      <c r="H93" s="201">
        <f>出入金!AB93</f>
        <v>0</v>
      </c>
      <c r="I93" s="201">
        <f>出入金!AC93</f>
        <v>0</v>
      </c>
      <c r="J93" s="34">
        <f>出入金!C93</f>
        <v>4.4177777777777795E-2</v>
      </c>
      <c r="K93" s="175"/>
      <c r="L93" s="175"/>
      <c r="M93" s="175"/>
      <c r="N93" s="175"/>
      <c r="O93" s="175"/>
      <c r="P93" s="175"/>
      <c r="Q93" s="78"/>
      <c r="R93" s="78"/>
      <c r="S93" s="78"/>
      <c r="T93" s="78"/>
      <c r="U93" s="78"/>
      <c r="V93" s="5"/>
      <c r="W93" s="78"/>
      <c r="X93" s="218"/>
      <c r="Y93" s="218"/>
      <c r="Z93" s="218"/>
      <c r="AA93" s="219"/>
      <c r="AB93" s="60"/>
      <c r="AC93" s="78"/>
    </row>
    <row r="94" spans="1:29" hidden="1">
      <c r="A94" s="115">
        <v>44288</v>
      </c>
      <c r="B94" s="200"/>
      <c r="C94" s="200"/>
      <c r="D94" s="200"/>
      <c r="E94" s="175"/>
      <c r="F94" s="175"/>
      <c r="G94" s="200"/>
      <c r="H94" s="201">
        <f>出入金!AB94</f>
        <v>0</v>
      </c>
      <c r="I94" s="201">
        <f>出入金!AC94</f>
        <v>0</v>
      </c>
      <c r="J94" s="34">
        <f>出入金!C94</f>
        <v>4.4156250000000022E-2</v>
      </c>
      <c r="K94" s="175"/>
      <c r="L94" s="175"/>
      <c r="M94" s="175"/>
      <c r="N94" s="175"/>
      <c r="O94" s="175"/>
      <c r="P94" s="175"/>
      <c r="Q94" s="78"/>
      <c r="R94" s="78"/>
      <c r="S94" s="78"/>
      <c r="T94" s="78"/>
      <c r="U94" s="78"/>
      <c r="V94" s="5"/>
      <c r="W94" s="78"/>
      <c r="X94" s="218"/>
      <c r="Y94" s="218"/>
      <c r="Z94" s="218"/>
      <c r="AA94" s="219"/>
      <c r="AB94" s="60"/>
      <c r="AC94" s="78"/>
    </row>
    <row r="95" spans="1:29" hidden="1">
      <c r="A95" s="115">
        <v>44289</v>
      </c>
      <c r="B95" s="200"/>
      <c r="C95" s="200"/>
      <c r="D95" s="200"/>
      <c r="E95" s="175"/>
      <c r="F95" s="175"/>
      <c r="G95" s="200"/>
      <c r="H95" s="201">
        <f>出入金!AB95</f>
        <v>0</v>
      </c>
      <c r="I95" s="201">
        <f>出入金!AC95</f>
        <v>0</v>
      </c>
      <c r="J95" s="34">
        <f>出入金!C95</f>
        <v>4.4135384615384639E-2</v>
      </c>
      <c r="K95" s="175"/>
      <c r="L95" s="175"/>
      <c r="M95" s="175"/>
      <c r="N95" s="175"/>
      <c r="O95" s="175"/>
      <c r="P95" s="175"/>
      <c r="Q95" s="78"/>
      <c r="R95" s="78"/>
      <c r="S95" s="78"/>
      <c r="T95" s="78"/>
      <c r="U95" s="78"/>
      <c r="V95" s="5"/>
      <c r="W95" s="78"/>
      <c r="X95" s="218"/>
      <c r="Y95" s="218"/>
      <c r="Z95" s="218"/>
      <c r="AA95" s="219"/>
      <c r="AB95" s="60"/>
      <c r="AC95" s="78"/>
    </row>
    <row r="96" spans="1:29" hidden="1">
      <c r="A96" s="115">
        <v>44290</v>
      </c>
      <c r="B96" s="200"/>
      <c r="C96" s="200"/>
      <c r="D96" s="200"/>
      <c r="E96" s="175"/>
      <c r="F96" s="175"/>
      <c r="G96" s="200"/>
      <c r="H96" s="201">
        <f>出入金!AB96</f>
        <v>0</v>
      </c>
      <c r="I96" s="201">
        <f>出入金!AC96</f>
        <v>0</v>
      </c>
      <c r="J96" s="34">
        <f>出入金!C96</f>
        <v>4.4115151515151545E-2</v>
      </c>
      <c r="K96" s="175"/>
      <c r="L96" s="175"/>
      <c r="M96" s="175"/>
      <c r="N96" s="175"/>
      <c r="O96" s="175"/>
      <c r="P96" s="175"/>
      <c r="Q96" s="78"/>
      <c r="R96" s="78"/>
      <c r="S96" s="78"/>
      <c r="T96" s="78"/>
      <c r="U96" s="78"/>
      <c r="V96" s="5"/>
      <c r="W96" s="78"/>
      <c r="X96" s="218"/>
      <c r="Y96" s="218"/>
      <c r="Z96" s="218"/>
      <c r="AA96" s="219"/>
      <c r="AB96" s="60"/>
      <c r="AC96" s="78"/>
    </row>
    <row r="97" spans="1:29" hidden="1">
      <c r="A97" s="115">
        <v>44291</v>
      </c>
      <c r="B97" s="200"/>
      <c r="C97" s="200"/>
      <c r="D97" s="200"/>
      <c r="E97" s="175"/>
      <c r="F97" s="175"/>
      <c r="G97" s="200"/>
      <c r="H97" s="201">
        <f>出入金!AB97</f>
        <v>0</v>
      </c>
      <c r="I97" s="201">
        <f>出入金!AC97</f>
        <v>0</v>
      </c>
      <c r="J97" s="34">
        <f>出入金!C97</f>
        <v>4.4095522388059728E-2</v>
      </c>
      <c r="K97" s="175"/>
      <c r="L97" s="175"/>
      <c r="M97" s="175"/>
      <c r="N97" s="175"/>
      <c r="O97" s="175"/>
      <c r="P97" s="175"/>
      <c r="Q97" s="78"/>
      <c r="R97" s="78"/>
      <c r="S97" s="78"/>
      <c r="T97" s="78"/>
      <c r="U97" s="78"/>
      <c r="V97" s="5"/>
      <c r="W97" s="78"/>
      <c r="X97" s="218"/>
      <c r="Y97" s="218"/>
      <c r="Z97" s="218"/>
      <c r="AA97" s="219"/>
      <c r="AB97" s="60"/>
      <c r="AC97" s="78"/>
    </row>
    <row r="98" spans="1:29" hidden="1">
      <c r="A98" s="115">
        <v>44292</v>
      </c>
      <c r="B98" s="200"/>
      <c r="C98" s="200"/>
      <c r="D98" s="200"/>
      <c r="E98" s="175"/>
      <c r="F98" s="175"/>
      <c r="G98" s="200"/>
      <c r="H98" s="201">
        <f>出入金!AB98</f>
        <v>0</v>
      </c>
      <c r="I98" s="201">
        <f>出入金!AC98</f>
        <v>0</v>
      </c>
      <c r="J98" s="34">
        <f>出入金!C98</f>
        <v>4.4076470588235328E-2</v>
      </c>
      <c r="K98" s="175"/>
      <c r="L98" s="175"/>
      <c r="M98" s="175"/>
      <c r="N98" s="175"/>
      <c r="O98" s="175"/>
      <c r="P98" s="175"/>
      <c r="Q98" s="78"/>
      <c r="R98" s="78"/>
      <c r="S98" s="78"/>
      <c r="T98" s="78"/>
      <c r="U98" s="78"/>
      <c r="V98" s="5"/>
      <c r="W98" s="78"/>
      <c r="X98" s="218"/>
      <c r="Y98" s="218"/>
      <c r="Z98" s="218"/>
      <c r="AA98" s="219"/>
      <c r="AB98" s="60"/>
      <c r="AC98" s="78"/>
    </row>
    <row r="99" spans="1:29" hidden="1">
      <c r="A99" s="115">
        <v>44293</v>
      </c>
      <c r="B99" s="200"/>
      <c r="C99" s="200"/>
      <c r="D99" s="200"/>
      <c r="E99" s="175"/>
      <c r="F99" s="175"/>
      <c r="G99" s="200"/>
      <c r="H99" s="201">
        <f>出入金!AB99</f>
        <v>0</v>
      </c>
      <c r="I99" s="201">
        <f>出入金!AC99</f>
        <v>0</v>
      </c>
      <c r="J99" s="34">
        <f>出入金!C99</f>
        <v>4.4057971014492783E-2</v>
      </c>
      <c r="K99" s="175"/>
      <c r="L99" s="175"/>
      <c r="M99" s="175"/>
      <c r="N99" s="175"/>
      <c r="O99" s="175"/>
      <c r="P99" s="175"/>
      <c r="Q99" s="78"/>
      <c r="R99" s="78"/>
      <c r="S99" s="78"/>
      <c r="T99" s="78"/>
      <c r="U99" s="78"/>
      <c r="V99" s="5"/>
      <c r="W99" s="78"/>
      <c r="X99" s="218"/>
      <c r="Y99" s="218"/>
      <c r="Z99" s="218"/>
      <c r="AA99" s="219"/>
      <c r="AB99" s="60"/>
      <c r="AC99" s="78"/>
    </row>
    <row r="100" spans="1:29" hidden="1">
      <c r="A100" s="115">
        <v>44294</v>
      </c>
      <c r="B100" s="200"/>
      <c r="C100" s="200"/>
      <c r="D100" s="200"/>
      <c r="E100" s="175"/>
      <c r="F100" s="175"/>
      <c r="G100" s="200"/>
      <c r="H100" s="201">
        <f>出入金!AB100</f>
        <v>0</v>
      </c>
      <c r="I100" s="201">
        <f>出入金!AC100</f>
        <v>0</v>
      </c>
      <c r="J100" s="34">
        <f>出入金!C100</f>
        <v>4.4040000000000037E-2</v>
      </c>
      <c r="K100" s="175"/>
      <c r="L100" s="175"/>
      <c r="M100" s="175"/>
      <c r="N100" s="175"/>
      <c r="O100" s="175"/>
      <c r="P100" s="175"/>
      <c r="Q100" s="78"/>
      <c r="R100" s="78"/>
      <c r="S100" s="78"/>
      <c r="T100" s="78"/>
      <c r="U100" s="78"/>
      <c r="V100" s="5"/>
      <c r="W100" s="78"/>
      <c r="X100" s="218"/>
      <c r="Y100" s="218"/>
      <c r="Z100" s="218"/>
      <c r="AA100" s="219"/>
      <c r="AB100" s="60"/>
      <c r="AC100" s="78"/>
    </row>
    <row r="101" spans="1:29" hidden="1">
      <c r="A101" s="115">
        <v>44295</v>
      </c>
      <c r="B101" s="200"/>
      <c r="C101" s="200"/>
      <c r="D101" s="200"/>
      <c r="E101" s="175"/>
      <c r="F101" s="175"/>
      <c r="G101" s="200"/>
      <c r="H101" s="201">
        <f>出入金!AB101</f>
        <v>0</v>
      </c>
      <c r="I101" s="201">
        <f>出入金!AC101</f>
        <v>0</v>
      </c>
      <c r="J101" s="34">
        <f>出入金!C101</f>
        <v>4.4022535211267644E-2</v>
      </c>
      <c r="K101" s="175"/>
      <c r="L101" s="175"/>
      <c r="M101" s="175"/>
      <c r="N101" s="175"/>
      <c r="O101" s="175"/>
      <c r="P101" s="175"/>
      <c r="Q101" s="78"/>
      <c r="R101" s="78"/>
      <c r="S101" s="78"/>
      <c r="T101" s="78"/>
      <c r="U101" s="78"/>
      <c r="V101" s="5"/>
      <c r="W101" s="78"/>
      <c r="X101" s="218"/>
      <c r="Y101" s="218"/>
      <c r="Z101" s="218"/>
      <c r="AA101" s="219"/>
      <c r="AB101" s="60"/>
      <c r="AC101" s="78"/>
    </row>
    <row r="102" spans="1:29" hidden="1">
      <c r="A102" s="115">
        <v>44296</v>
      </c>
      <c r="B102" s="200"/>
      <c r="C102" s="200"/>
      <c r="D102" s="200"/>
      <c r="E102" s="175"/>
      <c r="F102" s="175"/>
      <c r="G102" s="200"/>
      <c r="H102" s="201">
        <f>出入金!AB102</f>
        <v>0</v>
      </c>
      <c r="I102" s="201">
        <f>出入金!AC102</f>
        <v>0</v>
      </c>
      <c r="J102" s="34">
        <f>出入金!C102</f>
        <v>4.4005555555555596E-2</v>
      </c>
      <c r="K102" s="175"/>
      <c r="L102" s="175"/>
      <c r="M102" s="175"/>
      <c r="N102" s="175"/>
      <c r="O102" s="175"/>
      <c r="P102" s="175"/>
      <c r="Q102" s="78"/>
      <c r="R102" s="78"/>
      <c r="S102" s="78"/>
      <c r="T102" s="78"/>
      <c r="U102" s="78"/>
      <c r="V102" s="5"/>
      <c r="W102" s="78"/>
      <c r="X102" s="218"/>
      <c r="Y102" s="218"/>
      <c r="Z102" s="218"/>
      <c r="AA102" s="219"/>
      <c r="AB102" s="60"/>
      <c r="AC102" s="78"/>
    </row>
    <row r="103" spans="1:29" hidden="1">
      <c r="A103" s="115">
        <v>44297</v>
      </c>
      <c r="B103" s="200"/>
      <c r="C103" s="200"/>
      <c r="D103" s="200"/>
      <c r="E103" s="175"/>
      <c r="F103" s="175"/>
      <c r="G103" s="200"/>
      <c r="H103" s="201">
        <f>出入金!AB103</f>
        <v>0</v>
      </c>
      <c r="I103" s="201">
        <f>出入金!AC103</f>
        <v>0</v>
      </c>
      <c r="J103" s="34">
        <f>出入金!C103</f>
        <v>4.3989041095890448E-2</v>
      </c>
      <c r="K103" s="175"/>
      <c r="L103" s="175"/>
      <c r="M103" s="175"/>
      <c r="N103" s="175"/>
      <c r="O103" s="175"/>
      <c r="P103" s="175"/>
      <c r="Q103" s="78"/>
      <c r="R103" s="78"/>
      <c r="S103" s="78"/>
      <c r="T103" s="78"/>
      <c r="U103" s="78"/>
      <c r="V103" s="5"/>
      <c r="W103" s="78"/>
      <c r="X103" s="218"/>
      <c r="Y103" s="218"/>
      <c r="Z103" s="218"/>
      <c r="AA103" s="219"/>
      <c r="AB103" s="60"/>
      <c r="AC103" s="78"/>
    </row>
    <row r="104" spans="1:29" hidden="1">
      <c r="A104" s="115">
        <v>44298</v>
      </c>
      <c r="B104" s="200"/>
      <c r="C104" s="200"/>
      <c r="D104" s="200"/>
      <c r="E104" s="175"/>
      <c r="F104" s="175"/>
      <c r="G104" s="200"/>
      <c r="H104" s="201">
        <f>出入金!AB104</f>
        <v>0</v>
      </c>
      <c r="I104" s="201">
        <f>出入金!AC104</f>
        <v>0</v>
      </c>
      <c r="J104" s="34">
        <f>出入金!C104</f>
        <v>4.3972972972973014E-2</v>
      </c>
      <c r="K104" s="175"/>
      <c r="L104" s="175"/>
      <c r="M104" s="175"/>
      <c r="N104" s="175"/>
      <c r="O104" s="175"/>
      <c r="P104" s="175"/>
      <c r="Q104" s="78"/>
      <c r="R104" s="78"/>
      <c r="S104" s="78"/>
      <c r="T104" s="78"/>
      <c r="U104" s="78"/>
      <c r="V104" s="5"/>
      <c r="W104" s="78"/>
      <c r="X104" s="218"/>
      <c r="Y104" s="218"/>
      <c r="Z104" s="218"/>
      <c r="AA104" s="219"/>
      <c r="AB104" s="60"/>
      <c r="AC104" s="78"/>
    </row>
    <row r="105" spans="1:29" hidden="1">
      <c r="A105" s="115">
        <v>44299</v>
      </c>
      <c r="B105" s="200"/>
      <c r="C105" s="200"/>
      <c r="D105" s="200"/>
      <c r="E105" s="175"/>
      <c r="F105" s="175"/>
      <c r="G105" s="200"/>
      <c r="H105" s="201">
        <f>出入金!AB105</f>
        <v>0</v>
      </c>
      <c r="I105" s="201">
        <f>出入金!AC105</f>
        <v>0</v>
      </c>
      <c r="J105" s="34">
        <f>出入金!C105</f>
        <v>4.3957333333333376E-2</v>
      </c>
      <c r="K105" s="175"/>
      <c r="L105" s="175"/>
      <c r="M105" s="175"/>
      <c r="N105" s="175"/>
      <c r="O105" s="175"/>
      <c r="P105" s="175"/>
      <c r="Q105" s="78"/>
      <c r="R105" s="78"/>
      <c r="S105" s="78"/>
      <c r="T105" s="78"/>
      <c r="U105" s="78"/>
      <c r="V105" s="5"/>
      <c r="W105" s="78"/>
      <c r="X105" s="218"/>
      <c r="Y105" s="218"/>
      <c r="Z105" s="218"/>
      <c r="AA105" s="219"/>
      <c r="AB105" s="60"/>
      <c r="AC105" s="78"/>
    </row>
    <row r="106" spans="1:29" hidden="1">
      <c r="A106" s="115">
        <v>44300</v>
      </c>
      <c r="B106" s="200"/>
      <c r="C106" s="200"/>
      <c r="D106" s="200"/>
      <c r="E106" s="175"/>
      <c r="F106" s="175"/>
      <c r="G106" s="200"/>
      <c r="H106" s="201">
        <f>出入金!AB106</f>
        <v>0</v>
      </c>
      <c r="I106" s="201">
        <f>出入金!AC106</f>
        <v>0</v>
      </c>
      <c r="J106" s="34">
        <f>出入金!C106</f>
        <v>4.3942105263157942E-2</v>
      </c>
      <c r="K106" s="175"/>
      <c r="L106" s="175"/>
      <c r="M106" s="175"/>
      <c r="N106" s="175"/>
      <c r="O106" s="175"/>
      <c r="P106" s="175"/>
      <c r="Q106" s="78"/>
      <c r="R106" s="78"/>
      <c r="S106" s="78"/>
      <c r="T106" s="78"/>
      <c r="U106" s="78"/>
      <c r="V106" s="5"/>
      <c r="W106" s="78"/>
      <c r="X106" s="218"/>
      <c r="Y106" s="218"/>
      <c r="Z106" s="218"/>
      <c r="AA106" s="219"/>
      <c r="AB106" s="60"/>
      <c r="AC106" s="78"/>
    </row>
    <row r="107" spans="1:29" hidden="1">
      <c r="A107" s="115">
        <v>44301</v>
      </c>
      <c r="B107" s="200"/>
      <c r="C107" s="200"/>
      <c r="D107" s="200"/>
      <c r="E107" s="175"/>
      <c r="F107" s="175"/>
      <c r="G107" s="200"/>
      <c r="H107" s="201">
        <f>出入金!AB107</f>
        <v>0</v>
      </c>
      <c r="I107" s="201">
        <f>出入金!AC107</f>
        <v>0</v>
      </c>
      <c r="J107" s="34">
        <f>出入金!C107</f>
        <v>4.3927272727272773E-2</v>
      </c>
      <c r="K107" s="175"/>
      <c r="L107" s="175"/>
      <c r="M107" s="175"/>
      <c r="N107" s="175"/>
      <c r="O107" s="175"/>
      <c r="P107" s="175"/>
      <c r="Q107" s="78"/>
      <c r="R107" s="78"/>
      <c r="S107" s="78"/>
      <c r="T107" s="78"/>
      <c r="U107" s="78"/>
      <c r="V107" s="5"/>
      <c r="W107" s="78"/>
      <c r="X107" s="218"/>
      <c r="Y107" s="218"/>
      <c r="Z107" s="218"/>
      <c r="AA107" s="219"/>
      <c r="AB107" s="60"/>
      <c r="AC107" s="78"/>
    </row>
    <row r="108" spans="1:29" hidden="1">
      <c r="A108" s="115">
        <v>44302</v>
      </c>
      <c r="B108" s="200"/>
      <c r="C108" s="200"/>
      <c r="D108" s="200"/>
      <c r="E108" s="175"/>
      <c r="F108" s="175"/>
      <c r="G108" s="200"/>
      <c r="H108" s="201">
        <f>出入金!AB108</f>
        <v>0</v>
      </c>
      <c r="I108" s="201">
        <f>出入金!AC108</f>
        <v>0</v>
      </c>
      <c r="J108" s="34">
        <f>出入金!C108</f>
        <v>4.3912820512820562E-2</v>
      </c>
      <c r="K108" s="175"/>
      <c r="L108" s="175"/>
      <c r="M108" s="175"/>
      <c r="N108" s="175"/>
      <c r="O108" s="175"/>
      <c r="P108" s="175"/>
      <c r="Q108" s="78"/>
      <c r="R108" s="78"/>
      <c r="S108" s="78"/>
      <c r="T108" s="78"/>
      <c r="U108" s="78"/>
      <c r="V108" s="5"/>
      <c r="W108" s="78"/>
      <c r="X108" s="218"/>
      <c r="Y108" s="218"/>
      <c r="Z108" s="218"/>
      <c r="AA108" s="219"/>
      <c r="AB108" s="60"/>
      <c r="AC108" s="78"/>
    </row>
    <row r="109" spans="1:29" hidden="1">
      <c r="A109" s="115">
        <v>44303</v>
      </c>
      <c r="B109" s="200"/>
      <c r="C109" s="200"/>
      <c r="D109" s="200"/>
      <c r="E109" s="175"/>
      <c r="F109" s="175"/>
      <c r="G109" s="200"/>
      <c r="H109" s="201">
        <f>出入金!AB109</f>
        <v>0</v>
      </c>
      <c r="I109" s="201">
        <f>出入金!AC109</f>
        <v>0</v>
      </c>
      <c r="J109" s="34">
        <f>出入金!C109</f>
        <v>4.3898734177215237E-2</v>
      </c>
      <c r="K109" s="175"/>
      <c r="L109" s="175"/>
      <c r="M109" s="175"/>
      <c r="N109" s="175"/>
      <c r="O109" s="175"/>
      <c r="P109" s="175"/>
      <c r="Q109" s="78"/>
      <c r="R109" s="78"/>
      <c r="S109" s="78"/>
      <c r="T109" s="78"/>
      <c r="U109" s="78"/>
      <c r="V109" s="5"/>
      <c r="W109" s="78"/>
      <c r="X109" s="218"/>
      <c r="Y109" s="218"/>
      <c r="Z109" s="218"/>
      <c r="AA109" s="219"/>
      <c r="AB109" s="60"/>
      <c r="AC109" s="78"/>
    </row>
    <row r="110" spans="1:29" hidden="1">
      <c r="A110" s="115">
        <v>44304</v>
      </c>
      <c r="B110" s="200"/>
      <c r="C110" s="200"/>
      <c r="D110" s="200"/>
      <c r="E110" s="175"/>
      <c r="F110" s="175"/>
      <c r="G110" s="200"/>
      <c r="H110" s="201">
        <f>出入金!AB110</f>
        <v>0</v>
      </c>
      <c r="I110" s="201">
        <f>出入金!AC110</f>
        <v>0</v>
      </c>
      <c r="J110" s="34">
        <f>出入金!C110</f>
        <v>4.3885000000000049E-2</v>
      </c>
      <c r="K110" s="175"/>
      <c r="L110" s="175"/>
      <c r="M110" s="175"/>
      <c r="N110" s="175"/>
      <c r="O110" s="175"/>
      <c r="P110" s="175"/>
      <c r="Q110" s="78"/>
      <c r="R110" s="78"/>
      <c r="S110" s="78"/>
      <c r="T110" s="78"/>
      <c r="U110" s="78"/>
      <c r="V110" s="5"/>
      <c r="W110" s="78"/>
      <c r="X110" s="218"/>
      <c r="Y110" s="218"/>
      <c r="Z110" s="218"/>
      <c r="AA110" s="219"/>
      <c r="AB110" s="60"/>
      <c r="AC110" s="78"/>
    </row>
    <row r="111" spans="1:29" hidden="1">
      <c r="A111" s="115">
        <v>44305</v>
      </c>
      <c r="B111" s="200"/>
      <c r="C111" s="200"/>
      <c r="D111" s="200"/>
      <c r="E111" s="175"/>
      <c r="F111" s="175"/>
      <c r="G111" s="200"/>
      <c r="H111" s="201">
        <f>出入金!AB111</f>
        <v>0</v>
      </c>
      <c r="I111" s="201">
        <f>出入金!AC111</f>
        <v>0</v>
      </c>
      <c r="J111" s="34">
        <f>出入金!C111</f>
        <v>4.3871604938271656E-2</v>
      </c>
      <c r="K111" s="175"/>
      <c r="L111" s="175"/>
      <c r="M111" s="175"/>
      <c r="N111" s="175"/>
      <c r="O111" s="175"/>
      <c r="P111" s="175"/>
      <c r="Q111" s="78"/>
      <c r="R111" s="78"/>
      <c r="S111" s="78"/>
      <c r="T111" s="78"/>
      <c r="U111" s="78"/>
      <c r="V111" s="5"/>
      <c r="W111" s="78"/>
      <c r="X111" s="218"/>
      <c r="Y111" s="218"/>
      <c r="Z111" s="218"/>
      <c r="AA111" s="219"/>
      <c r="AB111" s="60"/>
      <c r="AC111" s="78"/>
    </row>
    <row r="112" spans="1:29" hidden="1">
      <c r="A112" s="115">
        <v>44306</v>
      </c>
      <c r="B112" s="200"/>
      <c r="C112" s="200"/>
      <c r="D112" s="200"/>
      <c r="E112" s="175"/>
      <c r="F112" s="175"/>
      <c r="G112" s="200"/>
      <c r="H112" s="201">
        <f>出入金!AB112</f>
        <v>0</v>
      </c>
      <c r="I112" s="201">
        <f>出入金!AC112</f>
        <v>0</v>
      </c>
      <c r="J112" s="34">
        <f>出入金!C112</f>
        <v>4.3858536585365905E-2</v>
      </c>
      <c r="K112" s="175"/>
      <c r="L112" s="175"/>
      <c r="M112" s="175"/>
      <c r="N112" s="175"/>
      <c r="O112" s="175"/>
      <c r="P112" s="175"/>
      <c r="Q112" s="78"/>
      <c r="R112" s="78"/>
      <c r="S112" s="78"/>
      <c r="T112" s="78"/>
      <c r="U112" s="78"/>
      <c r="V112" s="5"/>
      <c r="W112" s="78"/>
      <c r="X112" s="218"/>
      <c r="Y112" s="218"/>
      <c r="Z112" s="218"/>
      <c r="AA112" s="219"/>
      <c r="AB112" s="60"/>
      <c r="AC112" s="78"/>
    </row>
    <row r="113" spans="1:29" hidden="1">
      <c r="A113" s="115">
        <v>44307</v>
      </c>
      <c r="B113" s="200"/>
      <c r="C113" s="200"/>
      <c r="D113" s="200"/>
      <c r="E113" s="175"/>
      <c r="F113" s="175"/>
      <c r="G113" s="200"/>
      <c r="H113" s="201">
        <f>出入金!AB113</f>
        <v>0</v>
      </c>
      <c r="I113" s="201">
        <f>出入金!AC113</f>
        <v>0</v>
      </c>
      <c r="J113" s="34">
        <f>出入金!C113</f>
        <v>4.3845783132530174E-2</v>
      </c>
      <c r="K113" s="175"/>
      <c r="L113" s="175"/>
      <c r="M113" s="175"/>
      <c r="N113" s="175"/>
      <c r="O113" s="175"/>
      <c r="P113" s="175"/>
      <c r="Q113" s="78"/>
      <c r="R113" s="78"/>
      <c r="S113" s="78"/>
      <c r="T113" s="78"/>
      <c r="U113" s="78"/>
      <c r="V113" s="5"/>
      <c r="W113" s="78"/>
      <c r="X113" s="218"/>
      <c r="Y113" s="218"/>
      <c r="Z113" s="218"/>
      <c r="AA113" s="219"/>
      <c r="AB113" s="60"/>
      <c r="AC113" s="78"/>
    </row>
    <row r="114" spans="1:29" hidden="1">
      <c r="A114" s="115">
        <v>44308</v>
      </c>
      <c r="B114" s="200"/>
      <c r="C114" s="200"/>
      <c r="D114" s="200"/>
      <c r="E114" s="175"/>
      <c r="F114" s="175"/>
      <c r="G114" s="200"/>
      <c r="H114" s="201">
        <f>出入金!AB114</f>
        <v>0</v>
      </c>
      <c r="I114" s="201">
        <f>出入金!AC114</f>
        <v>0</v>
      </c>
      <c r="J114" s="34">
        <f>出入金!C114</f>
        <v>4.3833333333333391E-2</v>
      </c>
      <c r="K114" s="175"/>
      <c r="L114" s="175"/>
      <c r="M114" s="175"/>
      <c r="N114" s="175"/>
      <c r="O114" s="175"/>
      <c r="P114" s="175"/>
      <c r="Q114" s="78"/>
      <c r="R114" s="78"/>
      <c r="S114" s="78"/>
      <c r="T114" s="78"/>
      <c r="U114" s="78"/>
      <c r="V114" s="5"/>
      <c r="W114" s="78"/>
      <c r="X114" s="218"/>
      <c r="Y114" s="218"/>
      <c r="Z114" s="218"/>
      <c r="AA114" s="219"/>
      <c r="AB114" s="60"/>
      <c r="AC114" s="78"/>
    </row>
    <row r="115" spans="1:29" hidden="1">
      <c r="A115" s="115">
        <v>44309</v>
      </c>
      <c r="B115" s="200"/>
      <c r="C115" s="200"/>
      <c r="D115" s="200"/>
      <c r="E115" s="175"/>
      <c r="F115" s="175"/>
      <c r="G115" s="200"/>
      <c r="H115" s="201">
        <f>出入金!AB115</f>
        <v>0</v>
      </c>
      <c r="I115" s="201">
        <f>出入金!AC115</f>
        <v>0</v>
      </c>
      <c r="J115" s="34">
        <f>出入金!C115</f>
        <v>4.3821176470588294E-2</v>
      </c>
      <c r="K115" s="175"/>
      <c r="L115" s="175"/>
      <c r="M115" s="175"/>
      <c r="N115" s="175"/>
      <c r="O115" s="175"/>
      <c r="P115" s="175"/>
      <c r="Q115" s="78"/>
      <c r="R115" s="78"/>
      <c r="S115" s="78"/>
      <c r="T115" s="78"/>
      <c r="U115" s="78"/>
      <c r="V115" s="5"/>
      <c r="W115" s="78"/>
      <c r="X115" s="218"/>
      <c r="Y115" s="218"/>
      <c r="Z115" s="218"/>
      <c r="AA115" s="219"/>
      <c r="AB115" s="60"/>
      <c r="AC115" s="78"/>
    </row>
    <row r="116" spans="1:29" hidden="1">
      <c r="A116" s="115">
        <v>44310</v>
      </c>
      <c r="B116" s="200"/>
      <c r="C116" s="200"/>
      <c r="D116" s="200"/>
      <c r="E116" s="175"/>
      <c r="F116" s="175"/>
      <c r="G116" s="200"/>
      <c r="H116" s="201">
        <f>出入金!AB116</f>
        <v>0</v>
      </c>
      <c r="I116" s="201">
        <f>出入金!AC116</f>
        <v>0</v>
      </c>
      <c r="J116" s="34">
        <f>出入金!C116</f>
        <v>4.3809302325581452E-2</v>
      </c>
      <c r="K116" s="175"/>
      <c r="L116" s="175"/>
      <c r="M116" s="175"/>
      <c r="N116" s="175"/>
      <c r="O116" s="175"/>
      <c r="P116" s="175"/>
      <c r="Q116" s="78"/>
      <c r="R116" s="78"/>
      <c r="S116" s="78"/>
      <c r="T116" s="78"/>
      <c r="U116" s="78"/>
      <c r="V116" s="5"/>
      <c r="W116" s="78"/>
      <c r="X116" s="218"/>
      <c r="Y116" s="218"/>
      <c r="Z116" s="218"/>
      <c r="AA116" s="219"/>
      <c r="AB116" s="60"/>
      <c r="AC116" s="78"/>
    </row>
    <row r="117" spans="1:29" hidden="1">
      <c r="A117" s="115">
        <v>44311</v>
      </c>
      <c r="B117" s="200"/>
      <c r="C117" s="200"/>
      <c r="D117" s="200"/>
      <c r="E117" s="175"/>
      <c r="F117" s="175"/>
      <c r="G117" s="200"/>
      <c r="H117" s="201">
        <f>出入金!AB117</f>
        <v>0</v>
      </c>
      <c r="I117" s="201">
        <f>出入金!AC117</f>
        <v>0</v>
      </c>
      <c r="J117" s="34">
        <f>出入金!C117</f>
        <v>4.3797701149425348E-2</v>
      </c>
      <c r="K117" s="175"/>
      <c r="L117" s="175"/>
      <c r="M117" s="175"/>
      <c r="N117" s="175"/>
      <c r="O117" s="175"/>
      <c r="P117" s="175"/>
      <c r="Q117" s="78"/>
      <c r="R117" s="78"/>
      <c r="S117" s="78"/>
      <c r="T117" s="78"/>
      <c r="U117" s="78"/>
      <c r="V117" s="5"/>
      <c r="W117" s="78"/>
      <c r="X117" s="218"/>
      <c r="Y117" s="218"/>
      <c r="Z117" s="218"/>
      <c r="AA117" s="219"/>
      <c r="AB117" s="60"/>
      <c r="AC117" s="78"/>
    </row>
    <row r="118" spans="1:29" hidden="1">
      <c r="A118" s="115">
        <v>44312</v>
      </c>
      <c r="B118" s="200"/>
      <c r="C118" s="200"/>
      <c r="D118" s="200"/>
      <c r="E118" s="175"/>
      <c r="F118" s="175"/>
      <c r="G118" s="200"/>
      <c r="H118" s="201">
        <f>出入金!AB118</f>
        <v>0</v>
      </c>
      <c r="I118" s="201">
        <f>出入金!AC118</f>
        <v>0</v>
      </c>
      <c r="J118" s="34">
        <f>出入金!C118</f>
        <v>4.37863636363637E-2</v>
      </c>
      <c r="K118" s="175"/>
      <c r="L118" s="175"/>
      <c r="M118" s="175"/>
      <c r="N118" s="175"/>
      <c r="O118" s="175"/>
      <c r="P118" s="175"/>
      <c r="Q118" s="78"/>
      <c r="R118" s="78"/>
      <c r="S118" s="78"/>
      <c r="T118" s="78"/>
      <c r="U118" s="78"/>
      <c r="V118" s="5"/>
      <c r="W118" s="78"/>
      <c r="X118" s="218"/>
      <c r="Y118" s="218"/>
      <c r="Z118" s="218"/>
      <c r="AA118" s="219"/>
      <c r="AB118" s="60"/>
      <c r="AC118" s="78"/>
    </row>
    <row r="119" spans="1:29" hidden="1">
      <c r="A119" s="115">
        <v>44313</v>
      </c>
      <c r="B119" s="200"/>
      <c r="C119" s="200"/>
      <c r="D119" s="200"/>
      <c r="E119" s="175"/>
      <c r="F119" s="175"/>
      <c r="G119" s="200"/>
      <c r="H119" s="201">
        <f>出入金!AB119</f>
        <v>0</v>
      </c>
      <c r="I119" s="201">
        <f>出入金!AC119</f>
        <v>0</v>
      </c>
      <c r="J119" s="34">
        <f>出入金!C119</f>
        <v>4.3775280898876466E-2</v>
      </c>
      <c r="K119" s="175"/>
      <c r="L119" s="175"/>
      <c r="M119" s="175"/>
      <c r="N119" s="175"/>
      <c r="O119" s="175"/>
      <c r="P119" s="175"/>
      <c r="Q119" s="78"/>
      <c r="R119" s="78"/>
      <c r="S119" s="78"/>
      <c r="T119" s="78"/>
      <c r="U119" s="78"/>
      <c r="V119" s="5"/>
      <c r="W119" s="78"/>
      <c r="X119" s="218"/>
      <c r="Y119" s="218"/>
      <c r="Z119" s="218"/>
      <c r="AA119" s="219"/>
      <c r="AB119" s="60"/>
      <c r="AC119" s="78"/>
    </row>
    <row r="120" spans="1:29" hidden="1">
      <c r="A120" s="115">
        <v>44314</v>
      </c>
      <c r="B120" s="200"/>
      <c r="C120" s="200"/>
      <c r="D120" s="200"/>
      <c r="E120" s="175"/>
      <c r="F120" s="175"/>
      <c r="G120" s="200"/>
      <c r="H120" s="201">
        <f>出入金!AB120</f>
        <v>0</v>
      </c>
      <c r="I120" s="201">
        <f>出入金!AC120</f>
        <v>0</v>
      </c>
      <c r="J120" s="34">
        <f>出入金!C120</f>
        <v>4.3764444444444509E-2</v>
      </c>
      <c r="K120" s="175"/>
      <c r="L120" s="175"/>
      <c r="M120" s="175"/>
      <c r="N120" s="175"/>
      <c r="O120" s="175"/>
      <c r="P120" s="175"/>
      <c r="Q120" s="78"/>
      <c r="R120" s="78"/>
      <c r="S120" s="78"/>
      <c r="T120" s="78"/>
      <c r="U120" s="78"/>
      <c r="V120" s="5"/>
      <c r="W120" s="78"/>
      <c r="X120" s="218"/>
      <c r="Y120" s="218"/>
      <c r="Z120" s="218"/>
      <c r="AA120" s="219"/>
      <c r="AB120" s="60"/>
      <c r="AC120" s="78"/>
    </row>
    <row r="121" spans="1:29" hidden="1">
      <c r="A121" s="115">
        <v>44315</v>
      </c>
      <c r="B121" s="200"/>
      <c r="C121" s="200"/>
      <c r="D121" s="200"/>
      <c r="E121" s="175"/>
      <c r="F121" s="175"/>
      <c r="G121" s="200"/>
      <c r="H121" s="201">
        <f>出入金!AB121</f>
        <v>0</v>
      </c>
      <c r="I121" s="201">
        <f>出入金!AC121</f>
        <v>0</v>
      </c>
      <c r="J121" s="34">
        <f>出入金!C121</f>
        <v>4.375384615384622E-2</v>
      </c>
      <c r="K121" s="175"/>
      <c r="L121" s="175"/>
      <c r="M121" s="175"/>
      <c r="N121" s="175"/>
      <c r="O121" s="175"/>
      <c r="P121" s="175"/>
      <c r="Q121" s="78"/>
      <c r="R121" s="78"/>
      <c r="S121" s="78"/>
      <c r="T121" s="78"/>
      <c r="U121" s="78"/>
      <c r="V121" s="5"/>
      <c r="W121" s="78"/>
      <c r="X121" s="218"/>
      <c r="Y121" s="218"/>
      <c r="Z121" s="218"/>
      <c r="AA121" s="219"/>
      <c r="AB121" s="60"/>
      <c r="AC121" s="78"/>
    </row>
    <row r="122" spans="1:29" hidden="1">
      <c r="A122" s="115">
        <v>44316</v>
      </c>
      <c r="B122" s="200"/>
      <c r="C122" s="200"/>
      <c r="D122" s="200"/>
      <c r="E122" s="175"/>
      <c r="F122" s="175"/>
      <c r="G122" s="200"/>
      <c r="H122" s="201">
        <f>出入金!AB122</f>
        <v>0</v>
      </c>
      <c r="I122" s="201">
        <f>出入金!AC122</f>
        <v>0</v>
      </c>
      <c r="J122" s="34">
        <f>出入金!C122</f>
        <v>4.3743478260869634E-2</v>
      </c>
      <c r="K122" s="175"/>
      <c r="L122" s="175"/>
      <c r="M122" s="175"/>
      <c r="N122" s="175"/>
      <c r="O122" s="175"/>
      <c r="P122" s="175"/>
      <c r="Q122" s="78"/>
      <c r="R122" s="78"/>
      <c r="S122" s="78"/>
      <c r="T122" s="78"/>
      <c r="U122" s="78"/>
      <c r="V122" s="5"/>
      <c r="W122" s="78"/>
      <c r="X122" s="218"/>
      <c r="Y122" s="218"/>
      <c r="Z122" s="218"/>
      <c r="AA122" s="219"/>
      <c r="AB122" s="60"/>
      <c r="AC122" s="78"/>
    </row>
    <row r="123" spans="1:29" hidden="1">
      <c r="A123" s="115">
        <v>44317</v>
      </c>
      <c r="B123" s="200"/>
      <c r="C123" s="200"/>
      <c r="D123" s="200"/>
      <c r="E123" s="175"/>
      <c r="F123" s="175"/>
      <c r="G123" s="200"/>
      <c r="H123" s="201">
        <f>出入金!AB123</f>
        <v>0</v>
      </c>
      <c r="I123" s="201">
        <f>出入金!AC123</f>
        <v>0</v>
      </c>
      <c r="J123" s="34">
        <f>出入金!C123</f>
        <v>4.3730107526881792E-2</v>
      </c>
      <c r="K123" s="175"/>
      <c r="L123" s="175"/>
      <c r="M123" s="175"/>
      <c r="N123" s="175"/>
      <c r="O123" s="175"/>
      <c r="P123" s="175"/>
      <c r="Q123" s="78"/>
      <c r="R123" s="78"/>
      <c r="S123" s="78"/>
      <c r="T123" s="78"/>
      <c r="U123" s="78"/>
      <c r="V123" s="5"/>
      <c r="W123" s="78"/>
      <c r="X123" s="218"/>
      <c r="Y123" s="218"/>
      <c r="Z123" s="218"/>
      <c r="AA123" s="219"/>
      <c r="AB123" s="60"/>
      <c r="AC123" s="78"/>
    </row>
    <row r="124" spans="1:29" hidden="1">
      <c r="A124" s="115">
        <v>44318</v>
      </c>
      <c r="B124" s="200"/>
      <c r="C124" s="200"/>
      <c r="D124" s="200"/>
      <c r="E124" s="175"/>
      <c r="F124" s="175"/>
      <c r="G124" s="200"/>
      <c r="H124" s="201">
        <f>出入金!AB124</f>
        <v>0</v>
      </c>
      <c r="I124" s="201">
        <f>出入金!AC124</f>
        <v>0</v>
      </c>
      <c r="J124" s="34">
        <f>出入金!C124</f>
        <v>4.3717021276595817E-2</v>
      </c>
      <c r="K124" s="175"/>
      <c r="L124" s="175"/>
      <c r="M124" s="175"/>
      <c r="N124" s="175"/>
      <c r="O124" s="175"/>
      <c r="P124" s="175"/>
      <c r="Q124" s="78"/>
      <c r="R124" s="78"/>
      <c r="S124" s="78"/>
      <c r="T124" s="78"/>
      <c r="U124" s="78"/>
      <c r="V124" s="5"/>
      <c r="W124" s="78"/>
      <c r="X124" s="218"/>
      <c r="Y124" s="218"/>
      <c r="Z124" s="218"/>
      <c r="AA124" s="219"/>
      <c r="AB124" s="60"/>
      <c r="AC124" s="78"/>
    </row>
    <row r="125" spans="1:29" hidden="1">
      <c r="A125" s="115">
        <v>44319</v>
      </c>
      <c r="B125" s="200"/>
      <c r="C125" s="200"/>
      <c r="D125" s="200"/>
      <c r="E125" s="175"/>
      <c r="F125" s="175"/>
      <c r="G125" s="200"/>
      <c r="H125" s="201">
        <f>出入金!AB125</f>
        <v>0</v>
      </c>
      <c r="I125" s="201">
        <f>出入金!AC125</f>
        <v>0</v>
      </c>
      <c r="J125" s="34">
        <f>出入金!C125</f>
        <v>4.3704210526315866E-2</v>
      </c>
      <c r="K125" s="175"/>
      <c r="L125" s="175"/>
      <c r="M125" s="175"/>
      <c r="N125" s="175"/>
      <c r="O125" s="175"/>
      <c r="P125" s="175"/>
      <c r="Q125" s="78"/>
      <c r="R125" s="78"/>
      <c r="S125" s="78"/>
      <c r="T125" s="78"/>
      <c r="U125" s="78"/>
      <c r="V125" s="5"/>
      <c r="W125" s="78"/>
      <c r="X125" s="218"/>
      <c r="Y125" s="218"/>
      <c r="Z125" s="218"/>
      <c r="AA125" s="219"/>
      <c r="AB125" s="60"/>
      <c r="AC125" s="78"/>
    </row>
    <row r="126" spans="1:29" hidden="1">
      <c r="A126" s="115">
        <v>44320</v>
      </c>
      <c r="B126" s="200"/>
      <c r="C126" s="200"/>
      <c r="D126" s="200"/>
      <c r="E126" s="175"/>
      <c r="F126" s="175"/>
      <c r="G126" s="200"/>
      <c r="H126" s="201">
        <f>出入金!AB126</f>
        <v>0</v>
      </c>
      <c r="I126" s="201">
        <f>出入金!AC126</f>
        <v>0</v>
      </c>
      <c r="J126" s="34">
        <f>出入金!C126</f>
        <v>4.3691666666666747E-2</v>
      </c>
      <c r="K126" s="175"/>
      <c r="L126" s="175"/>
      <c r="M126" s="175"/>
      <c r="N126" s="175"/>
      <c r="O126" s="175"/>
      <c r="P126" s="175"/>
      <c r="Q126" s="78"/>
      <c r="R126" s="78"/>
      <c r="S126" s="78"/>
      <c r="T126" s="78"/>
      <c r="U126" s="78"/>
      <c r="V126" s="5"/>
      <c r="W126" s="78"/>
      <c r="X126" s="218"/>
      <c r="Y126" s="218"/>
      <c r="Z126" s="218"/>
      <c r="AA126" s="219"/>
      <c r="AB126" s="60"/>
      <c r="AC126" s="78"/>
    </row>
    <row r="127" spans="1:29" hidden="1">
      <c r="A127" s="115">
        <v>44321</v>
      </c>
      <c r="B127" s="200"/>
      <c r="C127" s="200"/>
      <c r="D127" s="200"/>
      <c r="E127" s="175"/>
      <c r="F127" s="175"/>
      <c r="G127" s="200"/>
      <c r="H127" s="201">
        <f>出入金!AB127</f>
        <v>0</v>
      </c>
      <c r="I127" s="201">
        <f>出入金!AC127</f>
        <v>0</v>
      </c>
      <c r="J127" s="34">
        <f>出入金!C127</f>
        <v>4.3679381443299053E-2</v>
      </c>
      <c r="K127" s="175"/>
      <c r="L127" s="175"/>
      <c r="M127" s="175"/>
      <c r="N127" s="175"/>
      <c r="O127" s="175"/>
      <c r="P127" s="175"/>
      <c r="Q127" s="78"/>
      <c r="R127" s="78"/>
      <c r="S127" s="78"/>
      <c r="T127" s="78"/>
      <c r="U127" s="78"/>
      <c r="V127" s="5"/>
      <c r="W127" s="78"/>
      <c r="X127" s="218"/>
      <c r="Y127" s="218"/>
      <c r="Z127" s="218"/>
      <c r="AA127" s="219"/>
      <c r="AB127" s="60"/>
      <c r="AC127" s="78"/>
    </row>
    <row r="128" spans="1:29" hidden="1">
      <c r="A128" s="115">
        <v>44322</v>
      </c>
      <c r="B128" s="200"/>
      <c r="C128" s="200"/>
      <c r="D128" s="200"/>
      <c r="E128" s="175"/>
      <c r="F128" s="175"/>
      <c r="G128" s="200"/>
      <c r="H128" s="201">
        <f>出入金!AB128</f>
        <v>0</v>
      </c>
      <c r="I128" s="201">
        <f>出入金!AC128</f>
        <v>0</v>
      </c>
      <c r="J128" s="34">
        <f>出入金!C128</f>
        <v>4.3667346938775602E-2</v>
      </c>
      <c r="K128" s="175"/>
      <c r="L128" s="175"/>
      <c r="M128" s="175"/>
      <c r="N128" s="175"/>
      <c r="O128" s="175"/>
      <c r="P128" s="175"/>
      <c r="Q128" s="78"/>
      <c r="R128" s="78"/>
      <c r="S128" s="78"/>
      <c r="T128" s="78"/>
      <c r="U128" s="78"/>
      <c r="V128" s="5"/>
      <c r="W128" s="78"/>
      <c r="X128" s="218"/>
      <c r="Y128" s="218"/>
      <c r="Z128" s="218"/>
      <c r="AA128" s="219"/>
      <c r="AB128" s="60"/>
      <c r="AC128" s="78"/>
    </row>
    <row r="129" spans="1:29" hidden="1">
      <c r="A129" s="115">
        <v>44323</v>
      </c>
      <c r="B129" s="200"/>
      <c r="C129" s="200"/>
      <c r="D129" s="200"/>
      <c r="E129" s="175"/>
      <c r="F129" s="175"/>
      <c r="G129" s="200"/>
      <c r="H129" s="201">
        <f>出入金!AB129</f>
        <v>0</v>
      </c>
      <c r="I129" s="201">
        <f>出入金!AC129</f>
        <v>0</v>
      </c>
      <c r="J129" s="34">
        <f>出入金!C129</f>
        <v>4.3655555555555649E-2</v>
      </c>
      <c r="K129" s="175"/>
      <c r="L129" s="175"/>
      <c r="M129" s="175"/>
      <c r="N129" s="175"/>
      <c r="O129" s="175"/>
      <c r="P129" s="175"/>
      <c r="Q129" s="78"/>
      <c r="R129" s="78"/>
      <c r="S129" s="78"/>
      <c r="T129" s="78"/>
      <c r="U129" s="78"/>
      <c r="V129" s="5"/>
      <c r="W129" s="78"/>
      <c r="X129" s="218"/>
      <c r="Y129" s="218"/>
      <c r="Z129" s="218"/>
      <c r="AA129" s="219"/>
      <c r="AB129" s="60"/>
      <c r="AC129" s="78"/>
    </row>
    <row r="130" spans="1:29" hidden="1">
      <c r="A130" s="115">
        <v>44324</v>
      </c>
      <c r="B130" s="200"/>
      <c r="C130" s="200"/>
      <c r="D130" s="200"/>
      <c r="E130" s="175"/>
      <c r="F130" s="175"/>
      <c r="G130" s="200"/>
      <c r="H130" s="201">
        <f>出入金!AB130</f>
        <v>0</v>
      </c>
      <c r="I130" s="201">
        <f>出入金!AC130</f>
        <v>0</v>
      </c>
      <c r="J130" s="34">
        <f>出入金!C130</f>
        <v>4.3644000000000099E-2</v>
      </c>
      <c r="K130" s="175"/>
      <c r="L130" s="175"/>
      <c r="M130" s="175"/>
      <c r="N130" s="175"/>
      <c r="O130" s="175"/>
      <c r="P130" s="175"/>
      <c r="Q130" s="78"/>
      <c r="R130" s="78"/>
      <c r="S130" s="78"/>
      <c r="T130" s="78"/>
      <c r="U130" s="78"/>
      <c r="V130" s="5"/>
      <c r="W130" s="78"/>
      <c r="X130" s="218"/>
      <c r="Y130" s="218"/>
      <c r="Z130" s="218"/>
      <c r="AA130" s="219"/>
      <c r="AB130" s="60"/>
      <c r="AC130" s="78"/>
    </row>
    <row r="131" spans="1:29" hidden="1">
      <c r="A131" s="115">
        <v>44325</v>
      </c>
      <c r="B131" s="200"/>
      <c r="C131" s="200"/>
      <c r="D131" s="200"/>
      <c r="E131" s="175"/>
      <c r="F131" s="175"/>
      <c r="G131" s="200"/>
      <c r="H131" s="201">
        <f>出入金!AB131</f>
        <v>0</v>
      </c>
      <c r="I131" s="201">
        <f>出入金!AC131</f>
        <v>0</v>
      </c>
      <c r="J131" s="34">
        <f>出入金!C131</f>
        <v>4.3632673267326831E-2</v>
      </c>
      <c r="K131" s="175"/>
      <c r="L131" s="175"/>
      <c r="M131" s="175"/>
      <c r="N131" s="175"/>
      <c r="O131" s="175"/>
      <c r="P131" s="175"/>
      <c r="Q131" s="78"/>
      <c r="R131" s="78"/>
      <c r="S131" s="78"/>
      <c r="T131" s="78"/>
      <c r="U131" s="78"/>
      <c r="V131" s="5"/>
      <c r="W131" s="78"/>
      <c r="X131" s="218"/>
      <c r="Y131" s="218"/>
      <c r="Z131" s="218"/>
      <c r="AA131" s="219"/>
      <c r="AB131" s="60"/>
      <c r="AC131" s="78"/>
    </row>
    <row r="132" spans="1:29" hidden="1">
      <c r="A132" s="115">
        <v>44326</v>
      </c>
      <c r="B132" s="200"/>
      <c r="C132" s="200"/>
      <c r="D132" s="200"/>
      <c r="E132" s="175"/>
      <c r="F132" s="175"/>
      <c r="G132" s="200"/>
      <c r="H132" s="201">
        <f>出入金!AB132</f>
        <v>0</v>
      </c>
      <c r="I132" s="201">
        <f>出入金!AC132</f>
        <v>0</v>
      </c>
      <c r="J132" s="34">
        <f>出入金!C132</f>
        <v>4.3621568627451084E-2</v>
      </c>
      <c r="K132" s="175"/>
      <c r="L132" s="175"/>
      <c r="M132" s="175"/>
      <c r="N132" s="175"/>
      <c r="O132" s="175"/>
      <c r="P132" s="175"/>
      <c r="Q132" s="78"/>
      <c r="R132" s="78"/>
      <c r="S132" s="78"/>
      <c r="T132" s="78"/>
      <c r="U132" s="78"/>
      <c r="V132" s="5"/>
      <c r="W132" s="78"/>
      <c r="X132" s="218"/>
      <c r="Y132" s="218"/>
      <c r="Z132" s="218"/>
      <c r="AA132" s="219"/>
      <c r="AB132" s="60"/>
      <c r="AC132" s="78"/>
    </row>
    <row r="133" spans="1:29" hidden="1">
      <c r="A133" s="115">
        <v>44327</v>
      </c>
      <c r="B133" s="200"/>
      <c r="C133" s="200"/>
      <c r="D133" s="200"/>
      <c r="E133" s="175"/>
      <c r="F133" s="175"/>
      <c r="G133" s="200"/>
      <c r="H133" s="201">
        <f>出入金!AB133</f>
        <v>0</v>
      </c>
      <c r="I133" s="201">
        <f>出入金!AC133</f>
        <v>0</v>
      </c>
      <c r="J133" s="34">
        <f>出入金!C133</f>
        <v>4.3610679611650591E-2</v>
      </c>
      <c r="K133" s="175"/>
      <c r="L133" s="175"/>
      <c r="M133" s="175"/>
      <c r="N133" s="175"/>
      <c r="O133" s="175"/>
      <c r="P133" s="175"/>
      <c r="Q133" s="78"/>
      <c r="R133" s="78"/>
      <c r="S133" s="78"/>
      <c r="T133" s="78"/>
      <c r="U133" s="78"/>
      <c r="V133" s="5"/>
      <c r="W133" s="78"/>
      <c r="X133" s="218"/>
      <c r="Y133" s="218"/>
      <c r="Z133" s="218"/>
      <c r="AA133" s="219"/>
      <c r="AB133" s="60"/>
      <c r="AC133" s="78"/>
    </row>
    <row r="134" spans="1:29" hidden="1">
      <c r="A134" s="115">
        <v>44328</v>
      </c>
      <c r="B134" s="200"/>
      <c r="C134" s="200"/>
      <c r="D134" s="200"/>
      <c r="E134" s="175"/>
      <c r="F134" s="175"/>
      <c r="G134" s="200"/>
      <c r="H134" s="201">
        <f>出入金!AB134</f>
        <v>0</v>
      </c>
      <c r="I134" s="201">
        <f>出入金!AC134</f>
        <v>0</v>
      </c>
      <c r="J134" s="34">
        <f>出入金!C134</f>
        <v>4.3600000000000111E-2</v>
      </c>
      <c r="K134" s="175"/>
      <c r="L134" s="175"/>
      <c r="M134" s="175"/>
      <c r="N134" s="175"/>
      <c r="O134" s="175"/>
      <c r="P134" s="175"/>
      <c r="Q134" s="78"/>
      <c r="R134" s="78"/>
      <c r="S134" s="78"/>
      <c r="T134" s="78"/>
      <c r="U134" s="78"/>
      <c r="V134" s="5"/>
      <c r="W134" s="78"/>
      <c r="X134" s="218"/>
      <c r="Y134" s="218"/>
      <c r="Z134" s="218"/>
      <c r="AA134" s="219"/>
      <c r="AB134" s="60"/>
      <c r="AC134" s="78"/>
    </row>
    <row r="135" spans="1:29" hidden="1">
      <c r="A135" s="115">
        <v>44329</v>
      </c>
      <c r="B135" s="200"/>
      <c r="C135" s="200"/>
      <c r="D135" s="200"/>
      <c r="E135" s="175"/>
      <c r="F135" s="175"/>
      <c r="G135" s="200"/>
      <c r="H135" s="201">
        <f>出入金!AB135</f>
        <v>0</v>
      </c>
      <c r="I135" s="201">
        <f>出入金!AC135</f>
        <v>0</v>
      </c>
      <c r="J135" s="34">
        <f>出入金!C135</f>
        <v>4.3589523809523918E-2</v>
      </c>
      <c r="K135" s="175"/>
      <c r="L135" s="175"/>
      <c r="M135" s="175"/>
      <c r="N135" s="175"/>
      <c r="O135" s="175"/>
      <c r="P135" s="175"/>
      <c r="Q135" s="78"/>
      <c r="R135" s="78"/>
      <c r="S135" s="78"/>
      <c r="T135" s="78"/>
      <c r="U135" s="78"/>
      <c r="V135" s="5"/>
      <c r="W135" s="78"/>
      <c r="X135" s="218"/>
      <c r="Y135" s="218"/>
      <c r="Z135" s="218"/>
      <c r="AA135" s="219"/>
      <c r="AB135" s="60"/>
      <c r="AC135" s="78"/>
    </row>
    <row r="136" spans="1:29" hidden="1">
      <c r="A136" s="115">
        <v>44330</v>
      </c>
      <c r="B136" s="200"/>
      <c r="C136" s="200"/>
      <c r="D136" s="200"/>
      <c r="E136" s="175"/>
      <c r="F136" s="175"/>
      <c r="G136" s="200"/>
      <c r="H136" s="201">
        <f>出入金!AB136</f>
        <v>0</v>
      </c>
      <c r="I136" s="201">
        <f>出入金!AC136</f>
        <v>0</v>
      </c>
      <c r="J136" s="34">
        <f>出入金!C136</f>
        <v>4.3579245283018986E-2</v>
      </c>
      <c r="K136" s="175"/>
      <c r="L136" s="175"/>
      <c r="M136" s="175"/>
      <c r="N136" s="175"/>
      <c r="O136" s="175"/>
      <c r="P136" s="175"/>
      <c r="Q136" s="78"/>
      <c r="R136" s="78"/>
      <c r="S136" s="78"/>
      <c r="T136" s="78"/>
      <c r="U136" s="78"/>
      <c r="V136" s="5"/>
      <c r="W136" s="78"/>
      <c r="X136" s="218"/>
      <c r="Y136" s="218"/>
      <c r="Z136" s="218"/>
      <c r="AA136" s="219"/>
      <c r="AB136" s="60"/>
      <c r="AC136" s="78"/>
    </row>
    <row r="137" spans="1:29" hidden="1">
      <c r="A137" s="115">
        <v>44331</v>
      </c>
      <c r="B137" s="200"/>
      <c r="C137" s="200"/>
      <c r="D137" s="200"/>
      <c r="E137" s="175"/>
      <c r="F137" s="175"/>
      <c r="G137" s="200"/>
      <c r="H137" s="201">
        <f>出入金!AB137</f>
        <v>0</v>
      </c>
      <c r="I137" s="201">
        <f>出入金!AC137</f>
        <v>0</v>
      </c>
      <c r="J137" s="34">
        <f>出入金!C137</f>
        <v>4.3569158878504793E-2</v>
      </c>
      <c r="K137" s="175"/>
      <c r="L137" s="175"/>
      <c r="M137" s="175"/>
      <c r="N137" s="175"/>
      <c r="O137" s="175"/>
      <c r="P137" s="175"/>
      <c r="Q137" s="78"/>
      <c r="R137" s="78"/>
      <c r="S137" s="78"/>
      <c r="T137" s="78"/>
      <c r="U137" s="78"/>
      <c r="V137" s="5"/>
      <c r="W137" s="78"/>
      <c r="X137" s="218"/>
      <c r="Y137" s="218"/>
      <c r="Z137" s="218"/>
      <c r="AA137" s="219"/>
      <c r="AB137" s="60"/>
      <c r="AC137" s="78"/>
    </row>
    <row r="138" spans="1:29" hidden="1">
      <c r="A138" s="115">
        <v>44332</v>
      </c>
      <c r="B138" s="200"/>
      <c r="C138" s="200"/>
      <c r="D138" s="200"/>
      <c r="E138" s="175"/>
      <c r="F138" s="175"/>
      <c r="G138" s="200"/>
      <c r="H138" s="201">
        <f>出入金!AB138</f>
        <v>0</v>
      </c>
      <c r="I138" s="201">
        <f>出入金!AC138</f>
        <v>0</v>
      </c>
      <c r="J138" s="34">
        <f>出入金!C138</f>
        <v>4.3559259259259381E-2</v>
      </c>
      <c r="K138" s="175"/>
      <c r="L138" s="175"/>
      <c r="M138" s="175"/>
      <c r="N138" s="175"/>
      <c r="O138" s="175"/>
      <c r="P138" s="175"/>
      <c r="Q138" s="78"/>
      <c r="R138" s="78"/>
      <c r="S138" s="78"/>
      <c r="T138" s="78"/>
      <c r="U138" s="78"/>
      <c r="V138" s="5"/>
      <c r="W138" s="78"/>
      <c r="X138" s="218"/>
      <c r="Y138" s="218"/>
      <c r="Z138" s="218"/>
      <c r="AA138" s="219"/>
      <c r="AB138" s="60"/>
      <c r="AC138" s="78"/>
    </row>
    <row r="139" spans="1:29" hidden="1">
      <c r="A139" s="115">
        <v>44333</v>
      </c>
      <c r="B139" s="200"/>
      <c r="C139" s="200"/>
      <c r="D139" s="200"/>
      <c r="E139" s="175"/>
      <c r="F139" s="175"/>
      <c r="G139" s="200"/>
      <c r="H139" s="201">
        <f>出入金!AB139</f>
        <v>0</v>
      </c>
      <c r="I139" s="201">
        <f>出入金!AC139</f>
        <v>0</v>
      </c>
      <c r="J139" s="34">
        <f>出入金!C139</f>
        <v>4.3549541284403796E-2</v>
      </c>
      <c r="K139" s="175"/>
      <c r="L139" s="175"/>
      <c r="M139" s="175"/>
      <c r="N139" s="175"/>
      <c r="O139" s="175"/>
      <c r="P139" s="175"/>
      <c r="Q139" s="78"/>
      <c r="R139" s="78"/>
      <c r="S139" s="78"/>
      <c r="T139" s="78"/>
      <c r="U139" s="78"/>
      <c r="V139" s="5"/>
      <c r="W139" s="78"/>
      <c r="X139" s="218"/>
      <c r="Y139" s="218"/>
      <c r="Z139" s="218"/>
      <c r="AA139" s="219"/>
      <c r="AB139" s="60"/>
      <c r="AC139" s="78"/>
    </row>
    <row r="140" spans="1:29" hidden="1">
      <c r="A140" s="115">
        <v>44334</v>
      </c>
      <c r="B140" s="200"/>
      <c r="C140" s="200"/>
      <c r="D140" s="200"/>
      <c r="E140" s="175"/>
      <c r="F140" s="175"/>
      <c r="G140" s="200"/>
      <c r="H140" s="201">
        <f>出入金!AB140</f>
        <v>0</v>
      </c>
      <c r="I140" s="201">
        <f>出入金!AC140</f>
        <v>0</v>
      </c>
      <c r="J140" s="34">
        <f>出入金!C140</f>
        <v>4.3540000000000127E-2</v>
      </c>
      <c r="K140" s="175"/>
      <c r="L140" s="175"/>
      <c r="M140" s="175"/>
      <c r="N140" s="175"/>
      <c r="O140" s="175"/>
      <c r="P140" s="175"/>
      <c r="Q140" s="78"/>
      <c r="R140" s="78"/>
      <c r="S140" s="78"/>
      <c r="T140" s="78"/>
      <c r="U140" s="78"/>
      <c r="V140" s="5"/>
      <c r="W140" s="78"/>
      <c r="X140" s="218"/>
      <c r="Y140" s="218"/>
      <c r="Z140" s="218"/>
      <c r="AA140" s="219"/>
      <c r="AB140" s="60"/>
      <c r="AC140" s="78"/>
    </row>
    <row r="141" spans="1:29" hidden="1">
      <c r="A141" s="115">
        <v>44335</v>
      </c>
      <c r="B141" s="200"/>
      <c r="C141" s="200"/>
      <c r="D141" s="200"/>
      <c r="E141" s="175"/>
      <c r="F141" s="175"/>
      <c r="G141" s="200"/>
      <c r="H141" s="201">
        <f>出入金!AB141</f>
        <v>0</v>
      </c>
      <c r="I141" s="201">
        <f>出入金!AC141</f>
        <v>0</v>
      </c>
      <c r="J141" s="34">
        <f>出入金!C141</f>
        <v>4.3530630630630757E-2</v>
      </c>
      <c r="K141" s="175"/>
      <c r="L141" s="175"/>
      <c r="M141" s="175"/>
      <c r="N141" s="175"/>
      <c r="O141" s="175"/>
      <c r="P141" s="175"/>
      <c r="Q141" s="78"/>
      <c r="R141" s="78"/>
      <c r="S141" s="78"/>
      <c r="T141" s="78"/>
      <c r="U141" s="78"/>
      <c r="V141" s="5"/>
      <c r="W141" s="78"/>
      <c r="X141" s="218"/>
      <c r="Y141" s="218"/>
      <c r="Z141" s="218"/>
      <c r="AA141" s="219"/>
      <c r="AB141" s="60"/>
      <c r="AC141" s="78"/>
    </row>
    <row r="142" spans="1:29" hidden="1">
      <c r="A142" s="115">
        <v>44336</v>
      </c>
      <c r="B142" s="200"/>
      <c r="C142" s="200"/>
      <c r="D142" s="200"/>
      <c r="E142" s="175"/>
      <c r="F142" s="175"/>
      <c r="G142" s="200"/>
      <c r="H142" s="201">
        <f>出入金!AB142</f>
        <v>0</v>
      </c>
      <c r="I142" s="201">
        <f>出入金!AC142</f>
        <v>0</v>
      </c>
      <c r="J142" s="34">
        <f>出入金!C142</f>
        <v>4.3521428571428704E-2</v>
      </c>
      <c r="K142" s="175"/>
      <c r="L142" s="175"/>
      <c r="M142" s="175"/>
      <c r="N142" s="175"/>
      <c r="O142" s="175"/>
      <c r="P142" s="175"/>
      <c r="Q142" s="78"/>
      <c r="R142" s="78"/>
      <c r="S142" s="78"/>
      <c r="T142" s="78"/>
      <c r="U142" s="78"/>
      <c r="V142" s="5"/>
      <c r="W142" s="78"/>
      <c r="X142" s="218"/>
      <c r="Y142" s="218"/>
      <c r="Z142" s="218"/>
      <c r="AA142" s="219"/>
      <c r="AB142" s="60"/>
      <c r="AC142" s="78"/>
    </row>
    <row r="143" spans="1:29" hidden="1">
      <c r="A143" s="115">
        <v>44337</v>
      </c>
      <c r="B143" s="200"/>
      <c r="C143" s="200"/>
      <c r="D143" s="200"/>
      <c r="E143" s="175"/>
      <c r="F143" s="175"/>
      <c r="G143" s="200"/>
      <c r="H143" s="201">
        <f>出入金!AB143</f>
        <v>0</v>
      </c>
      <c r="I143" s="201">
        <f>出入金!AC143</f>
        <v>0</v>
      </c>
      <c r="J143" s="34">
        <f>出入金!C143</f>
        <v>4.3512389380531105E-2</v>
      </c>
      <c r="K143" s="175"/>
      <c r="L143" s="175"/>
      <c r="M143" s="175"/>
      <c r="N143" s="175"/>
      <c r="O143" s="175"/>
      <c r="P143" s="175"/>
      <c r="Q143" s="78"/>
      <c r="R143" s="78"/>
      <c r="S143" s="78"/>
      <c r="T143" s="78"/>
      <c r="U143" s="78"/>
      <c r="V143" s="5"/>
      <c r="W143" s="78"/>
      <c r="X143" s="218"/>
      <c r="Y143" s="218"/>
      <c r="Z143" s="218"/>
      <c r="AA143" s="219"/>
      <c r="AB143" s="60"/>
      <c r="AC143" s="78"/>
    </row>
    <row r="144" spans="1:29" hidden="1">
      <c r="A144" s="115">
        <v>44338</v>
      </c>
      <c r="B144" s="200"/>
      <c r="C144" s="200"/>
      <c r="D144" s="200"/>
      <c r="E144" s="175"/>
      <c r="F144" s="175"/>
      <c r="G144" s="200"/>
      <c r="H144" s="201">
        <f>出入金!AB144</f>
        <v>0</v>
      </c>
      <c r="I144" s="201">
        <f>出入金!AC144</f>
        <v>0</v>
      </c>
      <c r="J144" s="34">
        <f>出入金!C144</f>
        <v>4.3503508771929961E-2</v>
      </c>
      <c r="K144" s="175"/>
      <c r="L144" s="175"/>
      <c r="M144" s="175"/>
      <c r="N144" s="175"/>
      <c r="O144" s="175"/>
      <c r="P144" s="175"/>
      <c r="Q144" s="78"/>
      <c r="R144" s="78"/>
      <c r="S144" s="78"/>
      <c r="T144" s="78"/>
      <c r="U144" s="78"/>
      <c r="V144" s="5"/>
      <c r="W144" s="78"/>
      <c r="X144" s="218"/>
      <c r="Y144" s="218"/>
      <c r="Z144" s="218"/>
      <c r="AA144" s="219"/>
      <c r="AB144" s="60"/>
      <c r="AC144" s="78"/>
    </row>
    <row r="145" spans="1:29" hidden="1">
      <c r="A145" s="115">
        <v>44339</v>
      </c>
      <c r="B145" s="200"/>
      <c r="C145" s="200"/>
      <c r="D145" s="200"/>
      <c r="E145" s="175"/>
      <c r="F145" s="175"/>
      <c r="G145" s="200"/>
      <c r="H145" s="201">
        <f>出入金!AB145</f>
        <v>0</v>
      </c>
      <c r="I145" s="201">
        <f>出入金!AC145</f>
        <v>0</v>
      </c>
      <c r="J145" s="34">
        <f>出入金!C145</f>
        <v>4.3494782608695791E-2</v>
      </c>
      <c r="K145" s="175"/>
      <c r="L145" s="175"/>
      <c r="M145" s="175"/>
      <c r="N145" s="175"/>
      <c r="O145" s="175"/>
      <c r="P145" s="175"/>
      <c r="Q145" s="78"/>
      <c r="R145" s="78"/>
      <c r="S145" s="78"/>
      <c r="T145" s="78"/>
      <c r="U145" s="78"/>
      <c r="V145" s="5"/>
      <c r="W145" s="78"/>
      <c r="X145" s="218"/>
      <c r="Y145" s="218"/>
      <c r="Z145" s="218"/>
      <c r="AA145" s="219"/>
      <c r="AB145" s="60"/>
      <c r="AC145" s="78"/>
    </row>
    <row r="146" spans="1:29" hidden="1">
      <c r="A146" s="115">
        <v>44340</v>
      </c>
      <c r="B146" s="200"/>
      <c r="C146" s="200"/>
      <c r="D146" s="200"/>
      <c r="E146" s="175"/>
      <c r="F146" s="175"/>
      <c r="G146" s="200"/>
      <c r="H146" s="201">
        <f>出入金!AB146</f>
        <v>0</v>
      </c>
      <c r="I146" s="201">
        <f>出入金!AC146</f>
        <v>0</v>
      </c>
      <c r="J146" s="34">
        <f>出入金!C146</f>
        <v>4.3486206896551867E-2</v>
      </c>
      <c r="K146" s="175"/>
      <c r="L146" s="175"/>
      <c r="M146" s="175"/>
      <c r="N146" s="175"/>
      <c r="O146" s="175"/>
      <c r="P146" s="175"/>
      <c r="Q146" s="78"/>
      <c r="R146" s="78"/>
      <c r="S146" s="78"/>
      <c r="T146" s="78"/>
      <c r="U146" s="78"/>
      <c r="V146" s="5"/>
      <c r="W146" s="78"/>
      <c r="X146" s="218"/>
      <c r="Y146" s="218"/>
      <c r="Z146" s="218"/>
      <c r="AA146" s="219"/>
      <c r="AB146" s="60"/>
      <c r="AC146" s="78"/>
    </row>
    <row r="147" spans="1:29" hidden="1">
      <c r="A147" s="115">
        <v>44341</v>
      </c>
      <c r="B147" s="200"/>
      <c r="C147" s="200"/>
      <c r="D147" s="200"/>
      <c r="E147" s="175"/>
      <c r="F147" s="175"/>
      <c r="G147" s="200"/>
      <c r="H147" s="201">
        <f>出入金!AB147</f>
        <v>0</v>
      </c>
      <c r="I147" s="201">
        <f>出入金!AC147</f>
        <v>0</v>
      </c>
      <c r="J147" s="34">
        <f>出入金!C147</f>
        <v>4.3477777777777921E-2</v>
      </c>
      <c r="K147" s="175"/>
      <c r="L147" s="175"/>
      <c r="M147" s="175"/>
      <c r="N147" s="175"/>
      <c r="O147" s="175"/>
      <c r="P147" s="175"/>
      <c r="Q147" s="78"/>
      <c r="R147" s="78"/>
      <c r="S147" s="78"/>
      <c r="T147" s="78"/>
      <c r="U147" s="78"/>
      <c r="V147" s="5"/>
      <c r="W147" s="78"/>
      <c r="X147" s="218"/>
      <c r="Y147" s="218"/>
      <c r="Z147" s="218"/>
      <c r="AA147" s="219"/>
      <c r="AB147" s="60"/>
      <c r="AC147" s="78"/>
    </row>
    <row r="148" spans="1:29" hidden="1">
      <c r="A148" s="115">
        <v>44342</v>
      </c>
      <c r="B148" s="200"/>
      <c r="C148" s="200"/>
      <c r="D148" s="200"/>
      <c r="E148" s="175"/>
      <c r="F148" s="175"/>
      <c r="G148" s="200"/>
      <c r="H148" s="201">
        <f>出入金!AB148</f>
        <v>0</v>
      </c>
      <c r="I148" s="201">
        <f>出入金!AC148</f>
        <v>0</v>
      </c>
      <c r="J148" s="34">
        <f>出入金!C148</f>
        <v>4.3469491525423877E-2</v>
      </c>
      <c r="K148" s="175"/>
      <c r="L148" s="175"/>
      <c r="M148" s="175"/>
      <c r="N148" s="175"/>
      <c r="O148" s="175"/>
      <c r="P148" s="175"/>
      <c r="Q148" s="78"/>
      <c r="R148" s="78"/>
      <c r="S148" s="78"/>
      <c r="T148" s="78"/>
      <c r="U148" s="78"/>
      <c r="V148" s="5"/>
      <c r="W148" s="78"/>
      <c r="X148" s="218"/>
      <c r="Y148" s="218"/>
      <c r="Z148" s="218"/>
      <c r="AA148" s="219"/>
      <c r="AB148" s="60"/>
      <c r="AC148" s="78"/>
    </row>
    <row r="149" spans="1:29" hidden="1">
      <c r="A149" s="115">
        <v>44343</v>
      </c>
      <c r="B149" s="200"/>
      <c r="C149" s="200"/>
      <c r="D149" s="200"/>
      <c r="E149" s="175"/>
      <c r="F149" s="175"/>
      <c r="G149" s="200"/>
      <c r="H149" s="201">
        <f>出入金!AB149</f>
        <v>0</v>
      </c>
      <c r="I149" s="201">
        <f>出入金!AC149</f>
        <v>0</v>
      </c>
      <c r="J149" s="34">
        <f>出入金!C149</f>
        <v>4.3461344537815277E-2</v>
      </c>
      <c r="K149" s="175"/>
      <c r="L149" s="175"/>
      <c r="M149" s="175"/>
      <c r="N149" s="175"/>
      <c r="O149" s="175"/>
      <c r="P149" s="175"/>
      <c r="Q149" s="78"/>
      <c r="R149" s="78"/>
      <c r="S149" s="78"/>
      <c r="T149" s="78"/>
      <c r="U149" s="78"/>
      <c r="V149" s="5"/>
      <c r="W149" s="78"/>
      <c r="X149" s="218"/>
      <c r="Y149" s="218"/>
      <c r="Z149" s="218"/>
      <c r="AA149" s="219"/>
      <c r="AB149" s="60"/>
      <c r="AC149" s="78"/>
    </row>
    <row r="150" spans="1:29" hidden="1">
      <c r="A150" s="115">
        <v>44344</v>
      </c>
      <c r="B150" s="200"/>
      <c r="C150" s="200"/>
      <c r="D150" s="200"/>
      <c r="E150" s="175"/>
      <c r="F150" s="175"/>
      <c r="G150" s="200"/>
      <c r="H150" s="201">
        <f>出入金!AB150</f>
        <v>0</v>
      </c>
      <c r="I150" s="201">
        <f>出入金!AC150</f>
        <v>0</v>
      </c>
      <c r="J150" s="34">
        <f>出入金!C150</f>
        <v>4.3453333333333483E-2</v>
      </c>
      <c r="K150" s="175"/>
      <c r="L150" s="175"/>
      <c r="M150" s="175"/>
      <c r="N150" s="175"/>
      <c r="O150" s="175"/>
      <c r="P150" s="175"/>
      <c r="Q150" s="78"/>
      <c r="R150" s="78"/>
      <c r="S150" s="78"/>
      <c r="T150" s="78"/>
      <c r="U150" s="78"/>
      <c r="V150" s="5"/>
      <c r="W150" s="78"/>
      <c r="X150" s="218"/>
      <c r="Y150" s="218"/>
      <c r="Z150" s="218"/>
      <c r="AA150" s="219"/>
      <c r="AB150" s="60"/>
      <c r="AC150" s="78"/>
    </row>
    <row r="151" spans="1:29" hidden="1">
      <c r="A151" s="115">
        <v>44345</v>
      </c>
      <c r="B151" s="200"/>
      <c r="C151" s="200"/>
      <c r="D151" s="200"/>
      <c r="E151" s="175"/>
      <c r="F151" s="175"/>
      <c r="G151" s="200"/>
      <c r="H151" s="201">
        <f>出入金!AB151</f>
        <v>0</v>
      </c>
      <c r="I151" s="201">
        <f>出入金!AC151</f>
        <v>0</v>
      </c>
      <c r="J151" s="34">
        <f>出入金!C151</f>
        <v>4.3445454545454697E-2</v>
      </c>
      <c r="K151" s="175"/>
      <c r="L151" s="175"/>
      <c r="M151" s="175"/>
      <c r="N151" s="175"/>
      <c r="O151" s="175"/>
      <c r="P151" s="175"/>
      <c r="Q151" s="78"/>
      <c r="R151" s="78"/>
      <c r="S151" s="78"/>
      <c r="T151" s="78"/>
      <c r="U151" s="78"/>
      <c r="V151" s="5"/>
      <c r="W151" s="78"/>
      <c r="X151" s="218"/>
      <c r="Y151" s="218"/>
      <c r="Z151" s="218"/>
      <c r="AA151" s="219"/>
      <c r="AB151" s="60"/>
      <c r="AC151" s="78"/>
    </row>
    <row r="152" spans="1:29" hidden="1">
      <c r="A152" s="115">
        <v>44346</v>
      </c>
      <c r="B152" s="200"/>
      <c r="C152" s="200"/>
      <c r="D152" s="200"/>
      <c r="E152" s="175"/>
      <c r="F152" s="175"/>
      <c r="G152" s="200"/>
      <c r="H152" s="201">
        <f>出入金!AB152</f>
        <v>0</v>
      </c>
      <c r="I152" s="201">
        <f>出入金!AC152</f>
        <v>0</v>
      </c>
      <c r="J152" s="34">
        <f>出入金!C152</f>
        <v>4.3437704918032942E-2</v>
      </c>
      <c r="K152" s="175"/>
      <c r="L152" s="175"/>
      <c r="M152" s="175"/>
      <c r="N152" s="175"/>
      <c r="O152" s="175"/>
      <c r="P152" s="175"/>
      <c r="Q152" s="78"/>
      <c r="R152" s="78"/>
      <c r="S152" s="78"/>
      <c r="T152" s="78"/>
      <c r="U152" s="78"/>
      <c r="V152" s="5"/>
      <c r="W152" s="78"/>
      <c r="X152" s="218"/>
      <c r="Y152" s="218"/>
      <c r="Z152" s="218"/>
      <c r="AA152" s="219"/>
      <c r="AB152" s="60"/>
      <c r="AC152" s="78"/>
    </row>
    <row r="153" spans="1:29" hidden="1">
      <c r="A153" s="115">
        <v>44347</v>
      </c>
      <c r="B153" s="200"/>
      <c r="C153" s="200"/>
      <c r="D153" s="200"/>
      <c r="E153" s="175"/>
      <c r="F153" s="175"/>
      <c r="G153" s="200"/>
      <c r="H153" s="201">
        <f>出入金!AB153</f>
        <v>0</v>
      </c>
      <c r="I153" s="201">
        <f>出入金!AC153</f>
        <v>0</v>
      </c>
      <c r="J153" s="34">
        <f>出入金!C153</f>
        <v>4.3430081300813168E-2</v>
      </c>
      <c r="K153" s="175"/>
      <c r="L153" s="175"/>
      <c r="M153" s="175"/>
      <c r="N153" s="175"/>
      <c r="O153" s="175"/>
      <c r="P153" s="175"/>
      <c r="Q153" s="78"/>
      <c r="R153" s="78"/>
      <c r="S153" s="78"/>
      <c r="T153" s="78"/>
      <c r="U153" s="78"/>
      <c r="V153" s="5"/>
      <c r="W153" s="78"/>
      <c r="X153" s="218"/>
      <c r="Y153" s="218"/>
      <c r="Z153" s="218"/>
      <c r="AA153" s="219"/>
      <c r="AB153" s="60"/>
      <c r="AC153" s="78"/>
    </row>
    <row r="154" spans="1:29" hidden="1">
      <c r="A154" s="115">
        <v>44348</v>
      </c>
      <c r="B154" s="200"/>
      <c r="C154" s="200"/>
      <c r="D154" s="200"/>
      <c r="E154" s="175"/>
      <c r="F154" s="175"/>
      <c r="G154" s="200"/>
      <c r="H154" s="201">
        <f>出入金!AB154</f>
        <v>0</v>
      </c>
      <c r="I154" s="201">
        <f>出入金!AC154</f>
        <v>0</v>
      </c>
      <c r="J154" s="34">
        <f>出入金!C154</f>
        <v>4.3421774193548542E-2</v>
      </c>
      <c r="K154" s="175"/>
      <c r="L154" s="175"/>
      <c r="M154" s="175"/>
      <c r="N154" s="175"/>
      <c r="O154" s="175"/>
      <c r="P154" s="175"/>
      <c r="Q154" s="78"/>
      <c r="R154" s="78"/>
      <c r="S154" s="78"/>
      <c r="T154" s="78"/>
      <c r="U154" s="78"/>
      <c r="V154" s="5"/>
      <c r="W154" s="78"/>
      <c r="X154" s="218"/>
      <c r="Y154" s="218"/>
      <c r="Z154" s="218"/>
      <c r="AA154" s="219"/>
      <c r="AB154" s="60"/>
      <c r="AC154" s="78"/>
    </row>
    <row r="155" spans="1:29" hidden="1">
      <c r="A155" s="115">
        <v>44349</v>
      </c>
      <c r="B155" s="200"/>
      <c r="C155" s="200"/>
      <c r="D155" s="200"/>
      <c r="E155" s="175"/>
      <c r="F155" s="175"/>
      <c r="G155" s="200"/>
      <c r="H155" s="201">
        <f>出入金!AB155</f>
        <v>0</v>
      </c>
      <c r="I155" s="201">
        <f>出入金!AC155</f>
        <v>0</v>
      </c>
      <c r="J155" s="34">
        <f>出入金!C155</f>
        <v>4.3413600000000149E-2</v>
      </c>
      <c r="K155" s="175"/>
      <c r="L155" s="175"/>
      <c r="M155" s="175"/>
      <c r="N155" s="175"/>
      <c r="O155" s="175"/>
      <c r="P155" s="175"/>
      <c r="Q155" s="78"/>
      <c r="R155" s="78"/>
      <c r="S155" s="78"/>
      <c r="T155" s="78"/>
      <c r="U155" s="78"/>
      <c r="V155" s="5"/>
      <c r="W155" s="78"/>
      <c r="X155" s="218"/>
      <c r="Y155" s="218"/>
      <c r="Z155" s="218"/>
      <c r="AA155" s="219"/>
      <c r="AB155" s="60"/>
      <c r="AC155" s="78"/>
    </row>
    <row r="156" spans="1:29" hidden="1">
      <c r="A156" s="115">
        <v>44350</v>
      </c>
      <c r="B156" s="200"/>
      <c r="C156" s="200"/>
      <c r="D156" s="200"/>
      <c r="E156" s="175"/>
      <c r="F156" s="175"/>
      <c r="G156" s="200"/>
      <c r="H156" s="201">
        <f>出入金!AB156</f>
        <v>0</v>
      </c>
      <c r="I156" s="201">
        <f>出入金!AC156</f>
        <v>0</v>
      </c>
      <c r="J156" s="34">
        <f>出入金!C156</f>
        <v>4.3405555555555704E-2</v>
      </c>
      <c r="K156" s="175"/>
      <c r="L156" s="175"/>
      <c r="M156" s="175"/>
      <c r="N156" s="175"/>
      <c r="O156" s="175"/>
      <c r="P156" s="175"/>
      <c r="Q156" s="78"/>
      <c r="R156" s="78"/>
      <c r="S156" s="78"/>
      <c r="T156" s="78"/>
      <c r="U156" s="78"/>
      <c r="V156" s="5"/>
      <c r="W156" s="78"/>
      <c r="X156" s="218"/>
      <c r="Y156" s="218"/>
      <c r="Z156" s="218"/>
      <c r="AA156" s="219"/>
      <c r="AB156" s="60"/>
      <c r="AC156" s="78"/>
    </row>
    <row r="157" spans="1:29" hidden="1">
      <c r="A157" s="115">
        <v>44351</v>
      </c>
      <c r="B157" s="200"/>
      <c r="C157" s="200"/>
      <c r="D157" s="200"/>
      <c r="E157" s="175"/>
      <c r="F157" s="175"/>
      <c r="G157" s="200"/>
      <c r="H157" s="201">
        <f>出入金!AB157</f>
        <v>0</v>
      </c>
      <c r="I157" s="201">
        <f>出入金!AC157</f>
        <v>0</v>
      </c>
      <c r="J157" s="34">
        <f>出入金!C157</f>
        <v>4.3397637795275737E-2</v>
      </c>
      <c r="K157" s="175"/>
      <c r="L157" s="175"/>
      <c r="M157" s="175"/>
      <c r="N157" s="175"/>
      <c r="O157" s="175"/>
      <c r="P157" s="175"/>
      <c r="Q157" s="78"/>
      <c r="R157" s="78"/>
      <c r="S157" s="78"/>
      <c r="T157" s="78"/>
      <c r="U157" s="78"/>
      <c r="V157" s="5"/>
      <c r="W157" s="78"/>
      <c r="X157" s="218"/>
      <c r="Y157" s="218"/>
      <c r="Z157" s="218"/>
      <c r="AA157" s="219"/>
      <c r="AB157" s="60"/>
      <c r="AC157" s="78"/>
    </row>
    <row r="158" spans="1:29" hidden="1">
      <c r="A158" s="115">
        <v>44352</v>
      </c>
      <c r="B158" s="200"/>
      <c r="C158" s="200"/>
      <c r="D158" s="200"/>
      <c r="E158" s="175"/>
      <c r="F158" s="175"/>
      <c r="G158" s="200"/>
      <c r="H158" s="201">
        <f>出入金!AB158</f>
        <v>0</v>
      </c>
      <c r="I158" s="201">
        <f>出入金!AC158</f>
        <v>0</v>
      </c>
      <c r="J158" s="34">
        <f>出入金!C158</f>
        <v>4.3389843750000143E-2</v>
      </c>
      <c r="K158" s="175"/>
      <c r="L158" s="175"/>
      <c r="M158" s="175"/>
      <c r="N158" s="175"/>
      <c r="O158" s="175"/>
      <c r="P158" s="175"/>
      <c r="Q158" s="78"/>
      <c r="R158" s="78"/>
      <c r="S158" s="78"/>
      <c r="T158" s="78"/>
      <c r="U158" s="78"/>
      <c r="V158" s="5"/>
      <c r="W158" s="78"/>
      <c r="X158" s="218"/>
      <c r="Y158" s="218"/>
      <c r="Z158" s="218"/>
      <c r="AA158" s="219"/>
      <c r="AB158" s="60"/>
      <c r="AC158" s="78"/>
    </row>
    <row r="159" spans="1:29" hidden="1">
      <c r="A159" s="115">
        <v>44353</v>
      </c>
      <c r="B159" s="200"/>
      <c r="C159" s="200"/>
      <c r="D159" s="200"/>
      <c r="E159" s="175"/>
      <c r="F159" s="175"/>
      <c r="G159" s="200"/>
      <c r="H159" s="201">
        <f>出入金!AB159</f>
        <v>0</v>
      </c>
      <c r="I159" s="201">
        <f>出入金!AC159</f>
        <v>0</v>
      </c>
      <c r="J159" s="34">
        <f>出入金!C159</f>
        <v>4.3382170542635802E-2</v>
      </c>
      <c r="K159" s="175"/>
      <c r="L159" s="175"/>
      <c r="M159" s="175"/>
      <c r="N159" s="175"/>
      <c r="O159" s="175"/>
      <c r="P159" s="175"/>
      <c r="Q159" s="78"/>
      <c r="R159" s="78"/>
      <c r="S159" s="78"/>
      <c r="T159" s="78"/>
      <c r="U159" s="78"/>
      <c r="V159" s="5"/>
      <c r="W159" s="78"/>
      <c r="X159" s="218"/>
      <c r="Y159" s="218"/>
      <c r="Z159" s="218"/>
      <c r="AA159" s="219"/>
      <c r="AB159" s="60"/>
      <c r="AC159" s="78"/>
    </row>
    <row r="160" spans="1:29" hidden="1">
      <c r="A160" s="115">
        <v>44354</v>
      </c>
      <c r="B160" s="200"/>
      <c r="C160" s="200"/>
      <c r="D160" s="200"/>
      <c r="E160" s="175"/>
      <c r="F160" s="175"/>
      <c r="G160" s="200"/>
      <c r="H160" s="201">
        <f>出入金!AB160</f>
        <v>0</v>
      </c>
      <c r="I160" s="201">
        <f>出入金!AC160</f>
        <v>0</v>
      </c>
      <c r="J160" s="34">
        <f>出入金!C160</f>
        <v>4.3374615384615518E-2</v>
      </c>
      <c r="K160" s="175"/>
      <c r="L160" s="175"/>
      <c r="M160" s="175"/>
      <c r="N160" s="175"/>
      <c r="O160" s="175"/>
      <c r="P160" s="175"/>
      <c r="Q160" s="78"/>
      <c r="R160" s="78"/>
      <c r="S160" s="78"/>
      <c r="T160" s="78"/>
      <c r="U160" s="78"/>
      <c r="V160" s="5"/>
      <c r="W160" s="78"/>
      <c r="X160" s="218"/>
      <c r="Y160" s="218"/>
      <c r="Z160" s="218"/>
      <c r="AA160" s="219"/>
      <c r="AB160" s="60"/>
      <c r="AC160" s="78"/>
    </row>
    <row r="161" spans="1:29" hidden="1">
      <c r="A161" s="115">
        <v>44355</v>
      </c>
      <c r="B161" s="200"/>
      <c r="C161" s="200"/>
      <c r="D161" s="200"/>
      <c r="E161" s="175"/>
      <c r="F161" s="175"/>
      <c r="G161" s="200"/>
      <c r="H161" s="201">
        <f>出入金!AB161</f>
        <v>0</v>
      </c>
      <c r="I161" s="201">
        <f>出入金!AC161</f>
        <v>0</v>
      </c>
      <c r="J161" s="34">
        <f>出入金!C161</f>
        <v>4.336717557251922E-2</v>
      </c>
      <c r="K161" s="175"/>
      <c r="L161" s="175"/>
      <c r="M161" s="175"/>
      <c r="N161" s="175"/>
      <c r="O161" s="175"/>
      <c r="P161" s="175"/>
      <c r="Q161" s="78"/>
      <c r="R161" s="78"/>
      <c r="S161" s="78"/>
      <c r="T161" s="78"/>
      <c r="U161" s="78"/>
      <c r="V161" s="5"/>
      <c r="W161" s="78"/>
      <c r="X161" s="218"/>
      <c r="Y161" s="218"/>
      <c r="Z161" s="218"/>
      <c r="AA161" s="219"/>
      <c r="AB161" s="60"/>
      <c r="AC161" s="78"/>
    </row>
    <row r="162" spans="1:29" hidden="1">
      <c r="A162" s="115">
        <v>44356</v>
      </c>
      <c r="B162" s="200"/>
      <c r="C162" s="200"/>
      <c r="D162" s="200"/>
      <c r="E162" s="175"/>
      <c r="F162" s="175"/>
      <c r="G162" s="200"/>
      <c r="H162" s="201">
        <f>出入金!AB162</f>
        <v>0</v>
      </c>
      <c r="I162" s="201">
        <f>出入金!AC162</f>
        <v>0</v>
      </c>
      <c r="J162" s="34">
        <f>出入金!C162</f>
        <v>4.3359848484848619E-2</v>
      </c>
      <c r="K162" s="175"/>
      <c r="L162" s="175"/>
      <c r="M162" s="175"/>
      <c r="N162" s="175"/>
      <c r="O162" s="175"/>
      <c r="P162" s="175"/>
      <c r="Q162" s="78"/>
      <c r="R162" s="78"/>
      <c r="S162" s="78"/>
      <c r="T162" s="78"/>
      <c r="U162" s="78"/>
      <c r="V162" s="5"/>
      <c r="W162" s="78"/>
      <c r="X162" s="218"/>
      <c r="Y162" s="218"/>
      <c r="Z162" s="218"/>
      <c r="AA162" s="219"/>
      <c r="AB162" s="60"/>
      <c r="AC162" s="78"/>
    </row>
    <row r="163" spans="1:29" hidden="1">
      <c r="A163" s="115">
        <v>44357</v>
      </c>
      <c r="B163" s="200"/>
      <c r="C163" s="200"/>
      <c r="D163" s="200"/>
      <c r="E163" s="175"/>
      <c r="F163" s="175"/>
      <c r="G163" s="200"/>
      <c r="H163" s="201">
        <f>出入金!AB163</f>
        <v>0</v>
      </c>
      <c r="I163" s="201">
        <f>出入金!AC163</f>
        <v>0</v>
      </c>
      <c r="J163" s="34">
        <f>出入金!C163</f>
        <v>4.3352631578947497E-2</v>
      </c>
      <c r="K163" s="175"/>
      <c r="L163" s="175"/>
      <c r="M163" s="175"/>
      <c r="N163" s="175"/>
      <c r="O163" s="175"/>
      <c r="P163" s="175"/>
      <c r="Q163" s="78"/>
      <c r="R163" s="78"/>
      <c r="S163" s="78"/>
      <c r="T163" s="78"/>
      <c r="U163" s="78"/>
      <c r="V163" s="5"/>
      <c r="W163" s="78"/>
      <c r="X163" s="218"/>
      <c r="Y163" s="218"/>
      <c r="Z163" s="218"/>
      <c r="AA163" s="219"/>
      <c r="AB163" s="60"/>
      <c r="AC163" s="78"/>
    </row>
    <row r="164" spans="1:29" hidden="1">
      <c r="A164" s="115">
        <v>44358</v>
      </c>
      <c r="B164" s="200"/>
      <c r="C164" s="200"/>
      <c r="D164" s="200"/>
      <c r="E164" s="175"/>
      <c r="F164" s="175"/>
      <c r="G164" s="200"/>
      <c r="H164" s="201">
        <f>出入金!AB164</f>
        <v>0</v>
      </c>
      <c r="I164" s="201">
        <f>出入金!AC164</f>
        <v>0</v>
      </c>
      <c r="J164" s="34">
        <f>出入金!C164</f>
        <v>4.3345522388059825E-2</v>
      </c>
      <c r="K164" s="175"/>
      <c r="L164" s="175"/>
      <c r="M164" s="175"/>
      <c r="N164" s="175"/>
      <c r="O164" s="175"/>
      <c r="P164" s="175"/>
      <c r="Q164" s="78"/>
      <c r="R164" s="78"/>
      <c r="S164" s="78"/>
      <c r="T164" s="78"/>
      <c r="U164" s="78"/>
      <c r="V164" s="5"/>
      <c r="W164" s="78"/>
      <c r="X164" s="218"/>
      <c r="Y164" s="218"/>
      <c r="Z164" s="218"/>
      <c r="AA164" s="219"/>
      <c r="AB164" s="60"/>
      <c r="AC164" s="78"/>
    </row>
    <row r="165" spans="1:29" hidden="1">
      <c r="A165" s="115">
        <v>44359</v>
      </c>
      <c r="B165" s="200"/>
      <c r="C165" s="200"/>
      <c r="D165" s="200"/>
      <c r="E165" s="175"/>
      <c r="F165" s="175"/>
      <c r="G165" s="200"/>
      <c r="H165" s="201">
        <f>出入金!AB165</f>
        <v>0</v>
      </c>
      <c r="I165" s="201">
        <f>出入金!AC165</f>
        <v>0</v>
      </c>
      <c r="J165" s="34">
        <f>出入金!C165</f>
        <v>4.3338518518518644E-2</v>
      </c>
      <c r="K165" s="175"/>
      <c r="L165" s="175"/>
      <c r="M165" s="175"/>
      <c r="N165" s="175"/>
      <c r="O165" s="175"/>
      <c r="P165" s="175"/>
      <c r="Q165" s="78"/>
      <c r="R165" s="78"/>
      <c r="S165" s="78"/>
      <c r="T165" s="78"/>
      <c r="U165" s="78"/>
      <c r="V165" s="5"/>
      <c r="W165" s="78"/>
      <c r="X165" s="218"/>
      <c r="Y165" s="218"/>
      <c r="Z165" s="218"/>
      <c r="AA165" s="219"/>
      <c r="AB165" s="60"/>
      <c r="AC165" s="78"/>
    </row>
    <row r="166" spans="1:29" hidden="1">
      <c r="A166" s="115">
        <v>44360</v>
      </c>
      <c r="B166" s="200"/>
      <c r="C166" s="200"/>
      <c r="D166" s="200"/>
      <c r="E166" s="175"/>
      <c r="F166" s="175"/>
      <c r="G166" s="200"/>
      <c r="H166" s="201">
        <f>出入金!AB166</f>
        <v>0</v>
      </c>
      <c r="I166" s="201">
        <f>出入金!AC166</f>
        <v>0</v>
      </c>
      <c r="J166" s="34">
        <f>出入金!C166</f>
        <v>4.3331617647058944E-2</v>
      </c>
      <c r="K166" s="175"/>
      <c r="L166" s="175"/>
      <c r="M166" s="175"/>
      <c r="N166" s="175"/>
      <c r="O166" s="175"/>
      <c r="P166" s="175"/>
      <c r="Q166" s="78"/>
      <c r="R166" s="78"/>
      <c r="S166" s="78"/>
      <c r="T166" s="78"/>
      <c r="U166" s="78"/>
      <c r="V166" s="5"/>
      <c r="W166" s="78"/>
      <c r="X166" s="218"/>
      <c r="Y166" s="218"/>
      <c r="Z166" s="218"/>
      <c r="AA166" s="219"/>
      <c r="AB166" s="60"/>
      <c r="AC166" s="78"/>
    </row>
    <row r="167" spans="1:29" hidden="1">
      <c r="A167" s="115">
        <v>44361</v>
      </c>
      <c r="B167" s="200"/>
      <c r="C167" s="200"/>
      <c r="D167" s="200"/>
      <c r="E167" s="175"/>
      <c r="F167" s="175"/>
      <c r="G167" s="200"/>
      <c r="H167" s="201">
        <f>出入金!AB167</f>
        <v>0</v>
      </c>
      <c r="I167" s="201">
        <f>出入金!AC167</f>
        <v>0</v>
      </c>
      <c r="J167" s="34">
        <f>出入金!C167</f>
        <v>4.3324817518248293E-2</v>
      </c>
      <c r="K167" s="175"/>
      <c r="L167" s="175"/>
      <c r="M167" s="175"/>
      <c r="N167" s="175"/>
      <c r="O167" s="175"/>
      <c r="P167" s="175"/>
      <c r="Q167" s="78"/>
      <c r="R167" s="78"/>
      <c r="S167" s="78"/>
      <c r="T167" s="78"/>
      <c r="U167" s="78"/>
      <c r="V167" s="5"/>
      <c r="W167" s="78"/>
      <c r="X167" s="218"/>
      <c r="Y167" s="218"/>
      <c r="Z167" s="218"/>
      <c r="AA167" s="219"/>
      <c r="AB167" s="60"/>
      <c r="AC167" s="78"/>
    </row>
    <row r="168" spans="1:29" hidden="1">
      <c r="A168" s="115">
        <v>44362</v>
      </c>
      <c r="B168" s="200"/>
      <c r="C168" s="200"/>
      <c r="D168" s="200"/>
      <c r="E168" s="175"/>
      <c r="F168" s="175"/>
      <c r="G168" s="200"/>
      <c r="H168" s="201">
        <f>出入金!AB168</f>
        <v>0</v>
      </c>
      <c r="I168" s="201">
        <f>出入金!AC168</f>
        <v>0</v>
      </c>
      <c r="J168" s="34">
        <f>出入金!C168</f>
        <v>4.3318115942029098E-2</v>
      </c>
      <c r="K168" s="175"/>
      <c r="L168" s="175"/>
      <c r="M168" s="175"/>
      <c r="N168" s="175"/>
      <c r="O168" s="175"/>
      <c r="P168" s="175"/>
      <c r="Q168" s="78"/>
      <c r="R168" s="78"/>
      <c r="S168" s="78"/>
      <c r="T168" s="78"/>
      <c r="U168" s="78"/>
      <c r="V168" s="5"/>
      <c r="W168" s="78"/>
      <c r="X168" s="218"/>
      <c r="Y168" s="218"/>
      <c r="Z168" s="218"/>
      <c r="AA168" s="219"/>
      <c r="AB168" s="60"/>
      <c r="AC168" s="78"/>
    </row>
    <row r="169" spans="1:29" hidden="1">
      <c r="A169" s="115">
        <v>44363</v>
      </c>
      <c r="B169" s="200"/>
      <c r="C169" s="200"/>
      <c r="D169" s="200"/>
      <c r="E169" s="175"/>
      <c r="F169" s="175"/>
      <c r="G169" s="200"/>
      <c r="H169" s="201">
        <f>出入金!AB169</f>
        <v>0</v>
      </c>
      <c r="I169" s="201">
        <f>出入金!AC169</f>
        <v>0</v>
      </c>
      <c r="J169" s="34">
        <f>出入金!C169</f>
        <v>4.3311510791367018E-2</v>
      </c>
      <c r="K169" s="175"/>
      <c r="L169" s="175"/>
      <c r="M169" s="175"/>
      <c r="N169" s="175"/>
      <c r="O169" s="175"/>
      <c r="P169" s="175"/>
      <c r="Q169" s="78"/>
      <c r="R169" s="78"/>
      <c r="S169" s="78"/>
      <c r="T169" s="78"/>
      <c r="U169" s="78"/>
      <c r="V169" s="5"/>
      <c r="W169" s="78"/>
      <c r="X169" s="218"/>
      <c r="Y169" s="218"/>
      <c r="Z169" s="218"/>
      <c r="AA169" s="219"/>
      <c r="AB169" s="60"/>
      <c r="AC169" s="78"/>
    </row>
    <row r="170" spans="1:29" hidden="1">
      <c r="A170" s="115">
        <v>44364</v>
      </c>
      <c r="B170" s="200"/>
      <c r="C170" s="200"/>
      <c r="D170" s="200"/>
      <c r="E170" s="175"/>
      <c r="F170" s="175"/>
      <c r="G170" s="200"/>
      <c r="H170" s="201">
        <f>出入金!AB170</f>
        <v>0</v>
      </c>
      <c r="I170" s="201">
        <f>出入金!AC170</f>
        <v>0</v>
      </c>
      <c r="J170" s="34">
        <f>出入金!C170</f>
        <v>4.3305000000000114E-2</v>
      </c>
      <c r="K170" s="175"/>
      <c r="L170" s="175"/>
      <c r="M170" s="175"/>
      <c r="N170" s="175"/>
      <c r="O170" s="175"/>
      <c r="P170" s="175"/>
      <c r="Q170" s="78"/>
      <c r="R170" s="78"/>
      <c r="S170" s="78"/>
      <c r="T170" s="78"/>
      <c r="U170" s="78"/>
      <c r="V170" s="5"/>
      <c r="W170" s="78"/>
      <c r="X170" s="218"/>
      <c r="Y170" s="218"/>
      <c r="Z170" s="218"/>
      <c r="AA170" s="219"/>
      <c r="AB170" s="60"/>
      <c r="AC170" s="78"/>
    </row>
    <row r="171" spans="1:29" hidden="1">
      <c r="A171" s="115">
        <v>44365</v>
      </c>
      <c r="B171" s="200"/>
      <c r="C171" s="200"/>
      <c r="D171" s="200"/>
      <c r="E171" s="175"/>
      <c r="F171" s="175"/>
      <c r="G171" s="200"/>
      <c r="H171" s="201">
        <f>出入金!AB171</f>
        <v>0</v>
      </c>
      <c r="I171" s="201">
        <f>出入金!AC171</f>
        <v>0</v>
      </c>
      <c r="J171" s="34">
        <f>出入金!C171</f>
        <v>4.3298581560283794E-2</v>
      </c>
      <c r="K171" s="175"/>
      <c r="L171" s="175"/>
      <c r="M171" s="175"/>
      <c r="N171" s="175"/>
      <c r="O171" s="175"/>
      <c r="P171" s="175"/>
      <c r="Q171" s="78"/>
      <c r="R171" s="78"/>
      <c r="S171" s="78"/>
      <c r="T171" s="78"/>
      <c r="U171" s="78"/>
      <c r="V171" s="5"/>
      <c r="W171" s="78"/>
      <c r="X171" s="218"/>
      <c r="Y171" s="218"/>
      <c r="Z171" s="218"/>
      <c r="AA171" s="219"/>
      <c r="AB171" s="60"/>
      <c r="AC171" s="78"/>
    </row>
    <row r="172" spans="1:29" hidden="1">
      <c r="A172" s="115">
        <v>44366</v>
      </c>
      <c r="B172" s="200"/>
      <c r="C172" s="200"/>
      <c r="D172" s="200"/>
      <c r="E172" s="175"/>
      <c r="F172" s="175"/>
      <c r="G172" s="200"/>
      <c r="H172" s="201">
        <f>出入金!AB172</f>
        <v>0</v>
      </c>
      <c r="I172" s="201">
        <f>出入金!AC172</f>
        <v>0</v>
      </c>
      <c r="J172" s="34">
        <f>出入金!C172</f>
        <v>4.3292253521126867E-2</v>
      </c>
      <c r="K172" s="175"/>
      <c r="L172" s="175"/>
      <c r="M172" s="175"/>
      <c r="N172" s="175"/>
      <c r="O172" s="175"/>
      <c r="P172" s="175"/>
      <c r="Q172" s="78"/>
      <c r="R172" s="78"/>
      <c r="S172" s="78"/>
      <c r="T172" s="78"/>
      <c r="U172" s="78"/>
      <c r="V172" s="5"/>
      <c r="W172" s="78"/>
      <c r="X172" s="218"/>
      <c r="Y172" s="218"/>
      <c r="Z172" s="218"/>
      <c r="AA172" s="219"/>
      <c r="AB172" s="60"/>
      <c r="AC172" s="78"/>
    </row>
    <row r="173" spans="1:29" hidden="1">
      <c r="A173" s="115">
        <v>44367</v>
      </c>
      <c r="B173" s="200"/>
      <c r="C173" s="200"/>
      <c r="D173" s="200"/>
      <c r="E173" s="175"/>
      <c r="F173" s="175"/>
      <c r="G173" s="200"/>
      <c r="H173" s="201">
        <f>出入金!AB173</f>
        <v>0</v>
      </c>
      <c r="I173" s="201">
        <f>出入金!AC173</f>
        <v>0</v>
      </c>
      <c r="J173" s="34">
        <f>出入金!C173</f>
        <v>4.3286013986014088E-2</v>
      </c>
      <c r="K173" s="175"/>
      <c r="L173" s="175"/>
      <c r="M173" s="175"/>
      <c r="N173" s="175"/>
      <c r="O173" s="175"/>
      <c r="P173" s="175"/>
      <c r="Q173" s="78"/>
      <c r="R173" s="78"/>
      <c r="S173" s="78"/>
      <c r="T173" s="78"/>
      <c r="U173" s="78"/>
      <c r="V173" s="5"/>
      <c r="W173" s="78"/>
      <c r="X173" s="218"/>
      <c r="Y173" s="218"/>
      <c r="Z173" s="218"/>
      <c r="AA173" s="219"/>
      <c r="AB173" s="60"/>
      <c r="AC173" s="78"/>
    </row>
    <row r="174" spans="1:29" hidden="1">
      <c r="A174" s="115">
        <v>44368</v>
      </c>
      <c r="B174" s="200"/>
      <c r="C174" s="200"/>
      <c r="D174" s="200"/>
      <c r="E174" s="175"/>
      <c r="F174" s="175"/>
      <c r="G174" s="200"/>
      <c r="H174" s="201">
        <f>出入金!AB174</f>
        <v>0</v>
      </c>
      <c r="I174" s="201">
        <f>出入金!AC174</f>
        <v>0</v>
      </c>
      <c r="J174" s="34">
        <f>出入金!C174</f>
        <v>4.3279861111111213E-2</v>
      </c>
      <c r="K174" s="175"/>
      <c r="L174" s="175"/>
      <c r="M174" s="175"/>
      <c r="N174" s="175"/>
      <c r="O174" s="175"/>
      <c r="P174" s="175"/>
      <c r="Q174" s="78"/>
      <c r="R174" s="78"/>
      <c r="S174" s="78"/>
      <c r="T174" s="78"/>
      <c r="U174" s="78"/>
      <c r="V174" s="5"/>
      <c r="W174" s="78"/>
      <c r="X174" s="218"/>
      <c r="Y174" s="218"/>
      <c r="Z174" s="218"/>
      <c r="AA174" s="219"/>
      <c r="AB174" s="60"/>
      <c r="AC174" s="78"/>
    </row>
    <row r="175" spans="1:29" hidden="1">
      <c r="A175" s="115">
        <v>44369</v>
      </c>
      <c r="B175" s="200"/>
      <c r="C175" s="200"/>
      <c r="D175" s="200"/>
      <c r="E175" s="175"/>
      <c r="F175" s="175"/>
      <c r="G175" s="200"/>
      <c r="H175" s="201">
        <f>出入金!AB175</f>
        <v>0</v>
      </c>
      <c r="I175" s="201">
        <f>出入金!AC175</f>
        <v>0</v>
      </c>
      <c r="J175" s="34">
        <f>出入金!C175</f>
        <v>4.3273793103448373E-2</v>
      </c>
      <c r="K175" s="175"/>
      <c r="L175" s="175"/>
      <c r="M175" s="175"/>
      <c r="N175" s="175"/>
      <c r="O175" s="175"/>
      <c r="P175" s="175"/>
      <c r="Q175" s="78"/>
      <c r="R175" s="78"/>
      <c r="S175" s="78"/>
      <c r="T175" s="78"/>
      <c r="U175" s="78"/>
      <c r="V175" s="5"/>
      <c r="W175" s="78"/>
      <c r="X175" s="218"/>
      <c r="Y175" s="218"/>
      <c r="Z175" s="218"/>
      <c r="AA175" s="219"/>
      <c r="AB175" s="60"/>
      <c r="AC175" s="78"/>
    </row>
    <row r="176" spans="1:29" hidden="1">
      <c r="A176" s="115">
        <v>44370</v>
      </c>
      <c r="B176" s="200"/>
      <c r="C176" s="200"/>
      <c r="D176" s="200"/>
      <c r="E176" s="175"/>
      <c r="F176" s="175"/>
      <c r="G176" s="200"/>
      <c r="H176" s="201">
        <f>出入金!AB176</f>
        <v>0</v>
      </c>
      <c r="I176" s="201">
        <f>出入金!AC176</f>
        <v>0</v>
      </c>
      <c r="J176" s="34">
        <f>出入金!C176</f>
        <v>4.326780821917818E-2</v>
      </c>
      <c r="K176" s="175"/>
      <c r="L176" s="175"/>
      <c r="M176" s="175"/>
      <c r="N176" s="175"/>
      <c r="O176" s="175"/>
      <c r="P176" s="175"/>
      <c r="Q176" s="78"/>
      <c r="R176" s="78"/>
      <c r="S176" s="78"/>
      <c r="T176" s="78"/>
      <c r="U176" s="78"/>
      <c r="V176" s="5"/>
      <c r="W176" s="78"/>
      <c r="X176" s="218"/>
      <c r="Y176" s="218"/>
      <c r="Z176" s="218"/>
      <c r="AA176" s="219"/>
      <c r="AB176" s="60"/>
      <c r="AC176" s="78"/>
    </row>
    <row r="177" spans="1:29" hidden="1">
      <c r="A177" s="115">
        <v>44371</v>
      </c>
      <c r="B177" s="200"/>
      <c r="C177" s="200"/>
      <c r="D177" s="200"/>
      <c r="E177" s="175"/>
      <c r="F177" s="175"/>
      <c r="G177" s="200"/>
      <c r="H177" s="201">
        <f>出入金!AB177</f>
        <v>0</v>
      </c>
      <c r="I177" s="201">
        <f>出入金!AC177</f>
        <v>0</v>
      </c>
      <c r="J177" s="34">
        <f>出入金!C177</f>
        <v>4.3261904761904856E-2</v>
      </c>
      <c r="K177" s="175"/>
      <c r="L177" s="175"/>
      <c r="M177" s="175"/>
      <c r="N177" s="175"/>
      <c r="O177" s="175"/>
      <c r="P177" s="175"/>
      <c r="Q177" s="78"/>
      <c r="R177" s="78"/>
      <c r="S177" s="78"/>
      <c r="T177" s="78"/>
      <c r="U177" s="78"/>
      <c r="V177" s="5"/>
      <c r="W177" s="78"/>
      <c r="X177" s="218"/>
      <c r="Y177" s="218"/>
      <c r="Z177" s="218"/>
      <c r="AA177" s="219"/>
      <c r="AB177" s="60"/>
      <c r="AC177" s="78"/>
    </row>
    <row r="178" spans="1:29" hidden="1">
      <c r="A178" s="115">
        <v>44372</v>
      </c>
      <c r="B178" s="200"/>
      <c r="C178" s="200"/>
      <c r="D178" s="200"/>
      <c r="E178" s="175"/>
      <c r="F178" s="175"/>
      <c r="G178" s="200"/>
      <c r="H178" s="201">
        <f>出入金!AB178</f>
        <v>0</v>
      </c>
      <c r="I178" s="201">
        <f>出入金!AC178</f>
        <v>0</v>
      </c>
      <c r="J178" s="34">
        <f>出入金!C178</f>
        <v>4.3256081081081171E-2</v>
      </c>
      <c r="K178" s="175"/>
      <c r="L178" s="175"/>
      <c r="M178" s="175"/>
      <c r="N178" s="175"/>
      <c r="O178" s="175"/>
      <c r="P178" s="175"/>
      <c r="Q178" s="78"/>
      <c r="R178" s="78"/>
      <c r="S178" s="78"/>
      <c r="T178" s="78"/>
      <c r="U178" s="78"/>
      <c r="V178" s="5"/>
      <c r="W178" s="78"/>
      <c r="X178" s="218"/>
      <c r="Y178" s="218"/>
      <c r="Z178" s="218"/>
      <c r="AA178" s="219"/>
      <c r="AB178" s="60"/>
      <c r="AC178" s="78"/>
    </row>
    <row r="179" spans="1:29" hidden="1">
      <c r="A179" s="115">
        <v>44373</v>
      </c>
      <c r="B179" s="200"/>
      <c r="C179" s="200"/>
      <c r="D179" s="200"/>
      <c r="E179" s="175"/>
      <c r="F179" s="175"/>
      <c r="G179" s="200"/>
      <c r="H179" s="201">
        <f>出入金!AB179</f>
        <v>0</v>
      </c>
      <c r="I179" s="201">
        <f>出入金!AC179</f>
        <v>0</v>
      </c>
      <c r="J179" s="34">
        <f>出入金!C179</f>
        <v>4.3250335570469887E-2</v>
      </c>
      <c r="K179" s="175"/>
      <c r="L179" s="175"/>
      <c r="M179" s="175"/>
      <c r="N179" s="175"/>
      <c r="O179" s="175"/>
      <c r="P179" s="175"/>
      <c r="Q179" s="78"/>
      <c r="R179" s="78"/>
      <c r="S179" s="78"/>
      <c r="T179" s="78"/>
      <c r="U179" s="78"/>
      <c r="V179" s="5"/>
      <c r="W179" s="78"/>
      <c r="X179" s="218"/>
      <c r="Y179" s="218"/>
      <c r="Z179" s="218"/>
      <c r="AA179" s="219"/>
      <c r="AB179" s="60"/>
      <c r="AC179" s="78"/>
    </row>
    <row r="180" spans="1:29" hidden="1">
      <c r="A180" s="115">
        <v>44374</v>
      </c>
      <c r="B180" s="200"/>
      <c r="C180" s="200"/>
      <c r="D180" s="200"/>
      <c r="E180" s="175"/>
      <c r="F180" s="175"/>
      <c r="G180" s="200"/>
      <c r="H180" s="201">
        <f>出入金!AB180</f>
        <v>0</v>
      </c>
      <c r="I180" s="201">
        <f>出入金!AC180</f>
        <v>0</v>
      </c>
      <c r="J180" s="34">
        <f>出入金!C180</f>
        <v>4.3244666666666758E-2</v>
      </c>
      <c r="K180" s="175"/>
      <c r="L180" s="175"/>
      <c r="M180" s="175"/>
      <c r="N180" s="175"/>
      <c r="O180" s="175"/>
      <c r="P180" s="175"/>
      <c r="Q180" s="78"/>
      <c r="R180" s="78"/>
      <c r="S180" s="78"/>
      <c r="T180" s="78"/>
      <c r="U180" s="78"/>
      <c r="V180" s="5"/>
      <c r="W180" s="78"/>
      <c r="X180" s="218"/>
      <c r="Y180" s="218"/>
      <c r="Z180" s="218"/>
      <c r="AA180" s="219"/>
      <c r="AB180" s="60"/>
      <c r="AC180" s="78"/>
    </row>
    <row r="181" spans="1:29" hidden="1">
      <c r="A181" s="115">
        <v>44375</v>
      </c>
      <c r="B181" s="200"/>
      <c r="C181" s="200"/>
      <c r="D181" s="200"/>
      <c r="E181" s="175"/>
      <c r="F181" s="175"/>
      <c r="G181" s="200"/>
      <c r="H181" s="201">
        <f>出入金!AB181</f>
        <v>0</v>
      </c>
      <c r="I181" s="201">
        <f>出入金!AC181</f>
        <v>0</v>
      </c>
      <c r="J181" s="34">
        <f>出入金!C181</f>
        <v>4.3239072847682206E-2</v>
      </c>
      <c r="K181" s="175"/>
      <c r="L181" s="175"/>
      <c r="M181" s="175"/>
      <c r="N181" s="175"/>
      <c r="O181" s="175"/>
      <c r="P181" s="175"/>
      <c r="Q181" s="78"/>
      <c r="R181" s="78"/>
      <c r="S181" s="78"/>
      <c r="T181" s="78"/>
      <c r="U181" s="78"/>
      <c r="V181" s="5"/>
      <c r="W181" s="78"/>
      <c r="X181" s="218"/>
      <c r="Y181" s="218"/>
      <c r="Z181" s="218"/>
      <c r="AA181" s="219"/>
      <c r="AB181" s="60"/>
      <c r="AC181" s="78"/>
    </row>
    <row r="182" spans="1:29" hidden="1">
      <c r="A182" s="115">
        <v>44376</v>
      </c>
      <c r="B182" s="200"/>
      <c r="C182" s="200"/>
      <c r="D182" s="200"/>
      <c r="E182" s="175"/>
      <c r="F182" s="175"/>
      <c r="G182" s="200"/>
      <c r="H182" s="201">
        <f>出入金!AB182</f>
        <v>0</v>
      </c>
      <c r="I182" s="201">
        <f>出入金!AC182</f>
        <v>0</v>
      </c>
      <c r="J182" s="34">
        <f>出入金!C182</f>
        <v>4.3233552631579034E-2</v>
      </c>
      <c r="K182" s="175"/>
      <c r="L182" s="175"/>
      <c r="M182" s="175"/>
      <c r="N182" s="175"/>
      <c r="O182" s="175"/>
      <c r="P182" s="175"/>
      <c r="Q182" s="78"/>
      <c r="R182" s="78"/>
      <c r="S182" s="78"/>
      <c r="T182" s="78"/>
      <c r="U182" s="78"/>
      <c r="V182" s="5"/>
      <c r="W182" s="78"/>
      <c r="X182" s="218"/>
      <c r="Y182" s="218"/>
      <c r="Z182" s="218"/>
      <c r="AA182" s="219"/>
      <c r="AB182" s="60"/>
      <c r="AC182" s="78"/>
    </row>
    <row r="183" spans="1:29" hidden="1">
      <c r="A183" s="115">
        <v>44377</v>
      </c>
      <c r="B183" s="200"/>
      <c r="C183" s="200"/>
      <c r="D183" s="200"/>
      <c r="E183" s="175"/>
      <c r="F183" s="175"/>
      <c r="G183" s="200"/>
      <c r="H183" s="201">
        <f>出入金!AB183</f>
        <v>0</v>
      </c>
      <c r="I183" s="201">
        <f>出入金!AC183</f>
        <v>0</v>
      </c>
      <c r="J183" s="34">
        <f>出入金!C183</f>
        <v>4.3228104575163483E-2</v>
      </c>
      <c r="K183" s="175"/>
      <c r="L183" s="175"/>
      <c r="M183" s="175"/>
      <c r="N183" s="175"/>
      <c r="O183" s="175"/>
      <c r="P183" s="175"/>
      <c r="Q183" s="78"/>
      <c r="R183" s="78"/>
      <c r="S183" s="78"/>
      <c r="T183" s="78"/>
      <c r="U183" s="78"/>
      <c r="V183" s="5"/>
      <c r="W183" s="78"/>
      <c r="X183" s="218"/>
      <c r="Y183" s="218"/>
      <c r="Z183" s="218"/>
      <c r="AA183" s="219"/>
      <c r="AB183" s="60"/>
      <c r="AC183" s="78"/>
    </row>
    <row r="184" spans="1:29" hidden="1">
      <c r="A184" s="115">
        <v>44378</v>
      </c>
      <c r="B184" s="200"/>
      <c r="C184" s="200"/>
      <c r="D184" s="200"/>
      <c r="E184" s="175"/>
      <c r="F184" s="175"/>
      <c r="G184" s="200"/>
      <c r="H184" s="201">
        <f>出入金!AB184</f>
        <v>0</v>
      </c>
      <c r="I184" s="201">
        <f>出入金!AC184</f>
        <v>0</v>
      </c>
      <c r="J184" s="34">
        <f>出入金!C184</f>
        <v>4.3224675324675409E-2</v>
      </c>
      <c r="K184" s="175"/>
      <c r="L184" s="175"/>
      <c r="M184" s="175"/>
      <c r="N184" s="175"/>
      <c r="O184" s="175"/>
      <c r="P184" s="175"/>
      <c r="Q184" s="78"/>
      <c r="R184" s="78"/>
      <c r="S184" s="78"/>
      <c r="T184" s="78"/>
      <c r="U184" s="78"/>
      <c r="V184" s="5"/>
      <c r="W184" s="78"/>
      <c r="X184" s="218"/>
      <c r="Y184" s="218"/>
      <c r="Z184" s="218"/>
      <c r="AA184" s="219"/>
      <c r="AB184" s="60"/>
      <c r="AC184" s="78"/>
    </row>
    <row r="185" spans="1:29" hidden="1">
      <c r="A185" s="115">
        <v>44379</v>
      </c>
      <c r="B185" s="200"/>
      <c r="C185" s="200"/>
      <c r="D185" s="200"/>
      <c r="E185" s="175"/>
      <c r="F185" s="175"/>
      <c r="G185" s="200"/>
      <c r="H185" s="201">
        <f>出入金!AB185</f>
        <v>0</v>
      </c>
      <c r="I185" s="201">
        <f>出入金!AC185</f>
        <v>0</v>
      </c>
      <c r="J185" s="34">
        <f>出入金!C185</f>
        <v>4.3221290322580729E-2</v>
      </c>
      <c r="K185" s="175"/>
      <c r="L185" s="175"/>
      <c r="M185" s="175"/>
      <c r="N185" s="175"/>
      <c r="O185" s="175"/>
      <c r="P185" s="175"/>
      <c r="Q185" s="78"/>
      <c r="R185" s="78"/>
      <c r="S185" s="78"/>
      <c r="T185" s="78"/>
      <c r="U185" s="78"/>
      <c r="V185" s="5"/>
      <c r="W185" s="78"/>
      <c r="X185" s="218"/>
      <c r="Y185" s="218"/>
      <c r="Z185" s="218"/>
      <c r="AA185" s="219"/>
      <c r="AB185" s="60"/>
      <c r="AC185" s="78"/>
    </row>
    <row r="186" spans="1:29" hidden="1">
      <c r="A186" s="115">
        <v>44380</v>
      </c>
      <c r="B186" s="200"/>
      <c r="C186" s="200"/>
      <c r="D186" s="200"/>
      <c r="E186" s="175"/>
      <c r="F186" s="175"/>
      <c r="G186" s="200"/>
      <c r="H186" s="201">
        <f>出入金!AB186</f>
        <v>0</v>
      </c>
      <c r="I186" s="201">
        <f>出入金!AC186</f>
        <v>0</v>
      </c>
      <c r="J186" s="34">
        <f>出入金!C186</f>
        <v>4.3217948717948797E-2</v>
      </c>
      <c r="K186" s="175"/>
      <c r="L186" s="175"/>
      <c r="M186" s="175"/>
      <c r="N186" s="175"/>
      <c r="O186" s="175"/>
      <c r="P186" s="175"/>
      <c r="Q186" s="78"/>
      <c r="R186" s="78"/>
      <c r="S186" s="78"/>
      <c r="T186" s="78"/>
      <c r="U186" s="78"/>
      <c r="V186" s="5"/>
      <c r="W186" s="78"/>
      <c r="X186" s="218"/>
      <c r="Y186" s="218"/>
      <c r="Z186" s="218"/>
      <c r="AA186" s="219"/>
      <c r="AB186" s="60"/>
      <c r="AC186" s="78"/>
    </row>
    <row r="187" spans="1:29" hidden="1">
      <c r="A187" s="115">
        <v>44381</v>
      </c>
      <c r="B187" s="200"/>
      <c r="C187" s="200"/>
      <c r="D187" s="200"/>
      <c r="E187" s="175"/>
      <c r="F187" s="175"/>
      <c r="G187" s="200"/>
      <c r="H187" s="201">
        <f>出入金!AB187</f>
        <v>0</v>
      </c>
      <c r="I187" s="201">
        <f>出入金!AC187</f>
        <v>0</v>
      </c>
      <c r="J187" s="34">
        <f>出入金!C187</f>
        <v>4.3214649681528744E-2</v>
      </c>
      <c r="K187" s="175"/>
      <c r="L187" s="175"/>
      <c r="M187" s="175"/>
      <c r="N187" s="175"/>
      <c r="O187" s="175"/>
      <c r="P187" s="175"/>
      <c r="Q187" s="78"/>
      <c r="R187" s="78"/>
      <c r="S187" s="78"/>
      <c r="T187" s="78"/>
      <c r="U187" s="78"/>
      <c r="V187" s="5"/>
      <c r="W187" s="78"/>
      <c r="X187" s="218"/>
      <c r="Y187" s="218"/>
      <c r="Z187" s="218"/>
      <c r="AA187" s="219"/>
      <c r="AB187" s="60"/>
      <c r="AC187" s="78"/>
    </row>
    <row r="188" spans="1:29" hidden="1">
      <c r="A188" s="115">
        <v>44382</v>
      </c>
      <c r="B188" s="200"/>
      <c r="C188" s="200"/>
      <c r="D188" s="200"/>
      <c r="E188" s="175"/>
      <c r="F188" s="175"/>
      <c r="G188" s="200"/>
      <c r="H188" s="201">
        <f>出入金!AB188</f>
        <v>0</v>
      </c>
      <c r="I188" s="201">
        <f>出入金!AC188</f>
        <v>0</v>
      </c>
      <c r="J188" s="34">
        <f>出入金!C188</f>
        <v>4.3211392405063366E-2</v>
      </c>
      <c r="K188" s="175"/>
      <c r="L188" s="175"/>
      <c r="M188" s="175"/>
      <c r="N188" s="175"/>
      <c r="O188" s="175"/>
      <c r="P188" s="175"/>
      <c r="Q188" s="78"/>
      <c r="R188" s="78"/>
      <c r="S188" s="78"/>
      <c r="T188" s="78"/>
      <c r="U188" s="78"/>
      <c r="V188" s="5"/>
      <c r="W188" s="78"/>
      <c r="X188" s="218"/>
      <c r="Y188" s="218"/>
      <c r="Z188" s="218"/>
      <c r="AA188" s="219"/>
      <c r="AB188" s="60"/>
      <c r="AC188" s="78"/>
    </row>
    <row r="189" spans="1:29" hidden="1">
      <c r="A189" s="115">
        <v>44383</v>
      </c>
      <c r="B189" s="200"/>
      <c r="C189" s="200"/>
      <c r="D189" s="200"/>
      <c r="E189" s="175"/>
      <c r="F189" s="175"/>
      <c r="G189" s="200"/>
      <c r="H189" s="201">
        <f>出入金!AB189</f>
        <v>0</v>
      </c>
      <c r="I189" s="201">
        <f>出入金!AC189</f>
        <v>0</v>
      </c>
      <c r="J189" s="34">
        <f>出入金!C189</f>
        <v>4.3208176100629006E-2</v>
      </c>
      <c r="K189" s="175"/>
      <c r="L189" s="175"/>
      <c r="M189" s="175"/>
      <c r="N189" s="175"/>
      <c r="O189" s="175"/>
      <c r="P189" s="175"/>
      <c r="Q189" s="78"/>
      <c r="R189" s="78"/>
      <c r="S189" s="78"/>
      <c r="T189" s="78"/>
      <c r="U189" s="78"/>
      <c r="V189" s="5"/>
      <c r="W189" s="78"/>
      <c r="X189" s="218"/>
      <c r="Y189" s="218"/>
      <c r="Z189" s="218"/>
      <c r="AA189" s="219"/>
      <c r="AB189" s="60"/>
      <c r="AC189" s="78"/>
    </row>
    <row r="190" spans="1:29" hidden="1">
      <c r="A190" s="115">
        <v>44384</v>
      </c>
      <c r="B190" s="200"/>
      <c r="C190" s="200"/>
      <c r="D190" s="200"/>
      <c r="E190" s="175"/>
      <c r="F190" s="175"/>
      <c r="G190" s="200"/>
      <c r="H190" s="201">
        <f>出入金!AB190</f>
        <v>0</v>
      </c>
      <c r="I190" s="201">
        <f>出入金!AC190</f>
        <v>0</v>
      </c>
      <c r="J190" s="34">
        <f>出入金!C190</f>
        <v>4.3205000000000077E-2</v>
      </c>
      <c r="K190" s="175"/>
      <c r="L190" s="175"/>
      <c r="M190" s="175"/>
      <c r="N190" s="175"/>
      <c r="O190" s="175"/>
      <c r="P190" s="175"/>
      <c r="Q190" s="78"/>
      <c r="R190" s="78"/>
      <c r="S190" s="78"/>
      <c r="T190" s="78"/>
      <c r="U190" s="78"/>
      <c r="V190" s="5"/>
      <c r="W190" s="78"/>
      <c r="X190" s="218"/>
      <c r="Y190" s="218"/>
      <c r="Z190" s="218"/>
      <c r="AA190" s="219"/>
      <c r="AB190" s="60"/>
      <c r="AC190" s="78"/>
    </row>
    <row r="191" spans="1:29" hidden="1">
      <c r="A191" s="115">
        <v>44385</v>
      </c>
      <c r="B191" s="200"/>
      <c r="C191" s="200"/>
      <c r="D191" s="200"/>
      <c r="E191" s="175"/>
      <c r="F191" s="175"/>
      <c r="G191" s="200"/>
      <c r="H191" s="201">
        <f>出入金!AB191</f>
        <v>0</v>
      </c>
      <c r="I191" s="201">
        <f>出入金!AC191</f>
        <v>0</v>
      </c>
      <c r="J191" s="34">
        <f>出入金!C191</f>
        <v>4.3201863354037341E-2</v>
      </c>
      <c r="K191" s="175"/>
      <c r="L191" s="175"/>
      <c r="M191" s="175"/>
      <c r="N191" s="175"/>
      <c r="O191" s="175"/>
      <c r="P191" s="175"/>
      <c r="Q191" s="78"/>
      <c r="R191" s="78"/>
      <c r="S191" s="78"/>
      <c r="T191" s="78"/>
      <c r="U191" s="78"/>
      <c r="V191" s="5"/>
      <c r="W191" s="78"/>
      <c r="X191" s="218"/>
      <c r="Y191" s="218"/>
      <c r="Z191" s="218"/>
      <c r="AA191" s="219"/>
      <c r="AB191" s="60"/>
      <c r="AC191" s="78"/>
    </row>
    <row r="192" spans="1:29" hidden="1">
      <c r="A192" s="115">
        <v>44386</v>
      </c>
      <c r="B192" s="200"/>
      <c r="C192" s="200"/>
      <c r="D192" s="200"/>
      <c r="E192" s="175"/>
      <c r="F192" s="175"/>
      <c r="G192" s="200"/>
      <c r="H192" s="201">
        <f>出入金!AB192</f>
        <v>0</v>
      </c>
      <c r="I192" s="201">
        <f>出入金!AC192</f>
        <v>0</v>
      </c>
      <c r="J192" s="34">
        <f>出入金!C192</f>
        <v>4.3198765432098843E-2</v>
      </c>
      <c r="K192" s="175"/>
      <c r="L192" s="175"/>
      <c r="M192" s="175"/>
      <c r="N192" s="175"/>
      <c r="O192" s="175"/>
      <c r="P192" s="175"/>
      <c r="Q192" s="78"/>
      <c r="R192" s="78"/>
      <c r="S192" s="78"/>
      <c r="T192" s="78"/>
      <c r="U192" s="78"/>
      <c r="V192" s="5"/>
      <c r="W192" s="78"/>
      <c r="X192" s="218"/>
      <c r="Y192" s="218"/>
      <c r="Z192" s="218"/>
      <c r="AA192" s="219"/>
      <c r="AB192" s="60"/>
      <c r="AC192" s="78"/>
    </row>
    <row r="193" spans="1:29" hidden="1">
      <c r="A193" s="115">
        <v>44387</v>
      </c>
      <c r="B193" s="200"/>
      <c r="C193" s="200"/>
      <c r="D193" s="200"/>
      <c r="E193" s="175"/>
      <c r="F193" s="175"/>
      <c r="G193" s="200"/>
      <c r="H193" s="201">
        <f>出入金!AB193</f>
        <v>0</v>
      </c>
      <c r="I193" s="201">
        <f>出入金!AC193</f>
        <v>0</v>
      </c>
      <c r="J193" s="34">
        <f>出入金!C193</f>
        <v>4.319570552147247E-2</v>
      </c>
      <c r="K193" s="175"/>
      <c r="L193" s="175"/>
      <c r="M193" s="175"/>
      <c r="N193" s="175"/>
      <c r="O193" s="175"/>
      <c r="P193" s="175"/>
      <c r="Q193" s="78"/>
      <c r="R193" s="78"/>
      <c r="S193" s="78"/>
      <c r="T193" s="78"/>
      <c r="U193" s="78"/>
      <c r="V193" s="5"/>
      <c r="W193" s="78"/>
      <c r="X193" s="218"/>
      <c r="Y193" s="218"/>
      <c r="Z193" s="218"/>
      <c r="AA193" s="219"/>
      <c r="AB193" s="60"/>
      <c r="AC193" s="78"/>
    </row>
    <row r="194" spans="1:29" hidden="1">
      <c r="A194" s="115">
        <v>44388</v>
      </c>
      <c r="B194" s="200"/>
      <c r="C194" s="200"/>
      <c r="D194" s="200"/>
      <c r="E194" s="175"/>
      <c r="F194" s="175"/>
      <c r="G194" s="200"/>
      <c r="H194" s="201">
        <f>出入金!AB194</f>
        <v>0</v>
      </c>
      <c r="I194" s="201">
        <f>出入金!AC194</f>
        <v>0</v>
      </c>
      <c r="J194" s="34">
        <f>出入金!C194</f>
        <v>4.3192682926829346E-2</v>
      </c>
      <c r="K194" s="175"/>
      <c r="L194" s="175"/>
      <c r="M194" s="175"/>
      <c r="N194" s="175"/>
      <c r="O194" s="175"/>
      <c r="P194" s="175"/>
      <c r="Q194" s="78"/>
      <c r="R194" s="78"/>
      <c r="S194" s="78"/>
      <c r="T194" s="78"/>
      <c r="U194" s="78"/>
      <c r="V194" s="5"/>
      <c r="W194" s="78"/>
      <c r="X194" s="218"/>
      <c r="Y194" s="218"/>
      <c r="Z194" s="218"/>
      <c r="AA194" s="219"/>
      <c r="AB194" s="60"/>
      <c r="AC194" s="78"/>
    </row>
    <row r="195" spans="1:29" hidden="1">
      <c r="A195" s="115">
        <v>44389</v>
      </c>
      <c r="B195" s="200"/>
      <c r="C195" s="200"/>
      <c r="D195" s="200"/>
      <c r="E195" s="175"/>
      <c r="F195" s="175"/>
      <c r="G195" s="200"/>
      <c r="H195" s="201">
        <f>出入金!AB195</f>
        <v>0</v>
      </c>
      <c r="I195" s="201">
        <f>出入金!AC195</f>
        <v>0</v>
      </c>
      <c r="J195" s="34">
        <f>出入金!C195</f>
        <v>4.3189696969697045E-2</v>
      </c>
      <c r="K195" s="175"/>
      <c r="L195" s="175"/>
      <c r="M195" s="175"/>
      <c r="N195" s="175"/>
      <c r="O195" s="175"/>
      <c r="P195" s="175"/>
      <c r="Q195" s="78"/>
      <c r="R195" s="78"/>
      <c r="S195" s="78"/>
      <c r="T195" s="78"/>
      <c r="U195" s="78"/>
      <c r="V195" s="5"/>
      <c r="W195" s="78"/>
      <c r="X195" s="218"/>
      <c r="Y195" s="218"/>
      <c r="Z195" s="218"/>
      <c r="AA195" s="219"/>
      <c r="AB195" s="60"/>
      <c r="AC195" s="78"/>
    </row>
    <row r="196" spans="1:29" hidden="1">
      <c r="A196" s="115">
        <v>44390</v>
      </c>
      <c r="B196" s="200"/>
      <c r="C196" s="200"/>
      <c r="D196" s="200"/>
      <c r="E196" s="175"/>
      <c r="F196" s="175"/>
      <c r="G196" s="200"/>
      <c r="H196" s="201">
        <f>出入金!AB196</f>
        <v>0</v>
      </c>
      <c r="I196" s="201">
        <f>出入金!AC196</f>
        <v>0</v>
      </c>
      <c r="J196" s="34">
        <f>出入金!C196</f>
        <v>4.3186746987951878E-2</v>
      </c>
      <c r="K196" s="175"/>
      <c r="L196" s="175"/>
      <c r="M196" s="175"/>
      <c r="N196" s="175"/>
      <c r="O196" s="175"/>
      <c r="P196" s="175"/>
      <c r="Q196" s="78"/>
      <c r="R196" s="78"/>
      <c r="S196" s="78"/>
      <c r="T196" s="78"/>
      <c r="U196" s="78"/>
      <c r="V196" s="5"/>
      <c r="W196" s="78"/>
      <c r="X196" s="218"/>
      <c r="Y196" s="218"/>
      <c r="Z196" s="218"/>
      <c r="AA196" s="219"/>
      <c r="AB196" s="60"/>
      <c r="AC196" s="78"/>
    </row>
    <row r="197" spans="1:29" hidden="1">
      <c r="A197" s="115">
        <v>44391</v>
      </c>
      <c r="B197" s="200"/>
      <c r="C197" s="200"/>
      <c r="D197" s="200"/>
      <c r="E197" s="175"/>
      <c r="F197" s="175"/>
      <c r="G197" s="200"/>
      <c r="H197" s="201">
        <f>出入金!AB197</f>
        <v>0</v>
      </c>
      <c r="I197" s="201">
        <f>出入金!AC197</f>
        <v>0</v>
      </c>
      <c r="J197" s="34">
        <f>出入金!C197</f>
        <v>4.3183832335329415E-2</v>
      </c>
      <c r="K197" s="175"/>
      <c r="L197" s="175"/>
      <c r="M197" s="175"/>
      <c r="N197" s="175"/>
      <c r="O197" s="175"/>
      <c r="P197" s="175"/>
      <c r="Q197" s="78"/>
      <c r="R197" s="78"/>
      <c r="S197" s="78"/>
      <c r="T197" s="78"/>
      <c r="U197" s="78"/>
      <c r="V197" s="5"/>
      <c r="W197" s="78"/>
      <c r="X197" s="218"/>
      <c r="Y197" s="218"/>
      <c r="Z197" s="218"/>
      <c r="AA197" s="219"/>
      <c r="AB197" s="60"/>
      <c r="AC197" s="78"/>
    </row>
    <row r="198" spans="1:29" hidden="1">
      <c r="A198" s="115">
        <v>44392</v>
      </c>
      <c r="B198" s="200"/>
      <c r="C198" s="200"/>
      <c r="D198" s="200"/>
      <c r="E198" s="175"/>
      <c r="F198" s="175"/>
      <c r="G198" s="200"/>
      <c r="H198" s="201">
        <f>出入金!AB198</f>
        <v>0</v>
      </c>
      <c r="I198" s="201">
        <f>出入金!AC198</f>
        <v>0</v>
      </c>
      <c r="J198" s="34">
        <f>出入金!C198</f>
        <v>4.3180952380952452E-2</v>
      </c>
      <c r="K198" s="175"/>
      <c r="L198" s="175"/>
      <c r="M198" s="175"/>
      <c r="N198" s="175"/>
      <c r="O198" s="175"/>
      <c r="P198" s="175"/>
      <c r="Q198" s="78"/>
      <c r="R198" s="78"/>
      <c r="S198" s="78"/>
      <c r="T198" s="78"/>
      <c r="U198" s="78"/>
      <c r="V198" s="5"/>
      <c r="W198" s="78"/>
      <c r="X198" s="218"/>
      <c r="Y198" s="218"/>
      <c r="Z198" s="218"/>
      <c r="AA198" s="219"/>
      <c r="AB198" s="60"/>
      <c r="AC198" s="78"/>
    </row>
    <row r="199" spans="1:29" hidden="1">
      <c r="A199" s="115">
        <v>44393</v>
      </c>
      <c r="B199" s="200"/>
      <c r="C199" s="200"/>
      <c r="D199" s="200"/>
      <c r="E199" s="175"/>
      <c r="F199" s="175"/>
      <c r="G199" s="200"/>
      <c r="H199" s="201">
        <f>出入金!AB199</f>
        <v>0</v>
      </c>
      <c r="I199" s="201">
        <f>出入金!AC199</f>
        <v>0</v>
      </c>
      <c r="J199" s="34">
        <f>出入金!C199</f>
        <v>4.317810650887581E-2</v>
      </c>
      <c r="K199" s="175"/>
      <c r="L199" s="175"/>
      <c r="M199" s="175"/>
      <c r="N199" s="175"/>
      <c r="O199" s="175"/>
      <c r="P199" s="175"/>
      <c r="Q199" s="78"/>
      <c r="R199" s="78"/>
      <c r="S199" s="78"/>
      <c r="T199" s="78"/>
      <c r="U199" s="78"/>
      <c r="V199" s="5"/>
      <c r="W199" s="78"/>
      <c r="X199" s="218"/>
      <c r="Y199" s="218"/>
      <c r="Z199" s="218"/>
      <c r="AA199" s="219"/>
      <c r="AB199" s="60"/>
      <c r="AC199" s="78"/>
    </row>
    <row r="200" spans="1:29" hidden="1">
      <c r="A200" s="115">
        <v>44394</v>
      </c>
      <c r="B200" s="200"/>
      <c r="C200" s="200"/>
      <c r="D200" s="200"/>
      <c r="E200" s="175"/>
      <c r="F200" s="175"/>
      <c r="G200" s="200"/>
      <c r="H200" s="201">
        <f>出入金!AB200</f>
        <v>0</v>
      </c>
      <c r="I200" s="201">
        <f>出入金!AC200</f>
        <v>0</v>
      </c>
      <c r="J200" s="34">
        <f>出入金!C200</f>
        <v>4.3175294117647131E-2</v>
      </c>
      <c r="K200" s="175"/>
      <c r="L200" s="175"/>
      <c r="M200" s="175"/>
      <c r="N200" s="175"/>
      <c r="O200" s="175"/>
      <c r="P200" s="175"/>
      <c r="Q200" s="78"/>
      <c r="R200" s="78"/>
      <c r="S200" s="78"/>
      <c r="T200" s="78"/>
      <c r="U200" s="78"/>
      <c r="V200" s="5"/>
      <c r="W200" s="78"/>
      <c r="X200" s="218"/>
      <c r="Y200" s="218"/>
      <c r="Z200" s="218"/>
      <c r="AA200" s="219"/>
      <c r="AB200" s="60"/>
      <c r="AC200" s="78"/>
    </row>
    <row r="201" spans="1:29" hidden="1">
      <c r="A201" s="115">
        <v>44395</v>
      </c>
      <c r="B201" s="200"/>
      <c r="C201" s="200"/>
      <c r="D201" s="200"/>
      <c r="E201" s="175"/>
      <c r="F201" s="175"/>
      <c r="G201" s="200"/>
      <c r="H201" s="201">
        <f>出入金!AB201</f>
        <v>0</v>
      </c>
      <c r="I201" s="201">
        <f>出入金!AC201</f>
        <v>0</v>
      </c>
      <c r="J201" s="34">
        <f>出入金!C201</f>
        <v>4.3172514619883112E-2</v>
      </c>
      <c r="K201" s="175"/>
      <c r="L201" s="175"/>
      <c r="M201" s="175"/>
      <c r="N201" s="175"/>
      <c r="O201" s="175"/>
      <c r="P201" s="175"/>
      <c r="Q201" s="78"/>
      <c r="R201" s="78"/>
      <c r="S201" s="78"/>
      <c r="T201" s="78"/>
      <c r="U201" s="78"/>
      <c r="V201" s="5"/>
      <c r="W201" s="78"/>
      <c r="X201" s="218"/>
      <c r="Y201" s="218"/>
      <c r="Z201" s="218"/>
      <c r="AA201" s="219"/>
      <c r="AB201" s="60"/>
      <c r="AC201" s="78"/>
    </row>
    <row r="202" spans="1:29" hidden="1">
      <c r="A202" s="115">
        <v>44396</v>
      </c>
      <c r="B202" s="200"/>
      <c r="C202" s="200"/>
      <c r="D202" s="200"/>
      <c r="E202" s="175"/>
      <c r="F202" s="175"/>
      <c r="G202" s="200"/>
      <c r="H202" s="201">
        <f>出入金!AB202</f>
        <v>0</v>
      </c>
      <c r="I202" s="201">
        <f>出入金!AC202</f>
        <v>0</v>
      </c>
      <c r="J202" s="34">
        <f>出入金!C202</f>
        <v>4.3169767441860532E-2</v>
      </c>
      <c r="K202" s="175"/>
      <c r="L202" s="175"/>
      <c r="M202" s="175"/>
      <c r="N202" s="175"/>
      <c r="O202" s="175"/>
      <c r="P202" s="175"/>
      <c r="Q202" s="78"/>
      <c r="R202" s="78"/>
      <c r="S202" s="78"/>
      <c r="T202" s="78"/>
      <c r="U202" s="78"/>
      <c r="V202" s="5"/>
      <c r="W202" s="78"/>
      <c r="X202" s="218"/>
      <c r="Y202" s="218"/>
      <c r="Z202" s="218"/>
      <c r="AA202" s="219"/>
      <c r="AB202" s="60"/>
      <c r="AC202" s="78"/>
    </row>
    <row r="203" spans="1:29" hidden="1">
      <c r="A203" s="115">
        <v>44397</v>
      </c>
      <c r="B203" s="200"/>
      <c r="C203" s="200"/>
      <c r="D203" s="200"/>
      <c r="E203" s="175"/>
      <c r="F203" s="175"/>
      <c r="G203" s="200"/>
      <c r="H203" s="201">
        <f>出入金!AB203</f>
        <v>0</v>
      </c>
      <c r="I203" s="201">
        <f>出入金!AC203</f>
        <v>0</v>
      </c>
      <c r="J203" s="34">
        <f>出入金!C203</f>
        <v>4.3167052023121454E-2</v>
      </c>
      <c r="K203" s="175"/>
      <c r="L203" s="175"/>
      <c r="M203" s="175"/>
      <c r="N203" s="175"/>
      <c r="O203" s="175"/>
      <c r="P203" s="175"/>
      <c r="Q203" s="78"/>
      <c r="R203" s="78"/>
      <c r="S203" s="78"/>
      <c r="T203" s="78"/>
      <c r="U203" s="78"/>
      <c r="V203" s="5"/>
      <c r="W203" s="78"/>
      <c r="X203" s="218"/>
      <c r="Y203" s="218"/>
      <c r="Z203" s="218"/>
      <c r="AA203" s="219"/>
      <c r="AB203" s="60"/>
      <c r="AC203" s="78"/>
    </row>
    <row r="204" spans="1:29" hidden="1">
      <c r="A204" s="115">
        <v>44398</v>
      </c>
      <c r="B204" s="200"/>
      <c r="C204" s="200"/>
      <c r="D204" s="200"/>
      <c r="E204" s="175"/>
      <c r="F204" s="175"/>
      <c r="G204" s="200"/>
      <c r="H204" s="201">
        <f>出入金!AB204</f>
        <v>0</v>
      </c>
      <c r="I204" s="201">
        <f>出入金!AC204</f>
        <v>0</v>
      </c>
      <c r="J204" s="34">
        <f>出入金!C204</f>
        <v>4.3164367816092022E-2</v>
      </c>
      <c r="K204" s="175"/>
      <c r="L204" s="175"/>
      <c r="M204" s="175"/>
      <c r="N204" s="175"/>
      <c r="O204" s="175"/>
      <c r="P204" s="175"/>
      <c r="Q204" s="78"/>
      <c r="R204" s="78"/>
      <c r="S204" s="78"/>
      <c r="T204" s="78"/>
      <c r="U204" s="78"/>
      <c r="V204" s="5"/>
      <c r="W204" s="78"/>
      <c r="X204" s="218"/>
      <c r="Y204" s="218"/>
      <c r="Z204" s="218"/>
      <c r="AA204" s="219"/>
      <c r="AB204" s="60"/>
      <c r="AC204" s="78"/>
    </row>
    <row r="205" spans="1:29" hidden="1">
      <c r="A205" s="115">
        <v>44399</v>
      </c>
      <c r="B205" s="200"/>
      <c r="C205" s="200"/>
      <c r="D205" s="200"/>
      <c r="E205" s="175"/>
      <c r="F205" s="175"/>
      <c r="G205" s="200"/>
      <c r="H205" s="201">
        <f>出入金!AB205</f>
        <v>0</v>
      </c>
      <c r="I205" s="201">
        <f>出入金!AC205</f>
        <v>0</v>
      </c>
      <c r="J205" s="34">
        <f>出入金!C205</f>
        <v>4.3161714285714352E-2</v>
      </c>
      <c r="K205" s="175"/>
      <c r="L205" s="175"/>
      <c r="M205" s="175"/>
      <c r="N205" s="175"/>
      <c r="O205" s="175"/>
      <c r="P205" s="175"/>
      <c r="Q205" s="78"/>
      <c r="R205" s="78"/>
      <c r="S205" s="78"/>
      <c r="T205" s="78"/>
      <c r="U205" s="78"/>
      <c r="V205" s="5"/>
      <c r="W205" s="78"/>
      <c r="X205" s="218"/>
      <c r="Y205" s="218"/>
      <c r="Z205" s="218"/>
      <c r="AA205" s="219"/>
      <c r="AB205" s="60"/>
      <c r="AC205" s="78"/>
    </row>
    <row r="206" spans="1:29" hidden="1">
      <c r="A206" s="115">
        <v>44400</v>
      </c>
      <c r="B206" s="208"/>
      <c r="C206" s="208"/>
      <c r="D206" s="208"/>
      <c r="E206" s="220"/>
      <c r="F206" s="220"/>
      <c r="H206" s="201">
        <f>出入金!AB206</f>
        <v>0</v>
      </c>
      <c r="I206" s="201">
        <f>出入金!AC206</f>
        <v>0</v>
      </c>
      <c r="J206" s="34">
        <f>出入金!C206</f>
        <v>4.3159090909090973E-2</v>
      </c>
    </row>
    <row r="207" spans="1:29" hidden="1">
      <c r="A207" s="115">
        <v>44401</v>
      </c>
      <c r="B207" s="208"/>
      <c r="C207" s="208"/>
      <c r="D207" s="208"/>
      <c r="E207" s="220"/>
      <c r="F207" s="220"/>
      <c r="H207" s="201">
        <f>出入金!AB207</f>
        <v>0</v>
      </c>
      <c r="I207" s="201">
        <f>出入金!AC207</f>
        <v>0</v>
      </c>
      <c r="J207" s="34">
        <f>出入金!C207</f>
        <v>4.3156497175141306E-2</v>
      </c>
    </row>
    <row r="208" spans="1:29" hidden="1">
      <c r="A208" s="115">
        <v>44402</v>
      </c>
      <c r="B208" s="208"/>
      <c r="C208" s="208"/>
      <c r="D208" s="208"/>
      <c r="E208" s="220"/>
      <c r="F208" s="220"/>
      <c r="H208" s="201">
        <f>出入金!AB208</f>
        <v>0</v>
      </c>
      <c r="I208" s="201">
        <f>出入金!AC208</f>
        <v>0</v>
      </c>
      <c r="J208" s="34">
        <f>出入金!C208</f>
        <v>4.3153932584269729E-2</v>
      </c>
    </row>
    <row r="209" spans="1:28" hidden="1">
      <c r="A209" s="115">
        <v>44403</v>
      </c>
      <c r="B209" s="208"/>
      <c r="C209" s="208"/>
      <c r="D209" s="208"/>
      <c r="E209" s="220"/>
      <c r="F209" s="220"/>
      <c r="H209" s="201">
        <f>出入金!AB209</f>
        <v>0</v>
      </c>
      <c r="I209" s="201">
        <f>出入金!AC209</f>
        <v>0</v>
      </c>
      <c r="J209" s="34">
        <f>出入金!C209</f>
        <v>4.3151396648044758E-2</v>
      </c>
    </row>
    <row r="210" spans="1:28" hidden="1">
      <c r="A210" s="115">
        <v>44404</v>
      </c>
      <c r="B210" s="208"/>
      <c r="C210" s="208"/>
      <c r="D210" s="208"/>
      <c r="E210" s="220"/>
      <c r="F210" s="220"/>
      <c r="H210" s="201">
        <f>出入金!AB210</f>
        <v>0</v>
      </c>
      <c r="I210" s="201">
        <f>出入金!AC210</f>
        <v>0</v>
      </c>
      <c r="J210" s="34">
        <f>出入金!C210</f>
        <v>4.3148888888888952E-2</v>
      </c>
    </row>
    <row r="211" spans="1:28" hidden="1">
      <c r="A211" s="115">
        <v>44405</v>
      </c>
      <c r="B211" s="208"/>
      <c r="C211" s="208"/>
      <c r="D211" s="208"/>
      <c r="E211" s="220"/>
      <c r="F211" s="220"/>
      <c r="H211" s="201">
        <f>出入金!AB211</f>
        <v>0</v>
      </c>
      <c r="I211" s="201">
        <f>出入金!AC211</f>
        <v>0</v>
      </c>
      <c r="J211" s="34">
        <f>出入金!C211</f>
        <v>4.314640883977907E-2</v>
      </c>
    </row>
    <row r="212" spans="1:28" hidden="1">
      <c r="A212" s="115">
        <v>44406</v>
      </c>
      <c r="B212" s="208"/>
      <c r="C212" s="208"/>
      <c r="D212" s="208"/>
      <c r="E212" s="220"/>
      <c r="F212" s="220"/>
      <c r="H212" s="201">
        <f>出入金!AB212</f>
        <v>0</v>
      </c>
      <c r="I212" s="201">
        <f>出入金!AC212</f>
        <v>0</v>
      </c>
      <c r="J212" s="34">
        <f>出入金!C212</f>
        <v>4.3143956043956107E-2</v>
      </c>
    </row>
    <row r="213" spans="1:28" hidden="1">
      <c r="A213" s="115">
        <v>44407</v>
      </c>
      <c r="B213" s="208"/>
      <c r="C213" s="208"/>
      <c r="D213" s="208"/>
      <c r="E213" s="220"/>
      <c r="F213" s="220"/>
      <c r="H213" s="201">
        <f>出入金!AB213</f>
        <v>0</v>
      </c>
      <c r="I213" s="201">
        <f>出入金!AC213</f>
        <v>0</v>
      </c>
      <c r="J213" s="34">
        <f>出入金!C213</f>
        <v>4.3141530054644869E-2</v>
      </c>
    </row>
    <row r="214" spans="1:28" hidden="1">
      <c r="A214" s="115">
        <v>44408</v>
      </c>
      <c r="B214" s="208"/>
      <c r="C214" s="208"/>
      <c r="D214" s="208"/>
      <c r="E214" s="220"/>
      <c r="F214" s="220"/>
      <c r="H214" s="201">
        <f>出入金!AB214</f>
        <v>0</v>
      </c>
      <c r="I214" s="201">
        <f>出入金!AC214</f>
        <v>0</v>
      </c>
      <c r="J214" s="34">
        <f>出入金!C214</f>
        <v>4.3139130434782673E-2</v>
      </c>
    </row>
    <row r="215" spans="1:28" hidden="1">
      <c r="A215" s="115">
        <v>44409</v>
      </c>
      <c r="B215" s="208"/>
      <c r="C215" s="208"/>
      <c r="D215" s="208"/>
      <c r="E215" s="220"/>
      <c r="F215" s="220"/>
      <c r="H215" s="201">
        <f>出入金!AB215</f>
        <v>0</v>
      </c>
      <c r="I215" s="201">
        <f>出入金!AC215</f>
        <v>0</v>
      </c>
      <c r="J215" s="34">
        <f>出入金!C215</f>
        <v>4.3136216216216279E-2</v>
      </c>
    </row>
    <row r="216" spans="1:28" hidden="1">
      <c r="A216" s="115">
        <v>44410</v>
      </c>
      <c r="B216" s="208"/>
      <c r="C216" s="208"/>
      <c r="D216" s="208"/>
      <c r="E216" s="220"/>
      <c r="F216" s="220"/>
      <c r="H216" s="201">
        <f>出入金!AB216</f>
        <v>0</v>
      </c>
      <c r="I216" s="201">
        <f>出入金!AC216</f>
        <v>0</v>
      </c>
      <c r="J216" s="34">
        <f>出入金!C216</f>
        <v>4.3133333333333392E-2</v>
      </c>
    </row>
    <row r="217" spans="1:28" hidden="1">
      <c r="A217" s="115">
        <v>44411</v>
      </c>
      <c r="B217" s="208"/>
      <c r="C217" s="208"/>
      <c r="D217" s="208"/>
      <c r="E217" s="220"/>
      <c r="F217" s="220"/>
      <c r="H217" s="201">
        <f>出入金!AB217</f>
        <v>0</v>
      </c>
      <c r="I217" s="201">
        <f>出入金!AC217</f>
        <v>0</v>
      </c>
      <c r="J217" s="34">
        <f>出入金!C217</f>
        <v>4.313048128342252E-2</v>
      </c>
    </row>
    <row r="218" spans="1:28" hidden="1">
      <c r="A218" s="115">
        <v>44412</v>
      </c>
      <c r="B218" s="208"/>
      <c r="C218" s="208"/>
      <c r="D218" s="208"/>
      <c r="E218" s="220"/>
      <c r="F218" s="220"/>
      <c r="H218" s="201">
        <f>出入金!AB218</f>
        <v>0</v>
      </c>
      <c r="I218" s="201">
        <f>出入金!AC218</f>
        <v>0</v>
      </c>
      <c r="J218" s="34">
        <f>出入金!C218</f>
        <v>4.3127659574468145E-2</v>
      </c>
    </row>
    <row r="219" spans="1:28" hidden="1">
      <c r="A219" s="115">
        <v>44413</v>
      </c>
      <c r="B219" s="208"/>
      <c r="C219" s="208"/>
      <c r="D219" s="208"/>
      <c r="E219" s="220"/>
      <c r="F219" s="220"/>
      <c r="H219" s="201">
        <f>出入金!AB219</f>
        <v>0</v>
      </c>
      <c r="I219" s="201">
        <f>出入金!AC219</f>
        <v>0</v>
      </c>
      <c r="J219" s="34">
        <f>出入金!C219</f>
        <v>4.3124867724867788E-2</v>
      </c>
      <c r="AB219" s="123"/>
    </row>
    <row r="220" spans="1:28" hidden="1">
      <c r="A220" s="115">
        <v>44414</v>
      </c>
      <c r="B220" s="208"/>
      <c r="C220" s="208"/>
      <c r="D220" s="208"/>
      <c r="E220" s="220"/>
      <c r="F220" s="220"/>
      <c r="H220" s="201">
        <f>出入金!AB220</f>
        <v>0</v>
      </c>
      <c r="I220" s="201">
        <f>出入金!AC220</f>
        <v>0</v>
      </c>
      <c r="J220" s="34">
        <f>出入金!C220</f>
        <v>4.3122105263157955E-2</v>
      </c>
    </row>
    <row r="221" spans="1:28" hidden="1">
      <c r="A221" s="115">
        <v>44415</v>
      </c>
      <c r="B221" s="208"/>
      <c r="C221" s="208"/>
      <c r="D221" s="208"/>
      <c r="E221" s="220"/>
      <c r="F221" s="220"/>
      <c r="H221" s="201">
        <f>出入金!AB221</f>
        <v>0</v>
      </c>
      <c r="I221" s="201">
        <f>出入金!AC221</f>
        <v>0</v>
      </c>
      <c r="J221" s="34">
        <f>出入金!C221</f>
        <v>4.3119371727748754E-2</v>
      </c>
      <c r="AB221" s="120"/>
    </row>
    <row r="222" spans="1:28" hidden="1">
      <c r="A222" s="115">
        <v>44416</v>
      </c>
      <c r="B222" s="208"/>
      <c r="C222" s="208"/>
      <c r="D222" s="208"/>
      <c r="E222" s="220"/>
      <c r="F222" s="220"/>
      <c r="H222" s="201">
        <f>出入金!AB222</f>
        <v>0</v>
      </c>
      <c r="I222" s="201">
        <f>出入金!AC222</f>
        <v>0</v>
      </c>
      <c r="J222" s="34">
        <f>出入金!C222</f>
        <v>4.3116666666666727E-2</v>
      </c>
      <c r="AB222" s="120"/>
    </row>
    <row r="223" spans="1:28" hidden="1">
      <c r="A223" s="115">
        <v>44417</v>
      </c>
      <c r="B223" s="208"/>
      <c r="C223" s="208"/>
      <c r="D223" s="208"/>
      <c r="E223" s="220"/>
      <c r="F223" s="220"/>
      <c r="H223" s="201">
        <f>出入金!AB223</f>
        <v>0</v>
      </c>
      <c r="I223" s="201">
        <f>出入金!AC223</f>
        <v>0</v>
      </c>
      <c r="J223" s="34">
        <f>出入金!C223</f>
        <v>4.3113989637305762E-2</v>
      </c>
      <c r="AB223" s="120"/>
    </row>
    <row r="224" spans="1:28" hidden="1">
      <c r="A224" s="115">
        <v>44418</v>
      </c>
      <c r="B224" s="208"/>
      <c r="C224" s="208"/>
      <c r="D224" s="208"/>
      <c r="E224" s="220"/>
      <c r="F224" s="220"/>
      <c r="H224" s="201">
        <f>出入金!AB224</f>
        <v>0</v>
      </c>
      <c r="I224" s="201">
        <f>出入金!AC224</f>
        <v>0</v>
      </c>
      <c r="J224" s="34">
        <f>出入金!C224</f>
        <v>4.3111340206185629E-2</v>
      </c>
      <c r="AB224" s="123"/>
    </row>
    <row r="225" spans="1:28" hidden="1">
      <c r="A225" s="115">
        <v>44419</v>
      </c>
      <c r="B225" s="208"/>
      <c r="C225" s="208"/>
      <c r="D225" s="208"/>
      <c r="E225" s="220"/>
      <c r="F225" s="220"/>
      <c r="H225" s="201">
        <f>出入金!AB225</f>
        <v>0</v>
      </c>
      <c r="I225" s="201">
        <f>出入金!AC225</f>
        <v>0</v>
      </c>
      <c r="J225" s="34">
        <f>出入金!C225</f>
        <v>4.3108717948718012E-2</v>
      </c>
      <c r="AB225" s="120"/>
    </row>
    <row r="226" spans="1:28" hidden="1">
      <c r="A226" s="115">
        <v>44420</v>
      </c>
      <c r="B226" s="208"/>
      <c r="C226" s="208"/>
      <c r="D226" s="208"/>
      <c r="E226" s="220"/>
      <c r="F226" s="220"/>
      <c r="H226" s="201">
        <f>出入金!AB226</f>
        <v>0</v>
      </c>
      <c r="I226" s="201">
        <f>出入金!AC226</f>
        <v>0</v>
      </c>
      <c r="J226" s="34">
        <f>出入金!C226</f>
        <v>4.3106122448979656E-2</v>
      </c>
      <c r="AB226" s="120"/>
    </row>
    <row r="227" spans="1:28" hidden="1">
      <c r="A227" s="115">
        <v>44421</v>
      </c>
      <c r="B227" s="208"/>
      <c r="C227" s="208"/>
      <c r="D227" s="208"/>
      <c r="E227" s="220"/>
      <c r="F227" s="220"/>
      <c r="H227" s="201">
        <f>出入金!AB227</f>
        <v>0</v>
      </c>
      <c r="I227" s="201">
        <f>出入金!AC227</f>
        <v>0</v>
      </c>
      <c r="J227" s="34">
        <f>出入金!C227</f>
        <v>4.3103553299492454E-2</v>
      </c>
      <c r="AB227" s="120"/>
    </row>
    <row r="228" spans="1:28" hidden="1">
      <c r="A228" s="115">
        <v>44422</v>
      </c>
      <c r="B228" s="208"/>
      <c r="C228" s="208"/>
      <c r="D228" s="208"/>
      <c r="E228" s="220"/>
      <c r="F228" s="220"/>
      <c r="H228" s="201">
        <f>出入金!AB228</f>
        <v>0</v>
      </c>
      <c r="I228" s="201">
        <f>出入金!AC228</f>
        <v>0</v>
      </c>
      <c r="J228" s="34">
        <f>出入金!C228</f>
        <v>4.3101010101010168E-2</v>
      </c>
      <c r="AB228" s="120"/>
    </row>
    <row r="229" spans="1:28" hidden="1">
      <c r="A229" s="115">
        <v>44423</v>
      </c>
      <c r="B229" s="208"/>
      <c r="C229" s="208"/>
      <c r="D229" s="208"/>
      <c r="E229" s="220"/>
      <c r="F229" s="220"/>
      <c r="H229" s="201">
        <f>出入金!AB229</f>
        <v>0</v>
      </c>
      <c r="I229" s="201">
        <f>出入金!AC229</f>
        <v>0</v>
      </c>
      <c r="J229" s="34">
        <f>出入金!C229</f>
        <v>4.3098492462311622E-2</v>
      </c>
      <c r="AB229" s="123"/>
    </row>
    <row r="230" spans="1:28" hidden="1">
      <c r="A230" s="115">
        <v>44424</v>
      </c>
      <c r="B230" s="208"/>
      <c r="C230" s="208"/>
      <c r="D230" s="208"/>
      <c r="E230" s="220"/>
      <c r="F230" s="220"/>
      <c r="H230" s="201">
        <f>出入金!AB230</f>
        <v>0</v>
      </c>
      <c r="I230" s="201">
        <f>出入金!AC230</f>
        <v>0</v>
      </c>
      <c r="J230" s="34">
        <f>出入金!C230</f>
        <v>4.3096000000000065E-2</v>
      </c>
      <c r="AB230" s="120"/>
    </row>
    <row r="231" spans="1:28" hidden="1">
      <c r="A231" s="115">
        <v>44425</v>
      </c>
      <c r="B231" s="208"/>
      <c r="C231" s="208"/>
      <c r="D231" s="208"/>
      <c r="E231" s="220"/>
      <c r="F231" s="220"/>
      <c r="H231" s="201">
        <f>出入金!AB231</f>
        <v>0</v>
      </c>
      <c r="I231" s="201">
        <f>出入金!AC231</f>
        <v>0</v>
      </c>
      <c r="J231" s="34">
        <f>出入金!C231</f>
        <v>4.3093532338308524E-2</v>
      </c>
      <c r="AB231" s="120"/>
    </row>
    <row r="232" spans="1:28" hidden="1">
      <c r="A232" s="115">
        <v>44426</v>
      </c>
      <c r="B232" s="208"/>
      <c r="C232" s="208"/>
      <c r="D232" s="208"/>
      <c r="E232" s="220"/>
      <c r="F232" s="220"/>
      <c r="H232" s="201">
        <f>出入金!AB232</f>
        <v>0</v>
      </c>
      <c r="I232" s="201">
        <f>出入金!AC232</f>
        <v>0</v>
      </c>
      <c r="J232" s="34">
        <f>出入金!C232</f>
        <v>4.3091089108910963E-2</v>
      </c>
      <c r="AB232" s="120"/>
    </row>
    <row r="233" spans="1:28" hidden="1">
      <c r="A233" s="115">
        <v>44427</v>
      </c>
      <c r="B233" s="208"/>
      <c r="C233" s="208"/>
      <c r="D233" s="208"/>
      <c r="E233" s="220"/>
      <c r="F233" s="220"/>
      <c r="H233" s="201">
        <f>出入金!AB233</f>
        <v>0</v>
      </c>
      <c r="I233" s="201">
        <f>出入金!AC233</f>
        <v>0</v>
      </c>
      <c r="J233" s="34">
        <f>出入金!C233</f>
        <v>4.3088669950738984E-2</v>
      </c>
      <c r="AB233" s="120"/>
    </row>
    <row r="234" spans="1:28" hidden="1">
      <c r="A234" s="115">
        <v>44428</v>
      </c>
      <c r="B234" s="208"/>
      <c r="C234" s="208"/>
      <c r="D234" s="208"/>
      <c r="E234" s="220"/>
      <c r="F234" s="220"/>
      <c r="H234" s="201">
        <f>出入金!AB234</f>
        <v>0</v>
      </c>
      <c r="I234" s="201">
        <f>出入金!AC234</f>
        <v>0</v>
      </c>
      <c r="J234" s="34">
        <f>出入金!C234</f>
        <v>4.3086274509803991E-2</v>
      </c>
      <c r="AB234" s="120"/>
    </row>
    <row r="235" spans="1:28" hidden="1">
      <c r="A235" s="115">
        <v>44429</v>
      </c>
      <c r="B235" s="208"/>
      <c r="C235" s="208"/>
      <c r="D235" s="208"/>
      <c r="E235" s="220"/>
      <c r="F235" s="220"/>
      <c r="H235" s="201">
        <f>出入金!AB235</f>
        <v>0</v>
      </c>
      <c r="I235" s="201">
        <f>出入金!AC235</f>
        <v>0</v>
      </c>
      <c r="J235" s="34">
        <f>出入金!C235</f>
        <v>4.3083902439024463E-2</v>
      </c>
      <c r="AB235" s="120"/>
    </row>
    <row r="236" spans="1:28" hidden="1">
      <c r="A236" s="115">
        <v>44430</v>
      </c>
      <c r="B236" s="208"/>
      <c r="C236" s="208"/>
      <c r="D236" s="208"/>
      <c r="E236" s="220"/>
      <c r="F236" s="220"/>
      <c r="H236" s="201">
        <f>出入金!AB236</f>
        <v>0</v>
      </c>
      <c r="I236" s="201">
        <f>出入金!AC236</f>
        <v>0</v>
      </c>
      <c r="J236" s="34">
        <f>出入金!C236</f>
        <v>4.3081553398058324E-2</v>
      </c>
      <c r="AB236" s="120"/>
    </row>
    <row r="237" spans="1:28" hidden="1">
      <c r="A237" s="115">
        <v>44431</v>
      </c>
      <c r="B237" s="208"/>
      <c r="C237" s="208"/>
      <c r="D237" s="208"/>
      <c r="E237" s="220"/>
      <c r="F237" s="220"/>
      <c r="H237" s="201">
        <f>出入金!AB237</f>
        <v>0</v>
      </c>
      <c r="I237" s="201">
        <f>出入金!AC237</f>
        <v>0</v>
      </c>
      <c r="J237" s="34">
        <f>出入金!C237</f>
        <v>4.3079227053140171E-2</v>
      </c>
      <c r="AB237" s="120"/>
    </row>
    <row r="238" spans="1:28" hidden="1">
      <c r="A238" s="115">
        <v>44432</v>
      </c>
      <c r="B238" s="208"/>
      <c r="C238" s="208"/>
      <c r="D238" s="208"/>
      <c r="E238" s="220"/>
      <c r="F238" s="220"/>
      <c r="H238" s="201">
        <f>出入金!AB238</f>
        <v>0</v>
      </c>
      <c r="I238" s="201">
        <f>出入金!AC238</f>
        <v>0</v>
      </c>
      <c r="J238" s="34">
        <f>出入金!C238</f>
        <v>4.3076923076923151E-2</v>
      </c>
      <c r="AB238" s="120"/>
    </row>
    <row r="239" spans="1:28" hidden="1">
      <c r="A239" s="115">
        <v>44433</v>
      </c>
      <c r="B239" s="208"/>
      <c r="C239" s="208"/>
      <c r="D239" s="208"/>
      <c r="E239" s="220"/>
      <c r="F239" s="220"/>
      <c r="H239" s="201">
        <f>出入金!AB239</f>
        <v>0</v>
      </c>
      <c r="I239" s="201">
        <f>出入金!AC239</f>
        <v>0</v>
      </c>
      <c r="J239" s="34">
        <f>出入金!C239</f>
        <v>4.3074641148325432E-2</v>
      </c>
      <c r="AB239" s="120"/>
    </row>
    <row r="240" spans="1:28" hidden="1">
      <c r="A240" s="115">
        <v>44434</v>
      </c>
      <c r="B240" s="208"/>
      <c r="C240" s="208"/>
      <c r="D240" s="208"/>
      <c r="E240" s="220"/>
      <c r="F240" s="220"/>
      <c r="H240" s="201">
        <f>出入金!AB240</f>
        <v>0</v>
      </c>
      <c r="I240" s="201">
        <f>出入金!AC240</f>
        <v>0</v>
      </c>
      <c r="J240" s="34">
        <f>出入金!C240</f>
        <v>4.3072380952381029E-2</v>
      </c>
      <c r="AB240" s="120"/>
    </row>
    <row r="241" spans="1:28" hidden="1">
      <c r="A241" s="115">
        <v>44435</v>
      </c>
      <c r="B241" s="208"/>
      <c r="C241" s="208"/>
      <c r="D241" s="208"/>
      <c r="E241" s="220"/>
      <c r="F241" s="220"/>
      <c r="H241" s="201">
        <f>出入金!AB241</f>
        <v>0</v>
      </c>
      <c r="I241" s="201">
        <f>出入金!AC241</f>
        <v>0</v>
      </c>
      <c r="J241" s="34">
        <f>出入金!C241</f>
        <v>4.3070142180094861E-2</v>
      </c>
      <c r="AB241" s="120"/>
    </row>
    <row r="242" spans="1:28" hidden="1">
      <c r="A242" s="115">
        <v>44436</v>
      </c>
      <c r="B242" s="208"/>
      <c r="C242" s="208"/>
      <c r="D242" s="208"/>
      <c r="E242" s="220"/>
      <c r="F242" s="220"/>
      <c r="H242" s="201">
        <f>出入金!AB242</f>
        <v>0</v>
      </c>
      <c r="I242" s="201">
        <f>出入金!AC242</f>
        <v>0</v>
      </c>
      <c r="J242" s="34">
        <f>出入金!C242</f>
        <v>4.3067924528301958E-2</v>
      </c>
      <c r="AB242" s="120"/>
    </row>
    <row r="243" spans="1:28" hidden="1">
      <c r="A243" s="115">
        <v>44437</v>
      </c>
      <c r="B243" s="208"/>
      <c r="C243" s="208"/>
      <c r="D243" s="208"/>
      <c r="E243" s="220"/>
      <c r="F243" s="220"/>
      <c r="H243" s="201">
        <f>出入金!AB243</f>
        <v>0</v>
      </c>
      <c r="I243" s="201">
        <f>出入金!AC243</f>
        <v>0</v>
      </c>
      <c r="J243" s="34">
        <f>出入金!C243</f>
        <v>4.3065727699530591E-2</v>
      </c>
      <c r="AB243" s="120"/>
    </row>
    <row r="244" spans="1:28" hidden="1">
      <c r="A244" s="115">
        <v>44438</v>
      </c>
      <c r="B244" s="208"/>
      <c r="C244" s="208"/>
      <c r="D244" s="208"/>
      <c r="E244" s="220"/>
      <c r="F244" s="220"/>
      <c r="H244" s="201">
        <f>出入金!AB244</f>
        <v>0</v>
      </c>
      <c r="I244" s="201">
        <f>出入金!AC244</f>
        <v>0</v>
      </c>
      <c r="J244" s="34">
        <f>出入金!C242</f>
        <v>4.3067924528301958E-2</v>
      </c>
      <c r="AB244" s="120"/>
    </row>
    <row r="245" spans="1:28" hidden="1">
      <c r="A245" s="115">
        <v>44439</v>
      </c>
      <c r="B245" s="208"/>
      <c r="C245" s="208"/>
      <c r="D245" s="208"/>
      <c r="E245" s="220"/>
      <c r="F245" s="220"/>
      <c r="H245" s="201">
        <f>出入金!AB245</f>
        <v>0</v>
      </c>
      <c r="I245" s="201">
        <f>出入金!AC245</f>
        <v>0</v>
      </c>
      <c r="J245" s="34">
        <f>出入金!C243</f>
        <v>4.3065727699530591E-2</v>
      </c>
      <c r="AB245" s="120"/>
    </row>
    <row r="246" spans="1:28" hidden="1">
      <c r="A246" s="115">
        <v>44440</v>
      </c>
      <c r="B246" s="208"/>
      <c r="C246" s="208"/>
      <c r="D246" s="208"/>
      <c r="E246" s="220"/>
      <c r="F246" s="220"/>
      <c r="H246" s="201">
        <f>出入金!AB246</f>
        <v>0</v>
      </c>
      <c r="I246" s="201">
        <f>出入金!AC246</f>
        <v>0</v>
      </c>
      <c r="J246" s="34">
        <f>出入金!C244</f>
        <v>4.3063551401869238E-2</v>
      </c>
      <c r="AB246" s="120"/>
    </row>
    <row r="247" spans="1:28" hidden="1">
      <c r="A247" s="115">
        <v>44441</v>
      </c>
      <c r="B247" s="208"/>
      <c r="C247" s="208"/>
      <c r="D247" s="208"/>
      <c r="E247" s="220"/>
      <c r="F247" s="220"/>
      <c r="H247" s="201">
        <f>出入金!AB247</f>
        <v>0</v>
      </c>
      <c r="I247" s="201">
        <f>出入金!AC247</f>
        <v>0</v>
      </c>
      <c r="J247" s="34">
        <f>出入金!C245</f>
        <v>4.3061395348837288E-2</v>
      </c>
      <c r="AB247" s="120"/>
    </row>
    <row r="248" spans="1:28" hidden="1">
      <c r="A248" s="115">
        <v>44442</v>
      </c>
      <c r="B248" s="208"/>
      <c r="C248" s="208"/>
      <c r="D248" s="208"/>
      <c r="E248" s="220"/>
      <c r="F248" s="220"/>
      <c r="H248" s="201">
        <f>出入金!AB248</f>
        <v>0</v>
      </c>
      <c r="I248" s="201">
        <f>出入金!AC248</f>
        <v>0</v>
      </c>
      <c r="J248" s="34">
        <f>出入金!C246</f>
        <v>4.3059259259259339E-2</v>
      </c>
      <c r="AB248" s="120"/>
    </row>
    <row r="249" spans="1:28" hidden="1">
      <c r="A249" s="115">
        <v>44443</v>
      </c>
      <c r="B249" s="208"/>
      <c r="C249" s="208"/>
      <c r="D249" s="208"/>
      <c r="E249" s="220"/>
      <c r="F249" s="220"/>
      <c r="H249" s="201">
        <f>出入金!AB249</f>
        <v>0</v>
      </c>
      <c r="I249" s="201">
        <f>出入金!AC249</f>
        <v>0</v>
      </c>
      <c r="J249" s="34">
        <f>出入金!C247</f>
        <v>4.3057142857142933E-2</v>
      </c>
      <c r="AB249" s="120"/>
    </row>
    <row r="250" spans="1:28" hidden="1">
      <c r="A250" s="115">
        <v>44444</v>
      </c>
      <c r="B250" s="208"/>
      <c r="C250" s="208"/>
      <c r="D250" s="208"/>
      <c r="E250" s="220"/>
      <c r="F250" s="220"/>
      <c r="H250" s="201">
        <f>出入金!AB250</f>
        <v>0</v>
      </c>
      <c r="I250" s="201">
        <f>出入金!AC250</f>
        <v>0</v>
      </c>
      <c r="J250" s="34">
        <f>出入金!C248</f>
        <v>4.3055045871559713E-2</v>
      </c>
      <c r="AB250" s="120"/>
    </row>
    <row r="251" spans="1:28" hidden="1">
      <c r="A251" s="115">
        <v>44445</v>
      </c>
      <c r="B251" s="208"/>
      <c r="C251" s="208"/>
      <c r="D251" s="208"/>
      <c r="E251" s="220"/>
      <c r="F251" s="220"/>
      <c r="H251" s="201">
        <f>出入金!AB251</f>
        <v>0</v>
      </c>
      <c r="I251" s="201">
        <f>出入金!AC251</f>
        <v>0</v>
      </c>
      <c r="J251" s="34">
        <f>出入金!C249</f>
        <v>4.3052968036529755E-2</v>
      </c>
      <c r="AB251" s="120"/>
    </row>
    <row r="252" spans="1:28" hidden="1">
      <c r="A252" s="115">
        <v>44446</v>
      </c>
      <c r="B252" s="208"/>
      <c r="C252" s="208"/>
      <c r="D252" s="208"/>
      <c r="E252" s="220"/>
      <c r="F252" s="220"/>
      <c r="H252" s="201">
        <f>出入金!AB252</f>
        <v>0</v>
      </c>
      <c r="I252" s="201">
        <f>出入金!AC252</f>
        <v>0</v>
      </c>
      <c r="J252" s="34">
        <f>出入金!C250</f>
        <v>4.3050909090909167E-2</v>
      </c>
      <c r="AB252" s="120"/>
    </row>
    <row r="253" spans="1:28" hidden="1">
      <c r="A253" s="115">
        <v>44447</v>
      </c>
      <c r="B253" s="208"/>
      <c r="C253" s="208"/>
      <c r="D253" s="208"/>
      <c r="E253" s="220"/>
      <c r="F253" s="220"/>
      <c r="H253" s="201">
        <f>出入金!AB253</f>
        <v>0</v>
      </c>
      <c r="I253" s="201">
        <f>出入金!AC253</f>
        <v>0</v>
      </c>
      <c r="J253" s="34">
        <f>出入金!C251</f>
        <v>4.3048868778280625E-2</v>
      </c>
      <c r="AB253" s="120"/>
    </row>
    <row r="254" spans="1:28" hidden="1">
      <c r="A254" s="115">
        <v>44448</v>
      </c>
      <c r="B254" s="208"/>
      <c r="C254" s="208"/>
      <c r="D254" s="208"/>
      <c r="E254" s="220"/>
      <c r="F254" s="220"/>
      <c r="H254" s="201">
        <f>出入金!AB254</f>
        <v>0</v>
      </c>
      <c r="I254" s="201">
        <f>出入金!AC254</f>
        <v>0</v>
      </c>
      <c r="J254" s="34">
        <f>出入金!C252</f>
        <v>4.3046846846846926E-2</v>
      </c>
      <c r="AB254" s="120"/>
    </row>
    <row r="255" spans="1:28" hidden="1">
      <c r="A255" s="115">
        <v>44449</v>
      </c>
      <c r="B255" s="208"/>
      <c r="C255" s="208"/>
      <c r="D255" s="208"/>
      <c r="E255" s="220"/>
      <c r="F255" s="220"/>
      <c r="H255" s="201">
        <f>出入金!AB255</f>
        <v>0</v>
      </c>
      <c r="I255" s="201">
        <f>出入金!AC255</f>
        <v>0</v>
      </c>
      <c r="J255" s="34">
        <f>出入金!C253</f>
        <v>4.3044843049327437E-2</v>
      </c>
      <c r="AB255" s="120"/>
    </row>
    <row r="256" spans="1:28" hidden="1">
      <c r="A256" s="115">
        <v>44450</v>
      </c>
      <c r="B256" s="208"/>
      <c r="C256" s="208"/>
      <c r="D256" s="208"/>
      <c r="E256" s="220"/>
      <c r="F256" s="220"/>
      <c r="H256" s="201">
        <f>出入金!AB256</f>
        <v>0</v>
      </c>
      <c r="I256" s="201">
        <f>出入金!AC256</f>
        <v>0</v>
      </c>
      <c r="J256" s="34">
        <f>出入金!C254</f>
        <v>4.3042857142857223E-2</v>
      </c>
      <c r="AB256" s="120"/>
    </row>
    <row r="257" spans="1:28" hidden="1">
      <c r="A257" s="115">
        <v>44451</v>
      </c>
      <c r="B257" s="208"/>
      <c r="C257" s="208"/>
      <c r="D257" s="208"/>
      <c r="E257" s="220"/>
      <c r="F257" s="220"/>
      <c r="H257" s="201">
        <f>出入金!AB257</f>
        <v>0</v>
      </c>
      <c r="I257" s="201">
        <f>出入金!AC257</f>
        <v>0</v>
      </c>
      <c r="J257" s="34">
        <f>出入金!C255</f>
        <v>4.3040888888888969E-2</v>
      </c>
      <c r="AB257" s="120"/>
    </row>
    <row r="258" spans="1:28" hidden="1">
      <c r="A258" s="115">
        <v>44452</v>
      </c>
      <c r="B258" s="208"/>
      <c r="C258" s="208"/>
      <c r="D258" s="208"/>
      <c r="E258" s="220"/>
      <c r="F258" s="220"/>
      <c r="H258" s="201">
        <f>出入金!AB258</f>
        <v>0</v>
      </c>
      <c r="I258" s="201">
        <f>出入金!AC258</f>
        <v>0</v>
      </c>
      <c r="J258" s="34">
        <f>出入金!C256</f>
        <v>4.3038938053097428E-2</v>
      </c>
      <c r="AB258" s="120"/>
    </row>
    <row r="259" spans="1:28" hidden="1">
      <c r="A259" s="115">
        <v>44453</v>
      </c>
      <c r="B259" s="208"/>
      <c r="C259" s="208"/>
      <c r="D259" s="208"/>
      <c r="E259" s="220"/>
      <c r="F259" s="220"/>
      <c r="H259" s="201">
        <f>出入金!AB259</f>
        <v>0</v>
      </c>
      <c r="I259" s="201">
        <f>出入金!AC259</f>
        <v>0</v>
      </c>
      <c r="J259" s="34">
        <f>出入金!C257</f>
        <v>4.3037004405286426E-2</v>
      </c>
      <c r="AB259" s="120"/>
    </row>
    <row r="260" spans="1:28" hidden="1">
      <c r="A260" s="115">
        <v>44454</v>
      </c>
      <c r="B260" s="208"/>
      <c r="C260" s="208"/>
      <c r="D260" s="208"/>
      <c r="E260" s="220"/>
      <c r="F260" s="220"/>
      <c r="H260" s="201">
        <f>出入金!AB260</f>
        <v>0</v>
      </c>
      <c r="I260" s="201">
        <f>出入金!AC260</f>
        <v>0</v>
      </c>
      <c r="J260" s="34">
        <f>出入金!C258</f>
        <v>4.3035087719298329E-2</v>
      </c>
      <c r="AB260" s="120"/>
    </row>
    <row r="261" spans="1:28" hidden="1">
      <c r="A261" s="115">
        <v>44455</v>
      </c>
      <c r="B261" s="208"/>
      <c r="C261" s="208"/>
      <c r="D261" s="208"/>
      <c r="E261" s="220"/>
      <c r="F261" s="220"/>
      <c r="H261" s="201">
        <f>出入金!AB261</f>
        <v>0</v>
      </c>
      <c r="I261" s="201">
        <f>出入金!AC261</f>
        <v>0</v>
      </c>
      <c r="J261" s="34">
        <f>出入金!C259</f>
        <v>4.3033187772925849E-2</v>
      </c>
      <c r="AB261" s="120"/>
    </row>
    <row r="262" spans="1:28" hidden="1">
      <c r="A262" s="115">
        <v>44456</v>
      </c>
      <c r="B262" s="208"/>
      <c r="C262" s="208"/>
      <c r="D262" s="208"/>
      <c r="E262" s="220"/>
      <c r="F262" s="220"/>
      <c r="H262" s="201">
        <f>出入金!AB262</f>
        <v>0</v>
      </c>
      <c r="I262" s="201">
        <f>出入金!AC262</f>
        <v>0</v>
      </c>
      <c r="J262" s="34">
        <f>出入金!C260</f>
        <v>4.303130434782617E-2</v>
      </c>
      <c r="AB262" s="120"/>
    </row>
    <row r="263" spans="1:28" hidden="1">
      <c r="A263" s="115">
        <v>44457</v>
      </c>
      <c r="B263" s="208"/>
      <c r="C263" s="208"/>
      <c r="D263" s="208"/>
      <c r="E263" s="220"/>
      <c r="F263" s="220"/>
      <c r="H263" s="201">
        <f>出入金!AB263</f>
        <v>0</v>
      </c>
      <c r="I263" s="201">
        <f>出入金!AC263</f>
        <v>0</v>
      </c>
      <c r="J263" s="34">
        <f>出入金!C261</f>
        <v>4.3029437229437313E-2</v>
      </c>
      <c r="AB263" s="120"/>
    </row>
    <row r="264" spans="1:28" hidden="1">
      <c r="A264" s="115">
        <v>44458</v>
      </c>
      <c r="B264" s="208"/>
      <c r="C264" s="208"/>
      <c r="D264" s="208"/>
      <c r="E264" s="220"/>
      <c r="F264" s="220"/>
      <c r="H264" s="201">
        <f>出入金!AB264</f>
        <v>0</v>
      </c>
      <c r="I264" s="201">
        <f>出入金!AC264</f>
        <v>0</v>
      </c>
      <c r="J264" s="34">
        <f>出入金!C262</f>
        <v>4.3027586206896638E-2</v>
      </c>
      <c r="AB264" s="120"/>
    </row>
    <row r="265" spans="1:28" hidden="1">
      <c r="A265" s="115">
        <v>44459</v>
      </c>
      <c r="B265" s="208"/>
      <c r="C265" s="208"/>
      <c r="D265" s="208"/>
      <c r="E265" s="220"/>
      <c r="F265" s="220"/>
      <c r="H265" s="201">
        <f>出入金!AB265</f>
        <v>0</v>
      </c>
      <c r="I265" s="201">
        <f>出入金!AC265</f>
        <v>0</v>
      </c>
      <c r="J265" s="34">
        <f>出入金!C263</f>
        <v>4.3025751072961457E-2</v>
      </c>
      <c r="AB265" s="120"/>
    </row>
    <row r="266" spans="1:28" hidden="1">
      <c r="A266" s="115">
        <v>44460</v>
      </c>
      <c r="B266" s="208"/>
      <c r="C266" s="208"/>
      <c r="D266" s="208"/>
      <c r="E266" s="220"/>
      <c r="F266" s="220"/>
      <c r="H266" s="201">
        <f>出入金!AB266</f>
        <v>0</v>
      </c>
      <c r="I266" s="201">
        <f>出入金!AC266</f>
        <v>0</v>
      </c>
      <c r="J266" s="34">
        <f>出入金!C264</f>
        <v>4.3023931623931713E-2</v>
      </c>
      <c r="AB266" s="120"/>
    </row>
    <row r="267" spans="1:28" hidden="1">
      <c r="A267" s="115">
        <v>44461</v>
      </c>
      <c r="B267" s="208"/>
      <c r="C267" s="208"/>
      <c r="D267" s="208"/>
      <c r="E267" s="220"/>
      <c r="F267" s="220"/>
      <c r="H267" s="201">
        <f>出入金!AB267</f>
        <v>0</v>
      </c>
      <c r="I267" s="201">
        <f>出入金!AC267</f>
        <v>0</v>
      </c>
      <c r="J267" s="34">
        <f>出入金!C265</f>
        <v>4.3022127659574555E-2</v>
      </c>
      <c r="AB267" s="120"/>
    </row>
    <row r="268" spans="1:28" hidden="1">
      <c r="A268" s="115">
        <v>44462</v>
      </c>
      <c r="B268" s="208"/>
      <c r="C268" s="208"/>
      <c r="D268" s="208"/>
      <c r="E268" s="220"/>
      <c r="F268" s="220"/>
      <c r="H268" s="201">
        <f>出入金!AB268</f>
        <v>0</v>
      </c>
      <c r="I268" s="201">
        <f>出入金!AC268</f>
        <v>0</v>
      </c>
      <c r="J268" s="34">
        <f>出入金!C266</f>
        <v>4.3020338983050938E-2</v>
      </c>
      <c r="AB268" s="120"/>
    </row>
    <row r="269" spans="1:28">
      <c r="A269" s="115">
        <v>44463</v>
      </c>
      <c r="B269" s="208"/>
      <c r="C269" s="208"/>
      <c r="D269" s="208"/>
      <c r="E269" s="220"/>
      <c r="F269" s="220"/>
      <c r="H269" s="201">
        <f>出入金!AB269</f>
        <v>0</v>
      </c>
      <c r="I269" s="201">
        <f>出入金!AC269</f>
        <v>0</v>
      </c>
      <c r="J269" s="34">
        <f>出入金!C267</f>
        <v>4.3018565400843971E-2</v>
      </c>
      <c r="AB269" s="120"/>
    </row>
    <row r="270" spans="1:28">
      <c r="A270" s="115">
        <v>44464</v>
      </c>
      <c r="B270" s="208"/>
      <c r="C270" s="208"/>
      <c r="D270" s="208"/>
      <c r="E270" s="220"/>
      <c r="F270" s="220"/>
      <c r="H270" s="201">
        <f>出入金!AB270</f>
        <v>0</v>
      </c>
      <c r="I270" s="201">
        <f>出入金!AC270</f>
        <v>0</v>
      </c>
      <c r="J270" s="34">
        <f>出入金!C268</f>
        <v>4.3016806722689163E-2</v>
      </c>
      <c r="AB270" s="120"/>
    </row>
    <row r="271" spans="1:28">
      <c r="A271" s="115">
        <v>44465</v>
      </c>
      <c r="B271" s="208"/>
      <c r="C271" s="208"/>
      <c r="D271" s="208"/>
      <c r="E271" s="220"/>
      <c r="F271" s="220"/>
      <c r="H271" s="201">
        <f>出入金!AB271</f>
        <v>0</v>
      </c>
      <c r="I271" s="201">
        <f>出入金!AC271</f>
        <v>0</v>
      </c>
      <c r="J271" s="34">
        <f>出入金!C269</f>
        <v>4.3015062761506365E-2</v>
      </c>
      <c r="AB271" s="120"/>
    </row>
    <row r="272" spans="1:28">
      <c r="A272" s="115">
        <v>44466</v>
      </c>
      <c r="B272" s="208"/>
      <c r="C272" s="208"/>
      <c r="D272" s="208"/>
      <c r="E272" s="209"/>
      <c r="F272" s="220"/>
      <c r="H272" s="201">
        <f>出入金!AB272</f>
        <v>0</v>
      </c>
      <c r="I272" s="201">
        <f>出入金!AC272</f>
        <v>0</v>
      </c>
      <c r="J272" s="34">
        <f>出入金!C270</f>
        <v>4.3013333333333424E-2</v>
      </c>
      <c r="M272" s="74"/>
      <c r="AB272" s="120"/>
    </row>
    <row r="273" spans="1:35">
      <c r="A273" s="115">
        <v>44467</v>
      </c>
      <c r="B273" s="202">
        <v>0.99790000000000001</v>
      </c>
      <c r="C273" s="202">
        <v>0.99790000000000001</v>
      </c>
      <c r="D273" s="202">
        <v>0.99790000000000001</v>
      </c>
      <c r="E273" s="204">
        <v>50000000</v>
      </c>
      <c r="F273" s="203">
        <v>50105220.960000001</v>
      </c>
      <c r="H273" s="201">
        <f>出入金!AB273</f>
        <v>50000000</v>
      </c>
      <c r="I273" s="201">
        <f>出入金!AC273</f>
        <v>185185.1851851852</v>
      </c>
      <c r="J273" s="34">
        <f>出入金!C271</f>
        <v>4.3011618257261498E-2</v>
      </c>
      <c r="K273" s="167">
        <f t="shared" ref="K273:K304" si="0">L273-L272</f>
        <v>0</v>
      </c>
      <c r="L273" s="167">
        <f t="shared" ref="L273:L304" si="1">E273-H273</f>
        <v>0</v>
      </c>
      <c r="M273" s="48">
        <v>0</v>
      </c>
      <c r="N273" s="167">
        <f t="shared" ref="N273:N304" si="2">IF(X273&gt;0,X273*H273*0.2,0)</f>
        <v>0</v>
      </c>
      <c r="O273" s="167">
        <f t="shared" ref="O273:O304" si="3">P273-P272</f>
        <v>0</v>
      </c>
      <c r="P273" s="167">
        <f t="shared" ref="P273:P304" si="4">L273-M273</f>
        <v>0</v>
      </c>
      <c r="Q273" s="123">
        <f t="shared" ref="Q273:Q304" si="5">L273/I273</f>
        <v>0</v>
      </c>
      <c r="R273" s="123">
        <f>K273/AVERAGE($H$273:H273)</f>
        <v>0</v>
      </c>
      <c r="S273" s="123">
        <f>L273/AVERAGE($H$273:H273)</f>
        <v>0</v>
      </c>
      <c r="T273" s="123">
        <f>O273/AVERAGE($H$273:H273)</f>
        <v>0</v>
      </c>
      <c r="U273" s="123">
        <f>P273/AVERAGE($H$273:H273)</f>
        <v>0</v>
      </c>
      <c r="V273" s="93">
        <f>U273/COUNT($S$273:S273)*365</f>
        <v>0</v>
      </c>
      <c r="W273" s="123">
        <f>比较基准!E274/比较基准!$E$273-1</f>
        <v>3.947611060562739E-3</v>
      </c>
      <c r="X273" s="210">
        <f t="shared" ref="X273:X304" si="6">S273-W273</f>
        <v>-3.947611060562739E-3</v>
      </c>
      <c r="Y273" s="210">
        <f>R273-(比较基准!B274/比较基准!B273-1)</f>
        <v>-1.2252575310545133E-4</v>
      </c>
      <c r="Z273" s="210">
        <f>X273/COUNT($X$273:X273)*365</f>
        <v>-1.4408780371053997</v>
      </c>
      <c r="AA273" s="211" t="e">
        <f>(V273-J273)/(STDEV($T$273:T273)*SQRT(365))</f>
        <v>#DIV/0!</v>
      </c>
      <c r="AB273" s="123">
        <f>IF(S273&lt;0,S273,0)</f>
        <v>0</v>
      </c>
      <c r="AC273" s="123">
        <f>MIN($AB$273:AB273)</f>
        <v>0</v>
      </c>
      <c r="AD273" s="123">
        <f t="shared" ref="AD273:AD304" si="7">IF(WEEKDAY(A:A)=6,S:S,AD272)</f>
        <v>0</v>
      </c>
      <c r="AE273" s="123">
        <f>IF(AD273&lt;0,AD273,0)</f>
        <v>0</v>
      </c>
      <c r="AF273" s="123">
        <f>MIN($AE$273:AE273)</f>
        <v>0</v>
      </c>
      <c r="AG273" s="124">
        <v>0.35</v>
      </c>
      <c r="AH273" s="124">
        <v>0.06</v>
      </c>
      <c r="AI273" s="123">
        <f>(35% - 1.5% )*0.8</f>
        <v>0.26799999999999996</v>
      </c>
    </row>
    <row r="274" spans="1:35">
      <c r="A274" s="115">
        <v>44468</v>
      </c>
      <c r="B274" s="202">
        <v>0.99790000000000001</v>
      </c>
      <c r="C274" s="202">
        <v>0.99790000000000001</v>
      </c>
      <c r="D274" s="202">
        <v>0.99790000000000001</v>
      </c>
      <c r="E274" s="204">
        <v>50000000</v>
      </c>
      <c r="F274" s="203">
        <v>50105220.960000001</v>
      </c>
      <c r="H274" s="201">
        <f>出入金!AB274</f>
        <v>50000000</v>
      </c>
      <c r="I274" s="201">
        <f>出入金!AC274</f>
        <v>369003.69003690034</v>
      </c>
      <c r="J274" s="34">
        <f>出入金!C272</f>
        <v>4.300991735537199E-2</v>
      </c>
      <c r="K274" s="167">
        <f t="shared" si="0"/>
        <v>0</v>
      </c>
      <c r="L274" s="167">
        <f t="shared" si="1"/>
        <v>0</v>
      </c>
      <c r="M274" s="48">
        <v>0</v>
      </c>
      <c r="N274" s="167">
        <f t="shared" si="2"/>
        <v>223650.63716724422</v>
      </c>
      <c r="O274" s="167">
        <f t="shared" si="3"/>
        <v>0</v>
      </c>
      <c r="P274" s="167">
        <f t="shared" si="4"/>
        <v>0</v>
      </c>
      <c r="Q274" s="123">
        <f t="shared" si="5"/>
        <v>0</v>
      </c>
      <c r="R274" s="123">
        <f>K274/AVERAGE($H$273:H274)</f>
        <v>0</v>
      </c>
      <c r="S274" s="123">
        <f>L274/AVERAGE($H$273:H274)</f>
        <v>0</v>
      </c>
      <c r="T274" s="123">
        <f>O274/AVERAGE($H$273:H274)</f>
        <v>0</v>
      </c>
      <c r="U274" s="123">
        <f>P274/AVERAGE($H$273:H274)</f>
        <v>0</v>
      </c>
      <c r="V274" s="93">
        <f>U274/COUNT($S$273:S274)*365</f>
        <v>0</v>
      </c>
      <c r="W274" s="123">
        <f>比较基准!E275/比较基准!$E$273-1</f>
        <v>-2.236506371672442E-2</v>
      </c>
      <c r="X274" s="210">
        <f t="shared" si="6"/>
        <v>2.236506371672442E-2</v>
      </c>
      <c r="Y274" s="210">
        <f>R274-(比较基准!B275/比较基准!B274-1)</f>
        <v>3.6090914913973093E-2</v>
      </c>
      <c r="Z274" s="210">
        <f>X274/COUNT($X$273:X274)*365</f>
        <v>4.0816241283022068</v>
      </c>
      <c r="AA274" s="211" t="e">
        <f>(V274-J274)/(STDEV($T$273:T274)*SQRT(365))</f>
        <v>#DIV/0!</v>
      </c>
      <c r="AB274" s="120">
        <f>(S274+1)/(MAX($S$273:S274)+1)-1</f>
        <v>0</v>
      </c>
      <c r="AC274" s="123">
        <f>MIN($AB$273:AB274)</f>
        <v>0</v>
      </c>
      <c r="AD274" s="123">
        <f t="shared" si="7"/>
        <v>0</v>
      </c>
      <c r="AE274" s="120">
        <f>(AD274+1)/(MAX($AD$273:AD274)+1)-1</f>
        <v>0</v>
      </c>
      <c r="AF274" s="123">
        <f>MIN($AE$273:AE274)</f>
        <v>0</v>
      </c>
      <c r="AG274" s="124">
        <f t="shared" ref="AG274:AG305" si="8">$AG$273</f>
        <v>0.35</v>
      </c>
      <c r="AH274" s="124">
        <f t="shared" ref="AH274:AH305" si="9">$AH$273</f>
        <v>0.06</v>
      </c>
      <c r="AI274" s="124">
        <f t="shared" ref="AI274:AI305" si="10">$AI$273</f>
        <v>0.26799999999999996</v>
      </c>
    </row>
    <row r="275" spans="1:35">
      <c r="A275" s="115">
        <v>44469</v>
      </c>
      <c r="B275" s="202">
        <v>0.99780000000000002</v>
      </c>
      <c r="C275" s="202">
        <v>0.99780000000000002</v>
      </c>
      <c r="D275" s="202">
        <v>0.99780000000000002</v>
      </c>
      <c r="E275" s="204">
        <v>49994989.469999999</v>
      </c>
      <c r="F275" s="203">
        <v>50105220.960000001</v>
      </c>
      <c r="H275" s="201">
        <f>出入金!AB275</f>
        <v>50000000</v>
      </c>
      <c r="I275" s="201">
        <f>出入金!AC275</f>
        <v>551470.5882352941</v>
      </c>
      <c r="J275" s="34">
        <f>出入金!C273</f>
        <v>4.3008230452674989E-2</v>
      </c>
      <c r="K275" s="167">
        <f t="shared" si="0"/>
        <v>-5010.5300000011921</v>
      </c>
      <c r="L275" s="167">
        <f t="shared" si="1"/>
        <v>-5010.5300000011921</v>
      </c>
      <c r="M275" s="48">
        <v>0</v>
      </c>
      <c r="N275" s="167">
        <f t="shared" si="2"/>
        <v>92410.431788557282</v>
      </c>
      <c r="O275" s="167">
        <f t="shared" si="3"/>
        <v>-5010.5300000011921</v>
      </c>
      <c r="P275" s="167">
        <f t="shared" si="4"/>
        <v>-5010.5300000011921</v>
      </c>
      <c r="Q275" s="123">
        <f t="shared" si="5"/>
        <v>-9.0857610666688279E-3</v>
      </c>
      <c r="R275" s="123">
        <f>K275/AVERAGE($H$273:H275)</f>
        <v>-1.0021060000002384E-4</v>
      </c>
      <c r="S275" s="123">
        <f>L275/AVERAGE($H$273:H275)</f>
        <v>-1.0021060000002384E-4</v>
      </c>
      <c r="T275" s="123">
        <f>O275/AVERAGE($H$273:H275)</f>
        <v>-1.0021060000002384E-4</v>
      </c>
      <c r="U275" s="123">
        <f>P275/AVERAGE($H$273:H275)</f>
        <v>-1.0021060000002384E-4</v>
      </c>
      <c r="V275" s="93">
        <f>U275/COUNT($S$273:S275)*365</f>
        <v>-1.2192289666669567E-2</v>
      </c>
      <c r="W275" s="123">
        <f>比较基准!E276/比较基准!$E$273-1</f>
        <v>-9.3412537788557515E-3</v>
      </c>
      <c r="X275" s="210">
        <f t="shared" si="6"/>
        <v>9.241043178855728E-3</v>
      </c>
      <c r="Y275" s="210">
        <f>R275-(比较基准!B276/比较基准!B275-1)</f>
        <v>-2.8753879100051602E-2</v>
      </c>
      <c r="Z275" s="210">
        <f>X275/COUNT($X$273:X275)*365</f>
        <v>1.1243269200941135</v>
      </c>
      <c r="AA275" s="211">
        <f>(V275-J275)/(STDEV($T$273:T275)*SQRT(365))</f>
        <v>-49.939443965388215</v>
      </c>
      <c r="AB275" s="120">
        <f>(S275+1)/(MAX($S$273:S275)+1)-1</f>
        <v>-1.0021059999998361E-4</v>
      </c>
      <c r="AC275" s="123">
        <f>MIN($AB$273:AB275)</f>
        <v>-1.0021059999998361E-4</v>
      </c>
      <c r="AD275" s="123">
        <f t="shared" si="7"/>
        <v>0</v>
      </c>
      <c r="AE275" s="120">
        <f>(AD275+1)/(MAX($AD$273:AD275)+1)-1</f>
        <v>0</v>
      </c>
      <c r="AF275" s="123">
        <f>MIN($AE$273:AE275)</f>
        <v>0</v>
      </c>
      <c r="AG275" s="124">
        <f t="shared" si="8"/>
        <v>0.35</v>
      </c>
      <c r="AH275" s="124">
        <f t="shared" si="9"/>
        <v>0.06</v>
      </c>
      <c r="AI275" s="124">
        <f t="shared" si="10"/>
        <v>0.26799999999999996</v>
      </c>
    </row>
    <row r="276" spans="1:35">
      <c r="A276" s="115">
        <v>44470</v>
      </c>
      <c r="B276" s="202">
        <v>0.99780000000000002</v>
      </c>
      <c r="C276" s="202">
        <v>0.99780000000000002</v>
      </c>
      <c r="D276" s="202">
        <v>0.99780000000000002</v>
      </c>
      <c r="E276" s="204">
        <v>49994989.469999999</v>
      </c>
      <c r="F276" s="203">
        <v>50105220.960000001</v>
      </c>
      <c r="H276" s="201">
        <f>出入金!AB276</f>
        <v>50000000</v>
      </c>
      <c r="I276" s="201">
        <f>出入金!AC276</f>
        <v>732600.73260073259</v>
      </c>
      <c r="J276" s="34">
        <f>出入金!C274</f>
        <v>4.3006557377049268E-2</v>
      </c>
      <c r="K276" s="167">
        <f t="shared" si="0"/>
        <v>0</v>
      </c>
      <c r="L276" s="167">
        <f t="shared" si="1"/>
        <v>-5010.5300000011921</v>
      </c>
      <c r="M276" s="48">
        <v>0</v>
      </c>
      <c r="N276" s="167">
        <f t="shared" si="2"/>
        <v>92410.431788557282</v>
      </c>
      <c r="O276" s="167">
        <f t="shared" si="3"/>
        <v>0</v>
      </c>
      <c r="P276" s="167">
        <f t="shared" si="4"/>
        <v>-5010.5300000011921</v>
      </c>
      <c r="Q276" s="123">
        <f t="shared" si="5"/>
        <v>-6.8393734500016273E-3</v>
      </c>
      <c r="R276" s="123">
        <f>K276/AVERAGE($H$273:H276)</f>
        <v>0</v>
      </c>
      <c r="S276" s="123">
        <f>L276/AVERAGE($H$273:H276)</f>
        <v>-1.0021060000002384E-4</v>
      </c>
      <c r="T276" s="123">
        <f>O276/AVERAGE($H$273:H276)</f>
        <v>0</v>
      </c>
      <c r="U276" s="123">
        <f>P276/AVERAGE($H$273:H276)</f>
        <v>-1.0021060000002384E-4</v>
      </c>
      <c r="V276" s="93">
        <f>U276/COUNT($S$273:S276)*365</f>
        <v>-9.1442172500021766E-3</v>
      </c>
      <c r="W276" s="123">
        <f>比较基准!E277/比较基准!$E$273-1</f>
        <v>-9.3412537788557515E-3</v>
      </c>
      <c r="X276" s="210">
        <f t="shared" si="6"/>
        <v>9.241043178855728E-3</v>
      </c>
      <c r="Y276" s="210">
        <f>R276-(比较基准!B277/比较基准!B276-1)</f>
        <v>0</v>
      </c>
      <c r="Z276" s="210">
        <f>X276/COUNT($X$273:X276)*365</f>
        <v>0.84324519007058518</v>
      </c>
      <c r="AA276" s="211">
        <f>(V276-J276)/(STDEV($T$273:T276)*SQRT(365))</f>
        <v>-54.479192862637206</v>
      </c>
      <c r="AB276" s="120">
        <f>(S276+1)/(MAX($S$273:S276)+1)-1</f>
        <v>-1.0021059999998361E-4</v>
      </c>
      <c r="AC276" s="123">
        <f>MIN($AB$273:AB276)</f>
        <v>-1.0021059999998361E-4</v>
      </c>
      <c r="AD276" s="123">
        <f t="shared" si="7"/>
        <v>-1.0021060000002384E-4</v>
      </c>
      <c r="AE276" s="120">
        <f>(AD276+1)/(MAX($AD$273:AD276)+1)-1</f>
        <v>-1.0021059999998361E-4</v>
      </c>
      <c r="AF276" s="123">
        <f>MIN($AE$273:AE276)</f>
        <v>-1.0021059999998361E-4</v>
      </c>
      <c r="AG276" s="124">
        <f t="shared" si="8"/>
        <v>0.35</v>
      </c>
      <c r="AH276" s="124">
        <f t="shared" si="9"/>
        <v>0.06</v>
      </c>
      <c r="AI276" s="124">
        <f t="shared" si="10"/>
        <v>0.26799999999999996</v>
      </c>
    </row>
    <row r="277" spans="1:35">
      <c r="A277" s="115">
        <v>44471</v>
      </c>
      <c r="B277" s="202">
        <v>0.99780000000000002</v>
      </c>
      <c r="C277" s="202">
        <v>0.99780000000000002</v>
      </c>
      <c r="D277" s="202">
        <v>0.99780000000000002</v>
      </c>
      <c r="E277" s="204">
        <v>49994989.469999999</v>
      </c>
      <c r="F277" s="203">
        <v>50105220.960000001</v>
      </c>
      <c r="H277" s="201">
        <f>出入金!AB277</f>
        <v>50000000</v>
      </c>
      <c r="I277" s="201">
        <f>出入金!AC277</f>
        <v>912408.75912408764</v>
      </c>
      <c r="J277" s="34">
        <f>出入金!C275</f>
        <v>4.3004897959183767E-2</v>
      </c>
      <c r="K277" s="167">
        <f t="shared" si="0"/>
        <v>0</v>
      </c>
      <c r="L277" s="167">
        <f t="shared" si="1"/>
        <v>-5010.5300000011921</v>
      </c>
      <c r="M277" s="48">
        <v>0</v>
      </c>
      <c r="N277" s="167">
        <f t="shared" si="2"/>
        <v>92410.431788557282</v>
      </c>
      <c r="O277" s="167">
        <f t="shared" si="3"/>
        <v>0</v>
      </c>
      <c r="P277" s="167">
        <f t="shared" si="4"/>
        <v>-5010.5300000011921</v>
      </c>
      <c r="Q277" s="123">
        <f t="shared" si="5"/>
        <v>-5.4915408800013067E-3</v>
      </c>
      <c r="R277" s="123">
        <f>K277/AVERAGE($H$273:H277)</f>
        <v>0</v>
      </c>
      <c r="S277" s="123">
        <f>L277/AVERAGE($H$273:H277)</f>
        <v>-1.0021060000002384E-4</v>
      </c>
      <c r="T277" s="123">
        <f>O277/AVERAGE($H$273:H277)</f>
        <v>0</v>
      </c>
      <c r="U277" s="123">
        <f>P277/AVERAGE($H$273:H277)</f>
        <v>-1.0021060000002384E-4</v>
      </c>
      <c r="V277" s="93">
        <f>U277/COUNT($S$273:S277)*365</f>
        <v>-7.3153738000017402E-3</v>
      </c>
      <c r="W277" s="123">
        <f>比较基准!E278/比较基准!$E$273-1</f>
        <v>-9.3412537788557515E-3</v>
      </c>
      <c r="X277" s="210">
        <f t="shared" si="6"/>
        <v>9.241043178855728E-3</v>
      </c>
      <c r="Y277" s="210">
        <f>R277-(比较基准!B278/比较基准!B277-1)</f>
        <v>0</v>
      </c>
      <c r="Z277" s="210">
        <f>X277/COUNT($X$273:X277)*365</f>
        <v>0.67459615205646817</v>
      </c>
      <c r="AA277" s="211">
        <f>(V277-J277)/(STDEV($T$273:T277)*SQRT(365))</f>
        <v>-58.771650243733923</v>
      </c>
      <c r="AB277" s="120">
        <f>(S277+1)/(MAX($S$273:S277)+1)-1</f>
        <v>-1.0021059999998361E-4</v>
      </c>
      <c r="AC277" s="123">
        <f>MIN($AB$273:AB277)</f>
        <v>-1.0021059999998361E-4</v>
      </c>
      <c r="AD277" s="123">
        <f t="shared" si="7"/>
        <v>-1.0021060000002384E-4</v>
      </c>
      <c r="AE277" s="120">
        <f>(AD277+1)/(MAX($AD$273:AD277)+1)-1</f>
        <v>-1.0021059999998361E-4</v>
      </c>
      <c r="AF277" s="123">
        <f>MIN($AE$273:AE277)</f>
        <v>-1.0021059999998361E-4</v>
      </c>
      <c r="AG277" s="124">
        <f t="shared" si="8"/>
        <v>0.35</v>
      </c>
      <c r="AH277" s="124">
        <f t="shared" si="9"/>
        <v>0.06</v>
      </c>
      <c r="AI277" s="124">
        <f t="shared" si="10"/>
        <v>0.26799999999999996</v>
      </c>
    </row>
    <row r="278" spans="1:35">
      <c r="A278" s="115">
        <v>44472</v>
      </c>
      <c r="B278" s="202">
        <v>0.99780000000000002</v>
      </c>
      <c r="C278" s="202">
        <v>0.99780000000000002</v>
      </c>
      <c r="D278" s="202">
        <v>0.99780000000000002</v>
      </c>
      <c r="E278" s="204">
        <v>49994989.469999999</v>
      </c>
      <c r="F278" s="203">
        <v>50105220.960000001</v>
      </c>
      <c r="H278" s="201">
        <f>出入金!AB278</f>
        <v>50000000</v>
      </c>
      <c r="I278" s="201">
        <f>出入金!AC278</f>
        <v>1090909.0909090908</v>
      </c>
      <c r="J278" s="34">
        <f>出入金!C276</f>
        <v>4.3003252032520416E-2</v>
      </c>
      <c r="K278" s="167">
        <f t="shared" si="0"/>
        <v>0</v>
      </c>
      <c r="L278" s="167">
        <f t="shared" si="1"/>
        <v>-5010.5300000011921</v>
      </c>
      <c r="M278" s="48">
        <v>0</v>
      </c>
      <c r="N278" s="167">
        <f t="shared" si="2"/>
        <v>92410.431788557282</v>
      </c>
      <c r="O278" s="167">
        <f t="shared" si="3"/>
        <v>0</v>
      </c>
      <c r="P278" s="167">
        <f t="shared" si="4"/>
        <v>-5010.5300000011921</v>
      </c>
      <c r="Q278" s="123">
        <f t="shared" si="5"/>
        <v>-4.5929858333344266E-3</v>
      </c>
      <c r="R278" s="123">
        <f>K278/AVERAGE($H$273:H278)</f>
        <v>0</v>
      </c>
      <c r="S278" s="123">
        <f>L278/AVERAGE($H$273:H278)</f>
        <v>-1.0021060000002384E-4</v>
      </c>
      <c r="T278" s="123">
        <f>O278/AVERAGE($H$273:H278)</f>
        <v>0</v>
      </c>
      <c r="U278" s="123">
        <f>P278/AVERAGE($H$273:H278)</f>
        <v>-1.0021060000002384E-4</v>
      </c>
      <c r="V278" s="93">
        <f>U278/COUNT($S$273:S278)*365</f>
        <v>-6.0961448333347835E-3</v>
      </c>
      <c r="W278" s="123">
        <f>比较基准!E279/比较基准!$E$273-1</f>
        <v>-9.3412537788557515E-3</v>
      </c>
      <c r="X278" s="210">
        <f t="shared" si="6"/>
        <v>9.241043178855728E-3</v>
      </c>
      <c r="Y278" s="210">
        <f>R278-(比较基准!B279/比较基准!B278-1)</f>
        <v>0</v>
      </c>
      <c r="Z278" s="210">
        <f>X278/COUNT($X$273:X278)*365</f>
        <v>0.56216346004705675</v>
      </c>
      <c r="AA278" s="211">
        <f>(V278-J278)/(STDEV($T$273:T278)*SQRT(365))</f>
        <v>-62.819096789915605</v>
      </c>
      <c r="AB278" s="120">
        <f>(S278+1)/(MAX($S$273:S278)+1)-1</f>
        <v>-1.0021059999998361E-4</v>
      </c>
      <c r="AC278" s="123">
        <f>MIN($AB$273:AB278)</f>
        <v>-1.0021059999998361E-4</v>
      </c>
      <c r="AD278" s="123">
        <f t="shared" si="7"/>
        <v>-1.0021060000002384E-4</v>
      </c>
      <c r="AE278" s="120">
        <f>(AD278+1)/(MAX($AD$273:AD278)+1)-1</f>
        <v>-1.0021059999998361E-4</v>
      </c>
      <c r="AF278" s="123">
        <f>MIN($AE$273:AE278)</f>
        <v>-1.0021059999998361E-4</v>
      </c>
      <c r="AG278" s="124">
        <f t="shared" si="8"/>
        <v>0.35</v>
      </c>
      <c r="AH278" s="124">
        <f t="shared" si="9"/>
        <v>0.06</v>
      </c>
      <c r="AI278" s="124">
        <f t="shared" si="10"/>
        <v>0.26799999999999996</v>
      </c>
    </row>
    <row r="279" spans="1:35">
      <c r="A279" s="115">
        <v>44473</v>
      </c>
      <c r="B279" s="202">
        <v>0.99780000000000002</v>
      </c>
      <c r="C279" s="202">
        <v>0.99780000000000002</v>
      </c>
      <c r="D279" s="202">
        <v>0.99780000000000002</v>
      </c>
      <c r="E279" s="204">
        <v>49994989.469999999</v>
      </c>
      <c r="F279" s="203">
        <v>50105220.960000001</v>
      </c>
      <c r="H279" s="201">
        <f>出入金!AB279</f>
        <v>50000000</v>
      </c>
      <c r="I279" s="201">
        <f>出入金!AC279</f>
        <v>1268115.9420289856</v>
      </c>
      <c r="J279" s="34">
        <f>出入金!C277</f>
        <v>4.3001619433198475E-2</v>
      </c>
      <c r="K279" s="167">
        <f t="shared" si="0"/>
        <v>0</v>
      </c>
      <c r="L279" s="167">
        <f t="shared" si="1"/>
        <v>-5010.5300000011921</v>
      </c>
      <c r="M279" s="48">
        <v>0</v>
      </c>
      <c r="N279" s="167">
        <f t="shared" si="2"/>
        <v>92410.431788557282</v>
      </c>
      <c r="O279" s="167">
        <f t="shared" si="3"/>
        <v>0</v>
      </c>
      <c r="P279" s="167">
        <f t="shared" si="4"/>
        <v>-5010.5300000011921</v>
      </c>
      <c r="Q279" s="123">
        <f t="shared" si="5"/>
        <v>-3.9511608000009401E-3</v>
      </c>
      <c r="R279" s="123">
        <f>K279/AVERAGE($H$273:H279)</f>
        <v>0</v>
      </c>
      <c r="S279" s="123">
        <f>L279/AVERAGE($H$273:H279)</f>
        <v>-1.0021060000002384E-4</v>
      </c>
      <c r="T279" s="123">
        <f>O279/AVERAGE($H$273:H279)</f>
        <v>0</v>
      </c>
      <c r="U279" s="123">
        <f>P279/AVERAGE($H$273:H279)</f>
        <v>-1.0021060000002384E-4</v>
      </c>
      <c r="V279" s="93">
        <f>U279/COUNT($S$273:S279)*365</f>
        <v>-5.2252670000012434E-3</v>
      </c>
      <c r="W279" s="123">
        <f>比较基准!E280/比较基准!$E$273-1</f>
        <v>-9.3412537788557515E-3</v>
      </c>
      <c r="X279" s="210">
        <f t="shared" si="6"/>
        <v>9.241043178855728E-3</v>
      </c>
      <c r="Y279" s="210">
        <f>R279-(比较基准!B280/比较基准!B279-1)</f>
        <v>0</v>
      </c>
      <c r="Z279" s="210">
        <f>X279/COUNT($X$273:X279)*365</f>
        <v>0.48185439432604865</v>
      </c>
      <c r="AA279" s="211">
        <f>(V279-J279)/(STDEV($T$273:T279)*SQRT(365))</f>
        <v>-66.646623194698222</v>
      </c>
      <c r="AB279" s="120">
        <f>(S279+1)/(MAX($S$273:S279)+1)-1</f>
        <v>-1.0021059999998361E-4</v>
      </c>
      <c r="AC279" s="123">
        <f>MIN($AB$273:AB279)</f>
        <v>-1.0021059999998361E-4</v>
      </c>
      <c r="AD279" s="123">
        <f t="shared" si="7"/>
        <v>-1.0021060000002384E-4</v>
      </c>
      <c r="AE279" s="120">
        <f>(AD279+1)/(MAX($AD$273:AD279)+1)-1</f>
        <v>-1.0021059999998361E-4</v>
      </c>
      <c r="AF279" s="123">
        <f>MIN($AE$273:AE279)</f>
        <v>-1.0021059999998361E-4</v>
      </c>
      <c r="AG279" s="124">
        <f t="shared" si="8"/>
        <v>0.35</v>
      </c>
      <c r="AH279" s="124">
        <f t="shared" si="9"/>
        <v>0.06</v>
      </c>
      <c r="AI279" s="124">
        <f t="shared" si="10"/>
        <v>0.26799999999999996</v>
      </c>
    </row>
    <row r="280" spans="1:35">
      <c r="A280" s="115">
        <v>44474</v>
      </c>
      <c r="B280" s="202">
        <v>0.99780000000000002</v>
      </c>
      <c r="C280" s="202">
        <v>0.99780000000000002</v>
      </c>
      <c r="D280" s="202">
        <v>0.99780000000000002</v>
      </c>
      <c r="E280" s="204">
        <v>49994989.469999999</v>
      </c>
      <c r="F280" s="203">
        <v>50105220.960000001</v>
      </c>
      <c r="H280" s="201">
        <f>出入金!AB280</f>
        <v>50000000</v>
      </c>
      <c r="I280" s="201">
        <f>出入金!AC280</f>
        <v>1444043.3212996391</v>
      </c>
      <c r="J280" s="34">
        <f>出入金!C278</f>
        <v>4.3000000000000094E-2</v>
      </c>
      <c r="K280" s="167">
        <f t="shared" si="0"/>
        <v>0</v>
      </c>
      <c r="L280" s="167">
        <f t="shared" si="1"/>
        <v>-5010.5300000011921</v>
      </c>
      <c r="M280" s="48">
        <v>0</v>
      </c>
      <c r="N280" s="167">
        <f t="shared" si="2"/>
        <v>92410.431788557282</v>
      </c>
      <c r="O280" s="167">
        <f t="shared" si="3"/>
        <v>0</v>
      </c>
      <c r="P280" s="167">
        <f t="shared" si="4"/>
        <v>-5010.5300000011921</v>
      </c>
      <c r="Q280" s="123">
        <f t="shared" si="5"/>
        <v>-3.4697920250008254E-3</v>
      </c>
      <c r="R280" s="123">
        <f>K280/AVERAGE($H$273:H280)</f>
        <v>0</v>
      </c>
      <c r="S280" s="123">
        <f>L280/AVERAGE($H$273:H280)</f>
        <v>-1.0021060000002384E-4</v>
      </c>
      <c r="T280" s="123">
        <f>O280/AVERAGE($H$273:H280)</f>
        <v>0</v>
      </c>
      <c r="U280" s="123">
        <f>P280/AVERAGE($H$273:H280)</f>
        <v>-1.0021060000002384E-4</v>
      </c>
      <c r="V280" s="93">
        <f>U280/COUNT($S$273:S280)*365</f>
        <v>-4.5721086250010883E-3</v>
      </c>
      <c r="W280" s="123">
        <f>比较基准!E281/比较基准!$E$273-1</f>
        <v>-9.3412537788557515E-3</v>
      </c>
      <c r="X280" s="210">
        <f t="shared" si="6"/>
        <v>9.241043178855728E-3</v>
      </c>
      <c r="Y280" s="210">
        <f>R280-(比较基准!B281/比较基准!B280-1)</f>
        <v>0</v>
      </c>
      <c r="Z280" s="210">
        <f>X280/COUNT($X$273:X280)*365</f>
        <v>0.42162259503529259</v>
      </c>
      <c r="AA280" s="211">
        <f>(V280-J280)/(STDEV($T$273:T280)*SQRT(365))</f>
        <v>-70.280897795932617</v>
      </c>
      <c r="AB280" s="120">
        <f>(S280+1)/(MAX($S$273:S280)+1)-1</f>
        <v>-1.0021059999998361E-4</v>
      </c>
      <c r="AC280" s="123">
        <f>MIN($AB$273:AB280)</f>
        <v>-1.0021059999998361E-4</v>
      </c>
      <c r="AD280" s="123">
        <f t="shared" si="7"/>
        <v>-1.0021060000002384E-4</v>
      </c>
      <c r="AE280" s="120">
        <f>(AD280+1)/(MAX($AD$273:AD280)+1)-1</f>
        <v>-1.0021059999998361E-4</v>
      </c>
      <c r="AF280" s="123">
        <f>MIN($AE$273:AE280)</f>
        <v>-1.0021059999998361E-4</v>
      </c>
      <c r="AG280" s="124">
        <f t="shared" si="8"/>
        <v>0.35</v>
      </c>
      <c r="AH280" s="124">
        <f t="shared" si="9"/>
        <v>0.06</v>
      </c>
      <c r="AI280" s="124">
        <f t="shared" si="10"/>
        <v>0.26799999999999996</v>
      </c>
    </row>
    <row r="281" spans="1:35">
      <c r="A281" s="115">
        <v>44475</v>
      </c>
      <c r="B281" s="202">
        <v>0.99780000000000002</v>
      </c>
      <c r="C281" s="202">
        <v>0.99780000000000002</v>
      </c>
      <c r="D281" s="202">
        <v>0.99780000000000002</v>
      </c>
      <c r="E281" s="204">
        <v>49994989.469999999</v>
      </c>
      <c r="F281" s="203">
        <v>50105220.960000001</v>
      </c>
      <c r="H281" s="201">
        <f>出入金!AB281</f>
        <v>50000000</v>
      </c>
      <c r="I281" s="201">
        <f>出入金!AC281</f>
        <v>1618705.0359712229</v>
      </c>
      <c r="J281" s="34">
        <f>出入金!C279</f>
        <v>4.2998393574297279E-2</v>
      </c>
      <c r="K281" s="167">
        <f t="shared" si="0"/>
        <v>0</v>
      </c>
      <c r="L281" s="167">
        <f t="shared" si="1"/>
        <v>-5010.5300000011921</v>
      </c>
      <c r="M281" s="48">
        <v>0</v>
      </c>
      <c r="N281" s="167">
        <f t="shared" si="2"/>
        <v>92410.431788557282</v>
      </c>
      <c r="O281" s="167">
        <f t="shared" si="3"/>
        <v>0</v>
      </c>
      <c r="P281" s="167">
        <f t="shared" si="4"/>
        <v>-5010.5300000011921</v>
      </c>
      <c r="Q281" s="123">
        <f t="shared" si="5"/>
        <v>-3.0953940888896257E-3</v>
      </c>
      <c r="R281" s="123">
        <f>K281/AVERAGE($H$273:H281)</f>
        <v>0</v>
      </c>
      <c r="S281" s="123">
        <f>L281/AVERAGE($H$273:H281)</f>
        <v>-1.0021060000002384E-4</v>
      </c>
      <c r="T281" s="123">
        <f>O281/AVERAGE($H$273:H281)</f>
        <v>0</v>
      </c>
      <c r="U281" s="123">
        <f>P281/AVERAGE($H$273:H281)</f>
        <v>-1.0021060000002384E-4</v>
      </c>
      <c r="V281" s="93">
        <f>U281/COUNT($S$273:S281)*365</f>
        <v>-4.0640965555565223E-3</v>
      </c>
      <c r="W281" s="123">
        <f>比较基准!E282/比较基准!$E$273-1</f>
        <v>-9.3412537788557515E-3</v>
      </c>
      <c r="X281" s="210">
        <f t="shared" si="6"/>
        <v>9.241043178855728E-3</v>
      </c>
      <c r="Y281" s="210">
        <f>R281-(比较基准!B282/比较基准!B281-1)</f>
        <v>0</v>
      </c>
      <c r="Z281" s="210">
        <f>X281/COUNT($X$273:X281)*365</f>
        <v>0.3747756400313712</v>
      </c>
      <c r="AA281" s="211">
        <f>(V281-J281)/(STDEV($T$273:T281)*SQRT(365))</f>
        <v>-73.745591356479551</v>
      </c>
      <c r="AB281" s="120">
        <f>(S281+1)/(MAX($S$273:S281)+1)-1</f>
        <v>-1.0021059999998361E-4</v>
      </c>
      <c r="AC281" s="123">
        <f>MIN($AB$273:AB281)</f>
        <v>-1.0021059999998361E-4</v>
      </c>
      <c r="AD281" s="123">
        <f t="shared" si="7"/>
        <v>-1.0021060000002384E-4</v>
      </c>
      <c r="AE281" s="120">
        <f>(AD281+1)/(MAX($AD$273:AD281)+1)-1</f>
        <v>-1.0021059999998361E-4</v>
      </c>
      <c r="AF281" s="123">
        <f>MIN($AE$273:AE281)</f>
        <v>-1.0021059999998361E-4</v>
      </c>
      <c r="AG281" s="124">
        <f t="shared" si="8"/>
        <v>0.35</v>
      </c>
      <c r="AH281" s="124">
        <f t="shared" si="9"/>
        <v>0.06</v>
      </c>
      <c r="AI281" s="124">
        <f t="shared" si="10"/>
        <v>0.26799999999999996</v>
      </c>
    </row>
    <row r="282" spans="1:35">
      <c r="A282" s="115">
        <v>44476</v>
      </c>
      <c r="B282" s="202">
        <v>0.99780000000000002</v>
      </c>
      <c r="C282" s="202">
        <v>0.99780000000000002</v>
      </c>
      <c r="D282" s="202">
        <v>0.99780000000000002</v>
      </c>
      <c r="E282" s="204">
        <v>49994989.469999999</v>
      </c>
      <c r="F282" s="203">
        <v>50105220.960000001</v>
      </c>
      <c r="H282" s="201">
        <f>出入金!AB282</f>
        <v>50000000</v>
      </c>
      <c r="I282" s="201">
        <f>出入金!AC282</f>
        <v>1792114.6953405018</v>
      </c>
      <c r="J282" s="34">
        <f>出入金!C280</f>
        <v>4.2996800000000092E-2</v>
      </c>
      <c r="K282" s="167">
        <f t="shared" si="0"/>
        <v>0</v>
      </c>
      <c r="L282" s="167">
        <f t="shared" si="1"/>
        <v>-5010.5300000011921</v>
      </c>
      <c r="M282" s="48">
        <v>0</v>
      </c>
      <c r="N282" s="167">
        <f t="shared" si="2"/>
        <v>92410.431788557282</v>
      </c>
      <c r="O282" s="167">
        <f t="shared" si="3"/>
        <v>0</v>
      </c>
      <c r="P282" s="167">
        <f t="shared" si="4"/>
        <v>-5010.5300000011921</v>
      </c>
      <c r="Q282" s="123">
        <f t="shared" si="5"/>
        <v>-2.7958757400006651E-3</v>
      </c>
      <c r="R282" s="123">
        <f>K282/AVERAGE($H$273:H282)</f>
        <v>0</v>
      </c>
      <c r="S282" s="123">
        <f>L282/AVERAGE($H$273:H282)</f>
        <v>-1.0021060000002384E-4</v>
      </c>
      <c r="T282" s="123">
        <f>O282/AVERAGE($H$273:H282)</f>
        <v>0</v>
      </c>
      <c r="U282" s="123">
        <f>P282/AVERAGE($H$273:H282)</f>
        <v>-1.0021060000002384E-4</v>
      </c>
      <c r="V282" s="93">
        <f>U282/COUNT($S$273:S282)*365</f>
        <v>-3.6576869000008701E-3</v>
      </c>
      <c r="W282" s="123">
        <f>比较基准!E283/比较基准!$E$273-1</f>
        <v>-9.3412537788557515E-3</v>
      </c>
      <c r="X282" s="210">
        <f t="shared" si="6"/>
        <v>9.241043178855728E-3</v>
      </c>
      <c r="Y282" s="210">
        <f>R282-(比较基准!B283/比较基准!B282-1)</f>
        <v>0</v>
      </c>
      <c r="Z282" s="210">
        <f>X282/COUNT($X$273:X282)*365</f>
        <v>0.33729807602823408</v>
      </c>
      <c r="AA282" s="211">
        <f>(V282-J282)/(STDEV($T$273:T282)*SQRT(365))</f>
        <v>-77.060766202684448</v>
      </c>
      <c r="AB282" s="120">
        <f>(S282+1)/(MAX($S$273:S282)+1)-1</f>
        <v>-1.0021059999998361E-4</v>
      </c>
      <c r="AC282" s="123">
        <f>MIN($AB$273:AB282)</f>
        <v>-1.0021059999998361E-4</v>
      </c>
      <c r="AD282" s="123">
        <f t="shared" si="7"/>
        <v>-1.0021060000002384E-4</v>
      </c>
      <c r="AE282" s="120">
        <f>(AD282+1)/(MAX($AD$273:AD282)+1)-1</f>
        <v>-1.0021059999998361E-4</v>
      </c>
      <c r="AF282" s="123">
        <f>MIN($AE$273:AE282)</f>
        <v>-1.0021059999998361E-4</v>
      </c>
      <c r="AG282" s="124">
        <f t="shared" si="8"/>
        <v>0.35</v>
      </c>
      <c r="AH282" s="124">
        <f t="shared" si="9"/>
        <v>0.06</v>
      </c>
      <c r="AI282" s="124">
        <f t="shared" si="10"/>
        <v>0.26799999999999996</v>
      </c>
    </row>
    <row r="283" spans="1:35">
      <c r="A283" s="115">
        <v>44477</v>
      </c>
      <c r="B283" s="202">
        <v>0.99750000000000005</v>
      </c>
      <c r="C283" s="202">
        <v>0.99750000000000005</v>
      </c>
      <c r="D283" s="202">
        <v>0.99750000000000005</v>
      </c>
      <c r="E283" s="204">
        <v>49980943.25</v>
      </c>
      <c r="F283" s="203">
        <v>50105220.960000001</v>
      </c>
      <c r="H283" s="201">
        <f>出入金!AB283</f>
        <v>50000000</v>
      </c>
      <c r="I283" s="201">
        <f>出入金!AC283</f>
        <v>1964285.7142857143</v>
      </c>
      <c r="J283" s="34">
        <f>出入金!C281</f>
        <v>4.2995219123506068E-2</v>
      </c>
      <c r="K283" s="167">
        <f t="shared" si="0"/>
        <v>-14046.219999998808</v>
      </c>
      <c r="L283" s="167">
        <f t="shared" si="1"/>
        <v>-19056.75</v>
      </c>
      <c r="M283" s="48">
        <v>0</v>
      </c>
      <c r="N283" s="167">
        <f t="shared" si="2"/>
        <v>106715.53984486415</v>
      </c>
      <c r="O283" s="167">
        <f t="shared" si="3"/>
        <v>-14046.219999998808</v>
      </c>
      <c r="P283" s="167">
        <f t="shared" si="4"/>
        <v>-19056.75</v>
      </c>
      <c r="Q283" s="123">
        <f t="shared" si="5"/>
        <v>-9.7016181818181824E-3</v>
      </c>
      <c r="R283" s="123">
        <f>K283/AVERAGE($H$273:H283)</f>
        <v>-2.8092439999997617E-4</v>
      </c>
      <c r="S283" s="123">
        <f>L283/AVERAGE($H$273:H283)</f>
        <v>-3.81135E-4</v>
      </c>
      <c r="T283" s="123">
        <f>O283/AVERAGE($H$273:H283)</f>
        <v>-2.8092439999997617E-4</v>
      </c>
      <c r="U283" s="123">
        <f>P283/AVERAGE($H$273:H283)</f>
        <v>-3.81135E-4</v>
      </c>
      <c r="V283" s="93">
        <f>U283/COUNT($S$273:S283)*365</f>
        <v>-1.2646752272727274E-2</v>
      </c>
      <c r="W283" s="123">
        <f>比较基准!E284/比较基准!$E$273-1</f>
        <v>-1.1052688984486414E-2</v>
      </c>
      <c r="X283" s="210">
        <f t="shared" si="6"/>
        <v>1.0671553984486415E-2</v>
      </c>
      <c r="Y283" s="210">
        <f>R283-(比较基准!B284/比较基准!B283-1)</f>
        <v>-3.0095184001342305E-3</v>
      </c>
      <c r="Z283" s="210">
        <f>X283/COUNT($X$273:X283)*365</f>
        <v>0.35410156403068554</v>
      </c>
      <c r="AA283" s="211">
        <f>(V283-J283)/(STDEV($T$273:T283)*SQRT(365))</f>
        <v>-33.461914400852713</v>
      </c>
      <c r="AB283" s="120">
        <f>(S283+1)/(MAX($S$273:S283)+1)-1</f>
        <v>-3.8113500000003242E-4</v>
      </c>
      <c r="AC283" s="123">
        <f>MIN($AB$273:AB283)</f>
        <v>-3.8113500000003242E-4</v>
      </c>
      <c r="AD283" s="123">
        <f t="shared" si="7"/>
        <v>-3.81135E-4</v>
      </c>
      <c r="AE283" s="120">
        <f>(AD283+1)/(MAX($AD$273:AD283)+1)-1</f>
        <v>-3.8113500000003242E-4</v>
      </c>
      <c r="AF283" s="123">
        <f>MIN($AE$273:AE283)</f>
        <v>-3.8113500000003242E-4</v>
      </c>
      <c r="AG283" s="124">
        <f t="shared" si="8"/>
        <v>0.35</v>
      </c>
      <c r="AH283" s="124">
        <f t="shared" si="9"/>
        <v>0.06</v>
      </c>
      <c r="AI283" s="124">
        <f t="shared" si="10"/>
        <v>0.26799999999999996</v>
      </c>
    </row>
    <row r="284" spans="1:35">
      <c r="A284" s="115">
        <v>44478</v>
      </c>
      <c r="B284" s="202">
        <v>0.99750000000000005</v>
      </c>
      <c r="C284" s="202">
        <v>0.99750000000000005</v>
      </c>
      <c r="D284" s="202">
        <v>0.99750000000000005</v>
      </c>
      <c r="E284" s="204">
        <v>49980943.25</v>
      </c>
      <c r="F284" s="203">
        <v>50105220.960000001</v>
      </c>
      <c r="H284" s="201">
        <f>出入金!AB284</f>
        <v>50000000</v>
      </c>
      <c r="I284" s="201">
        <f>出入金!AC284</f>
        <v>2135231.3167259786</v>
      </c>
      <c r="J284" s="34">
        <f>出入金!C282</f>
        <v>4.2993650793650889E-2</v>
      </c>
      <c r="K284" s="167">
        <f t="shared" si="0"/>
        <v>0</v>
      </c>
      <c r="L284" s="167">
        <f t="shared" si="1"/>
        <v>-19056.75</v>
      </c>
      <c r="M284" s="48">
        <v>0</v>
      </c>
      <c r="N284" s="167">
        <f t="shared" si="2"/>
        <v>106715.53984486415</v>
      </c>
      <c r="O284" s="167">
        <f t="shared" si="3"/>
        <v>0</v>
      </c>
      <c r="P284" s="167">
        <f t="shared" si="4"/>
        <v>-19056.75</v>
      </c>
      <c r="Q284" s="123">
        <f t="shared" si="5"/>
        <v>-8.9249112500000005E-3</v>
      </c>
      <c r="R284" s="123">
        <f>K284/AVERAGE($H$273:H284)</f>
        <v>0</v>
      </c>
      <c r="S284" s="123">
        <f>L284/AVERAGE($H$273:H284)</f>
        <v>-3.81135E-4</v>
      </c>
      <c r="T284" s="123">
        <f>O284/AVERAGE($H$273:H284)</f>
        <v>0</v>
      </c>
      <c r="U284" s="123">
        <f>P284/AVERAGE($H$273:H284)</f>
        <v>-3.81135E-4</v>
      </c>
      <c r="V284" s="93">
        <f>U284/COUNT($S$273:S284)*365</f>
        <v>-1.159285625E-2</v>
      </c>
      <c r="W284" s="123">
        <f>比较基准!E285/比较基准!$E$273-1</f>
        <v>-1.1052688984486414E-2</v>
      </c>
      <c r="X284" s="210">
        <f t="shared" si="6"/>
        <v>1.0671553984486415E-2</v>
      </c>
      <c r="Y284" s="210">
        <f>R284-(比较基准!B285/比较基准!B284-1)</f>
        <v>0</v>
      </c>
      <c r="Z284" s="210">
        <f>X284/COUNT($X$273:X284)*365</f>
        <v>0.32459310036146177</v>
      </c>
      <c r="AA284" s="211">
        <f>(V284-J284)/(STDEV($T$273:T284)*SQRT(365))</f>
        <v>-34.182052586430444</v>
      </c>
      <c r="AB284" s="120">
        <f>(S284+1)/(MAX($S$273:S284)+1)-1</f>
        <v>-3.8113500000003242E-4</v>
      </c>
      <c r="AC284" s="123">
        <f>MIN($AB$273:AB284)</f>
        <v>-3.8113500000003242E-4</v>
      </c>
      <c r="AD284" s="123">
        <f t="shared" si="7"/>
        <v>-3.81135E-4</v>
      </c>
      <c r="AE284" s="120">
        <f>(AD284+1)/(MAX($AD$273:AD284)+1)-1</f>
        <v>-3.8113500000003242E-4</v>
      </c>
      <c r="AF284" s="123">
        <f>MIN($AE$273:AE284)</f>
        <v>-3.8113500000003242E-4</v>
      </c>
      <c r="AG284" s="124">
        <f t="shared" si="8"/>
        <v>0.35</v>
      </c>
      <c r="AH284" s="124">
        <f t="shared" si="9"/>
        <v>0.06</v>
      </c>
      <c r="AI284" s="124">
        <f t="shared" si="10"/>
        <v>0.26799999999999996</v>
      </c>
    </row>
    <row r="285" spans="1:35">
      <c r="A285" s="115">
        <v>44479</v>
      </c>
      <c r="B285" s="202">
        <v>0.99750000000000005</v>
      </c>
      <c r="C285" s="202">
        <v>0.99750000000000005</v>
      </c>
      <c r="D285" s="202">
        <v>0.99750000000000005</v>
      </c>
      <c r="E285" s="204">
        <v>49980943.25</v>
      </c>
      <c r="F285" s="203">
        <v>50105220.960000001</v>
      </c>
      <c r="H285" s="201">
        <f>出入金!AB285</f>
        <v>50000000</v>
      </c>
      <c r="I285" s="201">
        <f>出入金!AC285</f>
        <v>2304964.5390070924</v>
      </c>
      <c r="J285" s="34">
        <f>出入金!C283</f>
        <v>4.2992094861660175E-2</v>
      </c>
      <c r="K285" s="167">
        <f t="shared" si="0"/>
        <v>0</v>
      </c>
      <c r="L285" s="167">
        <f t="shared" si="1"/>
        <v>-19056.75</v>
      </c>
      <c r="M285" s="48">
        <v>0</v>
      </c>
      <c r="N285" s="167">
        <f t="shared" si="2"/>
        <v>106715.53984486415</v>
      </c>
      <c r="O285" s="167">
        <f t="shared" si="3"/>
        <v>0</v>
      </c>
      <c r="P285" s="167">
        <f t="shared" si="4"/>
        <v>-19056.75</v>
      </c>
      <c r="Q285" s="123">
        <f t="shared" si="5"/>
        <v>-8.2676976923076913E-3</v>
      </c>
      <c r="R285" s="123">
        <f>K285/AVERAGE($H$273:H285)</f>
        <v>0</v>
      </c>
      <c r="S285" s="123">
        <f>L285/AVERAGE($H$273:H285)</f>
        <v>-3.81135E-4</v>
      </c>
      <c r="T285" s="123">
        <f>O285/AVERAGE($H$273:H285)</f>
        <v>0</v>
      </c>
      <c r="U285" s="123">
        <f>P285/AVERAGE($H$273:H285)</f>
        <v>-3.81135E-4</v>
      </c>
      <c r="V285" s="93">
        <f>U285/COUNT($S$273:S285)*365</f>
        <v>-1.0701098076923076E-2</v>
      </c>
      <c r="W285" s="123">
        <f>比较基准!E286/比较基准!$E$273-1</f>
        <v>-1.1052688984486414E-2</v>
      </c>
      <c r="X285" s="210">
        <f t="shared" si="6"/>
        <v>1.0671553984486415E-2</v>
      </c>
      <c r="Y285" s="210">
        <f>R285-(比较基准!B286/比较基准!B285-1)</f>
        <v>0</v>
      </c>
      <c r="Z285" s="210">
        <f>X285/COUNT($X$273:X285)*365</f>
        <v>0.299624400333657</v>
      </c>
      <c r="AA285" s="211">
        <f>(V285-J285)/(STDEV($T$273:T285)*SQRT(365))</f>
        <v>-34.906893500289144</v>
      </c>
      <c r="AB285" s="120">
        <f>(S285+1)/(MAX($S$273:S285)+1)-1</f>
        <v>-3.8113500000003242E-4</v>
      </c>
      <c r="AC285" s="123">
        <f>MIN($AB$273:AB285)</f>
        <v>-3.8113500000003242E-4</v>
      </c>
      <c r="AD285" s="123">
        <f t="shared" si="7"/>
        <v>-3.81135E-4</v>
      </c>
      <c r="AE285" s="120">
        <f>(AD285+1)/(MAX($AD$273:AD285)+1)-1</f>
        <v>-3.8113500000003242E-4</v>
      </c>
      <c r="AF285" s="123">
        <f>MIN($AE$273:AE285)</f>
        <v>-3.8113500000003242E-4</v>
      </c>
      <c r="AG285" s="124">
        <f t="shared" si="8"/>
        <v>0.35</v>
      </c>
      <c r="AH285" s="124">
        <f t="shared" si="9"/>
        <v>0.06</v>
      </c>
      <c r="AI285" s="124">
        <f t="shared" si="10"/>
        <v>0.26799999999999996</v>
      </c>
    </row>
    <row r="286" spans="1:35">
      <c r="A286" s="115">
        <v>44480</v>
      </c>
      <c r="B286" s="202">
        <v>0.99739999999999995</v>
      </c>
      <c r="C286" s="202">
        <v>0.99739999999999995</v>
      </c>
      <c r="D286" s="202">
        <v>0.99739999999999995</v>
      </c>
      <c r="E286" s="204">
        <v>49974947.390000001</v>
      </c>
      <c r="F286" s="203">
        <v>50105220.960000001</v>
      </c>
      <c r="H286" s="201">
        <f>出入金!AB286</f>
        <v>50000000</v>
      </c>
      <c r="I286" s="201">
        <f>出入金!AC286</f>
        <v>2473498.2332155476</v>
      </c>
      <c r="J286" s="34">
        <f>出入金!C284</f>
        <v>4.2990551181102454E-2</v>
      </c>
      <c r="K286" s="167">
        <f t="shared" si="0"/>
        <v>-5995.859999999404</v>
      </c>
      <c r="L286" s="167">
        <f t="shared" si="1"/>
        <v>-25052.609999999404</v>
      </c>
      <c r="M286" s="48">
        <v>0</v>
      </c>
      <c r="N286" s="167">
        <f t="shared" si="2"/>
        <v>106727.28634963022</v>
      </c>
      <c r="O286" s="167">
        <f t="shared" si="3"/>
        <v>-5995.859999999404</v>
      </c>
      <c r="P286" s="167">
        <f t="shared" si="4"/>
        <v>-25052.609999999404</v>
      </c>
      <c r="Q286" s="123">
        <f t="shared" si="5"/>
        <v>-1.0128412328571187E-2</v>
      </c>
      <c r="R286" s="123">
        <f>K286/AVERAGE($H$273:H286)</f>
        <v>-1.1991719999998808E-4</v>
      </c>
      <c r="S286" s="123">
        <f>L286/AVERAGE($H$273:H286)</f>
        <v>-5.0105219999998813E-4</v>
      </c>
      <c r="T286" s="123">
        <f>O286/AVERAGE($H$273:H286)</f>
        <v>-1.1991719999998808E-4</v>
      </c>
      <c r="U286" s="123">
        <f>P286/AVERAGE($H$273:H286)</f>
        <v>-5.0105219999998813E-4</v>
      </c>
      <c r="V286" s="93">
        <f>U286/COUNT($S$273:S286)*365</f>
        <v>-1.3063146642856833E-2</v>
      </c>
      <c r="W286" s="123">
        <f>比较基准!E287/比较基准!$E$273-1</f>
        <v>-1.117378083496301E-2</v>
      </c>
      <c r="X286" s="210">
        <f t="shared" si="6"/>
        <v>1.0672728634963021E-2</v>
      </c>
      <c r="Y286" s="210">
        <f>R286-(比较基准!B287/比较基准!B286-1)</f>
        <v>5.3779310207556202E-3</v>
      </c>
      <c r="Z286" s="210">
        <f>X286/COUNT($X$273:X286)*365</f>
        <v>0.27825328226867874</v>
      </c>
      <c r="AA286" s="211">
        <f>(V286-J286)/(STDEV($T$273:T286)*SQRT(365))</f>
        <v>-36.197545327705242</v>
      </c>
      <c r="AB286" s="120">
        <f>(S286+1)/(MAX($S$273:S286)+1)-1</f>
        <v>-5.0105219999996287E-4</v>
      </c>
      <c r="AC286" s="123">
        <f>MIN($AB$273:AB286)</f>
        <v>-5.0105219999996287E-4</v>
      </c>
      <c r="AD286" s="123">
        <f t="shared" si="7"/>
        <v>-3.81135E-4</v>
      </c>
      <c r="AE286" s="120">
        <f>(AD286+1)/(MAX($AD$273:AD286)+1)-1</f>
        <v>-3.8113500000003242E-4</v>
      </c>
      <c r="AF286" s="123">
        <f>MIN($AE$273:AE286)</f>
        <v>-3.8113500000003242E-4</v>
      </c>
      <c r="AG286" s="124">
        <f t="shared" si="8"/>
        <v>0.35</v>
      </c>
      <c r="AH286" s="124">
        <f t="shared" si="9"/>
        <v>0.06</v>
      </c>
      <c r="AI286" s="124">
        <f t="shared" si="10"/>
        <v>0.26799999999999996</v>
      </c>
    </row>
    <row r="287" spans="1:35">
      <c r="A287" s="115">
        <v>44481</v>
      </c>
      <c r="B287" s="202">
        <v>0.99739999999999995</v>
      </c>
      <c r="C287" s="202">
        <v>0.99739999999999995</v>
      </c>
      <c r="D287" s="202">
        <v>0.99739999999999995</v>
      </c>
      <c r="E287" s="204">
        <v>49974947.390000001</v>
      </c>
      <c r="F287" s="203">
        <v>50105220.960000001</v>
      </c>
      <c r="H287" s="201">
        <f>出入金!AB287</f>
        <v>50000000</v>
      </c>
      <c r="I287" s="201">
        <f>出入金!AC287</f>
        <v>2640845.0704225353</v>
      </c>
      <c r="J287" s="34">
        <f>出入金!C285</f>
        <v>4.298901960784323E-2</v>
      </c>
      <c r="K287" s="167">
        <f t="shared" si="0"/>
        <v>0</v>
      </c>
      <c r="L287" s="167">
        <f t="shared" si="1"/>
        <v>-25052.609999999404</v>
      </c>
      <c r="M287" s="48">
        <v>0</v>
      </c>
      <c r="N287" s="167">
        <f t="shared" si="2"/>
        <v>299566.37201537273</v>
      </c>
      <c r="O287" s="167">
        <f t="shared" si="3"/>
        <v>0</v>
      </c>
      <c r="P287" s="167">
        <f t="shared" si="4"/>
        <v>-25052.609999999404</v>
      </c>
      <c r="Q287" s="123">
        <f t="shared" si="5"/>
        <v>-9.4865883199997739E-3</v>
      </c>
      <c r="R287" s="123">
        <f>K287/AVERAGE($H$273:H287)</f>
        <v>0</v>
      </c>
      <c r="S287" s="123">
        <f>L287/AVERAGE($H$273:H287)</f>
        <v>-5.0105219999998813E-4</v>
      </c>
      <c r="T287" s="123">
        <f>O287/AVERAGE($H$273:H287)</f>
        <v>0</v>
      </c>
      <c r="U287" s="123">
        <f>P287/AVERAGE($H$273:H287)</f>
        <v>-5.0105219999998813E-4</v>
      </c>
      <c r="V287" s="93">
        <f>U287/COUNT($S$273:S287)*365</f>
        <v>-1.2192270199999709E-2</v>
      </c>
      <c r="W287" s="123">
        <f>比较基准!E288/比较基准!$E$273-1</f>
        <v>-3.0457689401537258E-2</v>
      </c>
      <c r="X287" s="210">
        <f t="shared" si="6"/>
        <v>2.9956637201537271E-2</v>
      </c>
      <c r="Y287" s="210">
        <f>R287-(比较基准!B288/比较基准!B287-1)</f>
        <v>2.3882780672565662E-2</v>
      </c>
      <c r="Z287" s="210">
        <f>X287/COUNT($X$273:X287)*365</f>
        <v>0.72894483857074033</v>
      </c>
      <c r="AA287" s="211">
        <f>(V287-J287)/(STDEV($T$273:T287)*SQRT(365))</f>
        <v>-36.723209602814272</v>
      </c>
      <c r="AB287" s="120">
        <f>(S287+1)/(MAX($S$273:S287)+1)-1</f>
        <v>-5.0105219999996287E-4</v>
      </c>
      <c r="AC287" s="123">
        <f>MIN($AB$273:AB287)</f>
        <v>-5.0105219999996287E-4</v>
      </c>
      <c r="AD287" s="123">
        <f t="shared" si="7"/>
        <v>-3.81135E-4</v>
      </c>
      <c r="AE287" s="120">
        <f>(AD287+1)/(MAX($AD$273:AD287)+1)-1</f>
        <v>-3.8113500000003242E-4</v>
      </c>
      <c r="AF287" s="123">
        <f>MIN($AE$273:AE287)</f>
        <v>-3.8113500000003242E-4</v>
      </c>
      <c r="AG287" s="124">
        <f t="shared" si="8"/>
        <v>0.35</v>
      </c>
      <c r="AH287" s="124">
        <f t="shared" si="9"/>
        <v>0.06</v>
      </c>
      <c r="AI287" s="124">
        <f t="shared" si="10"/>
        <v>0.26799999999999996</v>
      </c>
    </row>
    <row r="288" spans="1:35">
      <c r="A288" s="115">
        <v>44482</v>
      </c>
      <c r="B288" s="202">
        <v>0.99750000000000005</v>
      </c>
      <c r="C288" s="202">
        <v>0.99750000000000005</v>
      </c>
      <c r="D288" s="202">
        <v>0.99750000000000005</v>
      </c>
      <c r="E288" s="204">
        <v>49979957.909999996</v>
      </c>
      <c r="F288" s="203">
        <v>50105220.960000001</v>
      </c>
      <c r="H288" s="201">
        <f>出入金!AB288</f>
        <v>50000000</v>
      </c>
      <c r="I288" s="201">
        <f>出入金!AC288</f>
        <v>2807017.543859649</v>
      </c>
      <c r="J288" s="34">
        <f>出入金!C286</f>
        <v>4.2987500000000095E-2</v>
      </c>
      <c r="K288" s="167">
        <f t="shared" si="0"/>
        <v>5010.5199999958277</v>
      </c>
      <c r="L288" s="167">
        <f t="shared" si="1"/>
        <v>-20042.090000003576</v>
      </c>
      <c r="M288" s="48">
        <v>0</v>
      </c>
      <c r="N288" s="167">
        <f t="shared" si="2"/>
        <v>259561.52901370358</v>
      </c>
      <c r="O288" s="167">
        <f t="shared" si="3"/>
        <v>5010.5199999958277</v>
      </c>
      <c r="P288" s="167">
        <f t="shared" si="4"/>
        <v>-20042.090000003576</v>
      </c>
      <c r="Q288" s="123">
        <f t="shared" si="5"/>
        <v>-7.1399945625012741E-3</v>
      </c>
      <c r="R288" s="123">
        <f>K288/AVERAGE($H$273:H288)</f>
        <v>1.0021039999991655E-4</v>
      </c>
      <c r="S288" s="123">
        <f>L288/AVERAGE($H$273:H288)</f>
        <v>-4.0084180000007154E-4</v>
      </c>
      <c r="T288" s="123">
        <f>O288/AVERAGE($H$273:H288)</f>
        <v>1.0021039999991655E-4</v>
      </c>
      <c r="U288" s="123">
        <f>P288/AVERAGE($H$273:H288)</f>
        <v>-4.0084180000007154E-4</v>
      </c>
      <c r="V288" s="93">
        <f>U288/COUNT($S$273:S288)*365</f>
        <v>-9.1442035625016321E-3</v>
      </c>
      <c r="W288" s="123">
        <f>比较基准!E289/比较基准!$E$273-1</f>
        <v>-2.6356994701370429E-2</v>
      </c>
      <c r="X288" s="210">
        <f t="shared" si="6"/>
        <v>2.5956152901370357E-2</v>
      </c>
      <c r="Y288" s="210">
        <f>R288-(比较基准!B289/比较基准!B288-1)</f>
        <v>-1.1121264661361813E-2</v>
      </c>
      <c r="Z288" s="210">
        <f>X288/COUNT($X$273:X288)*365</f>
        <v>0.59212473806251131</v>
      </c>
      <c r="AA288" s="211">
        <f>(V288-J288)/(STDEV($T$273:T288)*SQRT(365))</f>
        <v>-32.874956628654296</v>
      </c>
      <c r="AB288" s="120">
        <f>(S288+1)/(MAX($S$273:S288)+1)-1</f>
        <v>-4.0084180000010683E-4</v>
      </c>
      <c r="AC288" s="123">
        <f>MIN($AB$273:AB288)</f>
        <v>-5.0105219999996287E-4</v>
      </c>
      <c r="AD288" s="123">
        <f t="shared" si="7"/>
        <v>-3.81135E-4</v>
      </c>
      <c r="AE288" s="120">
        <f>(AD288+1)/(MAX($AD$273:AD288)+1)-1</f>
        <v>-3.8113500000003242E-4</v>
      </c>
      <c r="AF288" s="123">
        <f>MIN($AE$273:AE288)</f>
        <v>-3.8113500000003242E-4</v>
      </c>
      <c r="AG288" s="124">
        <f t="shared" si="8"/>
        <v>0.35</v>
      </c>
      <c r="AH288" s="124">
        <f t="shared" si="9"/>
        <v>0.06</v>
      </c>
      <c r="AI288" s="124">
        <f t="shared" si="10"/>
        <v>0.26799999999999996</v>
      </c>
    </row>
    <row r="289" spans="1:35">
      <c r="A289" s="115">
        <v>44483</v>
      </c>
      <c r="B289" s="202">
        <v>0.99750000000000005</v>
      </c>
      <c r="C289" s="202">
        <v>0.99750000000000005</v>
      </c>
      <c r="D289" s="202">
        <v>0.99750000000000005</v>
      </c>
      <c r="E289" s="204">
        <v>49979957.909999996</v>
      </c>
      <c r="F289" s="203">
        <v>50105220.960000001</v>
      </c>
      <c r="H289" s="201">
        <f>出入金!AB289</f>
        <v>50000000</v>
      </c>
      <c r="I289" s="201">
        <f>出入金!AC289</f>
        <v>2972027.9720279719</v>
      </c>
      <c r="J289" s="34">
        <f>出入金!C287</f>
        <v>4.2985992217898929E-2</v>
      </c>
      <c r="K289" s="167">
        <f t="shared" si="0"/>
        <v>0</v>
      </c>
      <c r="L289" s="167">
        <f t="shared" si="1"/>
        <v>-20042.090000003576</v>
      </c>
      <c r="M289" s="48">
        <v>0</v>
      </c>
      <c r="N289" s="167">
        <f t="shared" si="2"/>
        <v>222273.24398711149</v>
      </c>
      <c r="O289" s="167">
        <f t="shared" si="3"/>
        <v>0</v>
      </c>
      <c r="P289" s="167">
        <f t="shared" si="4"/>
        <v>-20042.090000003576</v>
      </c>
      <c r="Q289" s="123">
        <f t="shared" si="5"/>
        <v>-6.7435738117659098E-3</v>
      </c>
      <c r="R289" s="123">
        <f>K289/AVERAGE($H$273:H289)</f>
        <v>0</v>
      </c>
      <c r="S289" s="123">
        <f>L289/AVERAGE($H$273:H289)</f>
        <v>-4.0084180000007154E-4</v>
      </c>
      <c r="T289" s="123">
        <f>O289/AVERAGE($H$273:H289)</f>
        <v>0</v>
      </c>
      <c r="U289" s="123">
        <f>P289/AVERAGE($H$273:H289)</f>
        <v>-4.0084180000007154E-4</v>
      </c>
      <c r="V289" s="93">
        <f>U289/COUNT($S$273:S289)*365</f>
        <v>-8.606309235295654E-3</v>
      </c>
      <c r="W289" s="123">
        <f>比较基准!E290/比较基准!$E$273-1</f>
        <v>-2.2628166198711219E-2</v>
      </c>
      <c r="X289" s="210">
        <f t="shared" si="6"/>
        <v>2.2227324398711147E-2</v>
      </c>
      <c r="Y289" s="210">
        <f>R289-(比较基准!B290/比较基准!B289-1)</f>
        <v>-7.2560115577731121E-3</v>
      </c>
      <c r="Z289" s="210">
        <f>X289/COUNT($X$273:X289)*365</f>
        <v>0.47723372973703343</v>
      </c>
      <c r="AA289" s="211">
        <f>(V289-J289)/(STDEV($T$273:T289)*SQRT(365))</f>
        <v>-33.506172347272532</v>
      </c>
      <c r="AB289" s="120">
        <f>(S289+1)/(MAX($S$273:S289)+1)-1</f>
        <v>-4.0084180000010683E-4</v>
      </c>
      <c r="AC289" s="123">
        <f>MIN($AB$273:AB289)</f>
        <v>-5.0105219999996287E-4</v>
      </c>
      <c r="AD289" s="123">
        <f t="shared" si="7"/>
        <v>-3.81135E-4</v>
      </c>
      <c r="AE289" s="120">
        <f>(AD289+1)/(MAX($AD$273:AD289)+1)-1</f>
        <v>-3.8113500000003242E-4</v>
      </c>
      <c r="AF289" s="123">
        <f>MIN($AE$273:AE289)</f>
        <v>-3.8113500000003242E-4</v>
      </c>
      <c r="AG289" s="124">
        <f t="shared" si="8"/>
        <v>0.35</v>
      </c>
      <c r="AH289" s="124">
        <f t="shared" si="9"/>
        <v>0.06</v>
      </c>
      <c r="AI289" s="124">
        <f t="shared" si="10"/>
        <v>0.26799999999999996</v>
      </c>
    </row>
    <row r="290" spans="1:35">
      <c r="A290" s="115">
        <v>44484</v>
      </c>
      <c r="B290" s="202">
        <v>0.99760000000000004</v>
      </c>
      <c r="C290" s="202">
        <v>0.99760000000000004</v>
      </c>
      <c r="D290" s="202">
        <v>0.99760000000000004</v>
      </c>
      <c r="E290" s="204">
        <v>49984968.43</v>
      </c>
      <c r="F290" s="203">
        <v>50105220.960000001</v>
      </c>
      <c r="H290" s="201">
        <f>出入金!AB290</f>
        <v>50000000</v>
      </c>
      <c r="I290" s="201">
        <f>出入金!AC290</f>
        <v>3135888.5017421604</v>
      </c>
      <c r="J290" s="34">
        <f>出入金!C288</f>
        <v>4.2984496124031102E-2</v>
      </c>
      <c r="K290" s="167">
        <f t="shared" si="0"/>
        <v>5010.5200000032783</v>
      </c>
      <c r="L290" s="167">
        <f t="shared" si="1"/>
        <v>-15031.570000000298</v>
      </c>
      <c r="M290" s="48">
        <v>0</v>
      </c>
      <c r="N290" s="167">
        <f t="shared" si="2"/>
        <v>201203.24482583633</v>
      </c>
      <c r="O290" s="167">
        <f t="shared" si="3"/>
        <v>5010.5200000032783</v>
      </c>
      <c r="P290" s="167">
        <f t="shared" si="4"/>
        <v>-15031.570000000298</v>
      </c>
      <c r="Q290" s="123">
        <f t="shared" si="5"/>
        <v>-4.7934006555556503E-3</v>
      </c>
      <c r="R290" s="123">
        <f>K290/AVERAGE($H$273:H290)</f>
        <v>1.0021040000006556E-4</v>
      </c>
      <c r="S290" s="123">
        <f>L290/AVERAGE($H$273:H290)</f>
        <v>-3.0063140000000598E-4</v>
      </c>
      <c r="T290" s="123">
        <f>O290/AVERAGE($H$273:H290)</f>
        <v>1.0021040000006556E-4</v>
      </c>
      <c r="U290" s="123">
        <f>P290/AVERAGE($H$273:H290)</f>
        <v>-3.0063140000000598E-4</v>
      </c>
      <c r="V290" s="93">
        <f>U290/COUNT($S$273:S290)*365</f>
        <v>-6.0961367222223438E-3</v>
      </c>
      <c r="W290" s="123">
        <f>比较基准!E291/比较基准!$E$273-1</f>
        <v>-2.0420955882583636E-2</v>
      </c>
      <c r="X290" s="210">
        <f t="shared" si="6"/>
        <v>2.0120324482583631E-2</v>
      </c>
      <c r="Y290" s="210">
        <f>R290-(比较基准!B291/比较基准!B290-1)</f>
        <v>-1.0109605776769241E-3</v>
      </c>
      <c r="Z290" s="210">
        <f>X290/COUNT($X$273:X290)*365</f>
        <v>0.40799546867461256</v>
      </c>
      <c r="AA290" s="211">
        <f>(V290-J290)/(STDEV($T$273:T290)*SQRT(365))</f>
        <v>-30.782578801392525</v>
      </c>
      <c r="AB290" s="120">
        <f>(S290+1)/(MAX($S$273:S290)+1)-1</f>
        <v>-3.0063140000002875E-4</v>
      </c>
      <c r="AC290" s="123">
        <f>MIN($AB$273:AB290)</f>
        <v>-5.0105219999996287E-4</v>
      </c>
      <c r="AD290" s="123">
        <f t="shared" si="7"/>
        <v>-3.0063140000000598E-4</v>
      </c>
      <c r="AE290" s="120">
        <f>(AD290+1)/(MAX($AD$273:AD290)+1)-1</f>
        <v>-3.0063140000002875E-4</v>
      </c>
      <c r="AF290" s="123">
        <f>MIN($AE$273:AE290)</f>
        <v>-3.8113500000003242E-4</v>
      </c>
      <c r="AG290" s="124">
        <f t="shared" si="8"/>
        <v>0.35</v>
      </c>
      <c r="AH290" s="124">
        <f t="shared" si="9"/>
        <v>0.06</v>
      </c>
      <c r="AI290" s="124">
        <f t="shared" si="10"/>
        <v>0.26799999999999996</v>
      </c>
    </row>
    <row r="291" spans="1:35">
      <c r="A291" s="115">
        <v>44485</v>
      </c>
      <c r="B291" s="202">
        <v>0.99760000000000004</v>
      </c>
      <c r="C291" s="202">
        <v>0.99760000000000004</v>
      </c>
      <c r="D291" s="202">
        <v>0.99760000000000004</v>
      </c>
      <c r="E291" s="204">
        <v>49984968.43</v>
      </c>
      <c r="F291" s="203">
        <v>50105220.960000001</v>
      </c>
      <c r="H291" s="201">
        <f>出入金!AB291</f>
        <v>50000000</v>
      </c>
      <c r="I291" s="201">
        <f>出入金!AC291</f>
        <v>3298611.111111111</v>
      </c>
      <c r="J291" s="34">
        <f>出入金!C289</f>
        <v>4.2983011583011682E-2</v>
      </c>
      <c r="K291" s="167">
        <f t="shared" si="0"/>
        <v>0</v>
      </c>
      <c r="L291" s="167">
        <f t="shared" si="1"/>
        <v>-15031.570000000298</v>
      </c>
      <c r="M291" s="48">
        <v>0</v>
      </c>
      <c r="N291" s="167">
        <f t="shared" si="2"/>
        <v>201203.24482583633</v>
      </c>
      <c r="O291" s="167">
        <f t="shared" si="3"/>
        <v>0</v>
      </c>
      <c r="P291" s="167">
        <f t="shared" si="4"/>
        <v>-15031.570000000298</v>
      </c>
      <c r="Q291" s="123">
        <f t="shared" si="5"/>
        <v>-4.556939115789564E-3</v>
      </c>
      <c r="R291" s="123">
        <f>K291/AVERAGE($H$273:H291)</f>
        <v>0</v>
      </c>
      <c r="S291" s="123">
        <f>L291/AVERAGE($H$273:H291)</f>
        <v>-3.0063140000000598E-4</v>
      </c>
      <c r="T291" s="123">
        <f>O291/AVERAGE($H$273:H291)</f>
        <v>0</v>
      </c>
      <c r="U291" s="123">
        <f>P291/AVERAGE($H$273:H291)</f>
        <v>-3.0063140000000598E-4</v>
      </c>
      <c r="V291" s="93">
        <f>U291/COUNT($S$273:S291)*365</f>
        <v>-5.7752874210527461E-3</v>
      </c>
      <c r="W291" s="123">
        <f>比较基准!E292/比较基准!$E$273-1</f>
        <v>-2.0420955882583636E-2</v>
      </c>
      <c r="X291" s="210">
        <f t="shared" si="6"/>
        <v>2.0120324482583631E-2</v>
      </c>
      <c r="Y291" s="210">
        <f>R291-(比较基准!B292/比较基准!B291-1)</f>
        <v>0</v>
      </c>
      <c r="Z291" s="210">
        <f>X291/COUNT($X$273:X291)*365</f>
        <v>0.38652202295489607</v>
      </c>
      <c r="AA291" s="211">
        <f>(V291-J291)/(STDEV($T$273:T291)*SQRT(365))</f>
        <v>-31.43193166680981</v>
      </c>
      <c r="AB291" s="120">
        <f>(S291+1)/(MAX($S$273:S291)+1)-1</f>
        <v>-3.0063140000002875E-4</v>
      </c>
      <c r="AC291" s="123">
        <f>MIN($AB$273:AB291)</f>
        <v>-5.0105219999996287E-4</v>
      </c>
      <c r="AD291" s="123">
        <f t="shared" si="7"/>
        <v>-3.0063140000000598E-4</v>
      </c>
      <c r="AE291" s="120">
        <f>(AD291+1)/(MAX($AD$273:AD291)+1)-1</f>
        <v>-3.0063140000002875E-4</v>
      </c>
      <c r="AF291" s="123">
        <f>MIN($AE$273:AE291)</f>
        <v>-3.8113500000003242E-4</v>
      </c>
      <c r="AG291" s="124">
        <f t="shared" si="8"/>
        <v>0.35</v>
      </c>
      <c r="AH291" s="124">
        <f t="shared" si="9"/>
        <v>0.06</v>
      </c>
      <c r="AI291" s="124">
        <f t="shared" si="10"/>
        <v>0.26799999999999996</v>
      </c>
    </row>
    <row r="292" spans="1:35">
      <c r="A292" s="115">
        <v>44486</v>
      </c>
      <c r="B292" s="202">
        <v>0.99760000000000004</v>
      </c>
      <c r="C292" s="202">
        <v>0.99760000000000004</v>
      </c>
      <c r="D292" s="202">
        <v>0.99760000000000004</v>
      </c>
      <c r="E292" s="204">
        <v>49984968.43</v>
      </c>
      <c r="F292" s="203">
        <v>50105220.960000001</v>
      </c>
      <c r="H292" s="201">
        <f>出入金!AB292</f>
        <v>50000000</v>
      </c>
      <c r="I292" s="201">
        <f>出入金!AC292</f>
        <v>3460207.6124567473</v>
      </c>
      <c r="J292" s="34">
        <f>出入金!C290</f>
        <v>4.2981538461538557E-2</v>
      </c>
      <c r="K292" s="167">
        <f t="shared" si="0"/>
        <v>0</v>
      </c>
      <c r="L292" s="167">
        <f t="shared" si="1"/>
        <v>-15031.570000000298</v>
      </c>
      <c r="M292" s="48">
        <v>0</v>
      </c>
      <c r="N292" s="167">
        <f t="shared" si="2"/>
        <v>201203.24482583633</v>
      </c>
      <c r="O292" s="167">
        <f t="shared" si="3"/>
        <v>0</v>
      </c>
      <c r="P292" s="167">
        <f t="shared" si="4"/>
        <v>-15031.570000000298</v>
      </c>
      <c r="Q292" s="123">
        <f t="shared" si="5"/>
        <v>-4.3441237300000865E-3</v>
      </c>
      <c r="R292" s="123">
        <f>K292/AVERAGE($H$273:H292)</f>
        <v>0</v>
      </c>
      <c r="S292" s="123">
        <f>L292/AVERAGE($H$273:H292)</f>
        <v>-3.0063140000000598E-4</v>
      </c>
      <c r="T292" s="123">
        <f>O292/AVERAGE($H$273:H292)</f>
        <v>0</v>
      </c>
      <c r="U292" s="123">
        <f>P292/AVERAGE($H$273:H292)</f>
        <v>-3.0063140000000598E-4</v>
      </c>
      <c r="V292" s="93">
        <f>U292/COUNT($S$273:S292)*365</f>
        <v>-5.4865230500001092E-3</v>
      </c>
      <c r="W292" s="123">
        <f>比较基准!E293/比较基准!$E$273-1</f>
        <v>-2.0420955882583636E-2</v>
      </c>
      <c r="X292" s="210">
        <f t="shared" si="6"/>
        <v>2.0120324482583631E-2</v>
      </c>
      <c r="Y292" s="210">
        <f>R292-(比较基准!B293/比较基准!B292-1)</f>
        <v>0</v>
      </c>
      <c r="Z292" s="210">
        <f>X292/COUNT($X$273:X292)*365</f>
        <v>0.36719592180715127</v>
      </c>
      <c r="AA292" s="211">
        <f>(V292-J292)/(STDEV($T$273:T292)*SQRT(365))</f>
        <v>-32.068891130647955</v>
      </c>
      <c r="AB292" s="120">
        <f>(S292+1)/(MAX($S$273:S292)+1)-1</f>
        <v>-3.0063140000002875E-4</v>
      </c>
      <c r="AC292" s="123">
        <f>MIN($AB$273:AB292)</f>
        <v>-5.0105219999996287E-4</v>
      </c>
      <c r="AD292" s="123">
        <f t="shared" si="7"/>
        <v>-3.0063140000000598E-4</v>
      </c>
      <c r="AE292" s="120">
        <f>(AD292+1)/(MAX($AD$273:AD292)+1)-1</f>
        <v>-3.0063140000002875E-4</v>
      </c>
      <c r="AF292" s="123">
        <f>MIN($AE$273:AE292)</f>
        <v>-3.8113500000003242E-4</v>
      </c>
      <c r="AG292" s="124">
        <f t="shared" si="8"/>
        <v>0.35</v>
      </c>
      <c r="AH292" s="124">
        <f t="shared" si="9"/>
        <v>0.06</v>
      </c>
      <c r="AI292" s="124">
        <f t="shared" si="10"/>
        <v>0.26799999999999996</v>
      </c>
    </row>
    <row r="293" spans="1:35">
      <c r="A293" s="115">
        <v>44487</v>
      </c>
      <c r="B293" s="202">
        <v>0.99750000000000005</v>
      </c>
      <c r="C293" s="202">
        <v>0.99750000000000005</v>
      </c>
      <c r="D293" s="202">
        <v>0.99750000000000005</v>
      </c>
      <c r="E293" s="204">
        <v>49979957.909999996</v>
      </c>
      <c r="F293" s="203">
        <v>50105220.960000001</v>
      </c>
      <c r="H293" s="201">
        <f>出入金!AB293</f>
        <v>50000000</v>
      </c>
      <c r="I293" s="201">
        <f>出入金!AC293</f>
        <v>3620689.6551724137</v>
      </c>
      <c r="J293" s="34">
        <f>出入金!C291</f>
        <v>4.2980076628352584E-2</v>
      </c>
      <c r="K293" s="167">
        <f t="shared" si="0"/>
        <v>-5010.5200000032783</v>
      </c>
      <c r="L293" s="167">
        <f t="shared" si="1"/>
        <v>-20042.090000003576</v>
      </c>
      <c r="M293" s="48">
        <v>0</v>
      </c>
      <c r="N293" s="167">
        <f t="shared" si="2"/>
        <v>138915.80640725413</v>
      </c>
      <c r="O293" s="167">
        <f t="shared" si="3"/>
        <v>-5010.5200000032783</v>
      </c>
      <c r="P293" s="167">
        <f t="shared" si="4"/>
        <v>-20042.090000003576</v>
      </c>
      <c r="Q293" s="123">
        <f t="shared" si="5"/>
        <v>-5.5354343809533692E-3</v>
      </c>
      <c r="R293" s="123">
        <f>K293/AVERAGE($H$273:H293)</f>
        <v>-1.0021040000006556E-4</v>
      </c>
      <c r="S293" s="123">
        <f>L293/AVERAGE($H$273:H293)</f>
        <v>-4.0084180000007154E-4</v>
      </c>
      <c r="T293" s="123">
        <f>O293/AVERAGE($H$273:H293)</f>
        <v>-1.0021040000006556E-4</v>
      </c>
      <c r="U293" s="123">
        <f>P293/AVERAGE($H$273:H293)</f>
        <v>-4.0084180000007154E-4</v>
      </c>
      <c r="V293" s="93">
        <f>U293/COUNT($S$273:S293)*365</f>
        <v>-6.9670122380964825E-3</v>
      </c>
      <c r="W293" s="123">
        <f>比较基准!E294/比较基准!$E$273-1</f>
        <v>-1.4292422440725483E-2</v>
      </c>
      <c r="X293" s="210">
        <f t="shared" si="6"/>
        <v>1.3891580640725411E-2</v>
      </c>
      <c r="Y293" s="210">
        <f>R293-(比较基准!B294/比较基准!B293-1)</f>
        <v>-1.0876843097735943E-2</v>
      </c>
      <c r="Z293" s="210">
        <f>X293/COUNT($X$273:X293)*365</f>
        <v>0.24144890161260832</v>
      </c>
      <c r="AA293" s="211">
        <f>(V293-J293)/(STDEV($T$273:T293)*SQRT(365))</f>
        <v>-32.961786297970789</v>
      </c>
      <c r="AB293" s="120">
        <f>(S293+1)/(MAX($S$273:S293)+1)-1</f>
        <v>-4.0084180000010683E-4</v>
      </c>
      <c r="AC293" s="123">
        <f>MIN($AB$273:AB293)</f>
        <v>-5.0105219999996287E-4</v>
      </c>
      <c r="AD293" s="123">
        <f t="shared" si="7"/>
        <v>-3.0063140000000598E-4</v>
      </c>
      <c r="AE293" s="120">
        <f>(AD293+1)/(MAX($AD$273:AD293)+1)-1</f>
        <v>-3.0063140000002875E-4</v>
      </c>
      <c r="AF293" s="123">
        <f>MIN($AE$273:AE293)</f>
        <v>-3.8113500000003242E-4</v>
      </c>
      <c r="AG293" s="124">
        <f t="shared" si="8"/>
        <v>0.35</v>
      </c>
      <c r="AH293" s="124">
        <f t="shared" si="9"/>
        <v>0.06</v>
      </c>
      <c r="AI293" s="124">
        <f t="shared" si="10"/>
        <v>0.26799999999999996</v>
      </c>
    </row>
    <row r="294" spans="1:35">
      <c r="A294" s="115">
        <v>44488</v>
      </c>
      <c r="B294" s="202">
        <v>0.99739999999999995</v>
      </c>
      <c r="C294" s="202">
        <v>0.99739999999999995</v>
      </c>
      <c r="D294" s="202">
        <v>0.99739999999999995</v>
      </c>
      <c r="E294" s="204">
        <v>49974947.390000001</v>
      </c>
      <c r="F294" s="203">
        <v>50105220.960000001</v>
      </c>
      <c r="H294" s="201">
        <f>出入金!AB294</f>
        <v>50000000</v>
      </c>
      <c r="I294" s="201">
        <f>出入金!AC294</f>
        <v>3780068.7285223366</v>
      </c>
      <c r="J294" s="34">
        <f>出入金!C292</f>
        <v>4.2978625954198574E-2</v>
      </c>
      <c r="K294" s="167">
        <f t="shared" si="0"/>
        <v>-5010.5199999958277</v>
      </c>
      <c r="L294" s="167">
        <f t="shared" si="1"/>
        <v>-25052.609999999404</v>
      </c>
      <c r="M294" s="48">
        <v>0</v>
      </c>
      <c r="N294" s="167">
        <f t="shared" si="2"/>
        <v>65012.308339244853</v>
      </c>
      <c r="O294" s="167">
        <f t="shared" si="3"/>
        <v>-5010.5199999958277</v>
      </c>
      <c r="P294" s="167">
        <f t="shared" si="4"/>
        <v>-25052.609999999404</v>
      </c>
      <c r="Q294" s="123">
        <f t="shared" si="5"/>
        <v>-6.6275540999998425E-3</v>
      </c>
      <c r="R294" s="123">
        <f>K294/AVERAGE($H$273:H294)</f>
        <v>-1.0021039999991655E-4</v>
      </c>
      <c r="S294" s="123">
        <f>L294/AVERAGE($H$273:H294)</f>
        <v>-5.0105219999998813E-4</v>
      </c>
      <c r="T294" s="123">
        <f>O294/AVERAGE($H$273:H294)</f>
        <v>-1.0021039999991655E-4</v>
      </c>
      <c r="U294" s="123">
        <f>P294/AVERAGE($H$273:H294)</f>
        <v>-5.0105219999998813E-4</v>
      </c>
      <c r="V294" s="93">
        <f>U294/COUNT($S$273:S294)*365</f>
        <v>-8.3129114999998029E-3</v>
      </c>
      <c r="W294" s="123">
        <f>比较基准!E295/比较基准!$E$273-1</f>
        <v>-7.0022830339244724E-3</v>
      </c>
      <c r="X294" s="210">
        <f t="shared" si="6"/>
        <v>6.5012308339244844E-3</v>
      </c>
      <c r="Y294" s="210">
        <f>R294-(比较基准!B295/比较基准!B294-1)</f>
        <v>-1.0118063789543557E-2</v>
      </c>
      <c r="Z294" s="210">
        <f>X294/COUNT($X$273:X294)*365</f>
        <v>0.10786132974465623</v>
      </c>
      <c r="AA294" s="211">
        <f>(V294-J294)/(STDEV($T$273:T294)*SQRT(365))</f>
        <v>-33.850192168071949</v>
      </c>
      <c r="AB294" s="120">
        <f>(S294+1)/(MAX($S$273:S294)+1)-1</f>
        <v>-5.0105219999996287E-4</v>
      </c>
      <c r="AC294" s="123">
        <f>MIN($AB$273:AB294)</f>
        <v>-5.0105219999996287E-4</v>
      </c>
      <c r="AD294" s="123">
        <f t="shared" si="7"/>
        <v>-3.0063140000000598E-4</v>
      </c>
      <c r="AE294" s="120">
        <f>(AD294+1)/(MAX($AD$273:AD294)+1)-1</f>
        <v>-3.0063140000002875E-4</v>
      </c>
      <c r="AF294" s="123">
        <f>MIN($AE$273:AE294)</f>
        <v>-3.8113500000003242E-4</v>
      </c>
      <c r="AG294" s="124">
        <f t="shared" si="8"/>
        <v>0.35</v>
      </c>
      <c r="AH294" s="124">
        <f t="shared" si="9"/>
        <v>0.06</v>
      </c>
      <c r="AI294" s="124">
        <f t="shared" si="10"/>
        <v>0.26799999999999996</v>
      </c>
    </row>
    <row r="295" spans="1:35">
      <c r="A295" s="115">
        <v>44489</v>
      </c>
      <c r="B295" s="202">
        <v>0.99750000000000005</v>
      </c>
      <c r="C295" s="202">
        <v>0.99750000000000005</v>
      </c>
      <c r="D295" s="202">
        <v>0.99750000000000005</v>
      </c>
      <c r="E295" s="204">
        <v>49979957.909999996</v>
      </c>
      <c r="F295" s="203">
        <v>50105220.960000001</v>
      </c>
      <c r="H295" s="201">
        <f>出入金!AB295</f>
        <v>50000000</v>
      </c>
      <c r="I295" s="201">
        <f>出入金!AC295</f>
        <v>3938356.1643835618</v>
      </c>
      <c r="J295" s="34">
        <f>出入金!C293</f>
        <v>4.2977186311787173E-2</v>
      </c>
      <c r="K295" s="167">
        <f t="shared" si="0"/>
        <v>5010.5199999958277</v>
      </c>
      <c r="L295" s="167">
        <f t="shared" si="1"/>
        <v>-20042.090000003576</v>
      </c>
      <c r="M295" s="48">
        <v>0</v>
      </c>
      <c r="N295" s="167">
        <f t="shared" si="2"/>
        <v>68222.738323692553</v>
      </c>
      <c r="O295" s="167">
        <f t="shared" si="3"/>
        <v>5010.5199999958277</v>
      </c>
      <c r="P295" s="167">
        <f t="shared" si="4"/>
        <v>-20042.090000003576</v>
      </c>
      <c r="Q295" s="123">
        <f t="shared" si="5"/>
        <v>-5.0889480695661248E-3</v>
      </c>
      <c r="R295" s="123">
        <f>K295/AVERAGE($H$273:H295)</f>
        <v>1.0021039999991655E-4</v>
      </c>
      <c r="S295" s="123">
        <f>L295/AVERAGE($H$273:H295)</f>
        <v>-4.0084180000007154E-4</v>
      </c>
      <c r="T295" s="123">
        <f>O295/AVERAGE($H$273:H295)</f>
        <v>1.0021039999991655E-4</v>
      </c>
      <c r="U295" s="123">
        <f>P295/AVERAGE($H$273:H295)</f>
        <v>-4.0084180000007154E-4</v>
      </c>
      <c r="V295" s="93">
        <f>U295/COUNT($S$273:S295)*365</f>
        <v>-6.3611850869576573E-3</v>
      </c>
      <c r="W295" s="123">
        <f>比较基准!E296/比较基准!$E$273-1</f>
        <v>-7.2231156323693257E-3</v>
      </c>
      <c r="X295" s="210">
        <f t="shared" si="6"/>
        <v>6.8222738323692545E-3</v>
      </c>
      <c r="Y295" s="210">
        <f>R295-(比较基准!B296/比较基准!B295-1)</f>
        <v>-2.4993043023519516E-3</v>
      </c>
      <c r="Z295" s="210">
        <f>X295/COUNT($X$273:X295)*365</f>
        <v>0.108266519513686</v>
      </c>
      <c r="AA295" s="211">
        <f>(V295-J295)/(STDEV($T$273:T295)*SQRT(365))</f>
        <v>-31.639796624455574</v>
      </c>
      <c r="AB295" s="120">
        <f>(S295+1)/(MAX($S$273:S295)+1)-1</f>
        <v>-4.0084180000010683E-4</v>
      </c>
      <c r="AC295" s="123">
        <f>MIN($AB$273:AB295)</f>
        <v>-5.0105219999996287E-4</v>
      </c>
      <c r="AD295" s="123">
        <f t="shared" si="7"/>
        <v>-3.0063140000000598E-4</v>
      </c>
      <c r="AE295" s="120">
        <f>(AD295+1)/(MAX($AD$273:AD295)+1)-1</f>
        <v>-3.0063140000002875E-4</v>
      </c>
      <c r="AF295" s="123">
        <f>MIN($AE$273:AE295)</f>
        <v>-3.8113500000003242E-4</v>
      </c>
      <c r="AG295" s="124">
        <f t="shared" si="8"/>
        <v>0.35</v>
      </c>
      <c r="AH295" s="124">
        <f t="shared" si="9"/>
        <v>0.06</v>
      </c>
      <c r="AI295" s="124">
        <f t="shared" si="10"/>
        <v>0.26799999999999996</v>
      </c>
    </row>
    <row r="296" spans="1:35">
      <c r="A296" s="115">
        <v>44490</v>
      </c>
      <c r="B296" s="202">
        <v>0.99760000000000004</v>
      </c>
      <c r="C296" s="202">
        <v>0.99760000000000004</v>
      </c>
      <c r="D296" s="202">
        <v>0.99760000000000004</v>
      </c>
      <c r="E296" s="204">
        <v>49984968.43</v>
      </c>
      <c r="F296" s="203">
        <v>50105220.960000001</v>
      </c>
      <c r="H296" s="201">
        <f>出入金!AB296</f>
        <v>50000000</v>
      </c>
      <c r="I296" s="201">
        <f>出入金!AC296</f>
        <v>4095563.1399317407</v>
      </c>
      <c r="J296" s="34">
        <f>出入金!C294</f>
        <v>4.2975757575757674E-2</v>
      </c>
      <c r="K296" s="167">
        <f t="shared" si="0"/>
        <v>5010.5200000032783</v>
      </c>
      <c r="L296" s="167">
        <f t="shared" si="1"/>
        <v>-15031.570000000298</v>
      </c>
      <c r="M296" s="48">
        <v>0</v>
      </c>
      <c r="N296" s="167">
        <f t="shared" si="2"/>
        <v>97871.997280916345</v>
      </c>
      <c r="O296" s="167">
        <f t="shared" si="3"/>
        <v>5010.5200000032783</v>
      </c>
      <c r="P296" s="167">
        <f t="shared" si="4"/>
        <v>-15031.570000000298</v>
      </c>
      <c r="Q296" s="123">
        <f t="shared" si="5"/>
        <v>-3.6702083416667395E-3</v>
      </c>
      <c r="R296" s="123">
        <f>K296/AVERAGE($H$273:H296)</f>
        <v>1.0021040000006556E-4</v>
      </c>
      <c r="S296" s="123">
        <f>L296/AVERAGE($H$273:H296)</f>
        <v>-3.0063140000000598E-4</v>
      </c>
      <c r="T296" s="123">
        <f>O296/AVERAGE($H$273:H296)</f>
        <v>1.0021040000006556E-4</v>
      </c>
      <c r="U296" s="123">
        <f>P296/AVERAGE($H$273:H296)</f>
        <v>-3.0063140000000598E-4</v>
      </c>
      <c r="V296" s="93">
        <f>U296/COUNT($S$273:S296)*365</f>
        <v>-4.5721025416667581E-3</v>
      </c>
      <c r="W296" s="123">
        <f>比较基准!E297/比较基准!$E$273-1</f>
        <v>-1.008783112809164E-2</v>
      </c>
      <c r="X296" s="210">
        <f t="shared" si="6"/>
        <v>9.7871997280916338E-3</v>
      </c>
      <c r="Y296" s="210">
        <f>R296-(比较基准!B297/比较基准!B296-1)</f>
        <v>2.7621279328322464E-3</v>
      </c>
      <c r="Z296" s="210">
        <f>X296/COUNT($X$273:X296)*365</f>
        <v>0.14884699586472694</v>
      </c>
      <c r="AA296" s="211">
        <f>(V296-J296)/(STDEV($T$273:T296)*SQRT(365))</f>
        <v>-29.855362823304304</v>
      </c>
      <c r="AB296" s="120">
        <f>(S296+1)/(MAX($S$273:S296)+1)-1</f>
        <v>-3.0063140000002875E-4</v>
      </c>
      <c r="AC296" s="123">
        <f>MIN($AB$273:AB296)</f>
        <v>-5.0105219999996287E-4</v>
      </c>
      <c r="AD296" s="123">
        <f t="shared" si="7"/>
        <v>-3.0063140000000598E-4</v>
      </c>
      <c r="AE296" s="120">
        <f>(AD296+1)/(MAX($AD$273:AD296)+1)-1</f>
        <v>-3.0063140000002875E-4</v>
      </c>
      <c r="AF296" s="123">
        <f>MIN($AE$273:AE296)</f>
        <v>-3.8113500000003242E-4</v>
      </c>
      <c r="AG296" s="124">
        <f t="shared" si="8"/>
        <v>0.35</v>
      </c>
      <c r="AH296" s="124">
        <f t="shared" si="9"/>
        <v>0.06</v>
      </c>
      <c r="AI296" s="124">
        <f t="shared" si="10"/>
        <v>0.26799999999999996</v>
      </c>
    </row>
    <row r="297" spans="1:35">
      <c r="A297" s="115">
        <v>44491</v>
      </c>
      <c r="B297" s="202">
        <v>0.99760000000000004</v>
      </c>
      <c r="C297" s="202">
        <v>0.99760000000000004</v>
      </c>
      <c r="D297" s="202">
        <v>0.99760000000000004</v>
      </c>
      <c r="E297" s="204">
        <v>49984968.43</v>
      </c>
      <c r="F297" s="203">
        <v>50105220.960000001</v>
      </c>
      <c r="H297" s="201">
        <f>出入金!AB297</f>
        <v>50000000</v>
      </c>
      <c r="I297" s="201">
        <f>出入金!AC297</f>
        <v>4251700.6802721089</v>
      </c>
      <c r="J297" s="34">
        <f>出入金!C295</f>
        <v>4.2974339622641605E-2</v>
      </c>
      <c r="K297" s="167">
        <f t="shared" si="0"/>
        <v>0</v>
      </c>
      <c r="L297" s="167">
        <f t="shared" si="1"/>
        <v>-15031.570000000298</v>
      </c>
      <c r="M297" s="48">
        <v>0</v>
      </c>
      <c r="N297" s="167">
        <f t="shared" si="2"/>
        <v>198542.37587835913</v>
      </c>
      <c r="O297" s="167">
        <f t="shared" si="3"/>
        <v>0</v>
      </c>
      <c r="P297" s="167">
        <f t="shared" si="4"/>
        <v>-15031.570000000298</v>
      </c>
      <c r="Q297" s="123">
        <f t="shared" si="5"/>
        <v>-3.5354252640000701E-3</v>
      </c>
      <c r="R297" s="123">
        <f>K297/AVERAGE($H$273:H297)</f>
        <v>0</v>
      </c>
      <c r="S297" s="123">
        <f>L297/AVERAGE($H$273:H297)</f>
        <v>-3.0063140000000598E-4</v>
      </c>
      <c r="T297" s="123">
        <f>O297/AVERAGE($H$273:H297)</f>
        <v>0</v>
      </c>
      <c r="U297" s="123">
        <f>P297/AVERAGE($H$273:H297)</f>
        <v>-3.0063140000000598E-4</v>
      </c>
      <c r="V297" s="93">
        <f>U297/COUNT($S$273:S297)*365</f>
        <v>-4.389218440000087E-3</v>
      </c>
      <c r="W297" s="123">
        <f>比较基准!E298/比较基准!$E$273-1</f>
        <v>-2.0154868987835917E-2</v>
      </c>
      <c r="X297" s="210">
        <f t="shared" si="6"/>
        <v>1.9854237587835912E-2</v>
      </c>
      <c r="Y297" s="210">
        <f>R297-(比较基准!B298/比较基准!B297-1)</f>
        <v>8.6697411378529043E-3</v>
      </c>
      <c r="Z297" s="210">
        <f>X297/COUNT($X$273:X297)*365</f>
        <v>0.28987186878240434</v>
      </c>
      <c r="AA297" s="211">
        <f>(V297-J297)/(STDEV($T$273:T297)*SQRT(365))</f>
        <v>-30.364969047497304</v>
      </c>
      <c r="AB297" s="120">
        <f>(S297+1)/(MAX($S$273:S297)+1)-1</f>
        <v>-3.0063140000002875E-4</v>
      </c>
      <c r="AC297" s="123">
        <f>MIN($AB$273:AB297)</f>
        <v>-5.0105219999996287E-4</v>
      </c>
      <c r="AD297" s="123">
        <f t="shared" si="7"/>
        <v>-3.0063140000000598E-4</v>
      </c>
      <c r="AE297" s="120">
        <f>(AD297+1)/(MAX($AD$273:AD297)+1)-1</f>
        <v>-3.0063140000002875E-4</v>
      </c>
      <c r="AF297" s="123">
        <f>MIN($AE$273:AE297)</f>
        <v>-3.8113500000003242E-4</v>
      </c>
      <c r="AG297" s="124">
        <f t="shared" si="8"/>
        <v>0.35</v>
      </c>
      <c r="AH297" s="124">
        <f t="shared" si="9"/>
        <v>0.06</v>
      </c>
      <c r="AI297" s="124">
        <f t="shared" si="10"/>
        <v>0.26799999999999996</v>
      </c>
    </row>
    <row r="298" spans="1:35">
      <c r="A298" s="115">
        <v>44492</v>
      </c>
      <c r="B298" s="202">
        <v>0.99760000000000004</v>
      </c>
      <c r="C298" s="202">
        <v>0.99760000000000004</v>
      </c>
      <c r="D298" s="202">
        <v>0.99760000000000004</v>
      </c>
      <c r="E298" s="204">
        <v>49984968.43</v>
      </c>
      <c r="F298" s="203">
        <v>50105220.960000001</v>
      </c>
      <c r="H298" s="201">
        <f>出入金!AB298</f>
        <v>50000000</v>
      </c>
      <c r="I298" s="201">
        <f>出入金!AC298</f>
        <v>4406779.6610169495</v>
      </c>
      <c r="J298" s="34">
        <f>出入金!C296</f>
        <v>4.297293233082717E-2</v>
      </c>
      <c r="K298" s="167">
        <f t="shared" si="0"/>
        <v>0</v>
      </c>
      <c r="L298" s="167">
        <f t="shared" si="1"/>
        <v>-15031.570000000298</v>
      </c>
      <c r="M298" s="48">
        <v>0</v>
      </c>
      <c r="N298" s="167">
        <f t="shared" si="2"/>
        <v>198542.37587835913</v>
      </c>
      <c r="O298" s="167">
        <f t="shared" si="3"/>
        <v>0</v>
      </c>
      <c r="P298" s="167">
        <f t="shared" si="4"/>
        <v>-15031.570000000298</v>
      </c>
      <c r="Q298" s="123">
        <f t="shared" si="5"/>
        <v>-3.4110101153846826E-3</v>
      </c>
      <c r="R298" s="123">
        <f>K298/AVERAGE($H$273:H298)</f>
        <v>0</v>
      </c>
      <c r="S298" s="123">
        <f>L298/AVERAGE($H$273:H298)</f>
        <v>-3.0063140000000598E-4</v>
      </c>
      <c r="T298" s="123">
        <f>O298/AVERAGE($H$273:H298)</f>
        <v>0</v>
      </c>
      <c r="U298" s="123">
        <f>P298/AVERAGE($H$273:H298)</f>
        <v>-3.0063140000000598E-4</v>
      </c>
      <c r="V298" s="93">
        <f>U298/COUNT($S$273:S298)*365</f>
        <v>-4.22040234615393E-3</v>
      </c>
      <c r="W298" s="123">
        <f>比较基准!E299/比较基准!$E$273-1</f>
        <v>-2.0154868987835917E-2</v>
      </c>
      <c r="X298" s="210">
        <f t="shared" si="6"/>
        <v>1.9854237587835912E-2</v>
      </c>
      <c r="Y298" s="210">
        <f>R298-(比较基准!B299/比较基准!B298-1)</f>
        <v>0</v>
      </c>
      <c r="Z298" s="210">
        <f>X298/COUNT($X$273:X298)*365</f>
        <v>0.27872295075231185</v>
      </c>
      <c r="AA298" s="211">
        <f>(V298-J298)/(STDEV($T$273:T298)*SQRT(365))</f>
        <v>-30.866324701423061</v>
      </c>
      <c r="AB298" s="120">
        <f>(S298+1)/(MAX($S$273:S298)+1)-1</f>
        <v>-3.0063140000002875E-4</v>
      </c>
      <c r="AC298" s="123">
        <f>MIN($AB$273:AB298)</f>
        <v>-5.0105219999996287E-4</v>
      </c>
      <c r="AD298" s="123">
        <f t="shared" si="7"/>
        <v>-3.0063140000000598E-4</v>
      </c>
      <c r="AE298" s="120">
        <f>(AD298+1)/(MAX($AD$273:AD298)+1)-1</f>
        <v>-3.0063140000002875E-4</v>
      </c>
      <c r="AF298" s="123">
        <f>MIN($AE$273:AE298)</f>
        <v>-3.8113500000003242E-4</v>
      </c>
      <c r="AG298" s="124">
        <f t="shared" si="8"/>
        <v>0.35</v>
      </c>
      <c r="AH298" s="124">
        <f t="shared" si="9"/>
        <v>0.06</v>
      </c>
      <c r="AI298" s="124">
        <f t="shared" si="10"/>
        <v>0.26799999999999996</v>
      </c>
    </row>
    <row r="299" spans="1:35">
      <c r="A299" s="115">
        <v>44493</v>
      </c>
      <c r="B299" s="202">
        <v>0.99760000000000004</v>
      </c>
      <c r="C299" s="202">
        <v>0.99760000000000004</v>
      </c>
      <c r="D299" s="202">
        <v>0.99760000000000004</v>
      </c>
      <c r="E299" s="204">
        <v>49984968.43</v>
      </c>
      <c r="F299" s="203">
        <v>50105220.960000001</v>
      </c>
      <c r="H299" s="201">
        <f>出入金!AB299</f>
        <v>50000000</v>
      </c>
      <c r="I299" s="201">
        <f>出入金!AC299</f>
        <v>4560810.8108108109</v>
      </c>
      <c r="J299" s="34">
        <f>出入金!C297</f>
        <v>4.2971535580524446E-2</v>
      </c>
      <c r="K299" s="167">
        <f t="shared" si="0"/>
        <v>0</v>
      </c>
      <c r="L299" s="167">
        <f t="shared" si="1"/>
        <v>-15031.570000000298</v>
      </c>
      <c r="M299" s="48">
        <v>0</v>
      </c>
      <c r="N299" s="167">
        <f t="shared" si="2"/>
        <v>198542.37587835913</v>
      </c>
      <c r="O299" s="167">
        <f t="shared" si="3"/>
        <v>0</v>
      </c>
      <c r="P299" s="167">
        <f t="shared" si="4"/>
        <v>-15031.570000000298</v>
      </c>
      <c r="Q299" s="123">
        <f t="shared" si="5"/>
        <v>-3.2958109037037691E-3</v>
      </c>
      <c r="R299" s="123">
        <f>K299/AVERAGE($H$273:H299)</f>
        <v>0</v>
      </c>
      <c r="S299" s="123">
        <f>L299/AVERAGE($H$273:H299)</f>
        <v>-3.0063140000000598E-4</v>
      </c>
      <c r="T299" s="123">
        <f>O299/AVERAGE($H$273:H299)</f>
        <v>0</v>
      </c>
      <c r="U299" s="123">
        <f>P299/AVERAGE($H$273:H299)</f>
        <v>-3.0063140000000598E-4</v>
      </c>
      <c r="V299" s="93">
        <f>U299/COUNT($S$273:S299)*365</f>
        <v>-4.0640911481482295E-3</v>
      </c>
      <c r="W299" s="123">
        <f>比较基准!E300/比较基准!$E$273-1</f>
        <v>-2.0154868987835917E-2</v>
      </c>
      <c r="X299" s="210">
        <f t="shared" si="6"/>
        <v>1.9854237587835912E-2</v>
      </c>
      <c r="Y299" s="210">
        <f>R299-(比较基准!B300/比较基准!B299-1)</f>
        <v>0</v>
      </c>
      <c r="Z299" s="210">
        <f>X299/COUNT($X$273:X299)*365</f>
        <v>0.26839987850222624</v>
      </c>
      <c r="AA299" s="211">
        <f>(V299-J299)/(STDEV($T$273:T299)*SQRT(365))</f>
        <v>-31.359803202454806</v>
      </c>
      <c r="AB299" s="120">
        <f>(S299+1)/(MAX($S$273:S299)+1)-1</f>
        <v>-3.0063140000002875E-4</v>
      </c>
      <c r="AC299" s="123">
        <f>MIN($AB$273:AB299)</f>
        <v>-5.0105219999996287E-4</v>
      </c>
      <c r="AD299" s="123">
        <f t="shared" si="7"/>
        <v>-3.0063140000000598E-4</v>
      </c>
      <c r="AE299" s="120">
        <f>(AD299+1)/(MAX($AD$273:AD299)+1)-1</f>
        <v>-3.0063140000002875E-4</v>
      </c>
      <c r="AF299" s="123">
        <f>MIN($AE$273:AE299)</f>
        <v>-3.8113500000003242E-4</v>
      </c>
      <c r="AG299" s="124">
        <f t="shared" si="8"/>
        <v>0.35</v>
      </c>
      <c r="AH299" s="124">
        <f t="shared" si="9"/>
        <v>0.06</v>
      </c>
      <c r="AI299" s="124">
        <f t="shared" si="10"/>
        <v>0.26799999999999996</v>
      </c>
    </row>
    <row r="300" spans="1:35">
      <c r="A300" s="115">
        <v>44494</v>
      </c>
      <c r="B300" s="202">
        <v>1.0015000000000001</v>
      </c>
      <c r="C300" s="202">
        <v>1.0015000000000001</v>
      </c>
      <c r="D300" s="202">
        <v>1.0015000000000001</v>
      </c>
      <c r="E300" s="204">
        <v>49967701</v>
      </c>
      <c r="F300" s="203">
        <v>50105220.960000001</v>
      </c>
      <c r="H300" s="201">
        <f>出入金!AB300</f>
        <v>50000000</v>
      </c>
      <c r="I300" s="201">
        <f>出入金!AC300</f>
        <v>4713804.7138047135</v>
      </c>
      <c r="J300" s="34">
        <f>出入金!C298</f>
        <v>4.2970149253731445E-2</v>
      </c>
      <c r="K300" s="167">
        <f t="shared" si="0"/>
        <v>-17267.429999999702</v>
      </c>
      <c r="L300" s="167">
        <f t="shared" si="1"/>
        <v>-32299</v>
      </c>
      <c r="M300" s="48">
        <v>0</v>
      </c>
      <c r="N300" s="167">
        <f t="shared" si="2"/>
        <v>86425.584506510291</v>
      </c>
      <c r="O300" s="167">
        <f t="shared" si="3"/>
        <v>-17267.429999999702</v>
      </c>
      <c r="P300" s="167">
        <f t="shared" si="4"/>
        <v>-32299</v>
      </c>
      <c r="Q300" s="123">
        <f t="shared" si="5"/>
        <v>-6.852002142857143E-3</v>
      </c>
      <c r="R300" s="123">
        <f>K300/AVERAGE($H$273:H300)</f>
        <v>-3.4534859999999407E-4</v>
      </c>
      <c r="S300" s="123">
        <f>L300/AVERAGE($H$273:H300)</f>
        <v>-6.4597999999999999E-4</v>
      </c>
      <c r="T300" s="123">
        <f>O300/AVERAGE($H$273:H300)</f>
        <v>-3.4534859999999407E-4</v>
      </c>
      <c r="U300" s="123">
        <f>P300/AVERAGE($H$273:H300)</f>
        <v>-6.4597999999999999E-4</v>
      </c>
      <c r="V300" s="93">
        <f>U300/COUNT($S$273:S300)*365</f>
        <v>-8.4208107142857147E-3</v>
      </c>
      <c r="W300" s="123">
        <f>比较基准!E301/比较基准!$E$273-1</f>
        <v>-9.2885384506510293E-3</v>
      </c>
      <c r="X300" s="210">
        <f t="shared" si="6"/>
        <v>8.6425584506510285E-3</v>
      </c>
      <c r="Y300" s="210">
        <f>R300-(比较基准!B301/比较基准!B300-1)</f>
        <v>-1.2967818839419531E-2</v>
      </c>
      <c r="Z300" s="210">
        <f>X300/COUNT($X$273:X300)*365</f>
        <v>0.11266192266027235</v>
      </c>
      <c r="AA300" s="211">
        <f>(V300-J300)/(STDEV($T$273:T300)*SQRT(365))</f>
        <v>-27.001658358057099</v>
      </c>
      <c r="AB300" s="120">
        <f>(S300+1)/(MAX($S$273:S300)+1)-1</f>
        <v>-6.4598000000004596E-4</v>
      </c>
      <c r="AC300" s="123">
        <f>MIN($AB$273:AB300)</f>
        <v>-6.4598000000004596E-4</v>
      </c>
      <c r="AD300" s="123">
        <f t="shared" si="7"/>
        <v>-3.0063140000000598E-4</v>
      </c>
      <c r="AE300" s="120">
        <f>(AD300+1)/(MAX($AD$273:AD300)+1)-1</f>
        <v>-3.0063140000002875E-4</v>
      </c>
      <c r="AF300" s="123">
        <f>MIN($AE$273:AE300)</f>
        <v>-3.8113500000003242E-4</v>
      </c>
      <c r="AG300" s="124">
        <f t="shared" si="8"/>
        <v>0.35</v>
      </c>
      <c r="AH300" s="124">
        <f t="shared" si="9"/>
        <v>0.06</v>
      </c>
      <c r="AI300" s="124">
        <f t="shared" si="10"/>
        <v>0.26799999999999996</v>
      </c>
    </row>
    <row r="301" spans="1:35">
      <c r="A301" s="115">
        <v>44495</v>
      </c>
      <c r="B301" s="202">
        <v>0.99919999999999998</v>
      </c>
      <c r="C301" s="202">
        <v>0.99919999999999998</v>
      </c>
      <c r="D301" s="202">
        <v>0.99890000000000001</v>
      </c>
      <c r="E301" s="204">
        <v>50065136.780000001</v>
      </c>
      <c r="F301" s="203">
        <v>50105220.960000001</v>
      </c>
      <c r="H301" s="201">
        <f>出入金!AB301</f>
        <v>50000000</v>
      </c>
      <c r="I301" s="201">
        <f>出入金!AC301</f>
        <v>4865771.812080537</v>
      </c>
      <c r="J301" s="34">
        <f>出入金!C299</f>
        <v>4.2968773234200841E-2</v>
      </c>
      <c r="K301" s="167">
        <f t="shared" si="0"/>
        <v>97435.780000001192</v>
      </c>
      <c r="L301" s="167">
        <f t="shared" si="1"/>
        <v>65136.780000001192</v>
      </c>
      <c r="M301" s="48">
        <v>13027.36</v>
      </c>
      <c r="N301" s="167">
        <f t="shared" si="2"/>
        <v>108077.2765093294</v>
      </c>
      <c r="O301" s="167">
        <f t="shared" si="3"/>
        <v>84408.420000001192</v>
      </c>
      <c r="P301" s="167">
        <f t="shared" si="4"/>
        <v>52109.420000001192</v>
      </c>
      <c r="Q301" s="123">
        <f t="shared" si="5"/>
        <v>1.3386731337931279E-2</v>
      </c>
      <c r="R301" s="123">
        <f>K301/AVERAGE($H$273:H301)</f>
        <v>1.9487156000000238E-3</v>
      </c>
      <c r="S301" s="123">
        <f>L301/AVERAGE($H$273:H301)</f>
        <v>1.3027356000000238E-3</v>
      </c>
      <c r="T301" s="123">
        <f>O301/AVERAGE($H$273:H301)</f>
        <v>1.6881684000000239E-3</v>
      </c>
      <c r="U301" s="123">
        <f>P301/AVERAGE($H$273:H301)</f>
        <v>1.0421884000000239E-3</v>
      </c>
      <c r="V301" s="93">
        <f>U301/COUNT($S$273:S301)*365</f>
        <v>1.3117198827586508E-2</v>
      </c>
      <c r="W301" s="123">
        <f>比较基准!E302/比较基准!$E$273-1</f>
        <v>-9.5049920509329144E-3</v>
      </c>
      <c r="X301" s="210">
        <f t="shared" si="6"/>
        <v>1.0807727650932939E-2</v>
      </c>
      <c r="Y301" s="210">
        <f>R301-(比较基准!B302/比较基准!B301-1)</f>
        <v>5.0930104002863529E-3</v>
      </c>
      <c r="Z301" s="210">
        <f>X301/COUNT($X$273:X301)*365</f>
        <v>0.13602829629622493</v>
      </c>
      <c r="AA301" s="211">
        <f>(V301-J301)/(STDEV($T$273:T301)*SQRT(365))</f>
        <v>-4.6994516087299507</v>
      </c>
      <c r="AB301" s="120">
        <f>(S301+1)/(MAX($S$273:S301)+1)-1</f>
        <v>0</v>
      </c>
      <c r="AC301" s="123">
        <f>MIN($AB$273:AB301)</f>
        <v>-6.4598000000004596E-4</v>
      </c>
      <c r="AD301" s="123">
        <f t="shared" si="7"/>
        <v>-3.0063140000000598E-4</v>
      </c>
      <c r="AE301" s="120">
        <f>(AD301+1)/(MAX($AD$273:AD301)+1)-1</f>
        <v>-3.0063140000002875E-4</v>
      </c>
      <c r="AF301" s="123">
        <f>MIN($AE$273:AE301)</f>
        <v>-3.8113500000003242E-4</v>
      </c>
      <c r="AG301" s="124">
        <f t="shared" si="8"/>
        <v>0.35</v>
      </c>
      <c r="AH301" s="124">
        <f t="shared" si="9"/>
        <v>0.06</v>
      </c>
      <c r="AI301" s="124">
        <f t="shared" si="10"/>
        <v>0.26799999999999996</v>
      </c>
    </row>
    <row r="302" spans="1:35">
      <c r="A302" s="115">
        <v>44496</v>
      </c>
      <c r="B302" s="202">
        <v>0.99109999999999998</v>
      </c>
      <c r="C302" s="202">
        <v>0.99109999999999998</v>
      </c>
      <c r="D302" s="202">
        <v>0.99109999999999998</v>
      </c>
      <c r="E302" s="204">
        <v>49659284.490000002</v>
      </c>
      <c r="F302" s="203">
        <v>50105220.960000001</v>
      </c>
      <c r="H302" s="201">
        <f>出入金!AB302</f>
        <v>50000000</v>
      </c>
      <c r="I302" s="201">
        <f>出入金!AC302</f>
        <v>5016722.4080267558</v>
      </c>
      <c r="J302" s="34">
        <f>出入金!C300</f>
        <v>4.296740740740751E-2</v>
      </c>
      <c r="K302" s="167">
        <f t="shared" si="0"/>
        <v>-405852.28999999911</v>
      </c>
      <c r="L302" s="167">
        <f t="shared" si="1"/>
        <v>-340715.50999999791</v>
      </c>
      <c r="M302" s="48">
        <v>0</v>
      </c>
      <c r="N302" s="167">
        <f t="shared" si="2"/>
        <v>101976.65341928613</v>
      </c>
      <c r="O302" s="167">
        <f t="shared" si="3"/>
        <v>-392824.92999999912</v>
      </c>
      <c r="P302" s="167">
        <f t="shared" si="4"/>
        <v>-340715.50999999791</v>
      </c>
      <c r="Q302" s="123">
        <f t="shared" si="5"/>
        <v>-6.7915958326666248E-2</v>
      </c>
      <c r="R302" s="123">
        <f>K302/AVERAGE($H$273:H302)</f>
        <v>-8.1170457999999827E-3</v>
      </c>
      <c r="S302" s="123">
        <f>L302/AVERAGE($H$273:H302)</f>
        <v>-6.8143101999999581E-3</v>
      </c>
      <c r="T302" s="123">
        <f>O302/AVERAGE($H$273:H302)</f>
        <v>-7.8564985999999819E-3</v>
      </c>
      <c r="U302" s="123">
        <f>P302/AVERAGE($H$273:H302)</f>
        <v>-6.8143101999999581E-3</v>
      </c>
      <c r="V302" s="93">
        <f>U302/COUNT($S$273:S302)*365</f>
        <v>-8.2907440766666146E-2</v>
      </c>
      <c r="W302" s="123">
        <f>比较基准!E303/比较基准!$E$273-1</f>
        <v>-1.701197554192857E-2</v>
      </c>
      <c r="X302" s="210">
        <f t="shared" si="6"/>
        <v>1.0197665341928612E-2</v>
      </c>
      <c r="Y302" s="210">
        <f>R302-(比较基准!B303/比较基准!B302-1)</f>
        <v>1.890387455389015E-3</v>
      </c>
      <c r="Z302" s="210">
        <f>X302/COUNT($X$273:X302)*365</f>
        <v>0.12407159499346478</v>
      </c>
      <c r="AA302" s="211">
        <f>(V302-J302)/(STDEV($T$273:T302)*SQRT(365))</f>
        <v>-4.4592008554632718</v>
      </c>
      <c r="AB302" s="120">
        <f>(S302+1)/(MAX($S$273:S302)+1)-1</f>
        <v>-8.1064851931479387E-3</v>
      </c>
      <c r="AC302" s="123">
        <f>MIN($AB$273:AB302)</f>
        <v>-8.1064851931479387E-3</v>
      </c>
      <c r="AD302" s="123">
        <f t="shared" si="7"/>
        <v>-3.0063140000000598E-4</v>
      </c>
      <c r="AE302" s="120">
        <f>(AD302+1)/(MAX($AD$273:AD302)+1)-1</f>
        <v>-3.0063140000002875E-4</v>
      </c>
      <c r="AF302" s="123">
        <f>MIN($AE$273:AE302)</f>
        <v>-3.8113500000003242E-4</v>
      </c>
      <c r="AG302" s="124">
        <f t="shared" si="8"/>
        <v>0.35</v>
      </c>
      <c r="AH302" s="124">
        <f t="shared" si="9"/>
        <v>0.06</v>
      </c>
      <c r="AI302" s="124">
        <f t="shared" si="10"/>
        <v>0.26799999999999996</v>
      </c>
    </row>
    <row r="303" spans="1:35">
      <c r="A303" s="115">
        <v>44497</v>
      </c>
      <c r="B303" s="202">
        <v>0.96899999999999997</v>
      </c>
      <c r="C303" s="202">
        <v>0.96899999999999997</v>
      </c>
      <c r="D303" s="202">
        <v>0.96899999999999997</v>
      </c>
      <c r="E303" s="204">
        <v>48551959.109999999</v>
      </c>
      <c r="F303" s="203">
        <v>50105220.960000001</v>
      </c>
      <c r="G303" s="211"/>
      <c r="H303" s="201">
        <f>出入金!AB303</f>
        <v>50000000</v>
      </c>
      <c r="I303" s="201">
        <f>出入金!AC303</f>
        <v>5166666.666666667</v>
      </c>
      <c r="J303" s="34">
        <f>出入金!C301</f>
        <v>4.2966051660516709E-2</v>
      </c>
      <c r="K303" s="167">
        <f t="shared" si="0"/>
        <v>-1107325.3800000027</v>
      </c>
      <c r="L303" s="167">
        <f t="shared" si="1"/>
        <v>-1448040.8900000006</v>
      </c>
      <c r="M303" s="48">
        <v>0</v>
      </c>
      <c r="N303" s="167">
        <f t="shared" si="2"/>
        <v>17637.255182561261</v>
      </c>
      <c r="O303" s="167">
        <f t="shared" si="3"/>
        <v>-1107325.3800000027</v>
      </c>
      <c r="P303" s="167">
        <f t="shared" si="4"/>
        <v>-1448040.8900000006</v>
      </c>
      <c r="Q303" s="123">
        <f t="shared" si="5"/>
        <v>-0.28026597870967751</v>
      </c>
      <c r="R303" s="123">
        <f>K303/AVERAGE($H$273:H303)</f>
        <v>-2.2146507600000052E-2</v>
      </c>
      <c r="S303" s="123">
        <f>L303/AVERAGE($H$273:H303)</f>
        <v>-2.896081780000001E-2</v>
      </c>
      <c r="T303" s="123">
        <f>O303/AVERAGE($H$273:H303)</f>
        <v>-2.2146507600000052E-2</v>
      </c>
      <c r="U303" s="123">
        <f>P303/AVERAGE($H$273:H303)</f>
        <v>-2.896081780000001E-2</v>
      </c>
      <c r="V303" s="93">
        <f>U303/COUNT($S$273:S303)*365</f>
        <v>-0.34099027409677429</v>
      </c>
      <c r="W303" s="123">
        <f>比较基准!E304/比较基准!$E$273-1</f>
        <v>-3.0724543318256137E-2</v>
      </c>
      <c r="X303" s="210">
        <f t="shared" si="6"/>
        <v>1.7637255182561262E-3</v>
      </c>
      <c r="Y303" s="210">
        <f>R303-(比较基准!B304/比较基准!B303-1)</f>
        <v>1.4370251358795244E-4</v>
      </c>
      <c r="Z303" s="210">
        <f>X303/COUNT($X$273:X303)*365</f>
        <v>2.0766445618176969E-2</v>
      </c>
      <c r="AA303" s="211">
        <f>(V303-J303)/(STDEV($T$273:T303)*SQRT(365))</f>
        <v>-4.7892588231951132</v>
      </c>
      <c r="AB303" s="120">
        <f>(S303+1)/(MAX($S$273:S303)+1)-1</f>
        <v>-3.0224179285663788E-2</v>
      </c>
      <c r="AC303" s="123">
        <f>MIN($AB$273:AB303)</f>
        <v>-3.0224179285663788E-2</v>
      </c>
      <c r="AD303" s="123">
        <f t="shared" si="7"/>
        <v>-3.0063140000000598E-4</v>
      </c>
      <c r="AE303" s="120">
        <f>(AD303+1)/(MAX($AD$273:AD303)+1)-1</f>
        <v>-3.0063140000002875E-4</v>
      </c>
      <c r="AF303" s="123">
        <f>MIN($AE$273:AE303)</f>
        <v>-3.8113500000003242E-4</v>
      </c>
      <c r="AG303" s="124">
        <f t="shared" si="8"/>
        <v>0.35</v>
      </c>
      <c r="AH303" s="124">
        <f t="shared" si="9"/>
        <v>0.06</v>
      </c>
      <c r="AI303" s="124">
        <f t="shared" si="10"/>
        <v>0.26799999999999996</v>
      </c>
    </row>
    <row r="304" spans="1:35">
      <c r="A304" s="115">
        <v>44498</v>
      </c>
      <c r="B304" s="202">
        <v>0.97989999999999999</v>
      </c>
      <c r="C304" s="202">
        <v>0.97989999999999999</v>
      </c>
      <c r="D304" s="202">
        <v>0.97989999999999999</v>
      </c>
      <c r="E304" s="204">
        <v>49098106.020000003</v>
      </c>
      <c r="F304" s="203">
        <v>50105220.960000001</v>
      </c>
      <c r="H304" s="201">
        <f>出入金!AB304</f>
        <v>50000000</v>
      </c>
      <c r="I304" s="201">
        <f>出入金!AC304</f>
        <v>5315614.6179401996</v>
      </c>
      <c r="J304" s="34">
        <f>出入金!C302</f>
        <v>4.2964705882353044E-2</v>
      </c>
      <c r="K304" s="167">
        <f t="shared" si="0"/>
        <v>546146.91000000387</v>
      </c>
      <c r="L304" s="167">
        <f t="shared" si="1"/>
        <v>-901893.97999999672</v>
      </c>
      <c r="M304" s="48">
        <v>0</v>
      </c>
      <c r="N304" s="167">
        <f t="shared" si="2"/>
        <v>26146.332427718738</v>
      </c>
      <c r="O304" s="167">
        <f t="shared" si="3"/>
        <v>546146.91000000387</v>
      </c>
      <c r="P304" s="167">
        <f t="shared" si="4"/>
        <v>-901893.97999999672</v>
      </c>
      <c r="Q304" s="123">
        <f t="shared" si="5"/>
        <v>-0.16966880498749937</v>
      </c>
      <c r="R304" s="123">
        <f>K304/AVERAGE($H$273:H304)</f>
        <v>1.0922938200000077E-2</v>
      </c>
      <c r="S304" s="123">
        <f>L304/AVERAGE($H$273:H304)</f>
        <v>-1.8037879599999935E-2</v>
      </c>
      <c r="T304" s="123">
        <f>O304/AVERAGE($H$273:H304)</f>
        <v>1.0922938200000077E-2</v>
      </c>
      <c r="U304" s="123">
        <f>P304/AVERAGE($H$273:H304)</f>
        <v>-1.8037879599999935E-2</v>
      </c>
      <c r="V304" s="93">
        <f>U304/COUNT($S$273:S304)*365</f>
        <v>-0.20574456418749926</v>
      </c>
      <c r="W304" s="123">
        <f>比较基准!E305/比较基准!$E$273-1</f>
        <v>-2.0652512842771809E-2</v>
      </c>
      <c r="X304" s="210">
        <f t="shared" si="6"/>
        <v>2.6146332427718737E-3</v>
      </c>
      <c r="Y304" s="210">
        <f>R304-(比较基准!B305/比较基准!B304-1)</f>
        <v>-5.2378645550813941E-3</v>
      </c>
      <c r="Z304" s="210">
        <f>X304/COUNT($X$273:X304)*365</f>
        <v>2.9823160425366684E-2</v>
      </c>
      <c r="AA304" s="211">
        <f>(V304-J304)/(STDEV($T$273:T304)*SQRT(365))</f>
        <v>-2.8118317631024294</v>
      </c>
      <c r="AB304" s="120">
        <f>(S304+1)/(MAX($S$273:S304)+1)-1</f>
        <v>-1.9315452272694156E-2</v>
      </c>
      <c r="AC304" s="123">
        <f>MIN($AB$273:AB304)</f>
        <v>-3.0224179285663788E-2</v>
      </c>
      <c r="AD304" s="123">
        <f t="shared" si="7"/>
        <v>-1.8037879599999935E-2</v>
      </c>
      <c r="AE304" s="120">
        <f>(AD304+1)/(MAX($AD$273:AD304)+1)-1</f>
        <v>-1.8037879599999918E-2</v>
      </c>
      <c r="AF304" s="123">
        <f>MIN($AE$273:AE304)</f>
        <v>-1.8037879599999918E-2</v>
      </c>
      <c r="AG304" s="124">
        <f t="shared" si="8"/>
        <v>0.35</v>
      </c>
      <c r="AH304" s="124">
        <f t="shared" si="9"/>
        <v>0.06</v>
      </c>
      <c r="AI304" s="124">
        <f t="shared" si="10"/>
        <v>0.26799999999999996</v>
      </c>
    </row>
    <row r="305" spans="1:35">
      <c r="A305" s="115">
        <v>44499</v>
      </c>
      <c r="B305" s="202">
        <v>0.97989999999999999</v>
      </c>
      <c r="C305" s="202">
        <v>0.97989999999999999</v>
      </c>
      <c r="D305" s="202">
        <v>0.97989999999999999</v>
      </c>
      <c r="E305" s="204">
        <v>49098106.020000003</v>
      </c>
      <c r="F305" s="203">
        <v>50105220.960000001</v>
      </c>
      <c r="H305" s="201">
        <f>出入金!AB305</f>
        <v>50000000</v>
      </c>
      <c r="I305" s="201">
        <f>出入金!AC305</f>
        <v>5463576.1589403972</v>
      </c>
      <c r="J305" s="34">
        <f>出入金!C303</f>
        <v>4.2963369963370066E-2</v>
      </c>
      <c r="K305" s="167">
        <f t="shared" ref="K305:K336" si="11">L305-L304</f>
        <v>0</v>
      </c>
      <c r="L305" s="167">
        <f t="shared" ref="L305:L336" si="12">E305-H305</f>
        <v>-901893.97999999672</v>
      </c>
      <c r="M305" s="48">
        <v>0</v>
      </c>
      <c r="N305" s="167">
        <f t="shared" ref="N305:N336" si="13">IF(X305&gt;0,X305*H305*0.2,0)</f>
        <v>26146.332427718738</v>
      </c>
      <c r="O305" s="167">
        <f t="shared" ref="O305:O336" si="14">P305-P304</f>
        <v>0</v>
      </c>
      <c r="P305" s="167">
        <f t="shared" ref="P305:P336" si="15">L305-M305</f>
        <v>-901893.97999999672</v>
      </c>
      <c r="Q305" s="123">
        <f t="shared" ref="Q305:Q336" si="16">L305/I305</f>
        <v>-0.16507392846060545</v>
      </c>
      <c r="R305" s="123">
        <f>K305/AVERAGE($H$273:H305)</f>
        <v>0</v>
      </c>
      <c r="S305" s="123">
        <f>L305/AVERAGE($H$273:H305)</f>
        <v>-1.8037879599999935E-2</v>
      </c>
      <c r="T305" s="123">
        <f>O305/AVERAGE($H$273:H305)</f>
        <v>0</v>
      </c>
      <c r="U305" s="123">
        <f>P305/AVERAGE($H$273:H305)</f>
        <v>-1.8037879599999935E-2</v>
      </c>
      <c r="V305" s="93">
        <f>U305/COUNT($S$273:S305)*365</f>
        <v>-0.19950988042424173</v>
      </c>
      <c r="W305" s="123">
        <f>比较基准!E306/比较基准!$E$273-1</f>
        <v>-2.0652512842771809E-2</v>
      </c>
      <c r="X305" s="210">
        <f t="shared" ref="X305:X336" si="17">S305-W305</f>
        <v>2.6146332427718737E-3</v>
      </c>
      <c r="Y305" s="210">
        <f>R305-(比较基准!B306/比较基准!B305-1)</f>
        <v>0</v>
      </c>
      <c r="Z305" s="210">
        <f>X305/COUNT($X$273:X305)*365</f>
        <v>2.8919428291264666E-2</v>
      </c>
      <c r="AA305" s="211">
        <f>(V305-J305)/(STDEV($T$273:T305)*SQRT(365))</f>
        <v>-2.7845477473956488</v>
      </c>
      <c r="AB305" s="120">
        <f>(S305+1)/(MAX($S$273:S305)+1)-1</f>
        <v>-1.9315452272694156E-2</v>
      </c>
      <c r="AC305" s="123">
        <f>MIN($AB$273:AB305)</f>
        <v>-3.0224179285663788E-2</v>
      </c>
      <c r="AD305" s="123">
        <f t="shared" ref="AD305:AD336" si="18">IF(WEEKDAY(A:A)=6,S:S,AD304)</f>
        <v>-1.8037879599999935E-2</v>
      </c>
      <c r="AE305" s="120">
        <f>(AD305+1)/(MAX($AD$273:AD305)+1)-1</f>
        <v>-1.8037879599999918E-2</v>
      </c>
      <c r="AF305" s="123">
        <f>MIN($AE$273:AE305)</f>
        <v>-1.8037879599999918E-2</v>
      </c>
      <c r="AG305" s="124">
        <f t="shared" si="8"/>
        <v>0.35</v>
      </c>
      <c r="AH305" s="124">
        <f t="shared" si="9"/>
        <v>0.06</v>
      </c>
      <c r="AI305" s="124">
        <f t="shared" si="10"/>
        <v>0.26799999999999996</v>
      </c>
    </row>
    <row r="306" spans="1:35">
      <c r="A306" s="115">
        <v>44500</v>
      </c>
      <c r="B306" s="202">
        <v>0.97989999999999999</v>
      </c>
      <c r="C306" s="202">
        <v>0.97989999999999999</v>
      </c>
      <c r="D306" s="202">
        <v>0.97989999999999999</v>
      </c>
      <c r="E306" s="204">
        <v>49098106.020000003</v>
      </c>
      <c r="F306" s="203">
        <v>50105220.960000001</v>
      </c>
      <c r="H306" s="201">
        <f>出入金!AB306</f>
        <v>50000000</v>
      </c>
      <c r="I306" s="201">
        <f>出入金!AC306</f>
        <v>5610561.0561056109</v>
      </c>
      <c r="J306" s="34">
        <f>出入金!C304</f>
        <v>4.296204379562054E-2</v>
      </c>
      <c r="K306" s="167">
        <f t="shared" si="11"/>
        <v>0</v>
      </c>
      <c r="L306" s="167">
        <f t="shared" si="12"/>
        <v>-901893.97999999672</v>
      </c>
      <c r="M306" s="48">
        <v>0</v>
      </c>
      <c r="N306" s="167">
        <f t="shared" si="13"/>
        <v>26146.332427718738</v>
      </c>
      <c r="O306" s="167">
        <f t="shared" si="14"/>
        <v>0</v>
      </c>
      <c r="P306" s="167">
        <f t="shared" si="15"/>
        <v>-901893.97999999672</v>
      </c>
      <c r="Q306" s="123">
        <f t="shared" si="16"/>
        <v>-0.16074933878823469</v>
      </c>
      <c r="R306" s="123">
        <f>K306/AVERAGE($H$273:H306)</f>
        <v>0</v>
      </c>
      <c r="S306" s="123">
        <f>L306/AVERAGE($H$273:H306)</f>
        <v>-1.8037879599999935E-2</v>
      </c>
      <c r="T306" s="123">
        <f>O306/AVERAGE($H$273:H306)</f>
        <v>0</v>
      </c>
      <c r="U306" s="123">
        <f>P306/AVERAGE($H$273:H306)</f>
        <v>-1.8037879599999935E-2</v>
      </c>
      <c r="V306" s="93">
        <f>U306/COUNT($S$273:S306)*365</f>
        <v>-0.19364194276470517</v>
      </c>
      <c r="W306" s="123">
        <f>比较基准!E307/比较基准!$E$273-1</f>
        <v>-2.0652512842771809E-2</v>
      </c>
      <c r="X306" s="210">
        <f t="shared" si="17"/>
        <v>2.6146332427718737E-3</v>
      </c>
      <c r="Y306" s="210">
        <f>R306-(比较基准!B307/比较基准!B306-1)</f>
        <v>0</v>
      </c>
      <c r="Z306" s="210">
        <f>X306/COUNT($X$273:X306)*365</f>
        <v>2.8068856870933349E-2</v>
      </c>
      <c r="AA306" s="211">
        <f>(V306-J306)/(STDEV($T$273:T306)*SQRT(365))</f>
        <v>-2.7586726605879339</v>
      </c>
      <c r="AB306" s="120">
        <f>(S306+1)/(MAX($S$273:S306)+1)-1</f>
        <v>-1.9315452272694156E-2</v>
      </c>
      <c r="AC306" s="123">
        <f>MIN($AB$273:AB306)</f>
        <v>-3.0224179285663788E-2</v>
      </c>
      <c r="AD306" s="123">
        <f t="shared" si="18"/>
        <v>-1.8037879599999935E-2</v>
      </c>
      <c r="AE306" s="120">
        <f>(AD306+1)/(MAX($AD$273:AD306)+1)-1</f>
        <v>-1.8037879599999918E-2</v>
      </c>
      <c r="AF306" s="123">
        <f>MIN($AE$273:AE306)</f>
        <v>-1.8037879599999918E-2</v>
      </c>
      <c r="AG306" s="124">
        <f t="shared" ref="AG306:AG337" si="19">$AG$273</f>
        <v>0.35</v>
      </c>
      <c r="AH306" s="124">
        <f t="shared" ref="AH306:AH337" si="20">$AH$273</f>
        <v>0.06</v>
      </c>
      <c r="AI306" s="124">
        <f t="shared" ref="AI306:AI337" si="21">$AI$273</f>
        <v>0.26799999999999996</v>
      </c>
    </row>
    <row r="307" spans="1:35">
      <c r="A307" s="115">
        <v>44501</v>
      </c>
      <c r="B307" s="202">
        <v>0.98519999999999996</v>
      </c>
      <c r="C307" s="202">
        <v>0.98519999999999996</v>
      </c>
      <c r="D307" s="202">
        <v>0.98519999999999996</v>
      </c>
      <c r="E307" s="204">
        <v>49363663.689999998</v>
      </c>
      <c r="F307" s="203">
        <v>50105220.960000001</v>
      </c>
      <c r="H307" s="201">
        <f>出入金!AB307</f>
        <v>50000000</v>
      </c>
      <c r="I307" s="201">
        <f>出入金!AC307</f>
        <v>5756578.9473684207</v>
      </c>
      <c r="J307" s="34">
        <f>出入金!C305</f>
        <v>4.2960727272727373E-2</v>
      </c>
      <c r="K307" s="167">
        <f t="shared" si="11"/>
        <v>265557.66999999434</v>
      </c>
      <c r="L307" s="167">
        <f t="shared" si="12"/>
        <v>-636336.31000000238</v>
      </c>
      <c r="M307" s="48">
        <v>0</v>
      </c>
      <c r="N307" s="167">
        <f t="shared" si="13"/>
        <v>25905.491611246565</v>
      </c>
      <c r="O307" s="167">
        <f t="shared" si="14"/>
        <v>265557.66999999434</v>
      </c>
      <c r="P307" s="167">
        <f t="shared" si="15"/>
        <v>-636336.31000000238</v>
      </c>
      <c r="Q307" s="123">
        <f t="shared" si="16"/>
        <v>-0.11054070756571471</v>
      </c>
      <c r="R307" s="123">
        <f>K307/AVERAGE($H$273:H307)</f>
        <v>5.3111533999998864E-3</v>
      </c>
      <c r="S307" s="123">
        <f>L307/AVERAGE($H$273:H307)</f>
        <v>-1.2726726200000048E-2</v>
      </c>
      <c r="T307" s="123">
        <f>O307/AVERAGE($H$273:H307)</f>
        <v>5.3111533999998864E-3</v>
      </c>
      <c r="U307" s="123">
        <f>P307/AVERAGE($H$273:H307)</f>
        <v>-1.2726726200000048E-2</v>
      </c>
      <c r="V307" s="93">
        <f>U307/COUNT($S$273:S307)*365</f>
        <v>-0.13272157322857192</v>
      </c>
      <c r="W307" s="123">
        <f>比较基准!E308/比较基准!$E$273-1</f>
        <v>-1.5317275361124705E-2</v>
      </c>
      <c r="X307" s="210">
        <f t="shared" si="17"/>
        <v>2.5905491611246563E-3</v>
      </c>
      <c r="Y307" s="210">
        <f>R307-(比较基准!B308/比较基准!B307-1)</f>
        <v>-4.2085077313909133E-3</v>
      </c>
      <c r="Z307" s="210">
        <f>X307/COUNT($X$273:X307)*365</f>
        <v>2.7015726966014272E-2</v>
      </c>
      <c r="AA307" s="211">
        <f>(V307-J307)/(STDEV($T$273:T307)*SQRT(365))</f>
        <v>-2.0292054640788604</v>
      </c>
      <c r="AB307" s="120">
        <f>(S307+1)/(MAX($S$273:S307)+1)-1</f>
        <v>-1.4011208899367689E-2</v>
      </c>
      <c r="AC307" s="123">
        <f>MIN($AB$273:AB307)</f>
        <v>-3.0224179285663788E-2</v>
      </c>
      <c r="AD307" s="123">
        <f t="shared" si="18"/>
        <v>-1.8037879599999935E-2</v>
      </c>
      <c r="AE307" s="120">
        <f>(AD307+1)/(MAX($AD$273:AD307)+1)-1</f>
        <v>-1.8037879599999918E-2</v>
      </c>
      <c r="AF307" s="123">
        <f>MIN($AE$273:AE307)</f>
        <v>-1.8037879599999918E-2</v>
      </c>
      <c r="AG307" s="124">
        <f t="shared" si="19"/>
        <v>0.35</v>
      </c>
      <c r="AH307" s="124">
        <f t="shared" si="20"/>
        <v>0.06</v>
      </c>
      <c r="AI307" s="124">
        <f t="shared" si="21"/>
        <v>0.26799999999999996</v>
      </c>
    </row>
    <row r="308" spans="1:35">
      <c r="A308" s="115">
        <v>44502</v>
      </c>
      <c r="B308" s="202">
        <v>0.96640000000000004</v>
      </c>
      <c r="C308" s="202">
        <v>0.96640000000000004</v>
      </c>
      <c r="D308" s="202">
        <v>0.96640000000000004</v>
      </c>
      <c r="E308" s="204">
        <v>48421685.539999999</v>
      </c>
      <c r="F308" s="203">
        <v>50105220.960000001</v>
      </c>
      <c r="H308" s="201">
        <f>出入金!AB308</f>
        <v>50000000</v>
      </c>
      <c r="I308" s="201">
        <f>出入金!AC308</f>
        <v>5901639.3442622954</v>
      </c>
      <c r="J308" s="34">
        <f>出入金!C306</f>
        <v>4.2959420289855173E-2</v>
      </c>
      <c r="K308" s="167">
        <f t="shared" si="11"/>
        <v>-941978.14999999851</v>
      </c>
      <c r="L308" s="167">
        <f t="shared" si="12"/>
        <v>-1578314.4600000009</v>
      </c>
      <c r="M308" s="48">
        <v>0</v>
      </c>
      <c r="N308" s="167">
        <f t="shared" si="13"/>
        <v>0</v>
      </c>
      <c r="O308" s="167">
        <f t="shared" si="14"/>
        <v>-941978.14999999851</v>
      </c>
      <c r="P308" s="167">
        <f t="shared" si="15"/>
        <v>-1578314.4600000009</v>
      </c>
      <c r="Q308" s="123">
        <f t="shared" si="16"/>
        <v>-0.26743661683333347</v>
      </c>
      <c r="R308" s="123">
        <f>K308/AVERAGE($H$273:H308)</f>
        <v>-1.8839562999999969E-2</v>
      </c>
      <c r="S308" s="123">
        <f>L308/AVERAGE($H$273:H308)</f>
        <v>-3.1566289200000021E-2</v>
      </c>
      <c r="T308" s="123">
        <f>O308/AVERAGE($H$273:H308)</f>
        <v>-1.8839562999999969E-2</v>
      </c>
      <c r="U308" s="123">
        <f>P308/AVERAGE($H$273:H308)</f>
        <v>-3.1566289200000021E-2</v>
      </c>
      <c r="V308" s="93">
        <f>U308/COUNT($S$273:S308)*365</f>
        <v>-0.32004709883333354</v>
      </c>
      <c r="W308" s="123">
        <f>比较基准!E309/比较基准!$E$273-1</f>
        <v>-2.586817857203072E-2</v>
      </c>
      <c r="X308" s="210">
        <f t="shared" si="17"/>
        <v>-5.6981106279693008E-3</v>
      </c>
      <c r="Y308" s="210">
        <f>R308-(比较基准!B309/比较基准!B308-1)</f>
        <v>-7.1690767266090125E-3</v>
      </c>
      <c r="Z308" s="210">
        <f>X308/COUNT($X$273:X308)*365</f>
        <v>-5.7772510533577633E-2</v>
      </c>
      <c r="AA308" s="211">
        <f>(V308-J308)/(STDEV($T$273:T308)*SQRT(365))</f>
        <v>-3.502381612604796</v>
      </c>
      <c r="AB308" s="120">
        <f>(S308+1)/(MAX($S$273:S308)+1)-1</f>
        <v>-3.2826260861360979E-2</v>
      </c>
      <c r="AC308" s="123">
        <f>MIN($AB$273:AB308)</f>
        <v>-3.2826260861360979E-2</v>
      </c>
      <c r="AD308" s="123">
        <f t="shared" si="18"/>
        <v>-1.8037879599999935E-2</v>
      </c>
      <c r="AE308" s="120">
        <f>(AD308+1)/(MAX($AD$273:AD308)+1)-1</f>
        <v>-1.8037879599999918E-2</v>
      </c>
      <c r="AF308" s="123">
        <f>MIN($AE$273:AE308)</f>
        <v>-1.8037879599999918E-2</v>
      </c>
      <c r="AG308" s="124">
        <f t="shared" si="19"/>
        <v>0.35</v>
      </c>
      <c r="AH308" s="124">
        <f t="shared" si="20"/>
        <v>0.06</v>
      </c>
      <c r="AI308" s="124">
        <f t="shared" si="21"/>
        <v>0.26799999999999996</v>
      </c>
    </row>
    <row r="309" spans="1:35">
      <c r="A309" s="115">
        <v>44503</v>
      </c>
      <c r="B309" s="202">
        <v>0.96919999999999995</v>
      </c>
      <c r="C309" s="202">
        <v>0.96919999999999995</v>
      </c>
      <c r="D309" s="202">
        <v>0.96919999999999995</v>
      </c>
      <c r="E309" s="204">
        <v>48561980.149999999</v>
      </c>
      <c r="F309" s="203">
        <v>50105220.960000001</v>
      </c>
      <c r="H309" s="201">
        <f>出入金!AB309</f>
        <v>50000000</v>
      </c>
      <c r="I309" s="201">
        <f>出入金!AC309</f>
        <v>6045751.6339869285</v>
      </c>
      <c r="J309" s="34">
        <f>出入金!C307</f>
        <v>4.2958122743682416E-2</v>
      </c>
      <c r="K309" s="167">
        <f t="shared" si="11"/>
        <v>140294.6099999994</v>
      </c>
      <c r="L309" s="167">
        <f t="shared" si="12"/>
        <v>-1438019.8500000015</v>
      </c>
      <c r="M309" s="48">
        <v>0</v>
      </c>
      <c r="N309" s="167">
        <f t="shared" si="13"/>
        <v>0</v>
      </c>
      <c r="O309" s="167">
        <f t="shared" si="14"/>
        <v>140294.6099999994</v>
      </c>
      <c r="P309" s="167">
        <f t="shared" si="15"/>
        <v>-1438019.8500000015</v>
      </c>
      <c r="Q309" s="123">
        <f t="shared" si="16"/>
        <v>-0.23785625627027049</v>
      </c>
      <c r="R309" s="123">
        <f>K309/AVERAGE($H$273:H309)</f>
        <v>2.8058921999999883E-3</v>
      </c>
      <c r="S309" s="123">
        <f>L309/AVERAGE($H$273:H309)</f>
        <v>-2.8760397000000031E-2</v>
      </c>
      <c r="T309" s="123">
        <f>O309/AVERAGE($H$273:H309)</f>
        <v>2.8058921999999883E-3</v>
      </c>
      <c r="U309" s="123">
        <f>P309/AVERAGE($H$273:H309)</f>
        <v>-2.8760397000000031E-2</v>
      </c>
      <c r="V309" s="93">
        <f>U309/COUNT($S$273:S309)*365</f>
        <v>-0.28371742986486514</v>
      </c>
      <c r="W309" s="123">
        <f>比较基准!E310/比较基准!$E$273-1</f>
        <v>-2.130031170796709E-2</v>
      </c>
      <c r="X309" s="210">
        <f t="shared" si="17"/>
        <v>-7.4600852920329412E-3</v>
      </c>
      <c r="Y309" s="210">
        <f>R309-(比较基准!B310/比较基准!B309-1)</f>
        <v>5.5315759298196288E-4</v>
      </c>
      <c r="Z309" s="210">
        <f>X309/COUNT($X$273:X309)*365</f>
        <v>-7.3592733286270903E-2</v>
      </c>
      <c r="AA309" s="211">
        <f>(V309-J309)/(STDEV($T$273:T309)*SQRT(365))</f>
        <v>-3.1762802649633222</v>
      </c>
      <c r="AB309" s="120">
        <f>(S309+1)/(MAX($S$273:S309)+1)-1</f>
        <v>-3.0024019241279287E-2</v>
      </c>
      <c r="AC309" s="123">
        <f>MIN($AB$273:AB309)</f>
        <v>-3.2826260861360979E-2</v>
      </c>
      <c r="AD309" s="123">
        <f t="shared" si="18"/>
        <v>-1.8037879599999935E-2</v>
      </c>
      <c r="AE309" s="120">
        <f>(AD309+1)/(MAX($AD$273:AD309)+1)-1</f>
        <v>-1.8037879599999918E-2</v>
      </c>
      <c r="AF309" s="123">
        <f>MIN($AE$273:AE309)</f>
        <v>-1.8037879599999918E-2</v>
      </c>
      <c r="AG309" s="124">
        <f t="shared" si="19"/>
        <v>0.35</v>
      </c>
      <c r="AH309" s="124">
        <f t="shared" si="20"/>
        <v>0.06</v>
      </c>
      <c r="AI309" s="124">
        <f t="shared" si="21"/>
        <v>0.26799999999999996</v>
      </c>
    </row>
    <row r="310" spans="1:35">
      <c r="A310" s="115">
        <v>44504</v>
      </c>
      <c r="B310" s="202">
        <v>0.97540000000000004</v>
      </c>
      <c r="C310" s="202">
        <v>0.97540000000000004</v>
      </c>
      <c r="D310" s="202">
        <v>0.97540000000000004</v>
      </c>
      <c r="E310" s="204">
        <v>48872632.520000003</v>
      </c>
      <c r="F310" s="203">
        <v>50105220.960000001</v>
      </c>
      <c r="H310" s="201">
        <f>出入金!AB310</f>
        <v>50000000</v>
      </c>
      <c r="I310" s="201">
        <f>出入金!AC310</f>
        <v>6188925.0814332245</v>
      </c>
      <c r="J310" s="34">
        <f>出入金!C308</f>
        <v>4.2956834532374207E-2</v>
      </c>
      <c r="K310" s="167">
        <f t="shared" si="11"/>
        <v>310652.37000000477</v>
      </c>
      <c r="L310" s="167">
        <f t="shared" si="12"/>
        <v>-1127367.4799999967</v>
      </c>
      <c r="M310" s="48">
        <v>0</v>
      </c>
      <c r="N310" s="167">
        <f t="shared" si="13"/>
        <v>0</v>
      </c>
      <c r="O310" s="167">
        <f t="shared" si="14"/>
        <v>310652.37000000477</v>
      </c>
      <c r="P310" s="167">
        <f t="shared" si="15"/>
        <v>-1127367.4799999967</v>
      </c>
      <c r="Q310" s="123">
        <f t="shared" si="16"/>
        <v>-0.18215885071578894</v>
      </c>
      <c r="R310" s="123">
        <f>K310/AVERAGE($H$273:H310)</f>
        <v>6.2130474000000957E-3</v>
      </c>
      <c r="S310" s="123">
        <f>L310/AVERAGE($H$273:H310)</f>
        <v>-2.2547349599999933E-2</v>
      </c>
      <c r="T310" s="123">
        <f>O310/AVERAGE($H$273:H310)</f>
        <v>6.2130474000000957E-3</v>
      </c>
      <c r="U310" s="123">
        <f>P310/AVERAGE($H$273:H310)</f>
        <v>-2.2547349599999933E-2</v>
      </c>
      <c r="V310" s="93">
        <f>U310/COUNT($S$273:S310)*365</f>
        <v>-0.21657322642105198</v>
      </c>
      <c r="W310" s="123">
        <f>比较基准!E311/比较基准!$E$273-1</f>
        <v>-1.3490898426641307E-2</v>
      </c>
      <c r="X310" s="210">
        <f t="shared" si="17"/>
        <v>-9.0564511733586261E-3</v>
      </c>
      <c r="Y310" s="210">
        <f>R310-(比较基准!B311/比较基准!B310-1)</f>
        <v>-7.1234780836582834E-3</v>
      </c>
      <c r="Z310" s="210">
        <f>X310/COUNT($X$273:X310)*365</f>
        <v>-8.6989596796734167E-2</v>
      </c>
      <c r="AA310" s="211">
        <f>(V310-J310)/(STDEV($T$273:T310)*SQRT(365))</f>
        <v>-2.5018176970690713</v>
      </c>
      <c r="AB310" s="120">
        <f>(S310+1)/(MAX($S$273:S310)+1)-1</f>
        <v>-2.381905526874295E-2</v>
      </c>
      <c r="AC310" s="123">
        <f>MIN($AB$273:AB310)</f>
        <v>-3.2826260861360979E-2</v>
      </c>
      <c r="AD310" s="123">
        <f t="shared" si="18"/>
        <v>-1.8037879599999935E-2</v>
      </c>
      <c r="AE310" s="120">
        <f>(AD310+1)/(MAX($AD$273:AD310)+1)-1</f>
        <v>-1.8037879599999918E-2</v>
      </c>
      <c r="AF310" s="123">
        <f>MIN($AE$273:AE310)</f>
        <v>-1.8037879599999918E-2</v>
      </c>
      <c r="AG310" s="124">
        <f t="shared" si="19"/>
        <v>0.35</v>
      </c>
      <c r="AH310" s="124">
        <f t="shared" si="20"/>
        <v>0.06</v>
      </c>
      <c r="AI310" s="124">
        <f t="shared" si="21"/>
        <v>0.26799999999999996</v>
      </c>
    </row>
    <row r="311" spans="1:35">
      <c r="A311" s="115">
        <v>44505</v>
      </c>
      <c r="B311" s="202">
        <v>0.95950000000000002</v>
      </c>
      <c r="C311" s="202">
        <v>0.95950000000000002</v>
      </c>
      <c r="D311" s="202">
        <v>0.95950000000000002</v>
      </c>
      <c r="E311" s="204">
        <v>48075959.509999998</v>
      </c>
      <c r="F311" s="203">
        <v>50105220.960000001</v>
      </c>
      <c r="H311" s="201">
        <f>出入金!AB311</f>
        <v>50000000</v>
      </c>
      <c r="I311" s="201">
        <f>出入金!AC311</f>
        <v>6331168.8311688313</v>
      </c>
      <c r="J311" s="34">
        <f>出入金!C309</f>
        <v>4.2955555555555656E-2</v>
      </c>
      <c r="K311" s="167">
        <f t="shared" si="11"/>
        <v>-796673.01000000536</v>
      </c>
      <c r="L311" s="167">
        <f t="shared" si="12"/>
        <v>-1924040.4900000021</v>
      </c>
      <c r="M311" s="48">
        <v>0</v>
      </c>
      <c r="N311" s="167">
        <f t="shared" si="13"/>
        <v>0</v>
      </c>
      <c r="O311" s="167">
        <f t="shared" si="14"/>
        <v>-796673.01000000536</v>
      </c>
      <c r="P311" s="167">
        <f t="shared" si="15"/>
        <v>-1924040.4900000021</v>
      </c>
      <c r="Q311" s="123">
        <f t="shared" si="16"/>
        <v>-0.30389972867692339</v>
      </c>
      <c r="R311" s="123">
        <f>K311/AVERAGE($H$273:H311)</f>
        <v>-1.5933460200000107E-2</v>
      </c>
      <c r="S311" s="123">
        <f>L311/AVERAGE($H$273:H311)</f>
        <v>-3.8480809800000043E-2</v>
      </c>
      <c r="T311" s="123">
        <f>O311/AVERAGE($H$273:H311)</f>
        <v>-1.5933460200000107E-2</v>
      </c>
      <c r="U311" s="123">
        <f>P311/AVERAGE($H$273:H311)</f>
        <v>-3.8480809800000043E-2</v>
      </c>
      <c r="V311" s="93">
        <f>U311/COUNT($S$273:S311)*365</f>
        <v>-0.36014091223076966</v>
      </c>
      <c r="W311" s="123">
        <f>比较基准!E312/比较基准!$E$273-1</f>
        <v>-2.4918758776038774E-2</v>
      </c>
      <c r="X311" s="210">
        <f t="shared" si="17"/>
        <v>-1.3562051023961269E-2</v>
      </c>
      <c r="Y311" s="210">
        <f>R311-(比较基准!B312/比较基准!B311-1)</f>
        <v>-3.3586914591741367E-3</v>
      </c>
      <c r="Z311" s="210">
        <f>X311/COUNT($X$273:X311)*365</f>
        <v>-0.12692688778835548</v>
      </c>
      <c r="AA311" s="211">
        <f>(V311-J311)/(STDEV($T$273:T311)*SQRT(365))</f>
        <v>-3.5796612169303632</v>
      </c>
      <c r="AB311" s="120">
        <f>(S311+1)/(MAX($S$273:S311)+1)-1</f>
        <v>-3.9731785388722463E-2</v>
      </c>
      <c r="AC311" s="123">
        <f>MIN($AB$273:AB311)</f>
        <v>-3.9731785388722463E-2</v>
      </c>
      <c r="AD311" s="123">
        <f t="shared" si="18"/>
        <v>-3.8480809800000043E-2</v>
      </c>
      <c r="AE311" s="120">
        <f>(AD311+1)/(MAX($AD$273:AD311)+1)-1</f>
        <v>-3.8480809800000015E-2</v>
      </c>
      <c r="AF311" s="123">
        <f>MIN($AE$273:AE311)</f>
        <v>-3.8480809800000015E-2</v>
      </c>
      <c r="AG311" s="124">
        <f t="shared" si="19"/>
        <v>0.35</v>
      </c>
      <c r="AH311" s="124">
        <f t="shared" si="20"/>
        <v>0.06</v>
      </c>
      <c r="AI311" s="124">
        <f t="shared" si="21"/>
        <v>0.26799999999999996</v>
      </c>
    </row>
    <row r="312" spans="1:35">
      <c r="A312" s="115">
        <v>44506</v>
      </c>
      <c r="B312" s="202">
        <v>0.95950000000000002</v>
      </c>
      <c r="C312" s="202">
        <v>0.95950000000000002</v>
      </c>
      <c r="D312" s="202">
        <v>0.95950000000000002</v>
      </c>
      <c r="E312" s="204">
        <v>48075959.509999998</v>
      </c>
      <c r="F312" s="203">
        <v>50105220.960000001</v>
      </c>
      <c r="H312" s="201">
        <f>出入金!AB312</f>
        <v>50000000</v>
      </c>
      <c r="I312" s="201">
        <f>出入金!AC312</f>
        <v>6472491.909385113</v>
      </c>
      <c r="J312" s="34">
        <f>出入金!C310</f>
        <v>4.295428571428582E-2</v>
      </c>
      <c r="K312" s="167">
        <f t="shared" si="11"/>
        <v>0</v>
      </c>
      <c r="L312" s="167">
        <f t="shared" si="12"/>
        <v>-1924040.4900000021</v>
      </c>
      <c r="M312" s="48">
        <v>0</v>
      </c>
      <c r="N312" s="167">
        <f t="shared" si="13"/>
        <v>0</v>
      </c>
      <c r="O312" s="167">
        <f t="shared" si="14"/>
        <v>0</v>
      </c>
      <c r="P312" s="167">
        <f t="shared" si="15"/>
        <v>-1924040.4900000021</v>
      </c>
      <c r="Q312" s="123">
        <f t="shared" si="16"/>
        <v>-0.29726425570500031</v>
      </c>
      <c r="R312" s="123">
        <f>K312/AVERAGE($H$273:H312)</f>
        <v>0</v>
      </c>
      <c r="S312" s="123">
        <f>L312/AVERAGE($H$273:H312)</f>
        <v>-3.8480809800000043E-2</v>
      </c>
      <c r="T312" s="123">
        <f>O312/AVERAGE($H$273:H312)</f>
        <v>0</v>
      </c>
      <c r="U312" s="123">
        <f>P312/AVERAGE($H$273:H312)</f>
        <v>-3.8480809800000043E-2</v>
      </c>
      <c r="V312" s="93">
        <f>U312/COUNT($S$273:S312)*365</f>
        <v>-0.35113738942500039</v>
      </c>
      <c r="W312" s="123">
        <f>比较基准!E313/比较基准!$E$273-1</f>
        <v>-2.4918758776038774E-2</v>
      </c>
      <c r="X312" s="210">
        <f t="shared" si="17"/>
        <v>-1.3562051023961269E-2</v>
      </c>
      <c r="Y312" s="210">
        <f>R312-(比较基准!B313/比较基准!B312-1)</f>
        <v>0</v>
      </c>
      <c r="Z312" s="210">
        <f>X312/COUNT($X$273:X312)*365</f>
        <v>-0.12375371559364658</v>
      </c>
      <c r="AA312" s="211">
        <f>(V312-J312)/(STDEV($T$273:T312)*SQRT(365))</f>
        <v>-3.5441706402804698</v>
      </c>
      <c r="AB312" s="120">
        <f>(S312+1)/(MAX($S$273:S312)+1)-1</f>
        <v>-3.9731785388722463E-2</v>
      </c>
      <c r="AC312" s="123">
        <f>MIN($AB$273:AB312)</f>
        <v>-3.9731785388722463E-2</v>
      </c>
      <c r="AD312" s="123">
        <f t="shared" si="18"/>
        <v>-3.8480809800000043E-2</v>
      </c>
      <c r="AE312" s="120">
        <f>(AD312+1)/(MAX($AD$273:AD312)+1)-1</f>
        <v>-3.8480809800000015E-2</v>
      </c>
      <c r="AF312" s="123">
        <f>MIN($AE$273:AE312)</f>
        <v>-3.8480809800000015E-2</v>
      </c>
      <c r="AG312" s="124">
        <f t="shared" si="19"/>
        <v>0.35</v>
      </c>
      <c r="AH312" s="124">
        <f t="shared" si="20"/>
        <v>0.06</v>
      </c>
      <c r="AI312" s="124">
        <f t="shared" si="21"/>
        <v>0.26799999999999996</v>
      </c>
    </row>
    <row r="313" spans="1:35">
      <c r="A313" s="115">
        <v>44507</v>
      </c>
      <c r="B313" s="202">
        <v>0.95950000000000002</v>
      </c>
      <c r="C313" s="202">
        <v>0.95950000000000002</v>
      </c>
      <c r="D313" s="202">
        <v>0.95950000000000002</v>
      </c>
      <c r="E313" s="204">
        <v>48075959.509999998</v>
      </c>
      <c r="F313" s="203">
        <v>50105220.960000001</v>
      </c>
      <c r="H313" s="201">
        <f>出入金!AB313</f>
        <v>50000000</v>
      </c>
      <c r="I313" s="201">
        <f>出入金!AC313</f>
        <v>6612903.2258064514</v>
      </c>
      <c r="J313" s="34">
        <f>出入金!C311</f>
        <v>4.2953024911032131E-2</v>
      </c>
      <c r="K313" s="167">
        <f t="shared" si="11"/>
        <v>0</v>
      </c>
      <c r="L313" s="167">
        <f t="shared" si="12"/>
        <v>-1924040.4900000021</v>
      </c>
      <c r="M313" s="48">
        <v>0</v>
      </c>
      <c r="N313" s="167">
        <f t="shared" si="13"/>
        <v>0</v>
      </c>
      <c r="O313" s="167">
        <f t="shared" si="14"/>
        <v>0</v>
      </c>
      <c r="P313" s="167">
        <f t="shared" si="15"/>
        <v>-1924040.4900000021</v>
      </c>
      <c r="Q313" s="123">
        <f t="shared" si="16"/>
        <v>-0.29095246434146371</v>
      </c>
      <c r="R313" s="123">
        <f>K313/AVERAGE($H$273:H313)</f>
        <v>0</v>
      </c>
      <c r="S313" s="123">
        <f>L313/AVERAGE($H$273:H313)</f>
        <v>-3.8480809800000043E-2</v>
      </c>
      <c r="T313" s="123">
        <f>O313/AVERAGE($H$273:H313)</f>
        <v>0</v>
      </c>
      <c r="U313" s="123">
        <f>P313/AVERAGE($H$273:H313)</f>
        <v>-3.8480809800000043E-2</v>
      </c>
      <c r="V313" s="93">
        <f>U313/COUNT($S$273:S313)*365</f>
        <v>-0.34257306285365891</v>
      </c>
      <c r="W313" s="123">
        <f>比较基准!E314/比较基准!$E$273-1</f>
        <v>-2.4918758776038774E-2</v>
      </c>
      <c r="X313" s="210">
        <f t="shared" si="17"/>
        <v>-1.3562051023961269E-2</v>
      </c>
      <c r="Y313" s="210">
        <f>R313-(比较基准!B314/比较基准!B313-1)</f>
        <v>0</v>
      </c>
      <c r="Z313" s="210">
        <f>X313/COUNT($X$273:X313)*365</f>
        <v>-0.12073533228648446</v>
      </c>
      <c r="AA313" s="211">
        <f>(V313-J313)/(STDEV($T$273:T313)*SQRT(365))</f>
        <v>-3.510107903498084</v>
      </c>
      <c r="AB313" s="120">
        <f>(S313+1)/(MAX($S$273:S313)+1)-1</f>
        <v>-3.9731785388722463E-2</v>
      </c>
      <c r="AC313" s="123">
        <f>MIN($AB$273:AB313)</f>
        <v>-3.9731785388722463E-2</v>
      </c>
      <c r="AD313" s="123">
        <f t="shared" si="18"/>
        <v>-3.8480809800000043E-2</v>
      </c>
      <c r="AE313" s="120">
        <f>(AD313+1)/(MAX($AD$273:AD313)+1)-1</f>
        <v>-3.8480809800000015E-2</v>
      </c>
      <c r="AF313" s="123">
        <f>MIN($AE$273:AE313)</f>
        <v>-3.8480809800000015E-2</v>
      </c>
      <c r="AG313" s="124">
        <f t="shared" si="19"/>
        <v>0.35</v>
      </c>
      <c r="AH313" s="124">
        <f t="shared" si="20"/>
        <v>0.06</v>
      </c>
      <c r="AI313" s="124">
        <f t="shared" si="21"/>
        <v>0.26799999999999996</v>
      </c>
    </row>
    <row r="314" spans="1:35">
      <c r="A314" s="115">
        <v>44508</v>
      </c>
      <c r="B314" s="202">
        <v>0.96509999999999996</v>
      </c>
      <c r="C314" s="202">
        <v>0.96509999999999996</v>
      </c>
      <c r="D314" s="202">
        <v>0.96509999999999996</v>
      </c>
      <c r="E314" s="204">
        <v>48356548.75</v>
      </c>
      <c r="F314" s="203">
        <v>50105220.960000001</v>
      </c>
      <c r="H314" s="201">
        <f>出入金!AB314</f>
        <v>50000000</v>
      </c>
      <c r="I314" s="201">
        <f>出入金!AC314</f>
        <v>6752411.5755627006</v>
      </c>
      <c r="J314" s="34">
        <f>出入金!C312</f>
        <v>4.2951773049645495E-2</v>
      </c>
      <c r="K314" s="167">
        <f t="shared" si="11"/>
        <v>280589.24000000209</v>
      </c>
      <c r="L314" s="167">
        <f t="shared" si="12"/>
        <v>-1643451.25</v>
      </c>
      <c r="M314" s="48">
        <v>0</v>
      </c>
      <c r="N314" s="167">
        <f t="shared" si="13"/>
        <v>0</v>
      </c>
      <c r="O314" s="167">
        <f t="shared" si="14"/>
        <v>280589.24000000209</v>
      </c>
      <c r="P314" s="167">
        <f t="shared" si="15"/>
        <v>-1643451.25</v>
      </c>
      <c r="Q314" s="123">
        <f t="shared" si="16"/>
        <v>-0.24338730416666668</v>
      </c>
      <c r="R314" s="123">
        <f>K314/AVERAGE($H$273:H314)</f>
        <v>5.6117848000000418E-3</v>
      </c>
      <c r="S314" s="123">
        <f>L314/AVERAGE($H$273:H314)</f>
        <v>-3.2869025000000003E-2</v>
      </c>
      <c r="T314" s="123">
        <f>O314/AVERAGE($H$273:H314)</f>
        <v>5.6117848000000418E-3</v>
      </c>
      <c r="U314" s="123">
        <f>P314/AVERAGE($H$273:H314)</f>
        <v>-3.2869025000000003E-2</v>
      </c>
      <c r="V314" s="93">
        <f>U314/COUNT($S$273:S314)*365</f>
        <v>-0.28564747916666672</v>
      </c>
      <c r="W314" s="123">
        <f>比较基准!E315/比较基准!$E$273-1</f>
        <v>-2.0028812413327435E-2</v>
      </c>
      <c r="X314" s="210">
        <f t="shared" si="17"/>
        <v>-1.2840212586672568E-2</v>
      </c>
      <c r="Y314" s="210">
        <f>R314-(比较基准!B315/比较基准!B314-1)</f>
        <v>1.1027233594046674E-3</v>
      </c>
      <c r="Z314" s="210">
        <f>X314/COUNT($X$273:X314)*365</f>
        <v>-0.11158756176513066</v>
      </c>
      <c r="AA314" s="211">
        <f>(V314-J314)/(STDEV($T$273:T314)*SQRT(365))</f>
        <v>-2.9820987860204728</v>
      </c>
      <c r="AB314" s="120">
        <f>(S314+1)/(MAX($S$273:S314)+1)-1</f>
        <v>-3.4127301749079519E-2</v>
      </c>
      <c r="AC314" s="123">
        <f>MIN($AB$273:AB314)</f>
        <v>-3.9731785388722463E-2</v>
      </c>
      <c r="AD314" s="123">
        <f t="shared" si="18"/>
        <v>-3.8480809800000043E-2</v>
      </c>
      <c r="AE314" s="120">
        <f>(AD314+1)/(MAX($AD$273:AD314)+1)-1</f>
        <v>-3.8480809800000015E-2</v>
      </c>
      <c r="AF314" s="123">
        <f>MIN($AE$273:AE314)</f>
        <v>-3.8480809800000015E-2</v>
      </c>
      <c r="AG314" s="124">
        <f t="shared" si="19"/>
        <v>0.35</v>
      </c>
      <c r="AH314" s="124">
        <f t="shared" si="20"/>
        <v>0.06</v>
      </c>
      <c r="AI314" s="124">
        <f t="shared" si="21"/>
        <v>0.26799999999999996</v>
      </c>
    </row>
    <row r="315" spans="1:35">
      <c r="A315" s="115">
        <v>44509</v>
      </c>
      <c r="B315" s="202">
        <v>0.97189999999999999</v>
      </c>
      <c r="C315" s="202">
        <v>0.97189999999999999</v>
      </c>
      <c r="D315" s="202">
        <v>0.97189999999999999</v>
      </c>
      <c r="E315" s="204">
        <v>48697264.25</v>
      </c>
      <c r="F315" s="203">
        <v>50105220.960000001</v>
      </c>
      <c r="H315" s="201">
        <f>出入金!AB315</f>
        <v>50000000</v>
      </c>
      <c r="I315" s="201">
        <f>出入金!AC315</f>
        <v>6891025.641025641</v>
      </c>
      <c r="J315" s="34">
        <f>出入金!C313</f>
        <v>4.2950530035335791E-2</v>
      </c>
      <c r="K315" s="167">
        <f t="shared" si="11"/>
        <v>340715.5</v>
      </c>
      <c r="L315" s="167">
        <f t="shared" si="12"/>
        <v>-1302735.75</v>
      </c>
      <c r="M315" s="48">
        <v>0</v>
      </c>
      <c r="N315" s="167">
        <f t="shared" si="13"/>
        <v>0</v>
      </c>
      <c r="O315" s="167">
        <f t="shared" si="14"/>
        <v>340715.5</v>
      </c>
      <c r="P315" s="167">
        <f t="shared" si="15"/>
        <v>-1302735.75</v>
      </c>
      <c r="Q315" s="123">
        <f t="shared" si="16"/>
        <v>-0.18904816465116278</v>
      </c>
      <c r="R315" s="123">
        <f>K315/AVERAGE($H$273:H315)</f>
        <v>6.8143099999999996E-3</v>
      </c>
      <c r="S315" s="123">
        <f>L315/AVERAGE($H$273:H315)</f>
        <v>-2.6054714999999999E-2</v>
      </c>
      <c r="T315" s="123">
        <f>O315/AVERAGE($H$273:H315)</f>
        <v>6.8143099999999996E-3</v>
      </c>
      <c r="U315" s="123">
        <f>P315/AVERAGE($H$273:H315)</f>
        <v>-2.6054714999999999E-2</v>
      </c>
      <c r="V315" s="93">
        <f>U315/COUNT($S$273:S315)*365</f>
        <v>-0.22116211569767441</v>
      </c>
      <c r="W315" s="123">
        <f>比较基准!E316/比较基准!$E$273-1</f>
        <v>-1.2388938879352218E-2</v>
      </c>
      <c r="X315" s="210">
        <f t="shared" si="17"/>
        <v>-1.3665776120647781E-2</v>
      </c>
      <c r="Y315" s="210">
        <f>R315-(比较基准!B316/比较基准!B315-1)</f>
        <v>-7.8769160125808819E-3</v>
      </c>
      <c r="Z315" s="210">
        <f>X315/COUNT($X$273:X315)*365</f>
        <v>-0.11600019265201023</v>
      </c>
      <c r="AA315" s="211">
        <f>(V315-J315)/(STDEV($T$273:T315)*SQRT(365))</f>
        <v>-2.3772945913681078</v>
      </c>
      <c r="AB315" s="120">
        <f>(S315+1)/(MAX($S$273:S315)+1)-1</f>
        <v>-2.7321857443650011E-2</v>
      </c>
      <c r="AC315" s="123">
        <f>MIN($AB$273:AB315)</f>
        <v>-3.9731785388722463E-2</v>
      </c>
      <c r="AD315" s="123">
        <f t="shared" si="18"/>
        <v>-3.8480809800000043E-2</v>
      </c>
      <c r="AE315" s="120">
        <f>(AD315+1)/(MAX($AD$273:AD315)+1)-1</f>
        <v>-3.8480809800000015E-2</v>
      </c>
      <c r="AF315" s="123">
        <f>MIN($AE$273:AE315)</f>
        <v>-3.8480809800000015E-2</v>
      </c>
      <c r="AG315" s="124">
        <f t="shared" si="19"/>
        <v>0.35</v>
      </c>
      <c r="AH315" s="124">
        <f t="shared" si="20"/>
        <v>0.06</v>
      </c>
      <c r="AI315" s="124">
        <f t="shared" si="21"/>
        <v>0.26799999999999996</v>
      </c>
    </row>
    <row r="316" spans="1:35">
      <c r="A316" s="115">
        <v>44510</v>
      </c>
      <c r="B316" s="202">
        <v>0.96989999999999998</v>
      </c>
      <c r="C316" s="202">
        <v>0.96989999999999998</v>
      </c>
      <c r="D316" s="202">
        <v>0.96989999999999998</v>
      </c>
      <c r="E316" s="204">
        <v>48597053.810000002</v>
      </c>
      <c r="F316" s="203">
        <v>50105220.960000001</v>
      </c>
      <c r="H316" s="201">
        <f>出入金!AB316</f>
        <v>50000000</v>
      </c>
      <c r="I316" s="201">
        <f>出入金!AC316</f>
        <v>7028753.9936102238</v>
      </c>
      <c r="J316" s="34">
        <f>出入金!C314</f>
        <v>4.294929577464799E-2</v>
      </c>
      <c r="K316" s="167">
        <f t="shared" si="11"/>
        <v>-100210.43999999762</v>
      </c>
      <c r="L316" s="167">
        <f t="shared" si="12"/>
        <v>-1402946.1899999976</v>
      </c>
      <c r="M316" s="48">
        <v>0</v>
      </c>
      <c r="N316" s="167">
        <f t="shared" si="13"/>
        <v>0</v>
      </c>
      <c r="O316" s="167">
        <f t="shared" si="14"/>
        <v>-100210.43999999762</v>
      </c>
      <c r="P316" s="167">
        <f t="shared" si="15"/>
        <v>-1402946.1899999976</v>
      </c>
      <c r="Q316" s="123">
        <f t="shared" si="16"/>
        <v>-0.19960098066818147</v>
      </c>
      <c r="R316" s="123">
        <f>K316/AVERAGE($H$273:H316)</f>
        <v>-2.0042087999999525E-3</v>
      </c>
      <c r="S316" s="123">
        <f>L316/AVERAGE($H$273:H316)</f>
        <v>-2.8058923799999951E-2</v>
      </c>
      <c r="T316" s="123">
        <f>O316/AVERAGE($H$273:H316)</f>
        <v>-2.0042087999999525E-3</v>
      </c>
      <c r="U316" s="123">
        <f>P316/AVERAGE($H$273:H316)</f>
        <v>-2.8058923799999951E-2</v>
      </c>
      <c r="V316" s="93">
        <f>U316/COUNT($S$273:S316)*365</f>
        <v>-0.23276152697727234</v>
      </c>
      <c r="W316" s="123">
        <f>比较基准!E317/比较基准!$E$273-1</f>
        <v>-1.5097586322709633E-2</v>
      </c>
      <c r="X316" s="210">
        <f t="shared" si="17"/>
        <v>-1.2961337477290318E-2</v>
      </c>
      <c r="Y316" s="210">
        <f>R316-(比较基准!B317/比较基准!B316-1)</f>
        <v>-2.4383057333300273E-3</v>
      </c>
      <c r="Z316" s="210">
        <f>X316/COUNT($X$273:X316)*365</f>
        <v>-0.10752018589115832</v>
      </c>
      <c r="AA316" s="211">
        <f>(V316-J316)/(STDEV($T$273:T316)*SQRT(365))</f>
        <v>-2.5093732177511514</v>
      </c>
      <c r="AB316" s="120">
        <f>(S316+1)/(MAX($S$273:S316)+1)-1</f>
        <v>-2.9323458686453918E-2</v>
      </c>
      <c r="AC316" s="123">
        <f>MIN($AB$273:AB316)</f>
        <v>-3.9731785388722463E-2</v>
      </c>
      <c r="AD316" s="123">
        <f t="shared" si="18"/>
        <v>-3.8480809800000043E-2</v>
      </c>
      <c r="AE316" s="120">
        <f>(AD316+1)/(MAX($AD$273:AD316)+1)-1</f>
        <v>-3.8480809800000015E-2</v>
      </c>
      <c r="AF316" s="123">
        <f>MIN($AE$273:AE316)</f>
        <v>-3.8480809800000015E-2</v>
      </c>
      <c r="AG316" s="124">
        <f t="shared" si="19"/>
        <v>0.35</v>
      </c>
      <c r="AH316" s="124">
        <f t="shared" si="20"/>
        <v>0.06</v>
      </c>
      <c r="AI316" s="124">
        <f t="shared" si="21"/>
        <v>0.26799999999999996</v>
      </c>
    </row>
    <row r="317" spans="1:35">
      <c r="A317" s="115">
        <v>44511</v>
      </c>
      <c r="B317" s="202">
        <v>0.98080000000000001</v>
      </c>
      <c r="C317" s="202">
        <v>0.98080000000000001</v>
      </c>
      <c r="D317" s="202">
        <v>0.98080000000000001</v>
      </c>
      <c r="E317" s="204">
        <v>49143200.719999999</v>
      </c>
      <c r="F317" s="203">
        <v>50105220.960000001</v>
      </c>
      <c r="H317" s="201">
        <f>出入金!AB317</f>
        <v>50000000</v>
      </c>
      <c r="I317" s="201">
        <f>出入金!AC317</f>
        <v>7165605.0955414008</v>
      </c>
      <c r="J317" s="34">
        <f>出入金!C315</f>
        <v>4.2948070175438703E-2</v>
      </c>
      <c r="K317" s="167">
        <f t="shared" si="11"/>
        <v>546146.90999999642</v>
      </c>
      <c r="L317" s="167">
        <f t="shared" si="12"/>
        <v>-856799.28000000119</v>
      </c>
      <c r="M317" s="48">
        <v>0</v>
      </c>
      <c r="N317" s="167">
        <f t="shared" si="13"/>
        <v>0</v>
      </c>
      <c r="O317" s="167">
        <f t="shared" si="14"/>
        <v>546146.90999999642</v>
      </c>
      <c r="P317" s="167">
        <f t="shared" si="15"/>
        <v>-856799.28000000119</v>
      </c>
      <c r="Q317" s="123">
        <f t="shared" si="16"/>
        <v>-0.11957109952000017</v>
      </c>
      <c r="R317" s="123">
        <f>K317/AVERAGE($H$273:H317)</f>
        <v>1.0922938199999928E-2</v>
      </c>
      <c r="S317" s="123">
        <f>L317/AVERAGE($H$273:H317)</f>
        <v>-1.7135985600000025E-2</v>
      </c>
      <c r="T317" s="123">
        <f>O317/AVERAGE($H$273:H317)</f>
        <v>1.0922938199999928E-2</v>
      </c>
      <c r="U317" s="123">
        <f>P317/AVERAGE($H$273:H317)</f>
        <v>-1.7135985600000025E-2</v>
      </c>
      <c r="V317" s="93">
        <f>U317/COUNT($S$273:S317)*365</f>
        <v>-0.13899188320000019</v>
      </c>
      <c r="W317" s="123">
        <f>比较基准!E318/比较基准!$E$273-1</f>
        <v>-7.0748712041110995E-3</v>
      </c>
      <c r="X317" s="210">
        <f t="shared" si="17"/>
        <v>-1.0061114395888925E-2</v>
      </c>
      <c r="Y317" s="210">
        <f>R317-(比较基准!B318/比较基准!B317-1)</f>
        <v>3.1589261785453255E-3</v>
      </c>
      <c r="Z317" s="210">
        <f>X317/COUNT($X$273:X317)*365</f>
        <v>-8.1606816766654613E-2</v>
      </c>
      <c r="AA317" s="211">
        <f>(V317-J317)/(STDEV($T$273:T317)*SQRT(365))</f>
        <v>-1.603034625433764</v>
      </c>
      <c r="AB317" s="120">
        <f>(S317+1)/(MAX($S$273:S317)+1)-1</f>
        <v>-1.8414731673484508E-2</v>
      </c>
      <c r="AC317" s="123">
        <f>MIN($AB$273:AB317)</f>
        <v>-3.9731785388722463E-2</v>
      </c>
      <c r="AD317" s="123">
        <f t="shared" si="18"/>
        <v>-3.8480809800000043E-2</v>
      </c>
      <c r="AE317" s="120">
        <f>(AD317+1)/(MAX($AD$273:AD317)+1)-1</f>
        <v>-3.8480809800000015E-2</v>
      </c>
      <c r="AF317" s="123">
        <f>MIN($AE$273:AE317)</f>
        <v>-3.8480809800000015E-2</v>
      </c>
      <c r="AG317" s="124">
        <f t="shared" si="19"/>
        <v>0.35</v>
      </c>
      <c r="AH317" s="124">
        <f t="shared" si="20"/>
        <v>0.06</v>
      </c>
      <c r="AI317" s="124">
        <f t="shared" si="21"/>
        <v>0.26799999999999996</v>
      </c>
    </row>
    <row r="318" spans="1:35">
      <c r="A318" s="115">
        <v>44512</v>
      </c>
      <c r="B318" s="202">
        <v>0.98870000000000002</v>
      </c>
      <c r="C318" s="202">
        <v>0.98870000000000002</v>
      </c>
      <c r="D318" s="202">
        <v>0.98870000000000002</v>
      </c>
      <c r="E318" s="204">
        <v>49539031.960000001</v>
      </c>
      <c r="F318" s="203">
        <v>50105220.960000001</v>
      </c>
      <c r="H318" s="201">
        <f>出入金!AB318</f>
        <v>50000000</v>
      </c>
      <c r="I318" s="201">
        <f>出入金!AC318</f>
        <v>7301587.3015873013</v>
      </c>
      <c r="J318" s="34">
        <f>出入金!C316</f>
        <v>4.2946853146853252E-2</v>
      </c>
      <c r="K318" s="167">
        <f t="shared" si="11"/>
        <v>395831.24000000209</v>
      </c>
      <c r="L318" s="167">
        <f t="shared" si="12"/>
        <v>-460968.03999999911</v>
      </c>
      <c r="M318" s="48">
        <v>0</v>
      </c>
      <c r="N318" s="167">
        <f t="shared" si="13"/>
        <v>0</v>
      </c>
      <c r="O318" s="167">
        <f t="shared" si="14"/>
        <v>395831.24000000209</v>
      </c>
      <c r="P318" s="167">
        <f t="shared" si="15"/>
        <v>-460968.03999999911</v>
      </c>
      <c r="Q318" s="123">
        <f t="shared" si="16"/>
        <v>-6.3132579391304233E-2</v>
      </c>
      <c r="R318" s="123">
        <f>K318/AVERAGE($H$273:H318)</f>
        <v>7.9166248000000425E-3</v>
      </c>
      <c r="S318" s="123">
        <f>L318/AVERAGE($H$273:H318)</f>
        <v>-9.2193607999999823E-3</v>
      </c>
      <c r="T318" s="123">
        <f>O318/AVERAGE($H$273:H318)</f>
        <v>7.9166248000000425E-3</v>
      </c>
      <c r="U318" s="123">
        <f>P318/AVERAGE($H$273:H318)</f>
        <v>-9.2193607999999823E-3</v>
      </c>
      <c r="V318" s="93">
        <f>U318/COUNT($S$273:S318)*365</f>
        <v>-7.31536237391303E-2</v>
      </c>
      <c r="W318" s="123">
        <f>比较基准!E319/比较基准!$E$273-1</f>
        <v>-1.9492399084209966E-3</v>
      </c>
      <c r="X318" s="210">
        <f t="shared" si="17"/>
        <v>-7.2701208915789857E-3</v>
      </c>
      <c r="Y318" s="210">
        <f>R318-(比较基准!B319/比较基准!B318-1)</f>
        <v>-5.7889822523430959E-3</v>
      </c>
      <c r="Z318" s="210">
        <f>X318/COUNT($X$273:X318)*365</f>
        <v>-5.7686828813615865E-2</v>
      </c>
      <c r="AA318" s="211">
        <f>(V318-J318)/(STDEV($T$273:T318)*SQRT(365))</f>
        <v>-1.0127660219282055</v>
      </c>
      <c r="AB318" s="120">
        <f>(S318+1)/(MAX($S$273:S318)+1)-1</f>
        <v>-1.0508406724460628E-2</v>
      </c>
      <c r="AC318" s="123">
        <f>MIN($AB$273:AB318)</f>
        <v>-3.9731785388722463E-2</v>
      </c>
      <c r="AD318" s="123">
        <f t="shared" si="18"/>
        <v>-9.2193607999999823E-3</v>
      </c>
      <c r="AE318" s="120">
        <f>(AD318+1)/(MAX($AD$273:AD318)+1)-1</f>
        <v>-9.2193607999999649E-3</v>
      </c>
      <c r="AF318" s="123">
        <f>MIN($AE$273:AE318)</f>
        <v>-3.8480809800000015E-2</v>
      </c>
      <c r="AG318" s="124">
        <f t="shared" si="19"/>
        <v>0.35</v>
      </c>
      <c r="AH318" s="124">
        <f t="shared" si="20"/>
        <v>0.06</v>
      </c>
      <c r="AI318" s="124">
        <f t="shared" si="21"/>
        <v>0.26799999999999996</v>
      </c>
    </row>
    <row r="319" spans="1:35">
      <c r="A319" s="115">
        <v>44513</v>
      </c>
      <c r="B319" s="202">
        <v>0.98870000000000002</v>
      </c>
      <c r="C319" s="202">
        <v>0.98870000000000002</v>
      </c>
      <c r="D319" s="202">
        <v>0.98870000000000002</v>
      </c>
      <c r="E319" s="204">
        <v>49539031.960000001</v>
      </c>
      <c r="F319" s="203">
        <v>50105220.960000001</v>
      </c>
      <c r="H319" s="201">
        <f>出入金!AB319</f>
        <v>50000000</v>
      </c>
      <c r="I319" s="201">
        <f>出入金!AC319</f>
        <v>7436708.8607594939</v>
      </c>
      <c r="J319" s="34">
        <f>出入金!C317</f>
        <v>4.2945644599303244E-2</v>
      </c>
      <c r="K319" s="167">
        <f t="shared" si="11"/>
        <v>0</v>
      </c>
      <c r="L319" s="167">
        <f t="shared" si="12"/>
        <v>-460968.03999999911</v>
      </c>
      <c r="M319" s="48">
        <v>0</v>
      </c>
      <c r="N319" s="167">
        <f t="shared" si="13"/>
        <v>0</v>
      </c>
      <c r="O319" s="167">
        <f t="shared" si="14"/>
        <v>0</v>
      </c>
      <c r="P319" s="167">
        <f t="shared" si="15"/>
        <v>-460968.03999999911</v>
      </c>
      <c r="Q319" s="123">
        <f t="shared" si="16"/>
        <v>-6.1985489634042434E-2</v>
      </c>
      <c r="R319" s="123">
        <f>K319/AVERAGE($H$273:H319)</f>
        <v>0</v>
      </c>
      <c r="S319" s="123">
        <f>L319/AVERAGE($H$273:H319)</f>
        <v>-9.2193607999999823E-3</v>
      </c>
      <c r="T319" s="123">
        <f>O319/AVERAGE($H$273:H319)</f>
        <v>0</v>
      </c>
      <c r="U319" s="123">
        <f>P319/AVERAGE($H$273:H319)</f>
        <v>-9.2193607999999823E-3</v>
      </c>
      <c r="V319" s="93">
        <f>U319/COUNT($S$273:S319)*365</f>
        <v>-7.1597163659574331E-2</v>
      </c>
      <c r="W319" s="123">
        <f>比较基准!E320/比较基准!$E$273-1</f>
        <v>-1.9492399084209966E-3</v>
      </c>
      <c r="X319" s="210">
        <f t="shared" si="17"/>
        <v>-7.2701208915789857E-3</v>
      </c>
      <c r="Y319" s="210">
        <f>R319-(比较基准!B320/比较基准!B319-1)</f>
        <v>0</v>
      </c>
      <c r="Z319" s="210">
        <f>X319/COUNT($X$273:X319)*365</f>
        <v>-5.6459449477155955E-2</v>
      </c>
      <c r="AA319" s="211">
        <f>(V319-J319)/(STDEV($T$273:T319)*SQRT(365))</f>
        <v>-1.0102069111999141</v>
      </c>
      <c r="AB319" s="120">
        <f>(S319+1)/(MAX($S$273:S319)+1)-1</f>
        <v>-1.0508406724460628E-2</v>
      </c>
      <c r="AC319" s="123">
        <f>MIN($AB$273:AB319)</f>
        <v>-3.9731785388722463E-2</v>
      </c>
      <c r="AD319" s="123">
        <f t="shared" si="18"/>
        <v>-9.2193607999999823E-3</v>
      </c>
      <c r="AE319" s="120">
        <f>(AD319+1)/(MAX($AD$273:AD319)+1)-1</f>
        <v>-9.2193607999999649E-3</v>
      </c>
      <c r="AF319" s="123">
        <f>MIN($AE$273:AE319)</f>
        <v>-3.8480809800000015E-2</v>
      </c>
      <c r="AG319" s="124">
        <f t="shared" si="19"/>
        <v>0.35</v>
      </c>
      <c r="AH319" s="124">
        <f t="shared" si="20"/>
        <v>0.06</v>
      </c>
      <c r="AI319" s="124">
        <f t="shared" si="21"/>
        <v>0.26799999999999996</v>
      </c>
    </row>
    <row r="320" spans="1:35">
      <c r="A320" s="115">
        <v>44514</v>
      </c>
      <c r="B320" s="202">
        <v>0.98870000000000002</v>
      </c>
      <c r="C320" s="202">
        <v>0.98870000000000002</v>
      </c>
      <c r="D320" s="202">
        <v>0.98870000000000002</v>
      </c>
      <c r="E320" s="204">
        <v>49539031.960000001</v>
      </c>
      <c r="F320" s="203">
        <v>50105220.960000001</v>
      </c>
      <c r="H320" s="201">
        <f>出入金!AB320</f>
        <v>50000000</v>
      </c>
      <c r="I320" s="201">
        <f>出入金!AC320</f>
        <v>7570977.9179810723</v>
      </c>
      <c r="J320" s="34">
        <f>出入金!C318</f>
        <v>4.2944444444444549E-2</v>
      </c>
      <c r="K320" s="167">
        <f t="shared" si="11"/>
        <v>0</v>
      </c>
      <c r="L320" s="167">
        <f t="shared" si="12"/>
        <v>-460968.03999999911</v>
      </c>
      <c r="M320" s="48">
        <v>0</v>
      </c>
      <c r="N320" s="167">
        <f t="shared" si="13"/>
        <v>0</v>
      </c>
      <c r="O320" s="167">
        <f t="shared" si="14"/>
        <v>0</v>
      </c>
      <c r="P320" s="167">
        <f t="shared" si="15"/>
        <v>-460968.03999999911</v>
      </c>
      <c r="Q320" s="123">
        <f t="shared" si="16"/>
        <v>-6.0886195283333215E-2</v>
      </c>
      <c r="R320" s="123">
        <f>K320/AVERAGE($H$273:H320)</f>
        <v>0</v>
      </c>
      <c r="S320" s="123">
        <f>L320/AVERAGE($H$273:H320)</f>
        <v>-9.2193607999999823E-3</v>
      </c>
      <c r="T320" s="123">
        <f>O320/AVERAGE($H$273:H320)</f>
        <v>0</v>
      </c>
      <c r="U320" s="123">
        <f>P320/AVERAGE($H$273:H320)</f>
        <v>-9.2193607999999823E-3</v>
      </c>
      <c r="V320" s="93">
        <f>U320/COUNT($S$273:S320)*365</f>
        <v>-7.0105556083333201E-2</v>
      </c>
      <c r="W320" s="123">
        <f>比较基准!E321/比较基准!$E$273-1</f>
        <v>-1.9492399084209966E-3</v>
      </c>
      <c r="X320" s="210">
        <f t="shared" si="17"/>
        <v>-7.2701208915789857E-3</v>
      </c>
      <c r="Y320" s="210">
        <f>R320-(比较基准!B321/比较基准!B320-1)</f>
        <v>0</v>
      </c>
      <c r="Z320" s="210">
        <f>X320/COUNT($X$273:X320)*365</f>
        <v>-5.5283210946381868E-2</v>
      </c>
      <c r="AA320" s="211">
        <f>(V320-J320)/(STDEV($T$273:T320)*SQRT(365))</f>
        <v>-1.0078085566062613</v>
      </c>
      <c r="AB320" s="120">
        <f>(S320+1)/(MAX($S$273:S320)+1)-1</f>
        <v>-1.0508406724460628E-2</v>
      </c>
      <c r="AC320" s="123">
        <f>MIN($AB$273:AB320)</f>
        <v>-3.9731785388722463E-2</v>
      </c>
      <c r="AD320" s="123">
        <f t="shared" si="18"/>
        <v>-9.2193607999999823E-3</v>
      </c>
      <c r="AE320" s="120">
        <f>(AD320+1)/(MAX($AD$273:AD320)+1)-1</f>
        <v>-9.2193607999999649E-3</v>
      </c>
      <c r="AF320" s="123">
        <f>MIN($AE$273:AE320)</f>
        <v>-3.8480809800000015E-2</v>
      </c>
      <c r="AG320" s="124">
        <f t="shared" si="19"/>
        <v>0.35</v>
      </c>
      <c r="AH320" s="124">
        <f t="shared" si="20"/>
        <v>0.06</v>
      </c>
      <c r="AI320" s="124">
        <f t="shared" si="21"/>
        <v>0.26799999999999996</v>
      </c>
    </row>
    <row r="321" spans="1:35">
      <c r="A321" s="115">
        <v>44515</v>
      </c>
      <c r="B321" s="202">
        <v>0.98599999999999999</v>
      </c>
      <c r="C321" s="202">
        <v>0.98599999999999999</v>
      </c>
      <c r="D321" s="202">
        <v>0.98599999999999999</v>
      </c>
      <c r="E321" s="204">
        <v>49403747.869999997</v>
      </c>
      <c r="F321" s="203">
        <v>50105220.960000001</v>
      </c>
      <c r="H321" s="201">
        <f>出入金!AB321</f>
        <v>50000000</v>
      </c>
      <c r="I321" s="201">
        <f>出入金!AC321</f>
        <v>7704402.5157232704</v>
      </c>
      <c r="J321" s="34">
        <f>出入金!C319</f>
        <v>4.2943252595155815E-2</v>
      </c>
      <c r="K321" s="167">
        <f t="shared" si="11"/>
        <v>-135284.09000000358</v>
      </c>
      <c r="L321" s="167">
        <f t="shared" si="12"/>
        <v>-596252.13000000268</v>
      </c>
      <c r="M321" s="48">
        <v>0</v>
      </c>
      <c r="N321" s="167">
        <f t="shared" si="13"/>
        <v>0</v>
      </c>
      <c r="O321" s="167">
        <f t="shared" si="14"/>
        <v>-135284.09000000358</v>
      </c>
      <c r="P321" s="167">
        <f t="shared" si="15"/>
        <v>-596252.13000000268</v>
      </c>
      <c r="Q321" s="123">
        <f t="shared" si="16"/>
        <v>-7.7391092791837077E-2</v>
      </c>
      <c r="R321" s="123">
        <f>K321/AVERAGE($H$273:H321)</f>
        <v>-2.7056818000000715E-3</v>
      </c>
      <c r="S321" s="123">
        <f>L321/AVERAGE($H$273:H321)</f>
        <v>-1.1925042600000053E-2</v>
      </c>
      <c r="T321" s="123">
        <f>O321/AVERAGE($H$273:H321)</f>
        <v>-2.7056818000000715E-3</v>
      </c>
      <c r="U321" s="123">
        <f>P321/AVERAGE($H$273:H321)</f>
        <v>-1.1925042600000053E-2</v>
      </c>
      <c r="V321" s="93">
        <f>U321/COUNT($S$273:S321)*365</f>
        <v>-8.8829398959184069E-2</v>
      </c>
      <c r="W321" s="123">
        <f>比较基准!E322/比较基准!$E$273-1</f>
        <v>-1.0093590765802851E-2</v>
      </c>
      <c r="X321" s="210">
        <f t="shared" si="17"/>
        <v>-1.8314518341972022E-3</v>
      </c>
      <c r="Y321" s="210">
        <f>R321-(比较基准!B322/比较基准!B321-1)</f>
        <v>6.4392414111945611E-5</v>
      </c>
      <c r="Z321" s="210">
        <f>X321/COUNT($X$273:X321)*365</f>
        <v>-1.3642447336366915E-2</v>
      </c>
      <c r="AA321" s="211">
        <f>(V321-J321)/(STDEV($T$273:T321)*SQRT(365))</f>
        <v>-1.1848859444001347</v>
      </c>
      <c r="AB321" s="120">
        <f>(S321+1)/(MAX($S$273:S321)+1)-1</f>
        <v>-1.3210568322350236E-2</v>
      </c>
      <c r="AC321" s="123">
        <f>MIN($AB$273:AB321)</f>
        <v>-3.9731785388722463E-2</v>
      </c>
      <c r="AD321" s="123">
        <f t="shared" si="18"/>
        <v>-9.2193607999999823E-3</v>
      </c>
      <c r="AE321" s="120">
        <f>(AD321+1)/(MAX($AD$273:AD321)+1)-1</f>
        <v>-9.2193607999999649E-3</v>
      </c>
      <c r="AF321" s="123">
        <f>MIN($AE$273:AE321)</f>
        <v>-3.8480809800000015E-2</v>
      </c>
      <c r="AG321" s="124">
        <f t="shared" si="19"/>
        <v>0.35</v>
      </c>
      <c r="AH321" s="124">
        <f t="shared" si="20"/>
        <v>0.06</v>
      </c>
      <c r="AI321" s="124">
        <f t="shared" si="21"/>
        <v>0.26799999999999996</v>
      </c>
    </row>
    <row r="322" spans="1:35">
      <c r="A322" s="115">
        <v>44516</v>
      </c>
      <c r="B322" s="202">
        <v>0.97770000000000001</v>
      </c>
      <c r="C322" s="202">
        <v>0.97770000000000001</v>
      </c>
      <c r="D322" s="202">
        <v>0.97770000000000001</v>
      </c>
      <c r="E322" s="204">
        <v>48987874.530000001</v>
      </c>
      <c r="F322" s="203">
        <v>50105220.960000001</v>
      </c>
      <c r="H322" s="201">
        <f>出入金!AB322</f>
        <v>50000000</v>
      </c>
      <c r="I322" s="201">
        <f>出入金!AC322</f>
        <v>7836990.5956112854</v>
      </c>
      <c r="J322" s="34">
        <f>出入金!C320</f>
        <v>4.2942068965517347E-2</v>
      </c>
      <c r="K322" s="167">
        <f t="shared" si="11"/>
        <v>-415873.33999999613</v>
      </c>
      <c r="L322" s="167">
        <f t="shared" si="12"/>
        <v>-1012125.4699999988</v>
      </c>
      <c r="M322" s="48">
        <v>0</v>
      </c>
      <c r="N322" s="167">
        <f t="shared" si="13"/>
        <v>0</v>
      </c>
      <c r="O322" s="167">
        <f t="shared" si="14"/>
        <v>-415873.33999999613</v>
      </c>
      <c r="P322" s="167">
        <f t="shared" si="15"/>
        <v>-1012125.4699999988</v>
      </c>
      <c r="Q322" s="123">
        <f t="shared" si="16"/>
        <v>-0.12914720997199985</v>
      </c>
      <c r="R322" s="123">
        <f>K322/AVERAGE($H$273:H322)</f>
        <v>-8.317466799999923E-3</v>
      </c>
      <c r="S322" s="123">
        <f>L322/AVERAGE($H$273:H322)</f>
        <v>-2.0242509399999976E-2</v>
      </c>
      <c r="T322" s="123">
        <f>O322/AVERAGE($H$273:H322)</f>
        <v>-8.317466799999923E-3</v>
      </c>
      <c r="U322" s="123">
        <f>P322/AVERAGE($H$273:H322)</f>
        <v>-2.0242509399999976E-2</v>
      </c>
      <c r="V322" s="93">
        <f>U322/COUNT($S$273:S322)*365</f>
        <v>-0.14777031861999981</v>
      </c>
      <c r="W322" s="123">
        <f>比较基准!E323/比较基准!$E$273-1</f>
        <v>-1.7383674389187975E-2</v>
      </c>
      <c r="X322" s="210">
        <f t="shared" si="17"/>
        <v>-2.8588350108120011E-3</v>
      </c>
      <c r="Y322" s="210">
        <f>R322-(比较基准!B323/比较基准!B322-1)</f>
        <v>3.0553559713396294E-3</v>
      </c>
      <c r="Z322" s="210">
        <f>X322/COUNT($X$273:X322)*365</f>
        <v>-2.0869495578927609E-2</v>
      </c>
      <c r="AA322" s="211">
        <f>(V322-J322)/(STDEV($T$273:T322)*SQRT(365))</f>
        <v>-1.6995790225363689</v>
      </c>
      <c r="AB322" s="120">
        <f>(S322+1)/(MAX($S$273:S322)+1)-1</f>
        <v>-2.1517213759622456E-2</v>
      </c>
      <c r="AC322" s="123">
        <f>MIN($AB$273:AB322)</f>
        <v>-3.9731785388722463E-2</v>
      </c>
      <c r="AD322" s="123">
        <f t="shared" si="18"/>
        <v>-9.2193607999999823E-3</v>
      </c>
      <c r="AE322" s="120">
        <f>(AD322+1)/(MAX($AD$273:AD322)+1)-1</f>
        <v>-9.2193607999999649E-3</v>
      </c>
      <c r="AF322" s="123">
        <f>MIN($AE$273:AE322)</f>
        <v>-3.8480809800000015E-2</v>
      </c>
      <c r="AG322" s="124">
        <f t="shared" si="19"/>
        <v>0.35</v>
      </c>
      <c r="AH322" s="124">
        <f t="shared" si="20"/>
        <v>0.06</v>
      </c>
      <c r="AI322" s="124">
        <f t="shared" si="21"/>
        <v>0.26799999999999996</v>
      </c>
    </row>
    <row r="323" spans="1:35">
      <c r="A323" s="115">
        <v>44517</v>
      </c>
      <c r="B323" s="202">
        <v>0.98660000000000003</v>
      </c>
      <c r="C323" s="202">
        <v>0.98660000000000003</v>
      </c>
      <c r="D323" s="202">
        <v>0.98660000000000003</v>
      </c>
      <c r="E323" s="204">
        <v>49433811</v>
      </c>
      <c r="F323" s="203">
        <v>50105220.960000001</v>
      </c>
      <c r="H323" s="201">
        <f>出入金!AB323</f>
        <v>50000000</v>
      </c>
      <c r="I323" s="201">
        <f>出入金!AC323</f>
        <v>7968750</v>
      </c>
      <c r="J323" s="34">
        <f>出入金!C321</f>
        <v>4.2940893470790484E-2</v>
      </c>
      <c r="K323" s="167">
        <f t="shared" si="11"/>
        <v>445936.46999999881</v>
      </c>
      <c r="L323" s="167">
        <f t="shared" si="12"/>
        <v>-566189</v>
      </c>
      <c r="M323" s="48">
        <v>0</v>
      </c>
      <c r="N323" s="167">
        <f t="shared" si="13"/>
        <v>0</v>
      </c>
      <c r="O323" s="167">
        <f t="shared" si="14"/>
        <v>445936.46999999881</v>
      </c>
      <c r="P323" s="167">
        <f t="shared" si="15"/>
        <v>-566189</v>
      </c>
      <c r="Q323" s="123">
        <f t="shared" si="16"/>
        <v>-7.1051168627450978E-2</v>
      </c>
      <c r="R323" s="123">
        <f>K323/AVERAGE($H$273:H323)</f>
        <v>8.9187293999999761E-3</v>
      </c>
      <c r="S323" s="123">
        <f>L323/AVERAGE($H$273:H323)</f>
        <v>-1.132378E-2</v>
      </c>
      <c r="T323" s="123">
        <f>O323/AVERAGE($H$273:H323)</f>
        <v>8.9187293999999761E-3</v>
      </c>
      <c r="U323" s="123">
        <f>P323/AVERAGE($H$273:H323)</f>
        <v>-1.132378E-2</v>
      </c>
      <c r="V323" s="93">
        <f>U323/COUNT($S$273:S323)*365</f>
        <v>-8.1042739215686277E-2</v>
      </c>
      <c r="W323" s="123">
        <f>比较基准!E324/比较基准!$E$273-1</f>
        <v>-9.2120036037760533E-3</v>
      </c>
      <c r="X323" s="210">
        <f t="shared" si="17"/>
        <v>-2.111776396223947E-3</v>
      </c>
      <c r="Y323" s="210">
        <f>R323-(比较基准!B324/比较基准!B323-1)</f>
        <v>-8.98978969271798E-3</v>
      </c>
      <c r="Z323" s="210">
        <f>X323/COUNT($X$273:X323)*365</f>
        <v>-1.511369381611256E-2</v>
      </c>
      <c r="AA323" s="211">
        <f>(V323-J323)/(STDEV($T$273:T323)*SQRT(365))</f>
        <v>-1.0890120104774317</v>
      </c>
      <c r="AB323" s="120">
        <f>(S323+1)/(MAX($S$273:S323)+1)-1</f>
        <v>-1.2610087989456953E-2</v>
      </c>
      <c r="AC323" s="123">
        <f>MIN($AB$273:AB323)</f>
        <v>-3.9731785388722463E-2</v>
      </c>
      <c r="AD323" s="123">
        <f t="shared" si="18"/>
        <v>-9.2193607999999823E-3</v>
      </c>
      <c r="AE323" s="120">
        <f>(AD323+1)/(MAX($AD$273:AD323)+1)-1</f>
        <v>-9.2193607999999649E-3</v>
      </c>
      <c r="AF323" s="123">
        <f>MIN($AE$273:AE323)</f>
        <v>-3.8480809800000015E-2</v>
      </c>
      <c r="AG323" s="124">
        <f t="shared" si="19"/>
        <v>0.35</v>
      </c>
      <c r="AH323" s="124">
        <f t="shared" si="20"/>
        <v>0.06</v>
      </c>
      <c r="AI323" s="124">
        <f t="shared" si="21"/>
        <v>0.26799999999999996</v>
      </c>
    </row>
    <row r="324" spans="1:35">
      <c r="A324" s="115">
        <v>44518</v>
      </c>
      <c r="B324" s="202">
        <v>0.98240000000000005</v>
      </c>
      <c r="C324" s="202">
        <v>0.98240000000000005</v>
      </c>
      <c r="D324" s="202">
        <v>0.98240000000000005</v>
      </c>
      <c r="E324" s="204">
        <v>49223369.07</v>
      </c>
      <c r="F324" s="203">
        <v>50105220.960000001</v>
      </c>
      <c r="H324" s="201">
        <f>出入金!AB324</f>
        <v>50000000</v>
      </c>
      <c r="I324" s="201">
        <f>出入金!AC324</f>
        <v>8099688.4735202491</v>
      </c>
      <c r="J324" s="34">
        <f>出入金!C322</f>
        <v>4.2939726027397367E-2</v>
      </c>
      <c r="K324" s="167">
        <f t="shared" si="11"/>
        <v>-210441.9299999997</v>
      </c>
      <c r="L324" s="167">
        <f t="shared" si="12"/>
        <v>-776630.9299999997</v>
      </c>
      <c r="M324" s="48">
        <v>0</v>
      </c>
      <c r="N324" s="167">
        <f t="shared" si="13"/>
        <v>0</v>
      </c>
      <c r="O324" s="167">
        <f t="shared" si="14"/>
        <v>-210441.9299999997</v>
      </c>
      <c r="P324" s="167">
        <f t="shared" si="15"/>
        <v>-776630.9299999997</v>
      </c>
      <c r="Q324" s="123">
        <f t="shared" si="16"/>
        <v>-9.5884049434615343E-2</v>
      </c>
      <c r="R324" s="123">
        <f>K324/AVERAGE($H$273:H324)</f>
        <v>-4.2088385999999945E-3</v>
      </c>
      <c r="S324" s="123">
        <f>L324/AVERAGE($H$273:H324)</f>
        <v>-1.5532618599999994E-2</v>
      </c>
      <c r="T324" s="123">
        <f>O324/AVERAGE($H$273:H324)</f>
        <v>-4.2088385999999945E-3</v>
      </c>
      <c r="U324" s="123">
        <f>P324/AVERAGE($H$273:H324)</f>
        <v>-1.5532618599999994E-2</v>
      </c>
      <c r="V324" s="93">
        <f>U324/COUNT($S$273:S324)*365</f>
        <v>-0.1090270344038461</v>
      </c>
      <c r="W324" s="123">
        <f>比较基准!E325/比较基准!$E$273-1</f>
        <v>-1.1980492706743617E-2</v>
      </c>
      <c r="X324" s="210">
        <f t="shared" si="17"/>
        <v>-3.5521258932563766E-3</v>
      </c>
      <c r="Y324" s="210">
        <f>R324-(比较基准!B325/比较基准!B324-1)</f>
        <v>-2.8760648975131387E-3</v>
      </c>
      <c r="Z324" s="210">
        <f>X324/COUNT($X$273:X324)*365</f>
        <v>-2.4933191366126491E-2</v>
      </c>
      <c r="AA324" s="211">
        <f>(V324-J324)/(STDEV($T$273:T324)*SQRT(365))</f>
        <v>-1.342205001271177</v>
      </c>
      <c r="AB324" s="120">
        <f>(S324+1)/(MAX($S$273:S324)+1)-1</f>
        <v>-1.681345071918916E-2</v>
      </c>
      <c r="AC324" s="123">
        <f>MIN($AB$273:AB324)</f>
        <v>-3.9731785388722463E-2</v>
      </c>
      <c r="AD324" s="123">
        <f t="shared" si="18"/>
        <v>-9.2193607999999823E-3</v>
      </c>
      <c r="AE324" s="120">
        <f>(AD324+1)/(MAX($AD$273:AD324)+1)-1</f>
        <v>-9.2193607999999649E-3</v>
      </c>
      <c r="AF324" s="123">
        <f>MIN($AE$273:AE324)</f>
        <v>-3.8480809800000015E-2</v>
      </c>
      <c r="AG324" s="124">
        <f t="shared" si="19"/>
        <v>0.35</v>
      </c>
      <c r="AH324" s="124">
        <f t="shared" si="20"/>
        <v>0.06</v>
      </c>
      <c r="AI324" s="124">
        <f t="shared" si="21"/>
        <v>0.26799999999999996</v>
      </c>
    </row>
    <row r="325" spans="1:35">
      <c r="A325" s="115">
        <v>44519</v>
      </c>
      <c r="B325" s="202">
        <v>0.99509999999999998</v>
      </c>
      <c r="C325" s="202">
        <v>0.99509999999999998</v>
      </c>
      <c r="D325" s="202">
        <v>0.99509999999999998</v>
      </c>
      <c r="E325" s="204">
        <v>49859705.380000003</v>
      </c>
      <c r="F325" s="203">
        <v>50105220.960000001</v>
      </c>
      <c r="H325" s="201">
        <f>出入金!AB325</f>
        <v>50000000</v>
      </c>
      <c r="I325" s="201">
        <f>出入金!AC325</f>
        <v>8229813.6645962736</v>
      </c>
      <c r="J325" s="34">
        <f>出入金!C323</f>
        <v>4.2938566552901132E-2</v>
      </c>
      <c r="K325" s="167">
        <f t="shared" si="11"/>
        <v>636336.31000000238</v>
      </c>
      <c r="L325" s="167">
        <f t="shared" si="12"/>
        <v>-140294.61999999732</v>
      </c>
      <c r="M325" s="48">
        <v>0</v>
      </c>
      <c r="N325" s="167">
        <f t="shared" si="13"/>
        <v>0</v>
      </c>
      <c r="O325" s="167">
        <f t="shared" si="14"/>
        <v>636336.31000000238</v>
      </c>
      <c r="P325" s="167">
        <f t="shared" si="15"/>
        <v>-140294.61999999732</v>
      </c>
      <c r="Q325" s="123">
        <f t="shared" si="16"/>
        <v>-1.7047119864150619E-2</v>
      </c>
      <c r="R325" s="123">
        <f>K325/AVERAGE($H$273:H325)</f>
        <v>1.2726726200000048E-2</v>
      </c>
      <c r="S325" s="123">
        <f>L325/AVERAGE($H$273:H325)</f>
        <v>-2.8058923999999463E-3</v>
      </c>
      <c r="T325" s="123">
        <f>O325/AVERAGE($H$273:H325)</f>
        <v>1.2726726200000048E-2</v>
      </c>
      <c r="U325" s="123">
        <f>P325/AVERAGE($H$273:H325)</f>
        <v>-2.8058923999999463E-3</v>
      </c>
      <c r="V325" s="93">
        <f>U325/COUNT($S$273:S325)*365</f>
        <v>-1.9323598603773216E-2</v>
      </c>
      <c r="W325" s="123">
        <f>比较基准!E326/比较基准!$E$273-1</f>
        <v>-9.9573397720043033E-5</v>
      </c>
      <c r="X325" s="210">
        <f t="shared" si="17"/>
        <v>-2.7063190022799033E-3</v>
      </c>
      <c r="Y325" s="210">
        <f>R325-(比较基准!B326/比较基准!B325-1)</f>
        <v>1.1948602788686251E-3</v>
      </c>
      <c r="Z325" s="210">
        <f>X325/COUNT($X$273:X325)*365</f>
        <v>-1.8637857279852166E-2</v>
      </c>
      <c r="AA325" s="211">
        <f>(V325-J325)/(STDEV($T$273:T325)*SQRT(365))</f>
        <v>-0.5311461938507247</v>
      </c>
      <c r="AB325" s="120">
        <f>(S325+1)/(MAX($S$273:S325)+1)-1</f>
        <v>-4.1032825078001212E-3</v>
      </c>
      <c r="AC325" s="123">
        <f>MIN($AB$273:AB325)</f>
        <v>-3.9731785388722463E-2</v>
      </c>
      <c r="AD325" s="123">
        <f t="shared" si="18"/>
        <v>-2.8058923999999463E-3</v>
      </c>
      <c r="AE325" s="120">
        <f>(AD325+1)/(MAX($AD$273:AD325)+1)-1</f>
        <v>-2.8058923999999541E-3</v>
      </c>
      <c r="AF325" s="123">
        <f>MIN($AE$273:AE325)</f>
        <v>-3.8480809800000015E-2</v>
      </c>
      <c r="AG325" s="124">
        <f t="shared" si="19"/>
        <v>0.35</v>
      </c>
      <c r="AH325" s="124">
        <f t="shared" si="20"/>
        <v>0.06</v>
      </c>
      <c r="AI325" s="124">
        <f t="shared" si="21"/>
        <v>0.26799999999999996</v>
      </c>
    </row>
    <row r="326" spans="1:35">
      <c r="A326" s="115">
        <v>44520</v>
      </c>
      <c r="B326" s="202">
        <v>0.99509999999999998</v>
      </c>
      <c r="C326" s="202">
        <v>0.99509999999999998</v>
      </c>
      <c r="D326" s="202">
        <v>0.99509999999999998</v>
      </c>
      <c r="E326" s="204">
        <v>49859705.380000003</v>
      </c>
      <c r="F326" s="203">
        <v>50105220.960000001</v>
      </c>
      <c r="H326" s="201">
        <f>出入金!AB326</f>
        <v>50000000</v>
      </c>
      <c r="I326" s="201">
        <f>出入金!AC326</f>
        <v>8359133.1269349847</v>
      </c>
      <c r="J326" s="34">
        <f>出入金!C324</f>
        <v>4.2937414965986499E-2</v>
      </c>
      <c r="K326" s="167">
        <f t="shared" si="11"/>
        <v>0</v>
      </c>
      <c r="L326" s="167">
        <f t="shared" si="12"/>
        <v>-140294.61999999732</v>
      </c>
      <c r="M326" s="48">
        <v>0</v>
      </c>
      <c r="N326" s="167">
        <f t="shared" si="13"/>
        <v>0</v>
      </c>
      <c r="O326" s="167">
        <f t="shared" si="14"/>
        <v>0</v>
      </c>
      <c r="P326" s="167">
        <f t="shared" si="15"/>
        <v>-140294.61999999732</v>
      </c>
      <c r="Q326" s="123">
        <f t="shared" si="16"/>
        <v>-1.6783393429629308E-2</v>
      </c>
      <c r="R326" s="123">
        <f>K326/AVERAGE($H$273:H326)</f>
        <v>0</v>
      </c>
      <c r="S326" s="123">
        <f>L326/AVERAGE($H$273:H326)</f>
        <v>-2.8058923999999463E-3</v>
      </c>
      <c r="T326" s="123">
        <f>O326/AVERAGE($H$273:H326)</f>
        <v>0</v>
      </c>
      <c r="U326" s="123">
        <f>P326/AVERAGE($H$273:H326)</f>
        <v>-2.8058923999999463E-3</v>
      </c>
      <c r="V326" s="93">
        <f>U326/COUNT($S$273:S326)*365</f>
        <v>-1.896575418518482E-2</v>
      </c>
      <c r="W326" s="123">
        <f>比较基准!E327/比较基准!$E$273-1</f>
        <v>-9.9573397720043033E-5</v>
      </c>
      <c r="X326" s="210">
        <f t="shared" si="17"/>
        <v>-2.7063190022799033E-3</v>
      </c>
      <c r="Y326" s="210">
        <f>R326-(比较基准!B327/比较基准!B326-1)</f>
        <v>0</v>
      </c>
      <c r="Z326" s="210">
        <f>X326/COUNT($X$273:X326)*365</f>
        <v>-1.8292711774669717E-2</v>
      </c>
      <c r="AA326" s="211">
        <f>(V326-J326)/(STDEV($T$273:T326)*SQRT(365))</f>
        <v>-0.53313684287037921</v>
      </c>
      <c r="AB326" s="120">
        <f>(S326+1)/(MAX($S$273:S326)+1)-1</f>
        <v>-4.1032825078001212E-3</v>
      </c>
      <c r="AC326" s="123">
        <f>MIN($AB$273:AB326)</f>
        <v>-3.9731785388722463E-2</v>
      </c>
      <c r="AD326" s="123">
        <f t="shared" si="18"/>
        <v>-2.8058923999999463E-3</v>
      </c>
      <c r="AE326" s="120">
        <f>(AD326+1)/(MAX($AD$273:AD326)+1)-1</f>
        <v>-2.8058923999999541E-3</v>
      </c>
      <c r="AF326" s="123">
        <f>MIN($AE$273:AE326)</f>
        <v>-3.8480809800000015E-2</v>
      </c>
      <c r="AG326" s="124">
        <f t="shared" si="19"/>
        <v>0.35</v>
      </c>
      <c r="AH326" s="124">
        <f t="shared" si="20"/>
        <v>0.06</v>
      </c>
      <c r="AI326" s="124">
        <f t="shared" si="21"/>
        <v>0.26799999999999996</v>
      </c>
    </row>
    <row r="327" spans="1:35">
      <c r="A327" s="115">
        <v>44521</v>
      </c>
      <c r="B327" s="202">
        <v>0.99509999999999998</v>
      </c>
      <c r="C327" s="202">
        <v>0.99509999999999998</v>
      </c>
      <c r="D327" s="202">
        <v>0.99509999999999998</v>
      </c>
      <c r="E327" s="204">
        <v>49859705.380000003</v>
      </c>
      <c r="F327" s="203">
        <v>50105220.960000001</v>
      </c>
      <c r="H327" s="201">
        <f>出入金!AB327</f>
        <v>50000000</v>
      </c>
      <c r="I327" s="201">
        <f>出入金!AC327</f>
        <v>8487654.3209876548</v>
      </c>
      <c r="J327" s="34">
        <f>出入金!C325</f>
        <v>4.2936271186440784E-2</v>
      </c>
      <c r="K327" s="167">
        <f t="shared" si="11"/>
        <v>0</v>
      </c>
      <c r="L327" s="167">
        <f t="shared" si="12"/>
        <v>-140294.61999999732</v>
      </c>
      <c r="M327" s="48">
        <v>0</v>
      </c>
      <c r="N327" s="167">
        <f t="shared" si="13"/>
        <v>0</v>
      </c>
      <c r="O327" s="167">
        <f t="shared" si="14"/>
        <v>0</v>
      </c>
      <c r="P327" s="167">
        <f t="shared" si="15"/>
        <v>-140294.61999999732</v>
      </c>
      <c r="Q327" s="123">
        <f t="shared" si="16"/>
        <v>-1.652925704727241E-2</v>
      </c>
      <c r="R327" s="123">
        <f>K327/AVERAGE($H$273:H327)</f>
        <v>0</v>
      </c>
      <c r="S327" s="123">
        <f>L327/AVERAGE($H$273:H327)</f>
        <v>-2.8058923999999463E-3</v>
      </c>
      <c r="T327" s="123">
        <f>O327/AVERAGE($H$273:H327)</f>
        <v>0</v>
      </c>
      <c r="U327" s="123">
        <f>P327/AVERAGE($H$273:H327)</f>
        <v>-2.8058923999999463E-3</v>
      </c>
      <c r="V327" s="93">
        <f>U327/COUNT($S$273:S327)*365</f>
        <v>-1.8620922290908736E-2</v>
      </c>
      <c r="W327" s="123">
        <f>比较基准!E328/比较基准!$E$273-1</f>
        <v>-9.9573397720043033E-5</v>
      </c>
      <c r="X327" s="210">
        <f t="shared" si="17"/>
        <v>-2.7063190022799033E-3</v>
      </c>
      <c r="Y327" s="210">
        <f>R327-(比较基准!B328/比较基准!B327-1)</f>
        <v>0</v>
      </c>
      <c r="Z327" s="210">
        <f>X327/COUNT($X$273:X327)*365</f>
        <v>-1.7960117015130266E-2</v>
      </c>
      <c r="AA327" s="211">
        <f>(V327-J327)/(STDEV($T$273:T327)*SQRT(365))</f>
        <v>-0.53513489917666357</v>
      </c>
      <c r="AB327" s="120">
        <f>(S327+1)/(MAX($S$273:S327)+1)-1</f>
        <v>-4.1032825078001212E-3</v>
      </c>
      <c r="AC327" s="123">
        <f>MIN($AB$273:AB327)</f>
        <v>-3.9731785388722463E-2</v>
      </c>
      <c r="AD327" s="123">
        <f t="shared" si="18"/>
        <v>-2.8058923999999463E-3</v>
      </c>
      <c r="AE327" s="120">
        <f>(AD327+1)/(MAX($AD$273:AD327)+1)-1</f>
        <v>-2.8058923999999541E-3</v>
      </c>
      <c r="AF327" s="123">
        <f>MIN($AE$273:AE327)</f>
        <v>-3.8480809800000015E-2</v>
      </c>
      <c r="AG327" s="124">
        <f t="shared" si="19"/>
        <v>0.35</v>
      </c>
      <c r="AH327" s="124">
        <f t="shared" si="20"/>
        <v>0.06</v>
      </c>
      <c r="AI327" s="124">
        <f t="shared" si="21"/>
        <v>0.26799999999999996</v>
      </c>
    </row>
    <row r="328" spans="1:35">
      <c r="A328" s="115">
        <v>44522</v>
      </c>
      <c r="B328" s="202">
        <v>1.0043</v>
      </c>
      <c r="C328" s="202">
        <v>1.0043</v>
      </c>
      <c r="D328" s="202">
        <v>1.0029999999999999</v>
      </c>
      <c r="E328" s="204">
        <v>50320673.409999996</v>
      </c>
      <c r="F328" s="203">
        <v>50105220.960000001</v>
      </c>
      <c r="G328" s="211"/>
      <c r="H328" s="201">
        <f>出入金!AB328</f>
        <v>50000000</v>
      </c>
      <c r="I328" s="201">
        <f>出入金!AC328</f>
        <v>8615384.615384616</v>
      </c>
      <c r="J328" s="34">
        <f>出入金!C326</f>
        <v>4.2935135135135243E-2</v>
      </c>
      <c r="K328" s="167">
        <f t="shared" si="11"/>
        <v>460968.02999999374</v>
      </c>
      <c r="L328" s="167">
        <f t="shared" si="12"/>
        <v>320673.40999999642</v>
      </c>
      <c r="M328" s="48">
        <v>64134.68</v>
      </c>
      <c r="N328" s="167">
        <f t="shared" si="13"/>
        <v>0</v>
      </c>
      <c r="O328" s="167">
        <f t="shared" si="14"/>
        <v>396833.34999999375</v>
      </c>
      <c r="P328" s="167">
        <f t="shared" si="15"/>
        <v>256538.72999999643</v>
      </c>
      <c r="Q328" s="123">
        <f t="shared" si="16"/>
        <v>3.7221020803571009E-2</v>
      </c>
      <c r="R328" s="123">
        <f>K328/AVERAGE($H$273:H328)</f>
        <v>9.2193605999998755E-3</v>
      </c>
      <c r="S328" s="123">
        <f>L328/AVERAGE($H$273:H328)</f>
        <v>6.4134681999999284E-3</v>
      </c>
      <c r="T328" s="123">
        <f>O328/AVERAGE($H$273:H328)</f>
        <v>7.9366669999998748E-3</v>
      </c>
      <c r="U328" s="123">
        <f>P328/AVERAGE($H$273:H328)</f>
        <v>5.1307745999999285E-3</v>
      </c>
      <c r="V328" s="93">
        <f>U328/COUNT($S$273:S328)*365</f>
        <v>3.3441655874999532E-2</v>
      </c>
      <c r="W328" s="123">
        <f>比较基准!E329/比较基准!$E$273-1</f>
        <v>1.1781973474734642E-2</v>
      </c>
      <c r="X328" s="210">
        <f t="shared" si="17"/>
        <v>-5.3685052747347133E-3</v>
      </c>
      <c r="Y328" s="210">
        <f>R328-(比较基准!B329/比较基准!B328-1)</f>
        <v>-9.1831853718623187E-3</v>
      </c>
      <c r="Z328" s="210">
        <f>X328/COUNT($X$273:X328)*365</f>
        <v>-3.4991150451395898E-2</v>
      </c>
      <c r="AA328" s="211">
        <f>(V328-J328)/(STDEV($T$273:T328)*SQRT(365))</f>
        <v>-8.1988398228624748E-2</v>
      </c>
      <c r="AB328" s="120">
        <f>(S328+1)/(MAX($S$273:S328)+1)-1</f>
        <v>0</v>
      </c>
      <c r="AC328" s="123">
        <f>MIN($AB$273:AB328)</f>
        <v>-3.9731785388722463E-2</v>
      </c>
      <c r="AD328" s="123">
        <f t="shared" si="18"/>
        <v>-2.8058923999999463E-3</v>
      </c>
      <c r="AE328" s="120">
        <f>(AD328+1)/(MAX($AD$273:AD328)+1)-1</f>
        <v>-2.8058923999999541E-3</v>
      </c>
      <c r="AF328" s="123">
        <f>MIN($AE$273:AE328)</f>
        <v>-3.8480809800000015E-2</v>
      </c>
      <c r="AG328" s="124">
        <f t="shared" si="19"/>
        <v>0.35</v>
      </c>
      <c r="AH328" s="124">
        <f t="shared" si="20"/>
        <v>0.06</v>
      </c>
      <c r="AI328" s="124">
        <f t="shared" si="21"/>
        <v>0.26799999999999996</v>
      </c>
    </row>
    <row r="329" spans="1:35">
      <c r="A329" s="115">
        <v>44523</v>
      </c>
      <c r="B329" s="202">
        <v>1.0062</v>
      </c>
      <c r="C329" s="202">
        <v>1.0062</v>
      </c>
      <c r="D329" s="202">
        <v>1.0044999999999999</v>
      </c>
      <c r="E329" s="204">
        <v>50415873.329999998</v>
      </c>
      <c r="F329" s="203">
        <v>50105220.960000001</v>
      </c>
      <c r="H329" s="201">
        <f>出入金!AB329</f>
        <v>50000000</v>
      </c>
      <c r="I329" s="201">
        <f>出入金!AC329</f>
        <v>8742331.2883435581</v>
      </c>
      <c r="J329" s="34">
        <f>出入金!C327</f>
        <v>4.2934006734006845E-2</v>
      </c>
      <c r="K329" s="167">
        <f t="shared" si="11"/>
        <v>95199.920000001788</v>
      </c>
      <c r="L329" s="167">
        <f t="shared" si="12"/>
        <v>415873.32999999821</v>
      </c>
      <c r="M329" s="48">
        <v>83174.67</v>
      </c>
      <c r="N329" s="167">
        <f t="shared" si="13"/>
        <v>0</v>
      </c>
      <c r="O329" s="167">
        <f t="shared" si="14"/>
        <v>76159.930000001797</v>
      </c>
      <c r="P329" s="167">
        <f t="shared" si="15"/>
        <v>332698.65999999823</v>
      </c>
      <c r="Q329" s="123">
        <f t="shared" si="16"/>
        <v>4.7570072133333127E-2</v>
      </c>
      <c r="R329" s="123">
        <f>K329/AVERAGE($H$273:H329)</f>
        <v>1.9039984000000358E-3</v>
      </c>
      <c r="S329" s="123">
        <f>L329/AVERAGE($H$273:H329)</f>
        <v>8.3174665999999637E-3</v>
      </c>
      <c r="T329" s="123">
        <f>O329/AVERAGE($H$273:H329)</f>
        <v>1.5231986000000359E-3</v>
      </c>
      <c r="U329" s="123">
        <f>P329/AVERAGE($H$273:H329)</f>
        <v>6.6539731999999642E-3</v>
      </c>
      <c r="V329" s="93">
        <f>U329/COUNT($S$273:S329)*365</f>
        <v>4.2608775754385736E-2</v>
      </c>
      <c r="W329" s="123">
        <f>比较基准!E330/比较基准!$E$273-1</f>
        <v>1.2661329300118096E-2</v>
      </c>
      <c r="X329" s="210">
        <f t="shared" si="17"/>
        <v>-4.3438627001181323E-3</v>
      </c>
      <c r="Y329" s="210">
        <f>R329-(比较基准!B330/比较基准!B329-1)</f>
        <v>2.6354351843145677E-3</v>
      </c>
      <c r="Z329" s="210">
        <f>X329/COUNT($X$273:X329)*365</f>
        <v>-2.7815962904265235E-2</v>
      </c>
      <c r="AA329" s="211">
        <f>(V329-J329)/(STDEV($T$273:T329)*SQRT(365))</f>
        <v>-2.8327957856977724E-3</v>
      </c>
      <c r="AB329" s="120">
        <f>(S329+1)/(MAX($S$273:S329)+1)-1</f>
        <v>0</v>
      </c>
      <c r="AC329" s="123">
        <f>MIN($AB$273:AB329)</f>
        <v>-3.9731785388722463E-2</v>
      </c>
      <c r="AD329" s="123">
        <f t="shared" si="18"/>
        <v>-2.8058923999999463E-3</v>
      </c>
      <c r="AE329" s="120">
        <f>(AD329+1)/(MAX($AD$273:AD329)+1)-1</f>
        <v>-2.8058923999999541E-3</v>
      </c>
      <c r="AF329" s="123">
        <f>MIN($AE$273:AE329)</f>
        <v>-3.8480809800000015E-2</v>
      </c>
      <c r="AG329" s="124">
        <f t="shared" si="19"/>
        <v>0.35</v>
      </c>
      <c r="AH329" s="124">
        <f t="shared" si="20"/>
        <v>0.06</v>
      </c>
      <c r="AI329" s="124">
        <f t="shared" si="21"/>
        <v>0.26799999999999996</v>
      </c>
    </row>
    <row r="330" spans="1:35">
      <c r="A330" s="115">
        <v>44524</v>
      </c>
      <c r="B330" s="202">
        <v>1.0037</v>
      </c>
      <c r="C330" s="202">
        <v>1.0062</v>
      </c>
      <c r="D330" s="202">
        <v>1.0024999999999999</v>
      </c>
      <c r="E330" s="204">
        <v>50290610.280000001</v>
      </c>
      <c r="F330" s="203">
        <v>50105220.960000001</v>
      </c>
      <c r="H330" s="201">
        <f>出入金!AB330</f>
        <v>50000000</v>
      </c>
      <c r="I330" s="201">
        <f>出入金!AC330</f>
        <v>8868501.5290519875</v>
      </c>
      <c r="J330" s="34">
        <f>出入金!C328</f>
        <v>4.2932885906040379E-2</v>
      </c>
      <c r="K330" s="167">
        <f t="shared" si="11"/>
        <v>-125263.04999999702</v>
      </c>
      <c r="L330" s="167">
        <f t="shared" si="12"/>
        <v>290610.28000000119</v>
      </c>
      <c r="M330" s="48">
        <v>58122.06</v>
      </c>
      <c r="N330" s="167">
        <f t="shared" si="13"/>
        <v>0</v>
      </c>
      <c r="O330" s="167">
        <f t="shared" si="14"/>
        <v>-100210.43999999703</v>
      </c>
      <c r="P330" s="167">
        <f t="shared" si="15"/>
        <v>232488.22000000119</v>
      </c>
      <c r="Q330" s="123">
        <f t="shared" si="16"/>
        <v>3.2768814331034617E-2</v>
      </c>
      <c r="R330" s="123">
        <f>K330/AVERAGE($H$273:H330)</f>
        <v>-2.5052609999999405E-3</v>
      </c>
      <c r="S330" s="123">
        <f>L330/AVERAGE($H$273:H330)</f>
        <v>5.8122056000000236E-3</v>
      </c>
      <c r="T330" s="123">
        <f>O330/AVERAGE($H$273:H330)</f>
        <v>-2.0042087999999408E-3</v>
      </c>
      <c r="U330" s="123">
        <f>P330/AVERAGE($H$273:H330)</f>
        <v>4.6497644000000242E-3</v>
      </c>
      <c r="V330" s="93">
        <f>U330/COUNT($S$273:S330)*365</f>
        <v>2.9261448379310499E-2</v>
      </c>
      <c r="W330" s="123">
        <f>比较基准!E331/比较基准!$E$273-1</f>
        <v>1.1926745385341331E-2</v>
      </c>
      <c r="X330" s="210">
        <f t="shared" si="17"/>
        <v>-6.1145397853413072E-3</v>
      </c>
      <c r="Y330" s="210">
        <f>R330-(比较基准!B331/比较基准!B330-1)</f>
        <v>-2.1545741757622735E-3</v>
      </c>
      <c r="Z330" s="210">
        <f>X330/COUNT($X$273:X330)*365</f>
        <v>-3.8479431407751327E-2</v>
      </c>
      <c r="AA330" s="211">
        <f>(V330-J330)/(STDEV($T$273:T330)*SQRT(365))</f>
        <v>-0.1200070564312771</v>
      </c>
      <c r="AB330" s="120">
        <f>(S330+1)/(MAX($S$273:S330)+1)-1</f>
        <v>-2.4845954602447096E-3</v>
      </c>
      <c r="AC330" s="123">
        <f>MIN($AB$273:AB330)</f>
        <v>-3.9731785388722463E-2</v>
      </c>
      <c r="AD330" s="123">
        <f t="shared" si="18"/>
        <v>-2.8058923999999463E-3</v>
      </c>
      <c r="AE330" s="120">
        <f>(AD330+1)/(MAX($AD$273:AD330)+1)-1</f>
        <v>-2.8058923999999541E-3</v>
      </c>
      <c r="AF330" s="123">
        <f>MIN($AE$273:AE330)</f>
        <v>-3.8480809800000015E-2</v>
      </c>
      <c r="AG330" s="124">
        <f t="shared" si="19"/>
        <v>0.35</v>
      </c>
      <c r="AH330" s="124">
        <f t="shared" si="20"/>
        <v>0.06</v>
      </c>
      <c r="AI330" s="124">
        <f t="shared" si="21"/>
        <v>0.26799999999999996</v>
      </c>
    </row>
    <row r="331" spans="1:35">
      <c r="A331" s="115">
        <v>44525</v>
      </c>
      <c r="B331" s="202">
        <v>1.0022</v>
      </c>
      <c r="C331" s="202">
        <v>1.0022</v>
      </c>
      <c r="D331" s="202">
        <v>1.0013000000000001</v>
      </c>
      <c r="E331" s="204">
        <v>50215452.450000003</v>
      </c>
      <c r="F331" s="203">
        <v>50105220.960000001</v>
      </c>
      <c r="H331" s="201">
        <f>出入金!AB331</f>
        <v>50000000</v>
      </c>
      <c r="I331" s="201">
        <f>出入金!AC331</f>
        <v>8993902.4390243907</v>
      </c>
      <c r="J331" s="34">
        <f>出入金!C329</f>
        <v>4.2931772575250944E-2</v>
      </c>
      <c r="K331" s="167">
        <f t="shared" si="11"/>
        <v>-75157.829999998212</v>
      </c>
      <c r="L331" s="167">
        <f t="shared" si="12"/>
        <v>215452.45000000298</v>
      </c>
      <c r="M331" s="48">
        <v>43090.49</v>
      </c>
      <c r="N331" s="167">
        <f t="shared" si="13"/>
        <v>0</v>
      </c>
      <c r="O331" s="167">
        <f t="shared" si="14"/>
        <v>-60126.259999998205</v>
      </c>
      <c r="P331" s="167">
        <f t="shared" si="15"/>
        <v>172361.96000000299</v>
      </c>
      <c r="Q331" s="123">
        <f t="shared" si="16"/>
        <v>2.3955391050847787E-2</v>
      </c>
      <c r="R331" s="123">
        <f>K331/AVERAGE($H$273:H331)</f>
        <v>-1.5031565999999643E-3</v>
      </c>
      <c r="S331" s="123">
        <f>L331/AVERAGE($H$273:H331)</f>
        <v>4.3090490000000595E-3</v>
      </c>
      <c r="T331" s="123">
        <f>O331/AVERAGE($H$273:H331)</f>
        <v>-1.2025251999999642E-3</v>
      </c>
      <c r="U331" s="123">
        <f>P331/AVERAGE($H$273:H331)</f>
        <v>3.4472392000000599E-3</v>
      </c>
      <c r="V331" s="93">
        <f>U331/COUNT($S$273:S331)*365</f>
        <v>2.1326140813559692E-2</v>
      </c>
      <c r="W331" s="123">
        <f>比较基准!E332/比较基准!$E$273-1</f>
        <v>8.7792498076064707E-3</v>
      </c>
      <c r="X331" s="210">
        <f t="shared" si="17"/>
        <v>-4.4702008076064111E-3</v>
      </c>
      <c r="Y331" s="210">
        <f>R331-(比较基准!B332/比较基准!B331-1)</f>
        <v>1.3607642159378023E-4</v>
      </c>
      <c r="Z331" s="210">
        <f>X331/COUNT($X$273:X331)*365</f>
        <v>-2.7654632114853219E-2</v>
      </c>
      <c r="AA331" s="211">
        <f>(V331-J331)/(STDEV($T$273:T331)*SQRT(365))</f>
        <v>-0.19123303459683499</v>
      </c>
      <c r="AB331" s="120">
        <f>(S331+1)/(MAX($S$273:S331)+1)-1</f>
        <v>-3.9753527363917129E-3</v>
      </c>
      <c r="AC331" s="123">
        <f>MIN($AB$273:AB331)</f>
        <v>-3.9731785388722463E-2</v>
      </c>
      <c r="AD331" s="123">
        <f t="shared" si="18"/>
        <v>-2.8058923999999463E-3</v>
      </c>
      <c r="AE331" s="120">
        <f>(AD331+1)/(MAX($AD$273:AD331)+1)-1</f>
        <v>-2.8058923999999541E-3</v>
      </c>
      <c r="AF331" s="123">
        <f>MIN($AE$273:AE331)</f>
        <v>-3.8480809800000015E-2</v>
      </c>
      <c r="AG331" s="124">
        <f t="shared" si="19"/>
        <v>0.35</v>
      </c>
      <c r="AH331" s="124">
        <f t="shared" si="20"/>
        <v>0.06</v>
      </c>
      <c r="AI331" s="124">
        <f t="shared" si="21"/>
        <v>0.26799999999999996</v>
      </c>
    </row>
    <row r="332" spans="1:35">
      <c r="A332" s="115">
        <v>44526</v>
      </c>
      <c r="B332" s="202">
        <v>1.0006999999999999</v>
      </c>
      <c r="C332" s="202">
        <v>1.0006999999999999</v>
      </c>
      <c r="D332" s="202">
        <v>1.0001</v>
      </c>
      <c r="E332" s="204">
        <v>50140294.609999999</v>
      </c>
      <c r="F332" s="203">
        <v>50105220.960000001</v>
      </c>
      <c r="H332" s="201">
        <f>出入金!AB332</f>
        <v>50000000</v>
      </c>
      <c r="I332" s="201">
        <f>出入金!AC332</f>
        <v>9118541.0334346499</v>
      </c>
      <c r="J332" s="34">
        <f>出入金!C330</f>
        <v>4.2930666666666777E-2</v>
      </c>
      <c r="K332" s="167">
        <f t="shared" si="11"/>
        <v>-75157.840000003576</v>
      </c>
      <c r="L332" s="167">
        <f t="shared" si="12"/>
        <v>140294.6099999994</v>
      </c>
      <c r="M332" s="48">
        <v>28058.92</v>
      </c>
      <c r="N332" s="167">
        <f t="shared" si="13"/>
        <v>0</v>
      </c>
      <c r="O332" s="167">
        <f t="shared" si="14"/>
        <v>-60126.270000003584</v>
      </c>
      <c r="P332" s="167">
        <f t="shared" si="15"/>
        <v>112235.68999999941</v>
      </c>
      <c r="Q332" s="123">
        <f t="shared" si="16"/>
        <v>1.5385642229999935E-2</v>
      </c>
      <c r="R332" s="123">
        <f>K332/AVERAGE($H$273:H332)</f>
        <v>-1.5031568000000715E-3</v>
      </c>
      <c r="S332" s="123">
        <f>L332/AVERAGE($H$273:H332)</f>
        <v>2.8058921999999883E-3</v>
      </c>
      <c r="T332" s="123">
        <f>O332/AVERAGE($H$273:H332)</f>
        <v>-1.2025254000000718E-3</v>
      </c>
      <c r="U332" s="123">
        <f>P332/AVERAGE($H$273:H332)</f>
        <v>2.2447137999999883E-3</v>
      </c>
      <c r="V332" s="93">
        <f>U332/COUNT($S$273:S332)*365</f>
        <v>1.3655342283333262E-2</v>
      </c>
      <c r="W332" s="123">
        <f>比较基准!E333/比较基准!$E$273-1</f>
        <v>6.8714430314860131E-3</v>
      </c>
      <c r="X332" s="210">
        <f t="shared" si="17"/>
        <v>-4.0655508314860252E-3</v>
      </c>
      <c r="Y332" s="210">
        <f>R332-(比较基准!B333/比较基准!B332-1)</f>
        <v>-3.399328223404996E-3</v>
      </c>
      <c r="Z332" s="210">
        <f>X332/COUNT($X$273:X332)*365</f>
        <v>-2.4732100891539988E-2</v>
      </c>
      <c r="AA332" s="211">
        <f>(V332-J332)/(STDEV($T$273:T332)*SQRT(365))</f>
        <v>-0.2612416114017399</v>
      </c>
      <c r="AB332" s="120">
        <f>(S332+1)/(MAX($S$273:S332)+1)-1</f>
        <v>-5.4661102108888304E-3</v>
      </c>
      <c r="AC332" s="123">
        <f>MIN($AB$273:AB332)</f>
        <v>-3.9731785388722463E-2</v>
      </c>
      <c r="AD332" s="123">
        <f t="shared" si="18"/>
        <v>2.8058921999999883E-3</v>
      </c>
      <c r="AE332" s="120">
        <f>(AD332+1)/(MAX($AD$273:AD332)+1)-1</f>
        <v>0</v>
      </c>
      <c r="AF332" s="123">
        <f>MIN($AE$273:AE332)</f>
        <v>-3.8480809800000015E-2</v>
      </c>
      <c r="AG332" s="124">
        <f t="shared" si="19"/>
        <v>0.35</v>
      </c>
      <c r="AH332" s="124">
        <f t="shared" si="20"/>
        <v>0.06</v>
      </c>
      <c r="AI332" s="124">
        <f t="shared" si="21"/>
        <v>0.26799999999999996</v>
      </c>
    </row>
    <row r="333" spans="1:35">
      <c r="A333" s="115">
        <v>44527</v>
      </c>
      <c r="B333" s="202">
        <v>1.0006999999999999</v>
      </c>
      <c r="C333" s="202">
        <v>1.0006999999999999</v>
      </c>
      <c r="D333" s="202">
        <v>1.0001</v>
      </c>
      <c r="E333" s="204">
        <v>50140294.609999999</v>
      </c>
      <c r="F333" s="203">
        <v>50105220.960000001</v>
      </c>
      <c r="H333" s="201">
        <f>出入金!AB333</f>
        <v>50000000</v>
      </c>
      <c r="I333" s="201">
        <f>出入金!AC333</f>
        <v>9242424.2424242422</v>
      </c>
      <c r="J333" s="34">
        <f>出入金!C331</f>
        <v>4.2929568106312405E-2</v>
      </c>
      <c r="K333" s="167">
        <f t="shared" si="11"/>
        <v>0</v>
      </c>
      <c r="L333" s="167">
        <f t="shared" si="12"/>
        <v>140294.6099999994</v>
      </c>
      <c r="M333" s="48">
        <v>28058.92</v>
      </c>
      <c r="N333" s="167">
        <f t="shared" si="13"/>
        <v>0</v>
      </c>
      <c r="O333" s="167">
        <f t="shared" si="14"/>
        <v>0</v>
      </c>
      <c r="P333" s="167">
        <f t="shared" si="15"/>
        <v>112235.68999999941</v>
      </c>
      <c r="Q333" s="123">
        <f t="shared" si="16"/>
        <v>1.5179416819672067E-2</v>
      </c>
      <c r="R333" s="123">
        <f>K333/AVERAGE($H$273:H333)</f>
        <v>0</v>
      </c>
      <c r="S333" s="123">
        <f>L333/AVERAGE($H$273:H333)</f>
        <v>2.8058921999999883E-3</v>
      </c>
      <c r="T333" s="123">
        <f>O333/AVERAGE($H$273:H333)</f>
        <v>0</v>
      </c>
      <c r="U333" s="123">
        <f>P333/AVERAGE($H$273:H333)</f>
        <v>2.2447137999999883E-3</v>
      </c>
      <c r="V333" s="93">
        <f>U333/COUNT($S$273:S333)*365</f>
        <v>1.3431484213114684E-2</v>
      </c>
      <c r="W333" s="123">
        <f>比较基准!E334/比较基准!$E$273-1</f>
        <v>6.8714430314860131E-3</v>
      </c>
      <c r="X333" s="210">
        <f t="shared" si="17"/>
        <v>-4.0655508314860252E-3</v>
      </c>
      <c r="Y333" s="210">
        <f>R333-(比较基准!B334/比较基准!B333-1)</f>
        <v>0</v>
      </c>
      <c r="Z333" s="210">
        <f>X333/COUNT($X$273:X333)*365</f>
        <v>-2.4326656614629495E-2</v>
      </c>
      <c r="AA333" s="211">
        <f>(V333-J333)/(STDEV($T$273:T333)*SQRT(365))</f>
        <v>-0.26545072542381293</v>
      </c>
      <c r="AB333" s="120">
        <f>(S333+1)/(MAX($S$273:S333)+1)-1</f>
        <v>-5.4661102108888304E-3</v>
      </c>
      <c r="AC333" s="123">
        <f>MIN($AB$273:AB333)</f>
        <v>-3.9731785388722463E-2</v>
      </c>
      <c r="AD333" s="123">
        <f t="shared" si="18"/>
        <v>2.8058921999999883E-3</v>
      </c>
      <c r="AE333" s="120">
        <f>(AD333+1)/(MAX($AD$273:AD333)+1)-1</f>
        <v>0</v>
      </c>
      <c r="AF333" s="123">
        <f>MIN($AE$273:AE333)</f>
        <v>-3.8480809800000015E-2</v>
      </c>
      <c r="AG333" s="124">
        <f t="shared" si="19"/>
        <v>0.35</v>
      </c>
      <c r="AH333" s="124">
        <f t="shared" si="20"/>
        <v>0.06</v>
      </c>
      <c r="AI333" s="124">
        <f t="shared" si="21"/>
        <v>0.26799999999999996</v>
      </c>
    </row>
    <row r="334" spans="1:35">
      <c r="A334" s="115">
        <v>44528</v>
      </c>
      <c r="B334" s="202">
        <v>1.0006999999999999</v>
      </c>
      <c r="C334" s="202">
        <v>1.0006999999999999</v>
      </c>
      <c r="D334" s="202">
        <v>1.0001</v>
      </c>
      <c r="E334" s="204">
        <v>50140294.609999999</v>
      </c>
      <c r="F334" s="203">
        <v>50105220.960000001</v>
      </c>
      <c r="H334" s="201">
        <f>出入金!AB334</f>
        <v>50000000</v>
      </c>
      <c r="I334" s="201">
        <f>出入金!AC334</f>
        <v>9365558.9123867061</v>
      </c>
      <c r="J334" s="34">
        <f>出入金!C332</f>
        <v>4.2928476821192163E-2</v>
      </c>
      <c r="K334" s="167">
        <f t="shared" si="11"/>
        <v>0</v>
      </c>
      <c r="L334" s="167">
        <f t="shared" si="12"/>
        <v>140294.6099999994</v>
      </c>
      <c r="M334" s="48">
        <v>28058.92</v>
      </c>
      <c r="N334" s="167">
        <f t="shared" si="13"/>
        <v>0</v>
      </c>
      <c r="O334" s="167">
        <f t="shared" si="14"/>
        <v>0</v>
      </c>
      <c r="P334" s="167">
        <f t="shared" si="15"/>
        <v>112235.68999999941</v>
      </c>
      <c r="Q334" s="123">
        <f t="shared" si="16"/>
        <v>1.4979843841935422E-2</v>
      </c>
      <c r="R334" s="123">
        <f>K334/AVERAGE($H$273:H334)</f>
        <v>0</v>
      </c>
      <c r="S334" s="123">
        <f>L334/AVERAGE($H$273:H334)</f>
        <v>2.8058921999999883E-3</v>
      </c>
      <c r="T334" s="123">
        <f>O334/AVERAGE($H$273:H334)</f>
        <v>0</v>
      </c>
      <c r="U334" s="123">
        <f>P334/AVERAGE($H$273:H334)</f>
        <v>2.2447137999999883E-3</v>
      </c>
      <c r="V334" s="93">
        <f>U334/COUNT($S$273:S334)*365</f>
        <v>1.3214847370967672E-2</v>
      </c>
      <c r="W334" s="123">
        <f>比较基准!E335/比较基准!$E$273-1</f>
        <v>6.8714430314860131E-3</v>
      </c>
      <c r="X334" s="210">
        <f t="shared" si="17"/>
        <v>-4.0655508314860252E-3</v>
      </c>
      <c r="Y334" s="210">
        <f>R334-(比较基准!B335/比较基准!B334-1)</f>
        <v>0</v>
      </c>
      <c r="Z334" s="210">
        <f>X334/COUNT($X$273:X334)*365</f>
        <v>-2.3934291185361278E-2</v>
      </c>
      <c r="AA334" s="211">
        <f>(V334-J334)/(STDEV($T$273:T334)*SQRT(365))</f>
        <v>-0.26960935844625988</v>
      </c>
      <c r="AB334" s="120">
        <f>(S334+1)/(MAX($S$273:S334)+1)-1</f>
        <v>-5.4661102108888304E-3</v>
      </c>
      <c r="AC334" s="123">
        <f>MIN($AB$273:AB334)</f>
        <v>-3.9731785388722463E-2</v>
      </c>
      <c r="AD334" s="123">
        <f t="shared" si="18"/>
        <v>2.8058921999999883E-3</v>
      </c>
      <c r="AE334" s="120">
        <f>(AD334+1)/(MAX($AD$273:AD334)+1)-1</f>
        <v>0</v>
      </c>
      <c r="AF334" s="123">
        <f>MIN($AE$273:AE334)</f>
        <v>-3.8480809800000015E-2</v>
      </c>
      <c r="AG334" s="124">
        <f t="shared" si="19"/>
        <v>0.35</v>
      </c>
      <c r="AH334" s="124">
        <f t="shared" si="20"/>
        <v>0.06</v>
      </c>
      <c r="AI334" s="124">
        <f t="shared" si="21"/>
        <v>0.26799999999999996</v>
      </c>
    </row>
    <row r="335" spans="1:35">
      <c r="A335" s="115">
        <v>44529</v>
      </c>
      <c r="B335" s="202">
        <v>1.006</v>
      </c>
      <c r="C335" s="202">
        <v>1.006</v>
      </c>
      <c r="D335" s="202">
        <v>1.0044</v>
      </c>
      <c r="E335" s="204">
        <v>50405852.289999999</v>
      </c>
      <c r="F335" s="203">
        <v>50105220.960000001</v>
      </c>
      <c r="H335" s="201">
        <f>出入金!AB335</f>
        <v>50000000</v>
      </c>
      <c r="I335" s="201">
        <f>出入金!AC335</f>
        <v>9487951.8072289154</v>
      </c>
      <c r="J335" s="34">
        <f>出入金!C333</f>
        <v>4.292739273927404E-2</v>
      </c>
      <c r="K335" s="167">
        <f t="shared" si="11"/>
        <v>265557.6799999997</v>
      </c>
      <c r="L335" s="167">
        <f t="shared" si="12"/>
        <v>405852.28999999911</v>
      </c>
      <c r="M335" s="48">
        <v>81170.460000000006</v>
      </c>
      <c r="N335" s="167">
        <f t="shared" si="13"/>
        <v>9617.2096403361265</v>
      </c>
      <c r="O335" s="167">
        <f t="shared" si="14"/>
        <v>212446.13999999966</v>
      </c>
      <c r="P335" s="167">
        <f t="shared" si="15"/>
        <v>324681.82999999908</v>
      </c>
      <c r="Q335" s="123">
        <f t="shared" si="16"/>
        <v>4.2775542946031656E-2</v>
      </c>
      <c r="R335" s="123">
        <f>K335/AVERAGE($H$273:H335)</f>
        <v>5.311153599999994E-3</v>
      </c>
      <c r="S335" s="123">
        <f>L335/AVERAGE($H$273:H335)</f>
        <v>8.1170457999999827E-3</v>
      </c>
      <c r="T335" s="123">
        <f>O335/AVERAGE($H$273:H335)</f>
        <v>4.2489227999999929E-3</v>
      </c>
      <c r="U335" s="123">
        <f>P335/AVERAGE($H$273:H335)</f>
        <v>6.4936365999999817E-3</v>
      </c>
      <c r="V335" s="93">
        <f>U335/COUNT($S$273:S335)*365</f>
        <v>3.7621862841269733E-2</v>
      </c>
      <c r="W335" s="123">
        <f>比较基准!E336/比较基准!$E$273-1</f>
        <v>7.1553248359663701E-3</v>
      </c>
      <c r="X335" s="210">
        <f t="shared" si="17"/>
        <v>9.617209640336126E-4</v>
      </c>
      <c r="Y335" s="210">
        <f>R335-(比较基准!B336/比较基准!B335-1)</f>
        <v>-2.1244175362075254E-3</v>
      </c>
      <c r="Z335" s="210">
        <f>X335/COUNT($X$273:X335)*365</f>
        <v>5.5718754265439456E-3</v>
      </c>
      <c r="AA335" s="211">
        <f>(V335-J335)/(STDEV($T$273:T335)*SQRT(365))</f>
        <v>-4.8325752243039428E-2</v>
      </c>
      <c r="AB335" s="120">
        <f>(S335+1)/(MAX($S$273:S335)+1)-1</f>
        <v>-1.9876755747938457E-4</v>
      </c>
      <c r="AC335" s="123">
        <f>MIN($AB$273:AB335)</f>
        <v>-3.9731785388722463E-2</v>
      </c>
      <c r="AD335" s="123">
        <f t="shared" si="18"/>
        <v>2.8058921999999883E-3</v>
      </c>
      <c r="AE335" s="120">
        <f>(AD335+1)/(MAX($AD$273:AD335)+1)-1</f>
        <v>0</v>
      </c>
      <c r="AF335" s="123">
        <f>MIN($AE$273:AE335)</f>
        <v>-3.8480809800000015E-2</v>
      </c>
      <c r="AG335" s="124">
        <f t="shared" si="19"/>
        <v>0.35</v>
      </c>
      <c r="AH335" s="124">
        <f t="shared" si="20"/>
        <v>0.06</v>
      </c>
      <c r="AI335" s="124">
        <f t="shared" si="21"/>
        <v>0.26799999999999996</v>
      </c>
    </row>
    <row r="336" spans="1:35">
      <c r="A336" s="115">
        <v>44530</v>
      </c>
      <c r="B336" s="202">
        <v>1.0104</v>
      </c>
      <c r="C336" s="202">
        <v>1.0104</v>
      </c>
      <c r="D336" s="202">
        <v>1.0079</v>
      </c>
      <c r="E336" s="204">
        <v>50626315.259999998</v>
      </c>
      <c r="F336" s="203">
        <v>50105220.960000001</v>
      </c>
      <c r="H336" s="201">
        <f>出入金!AB336</f>
        <v>50000000</v>
      </c>
      <c r="I336" s="201">
        <f>出入金!AC336</f>
        <v>9609609.6096096095</v>
      </c>
      <c r="J336" s="34">
        <f>出入金!C334</f>
        <v>4.2926315789473792E-2</v>
      </c>
      <c r="K336" s="167">
        <f t="shared" si="11"/>
        <v>220462.96999999881</v>
      </c>
      <c r="L336" s="167">
        <f t="shared" si="12"/>
        <v>626315.25999999791</v>
      </c>
      <c r="M336" s="48">
        <v>125263.05</v>
      </c>
      <c r="N336" s="167">
        <f t="shared" si="13"/>
        <v>10676.524049211093</v>
      </c>
      <c r="O336" s="167">
        <f t="shared" si="14"/>
        <v>176370.37999999884</v>
      </c>
      <c r="P336" s="167">
        <f t="shared" si="15"/>
        <v>501052.20999999793</v>
      </c>
      <c r="Q336" s="123">
        <f t="shared" si="16"/>
        <v>6.517593174374979E-2</v>
      </c>
      <c r="R336" s="123">
        <f>K336/AVERAGE($H$273:H336)</f>
        <v>4.4092593999999763E-3</v>
      </c>
      <c r="S336" s="123">
        <f>L336/AVERAGE($H$273:H336)</f>
        <v>1.2526305199999959E-2</v>
      </c>
      <c r="T336" s="123">
        <f>O336/AVERAGE($H$273:H336)</f>
        <v>3.527407599999977E-3</v>
      </c>
      <c r="U336" s="123">
        <f>P336/AVERAGE($H$273:H336)</f>
        <v>1.0021044199999959E-2</v>
      </c>
      <c r="V336" s="93">
        <f>U336/COUNT($S$273:S336)*365</f>
        <v>5.7151267703124765E-2</v>
      </c>
      <c r="W336" s="123">
        <f>比较基准!E337/比较基准!$E$273-1</f>
        <v>1.145865279507885E-2</v>
      </c>
      <c r="X336" s="210">
        <f t="shared" si="17"/>
        <v>1.0676524049211093E-3</v>
      </c>
      <c r="Y336" s="210">
        <f>R336-(比较基准!B337/比较基准!B336-1)</f>
        <v>-2.398045117390446E-3</v>
      </c>
      <c r="Z336" s="210">
        <f>X336/COUNT($X$273:X336)*365</f>
        <v>6.0889551218157017E-3</v>
      </c>
      <c r="AA336" s="211">
        <f>(V336-J336)/(STDEV($T$273:T336)*SQRT(365))</f>
        <v>0.130242969001924</v>
      </c>
      <c r="AB336" s="120">
        <f>(S336+1)/(MAX($S$273:S336)+1)-1</f>
        <v>0</v>
      </c>
      <c r="AC336" s="123">
        <f>MIN($AB$273:AB336)</f>
        <v>-3.9731785388722463E-2</v>
      </c>
      <c r="AD336" s="123">
        <f t="shared" si="18"/>
        <v>2.8058921999999883E-3</v>
      </c>
      <c r="AE336" s="120">
        <f>(AD336+1)/(MAX($AD$273:AD336)+1)-1</f>
        <v>0</v>
      </c>
      <c r="AF336" s="123">
        <f>MIN($AE$273:AE336)</f>
        <v>-3.8480809800000015E-2</v>
      </c>
      <c r="AG336" s="124">
        <f t="shared" si="19"/>
        <v>0.35</v>
      </c>
      <c r="AH336" s="124">
        <f t="shared" si="20"/>
        <v>0.06</v>
      </c>
      <c r="AI336" s="124">
        <f t="shared" si="21"/>
        <v>0.26799999999999996</v>
      </c>
    </row>
    <row r="337" spans="1:35">
      <c r="A337" s="115">
        <v>44531</v>
      </c>
      <c r="B337" s="202">
        <v>1.0119</v>
      </c>
      <c r="C337" s="202">
        <v>1.0119</v>
      </c>
      <c r="D337" s="202">
        <v>1.0091000000000001</v>
      </c>
      <c r="E337" s="204">
        <v>50701473.090000004</v>
      </c>
      <c r="F337" s="203">
        <v>50105220.960000001</v>
      </c>
      <c r="H337" s="201">
        <f>出入金!AB337</f>
        <v>50000000</v>
      </c>
      <c r="I337" s="201">
        <f>出入金!AC337</f>
        <v>9730538.9221556894</v>
      </c>
      <c r="J337" s="34">
        <f>出入金!C335</f>
        <v>4.2925245901639458E-2</v>
      </c>
      <c r="K337" s="167">
        <f t="shared" ref="K337:K367" si="22">L337-L336</f>
        <v>75157.830000005662</v>
      </c>
      <c r="L337" s="167">
        <f t="shared" ref="L337:L367" si="23">E337-H337</f>
        <v>701473.09000000358</v>
      </c>
      <c r="M337" s="48">
        <v>140294.62</v>
      </c>
      <c r="N337" s="167">
        <f t="shared" ref="N337:N368" si="24">IF(X337&gt;0,X337*H337*0.2,0)</f>
        <v>0</v>
      </c>
      <c r="O337" s="167">
        <f t="shared" ref="O337:O367" si="25">P337-P336</f>
        <v>60126.260000005655</v>
      </c>
      <c r="P337" s="167">
        <f t="shared" ref="P337:P367" si="26">L337-M337</f>
        <v>561178.47000000358</v>
      </c>
      <c r="Q337" s="123">
        <f t="shared" ref="Q337:Q368" si="27">L337/I337</f>
        <v>7.2089849864615752E-2</v>
      </c>
      <c r="R337" s="123">
        <f>K337/AVERAGE($H$273:H337)</f>
        <v>1.5031566000001132E-3</v>
      </c>
      <c r="S337" s="123">
        <f>L337/AVERAGE($H$273:H337)</f>
        <v>1.4029461800000071E-2</v>
      </c>
      <c r="T337" s="123">
        <f>O337/AVERAGE($H$273:H337)</f>
        <v>1.2025252000001131E-3</v>
      </c>
      <c r="U337" s="123">
        <f>P337/AVERAGE($H$273:H337)</f>
        <v>1.1223569400000072E-2</v>
      </c>
      <c r="V337" s="93">
        <f>U337/COUNT($S$273:S337)*365</f>
        <v>6.3024658938461944E-2</v>
      </c>
      <c r="W337" s="123">
        <f>比较基准!E338/比较基准!$E$273-1</f>
        <v>1.4259231308152209E-2</v>
      </c>
      <c r="X337" s="210">
        <f t="shared" ref="X337:X368" si="28">S337-W337</f>
        <v>-2.2976950815213788E-4</v>
      </c>
      <c r="Y337" s="210">
        <f>R337-(比较基准!B338/比较基准!B337-1)</f>
        <v>1.3131584842132086E-3</v>
      </c>
      <c r="Z337" s="210">
        <f>X337/COUNT($X$273:X337)*365</f>
        <v>-1.290244161162005E-3</v>
      </c>
      <c r="AA337" s="211">
        <f>(V337-J337)/(STDEV($T$273:T337)*SQRT(365))</f>
        <v>0.18543554808914242</v>
      </c>
      <c r="AB337" s="120">
        <f>(S337+1)/(MAX($S$273:S337)+1)-1</f>
        <v>0</v>
      </c>
      <c r="AC337" s="123">
        <f>MIN($AB$273:AB337)</f>
        <v>-3.9731785388722463E-2</v>
      </c>
      <c r="AD337" s="123">
        <f t="shared" ref="AD337:AD367" si="29">IF(WEEKDAY(A:A)=6,S:S,AD336)</f>
        <v>2.8058921999999883E-3</v>
      </c>
      <c r="AE337" s="120">
        <f>(AD337+1)/(MAX($AD$273:AD337)+1)-1</f>
        <v>0</v>
      </c>
      <c r="AF337" s="123">
        <f>MIN($AE$273:AE337)</f>
        <v>-3.8480809800000015E-2</v>
      </c>
      <c r="AG337" s="124">
        <f t="shared" si="19"/>
        <v>0.35</v>
      </c>
      <c r="AH337" s="124">
        <f t="shared" si="20"/>
        <v>0.06</v>
      </c>
      <c r="AI337" s="124">
        <f t="shared" si="21"/>
        <v>0.26799999999999996</v>
      </c>
    </row>
    <row r="338" spans="1:35">
      <c r="A338" s="115">
        <v>44532</v>
      </c>
      <c r="B338" s="202">
        <v>1.0017</v>
      </c>
      <c r="C338" s="202">
        <v>1.0017</v>
      </c>
      <c r="D338" s="202">
        <v>1.0008999999999999</v>
      </c>
      <c r="E338" s="204">
        <v>50190399.840000004</v>
      </c>
      <c r="F338" s="203">
        <v>50105220.960000001</v>
      </c>
      <c r="H338" s="201">
        <f>出入金!AB338</f>
        <v>50000000</v>
      </c>
      <c r="I338" s="201">
        <f>出入金!AC338</f>
        <v>9850746.2686567158</v>
      </c>
      <c r="J338" s="34">
        <f>出入金!C336</f>
        <v>4.2924183006536061E-2</v>
      </c>
      <c r="K338" s="167">
        <f t="shared" si="22"/>
        <v>-511073.25</v>
      </c>
      <c r="L338" s="167">
        <f t="shared" si="23"/>
        <v>190399.84000000358</v>
      </c>
      <c r="M338" s="48">
        <v>38079.97</v>
      </c>
      <c r="N338" s="167">
        <f t="shared" si="24"/>
        <v>0</v>
      </c>
      <c r="O338" s="167">
        <f t="shared" si="25"/>
        <v>-408858.6</v>
      </c>
      <c r="P338" s="167">
        <f t="shared" si="26"/>
        <v>152319.87000000358</v>
      </c>
      <c r="Q338" s="123">
        <f t="shared" si="27"/>
        <v>1.932846860606097E-2</v>
      </c>
      <c r="R338" s="123">
        <f>K338/AVERAGE($H$273:H338)</f>
        <v>-1.0221465000000001E-2</v>
      </c>
      <c r="S338" s="123">
        <f>L338/AVERAGE($H$273:H338)</f>
        <v>3.8079968000000715E-3</v>
      </c>
      <c r="T338" s="123">
        <f>O338/AVERAGE($H$273:H338)</f>
        <v>-8.1771719999999999E-3</v>
      </c>
      <c r="U338" s="123">
        <f>P338/AVERAGE($H$273:H338)</f>
        <v>3.0463974000000714E-3</v>
      </c>
      <c r="V338" s="93">
        <f>U338/COUNT($S$273:S338)*365</f>
        <v>1.6847500772727668E-2</v>
      </c>
      <c r="W338" s="123">
        <f>比较基准!E339/比较基准!$E$273-1</f>
        <v>8.2835723180878507E-3</v>
      </c>
      <c r="X338" s="210">
        <f t="shared" si="28"/>
        <v>-4.4755755180877791E-3</v>
      </c>
      <c r="Y338" s="210">
        <f>R338-(比较基准!B339/比较基准!B338-1)</f>
        <v>6.5088472843931149E-4</v>
      </c>
      <c r="Z338" s="210">
        <f>X338/COUNT($X$273:X338)*365</f>
        <v>-2.47512888500309E-2</v>
      </c>
      <c r="AA338" s="211">
        <f>(V338-J338)/(STDEV($T$273:T338)*SQRT(365))</f>
        <v>-0.23851118878708685</v>
      </c>
      <c r="AB338" s="120">
        <f>(S338+1)/(MAX($S$273:S338)+1)-1</f>
        <v>-1.0080047360612188E-2</v>
      </c>
      <c r="AC338" s="123">
        <f>MIN($AB$273:AB338)</f>
        <v>-3.9731785388722463E-2</v>
      </c>
      <c r="AD338" s="123">
        <f t="shared" si="29"/>
        <v>2.8058921999999883E-3</v>
      </c>
      <c r="AE338" s="120">
        <f>(AD338+1)/(MAX($AD$273:AD338)+1)-1</f>
        <v>0</v>
      </c>
      <c r="AF338" s="123">
        <f>MIN($AE$273:AE338)</f>
        <v>-3.8480809800000015E-2</v>
      </c>
      <c r="AG338" s="124">
        <f t="shared" ref="AG338:AG369" si="30">$AG$273</f>
        <v>0.35</v>
      </c>
      <c r="AH338" s="124">
        <f t="shared" ref="AH338:AH369" si="31">$AH$273</f>
        <v>0.06</v>
      </c>
      <c r="AI338" s="124">
        <f t="shared" ref="AI338:AI369" si="32">$AI$273</f>
        <v>0.26799999999999996</v>
      </c>
    </row>
    <row r="339" spans="1:35">
      <c r="A339" s="115">
        <v>44533</v>
      </c>
      <c r="B339" s="202">
        <v>1.0101</v>
      </c>
      <c r="C339" s="202">
        <v>1.0101</v>
      </c>
      <c r="D339" s="202">
        <v>1.0077</v>
      </c>
      <c r="E339" s="204">
        <v>50611283.689999998</v>
      </c>
      <c r="F339" s="204">
        <v>50105220.960000001</v>
      </c>
      <c r="H339" s="201">
        <f>出入金!AB339</f>
        <v>50000000</v>
      </c>
      <c r="I339" s="201">
        <f>出入金!AC339</f>
        <v>9970238.0952380951</v>
      </c>
      <c r="J339" s="34">
        <f>出入金!C337</f>
        <v>4.2923127035830733E-2</v>
      </c>
      <c r="K339" s="167">
        <f t="shared" si="22"/>
        <v>420883.84999999404</v>
      </c>
      <c r="L339" s="167">
        <f t="shared" si="23"/>
        <v>611283.68999999762</v>
      </c>
      <c r="M339" s="48">
        <v>122256.74</v>
      </c>
      <c r="N339" s="167">
        <f t="shared" si="24"/>
        <v>0</v>
      </c>
      <c r="O339" s="167">
        <f t="shared" si="25"/>
        <v>336707.07999999402</v>
      </c>
      <c r="P339" s="167">
        <f t="shared" si="26"/>
        <v>489026.94999999763</v>
      </c>
      <c r="Q339" s="123">
        <f t="shared" si="27"/>
        <v>6.1310841743283342E-2</v>
      </c>
      <c r="R339" s="123">
        <f>K339/AVERAGE($H$273:H339)</f>
        <v>8.4176769999998804E-3</v>
      </c>
      <c r="S339" s="123">
        <f>L339/AVERAGE($H$273:H339)</f>
        <v>1.2225673799999953E-2</v>
      </c>
      <c r="T339" s="123">
        <f>O339/AVERAGE($H$273:H339)</f>
        <v>6.7341415999998804E-3</v>
      </c>
      <c r="U339" s="123">
        <f>P339/AVERAGE($H$273:H339)</f>
        <v>9.7805389999999527E-3</v>
      </c>
      <c r="V339" s="93">
        <f>U339/COUNT($S$273:S339)*365</f>
        <v>5.3282040820895271E-2</v>
      </c>
      <c r="W339" s="123">
        <f>比较基准!E340/比较基准!$E$273-1</f>
        <v>1.8314727495432503E-2</v>
      </c>
      <c r="X339" s="210">
        <f t="shared" si="28"/>
        <v>-6.0890536954325506E-3</v>
      </c>
      <c r="Y339" s="210">
        <f>R339-(比较基准!B340/比较基准!B339-1)</f>
        <v>1.4238571641140077E-3</v>
      </c>
      <c r="Z339" s="210">
        <f>X339/COUNT($X$273:X339)*365</f>
        <v>-3.3171710430341506E-2</v>
      </c>
      <c r="AA339" s="211">
        <f>(V339-J339)/(STDEV($T$273:T339)*SQRT(365))</f>
        <v>9.4501142577281136E-2</v>
      </c>
      <c r="AB339" s="120">
        <f>(S339+1)/(MAX($S$273:S339)+1)-1</f>
        <v>-1.7788319451766954E-3</v>
      </c>
      <c r="AC339" s="123">
        <f>MIN($AB$273:AB339)</f>
        <v>-3.9731785388722463E-2</v>
      </c>
      <c r="AD339" s="123">
        <f t="shared" si="29"/>
        <v>1.2225673799999953E-2</v>
      </c>
      <c r="AE339" s="120">
        <f>(AD339+1)/(MAX($AD$273:AD339)+1)-1</f>
        <v>0</v>
      </c>
      <c r="AF339" s="123">
        <f>MIN($AE$273:AE339)</f>
        <v>-3.8480809800000015E-2</v>
      </c>
      <c r="AG339" s="124">
        <f t="shared" si="30"/>
        <v>0.35</v>
      </c>
      <c r="AH339" s="124">
        <f t="shared" si="31"/>
        <v>0.06</v>
      </c>
      <c r="AI339" s="124">
        <f t="shared" si="32"/>
        <v>0.26799999999999996</v>
      </c>
    </row>
    <row r="340" spans="1:35">
      <c r="A340" s="115">
        <v>44534</v>
      </c>
      <c r="B340" s="202">
        <v>1.0101</v>
      </c>
      <c r="C340" s="202">
        <v>1.0101</v>
      </c>
      <c r="D340" s="202">
        <v>1.0077</v>
      </c>
      <c r="E340" s="204">
        <v>50611283.689999998</v>
      </c>
      <c r="F340" s="204">
        <v>50105220.960000001</v>
      </c>
      <c r="H340" s="201">
        <f>出入金!AB340</f>
        <v>50000000</v>
      </c>
      <c r="I340" s="201">
        <f>出入金!AC340</f>
        <v>10089020.771513354</v>
      </c>
      <c r="J340" s="34">
        <f>出入金!C338</f>
        <v>4.2922077922078035E-2</v>
      </c>
      <c r="K340" s="167">
        <f t="shared" si="22"/>
        <v>0</v>
      </c>
      <c r="L340" s="167">
        <f t="shared" si="23"/>
        <v>611283.68999999762</v>
      </c>
      <c r="M340" s="48">
        <v>122256.74</v>
      </c>
      <c r="N340" s="167">
        <f t="shared" si="24"/>
        <v>0</v>
      </c>
      <c r="O340" s="167">
        <f t="shared" si="25"/>
        <v>0</v>
      </c>
      <c r="P340" s="167">
        <f t="shared" si="26"/>
        <v>489026.94999999763</v>
      </c>
      <c r="Q340" s="123">
        <f t="shared" si="27"/>
        <v>6.0589001038235051E-2</v>
      </c>
      <c r="R340" s="123">
        <f>K340/AVERAGE($H$273:H340)</f>
        <v>0</v>
      </c>
      <c r="S340" s="123">
        <f>L340/AVERAGE($H$273:H340)</f>
        <v>1.2225673799999953E-2</v>
      </c>
      <c r="T340" s="123">
        <f>O340/AVERAGE($H$273:H340)</f>
        <v>0</v>
      </c>
      <c r="U340" s="123">
        <f>P340/AVERAGE($H$273:H340)</f>
        <v>9.7805389999999527E-3</v>
      </c>
      <c r="V340" s="93">
        <f>U340/COUNT($S$273:S340)*365</f>
        <v>5.2498481397058566E-2</v>
      </c>
      <c r="W340" s="123">
        <f>比较基准!E341/比较基准!$E$273-1</f>
        <v>1.8314727495432503E-2</v>
      </c>
      <c r="X340" s="210">
        <f t="shared" si="28"/>
        <v>-6.0890536954325506E-3</v>
      </c>
      <c r="Y340" s="210">
        <f>R340-(比较基准!B341/比较基准!B340-1)</f>
        <v>0</v>
      </c>
      <c r="Z340" s="210">
        <f>X340/COUNT($X$273:X340)*365</f>
        <v>-3.2683891159307074E-2</v>
      </c>
      <c r="AA340" s="211">
        <f>(V340-J340)/(STDEV($T$273:T340)*SQRT(365))</f>
        <v>8.8021468868490882E-2</v>
      </c>
      <c r="AB340" s="120">
        <f>(S340+1)/(MAX($S$273:S340)+1)-1</f>
        <v>-1.7788319451766954E-3</v>
      </c>
      <c r="AC340" s="123">
        <f>MIN($AB$273:AB340)</f>
        <v>-3.9731785388722463E-2</v>
      </c>
      <c r="AD340" s="123">
        <f t="shared" si="29"/>
        <v>1.2225673799999953E-2</v>
      </c>
      <c r="AE340" s="120">
        <f>(AD340+1)/(MAX($AD$273:AD340)+1)-1</f>
        <v>0</v>
      </c>
      <c r="AF340" s="123">
        <f>MIN($AE$273:AE340)</f>
        <v>-3.8480809800000015E-2</v>
      </c>
      <c r="AG340" s="124">
        <f t="shared" si="30"/>
        <v>0.35</v>
      </c>
      <c r="AH340" s="124">
        <f t="shared" si="31"/>
        <v>0.06</v>
      </c>
      <c r="AI340" s="124">
        <f t="shared" si="32"/>
        <v>0.26799999999999996</v>
      </c>
    </row>
    <row r="341" spans="1:35">
      <c r="A341" s="115">
        <v>44535</v>
      </c>
      <c r="B341" s="202">
        <v>1.0101</v>
      </c>
      <c r="C341" s="202">
        <v>1.0101</v>
      </c>
      <c r="D341" s="202">
        <v>1.0077</v>
      </c>
      <c r="E341" s="204">
        <v>50611283.689999998</v>
      </c>
      <c r="F341" s="204">
        <v>50105220.960000001</v>
      </c>
      <c r="H341" s="201">
        <f>出入金!AB341</f>
        <v>50000000</v>
      </c>
      <c r="I341" s="201">
        <f>出入金!AC341</f>
        <v>10207100.591715977</v>
      </c>
      <c r="J341" s="34">
        <f>出入金!C339</f>
        <v>4.2921035598705616E-2</v>
      </c>
      <c r="K341" s="167">
        <f t="shared" si="22"/>
        <v>0</v>
      </c>
      <c r="L341" s="167">
        <f t="shared" si="23"/>
        <v>611283.68999999762</v>
      </c>
      <c r="M341" s="48">
        <v>122256.74</v>
      </c>
      <c r="N341" s="167">
        <f t="shared" si="24"/>
        <v>0</v>
      </c>
      <c r="O341" s="167">
        <f t="shared" si="25"/>
        <v>0</v>
      </c>
      <c r="P341" s="167">
        <f t="shared" si="26"/>
        <v>489026.94999999763</v>
      </c>
      <c r="Q341" s="123">
        <f t="shared" si="27"/>
        <v>5.9888083252173679E-2</v>
      </c>
      <c r="R341" s="123">
        <f>K341/AVERAGE($H$273:H341)</f>
        <v>0</v>
      </c>
      <c r="S341" s="123">
        <f>L341/AVERAGE($H$273:H341)</f>
        <v>1.2225673799999953E-2</v>
      </c>
      <c r="T341" s="123">
        <f>O341/AVERAGE($H$273:H341)</f>
        <v>0</v>
      </c>
      <c r="U341" s="123">
        <f>P341/AVERAGE($H$273:H341)</f>
        <v>9.7805389999999527E-3</v>
      </c>
      <c r="V341" s="93">
        <f>U341/COUNT($S$273:S341)*365</f>
        <v>5.1737633840579458E-2</v>
      </c>
      <c r="W341" s="123">
        <f>比较基准!E342/比较基准!$E$273-1</f>
        <v>1.8314727495432503E-2</v>
      </c>
      <c r="X341" s="210">
        <f t="shared" si="28"/>
        <v>-6.0890536954325506E-3</v>
      </c>
      <c r="Y341" s="210">
        <f>R341-(比较基准!B342/比较基准!B341-1)</f>
        <v>0</v>
      </c>
      <c r="Z341" s="210">
        <f>X341/COUNT($X$273:X341)*365</f>
        <v>-3.221021157728813E-2</v>
      </c>
      <c r="AA341" s="211">
        <f>(V341-J341)/(STDEV($T$273:T341)*SQRT(365))</f>
        <v>8.1639858750574182E-2</v>
      </c>
      <c r="AB341" s="120">
        <f>(S341+1)/(MAX($S$273:S341)+1)-1</f>
        <v>-1.7788319451766954E-3</v>
      </c>
      <c r="AC341" s="123">
        <f>MIN($AB$273:AB341)</f>
        <v>-3.9731785388722463E-2</v>
      </c>
      <c r="AD341" s="123">
        <f t="shared" si="29"/>
        <v>1.2225673799999953E-2</v>
      </c>
      <c r="AE341" s="120">
        <f>(AD341+1)/(MAX($AD$273:AD341)+1)-1</f>
        <v>0</v>
      </c>
      <c r="AF341" s="123">
        <f>MIN($AE$273:AE341)</f>
        <v>-3.8480809800000015E-2</v>
      </c>
      <c r="AG341" s="124">
        <f t="shared" si="30"/>
        <v>0.35</v>
      </c>
      <c r="AH341" s="124">
        <f t="shared" si="31"/>
        <v>0.06</v>
      </c>
      <c r="AI341" s="124">
        <f t="shared" si="32"/>
        <v>0.26799999999999996</v>
      </c>
    </row>
    <row r="342" spans="1:35">
      <c r="A342" s="115">
        <v>44536</v>
      </c>
      <c r="B342" s="202">
        <v>0.99509999999999998</v>
      </c>
      <c r="C342" s="202">
        <v>0.99509999999999998</v>
      </c>
      <c r="D342" s="202">
        <v>0.99509999999999998</v>
      </c>
      <c r="E342" s="204">
        <v>49859705.380000003</v>
      </c>
      <c r="F342" s="204">
        <v>50105220.960000001</v>
      </c>
      <c r="H342" s="201">
        <f>出入金!AB342</f>
        <v>50000000</v>
      </c>
      <c r="I342" s="201">
        <f>出入金!AC342</f>
        <v>10324483.77581121</v>
      </c>
      <c r="J342" s="34">
        <f>出入金!C340</f>
        <v>4.2920000000000111E-2</v>
      </c>
      <c r="K342" s="167">
        <f t="shared" si="22"/>
        <v>-751578.30999999493</v>
      </c>
      <c r="L342" s="167">
        <f t="shared" si="23"/>
        <v>-140294.61999999732</v>
      </c>
      <c r="M342" s="48">
        <v>0</v>
      </c>
      <c r="N342" s="167">
        <f t="shared" si="24"/>
        <v>0</v>
      </c>
      <c r="O342" s="167">
        <f t="shared" si="25"/>
        <v>-629321.56999999494</v>
      </c>
      <c r="P342" s="167">
        <f t="shared" si="26"/>
        <v>-140294.61999999732</v>
      </c>
      <c r="Q342" s="123">
        <f t="shared" si="27"/>
        <v>-1.3588536051428311E-2</v>
      </c>
      <c r="R342" s="123">
        <f>K342/AVERAGE($H$273:H342)</f>
        <v>-1.5031566199999898E-2</v>
      </c>
      <c r="S342" s="123">
        <f>L342/AVERAGE($H$273:H342)</f>
        <v>-2.8058923999999463E-3</v>
      </c>
      <c r="T342" s="123">
        <f>O342/AVERAGE($H$273:H342)</f>
        <v>-1.2586431399999898E-2</v>
      </c>
      <c r="U342" s="123">
        <f>P342/AVERAGE($H$273:H342)</f>
        <v>-2.8058923999999463E-3</v>
      </c>
      <c r="V342" s="93">
        <f>U342/COUNT($S$273:S342)*365</f>
        <v>-1.4630724657142578E-2</v>
      </c>
      <c r="W342" s="123">
        <f>比较基准!E343/比较基准!$E$273-1</f>
        <v>9.7433964254460825E-3</v>
      </c>
      <c r="X342" s="210">
        <f t="shared" si="28"/>
        <v>-1.254928882544603E-2</v>
      </c>
      <c r="Y342" s="210">
        <f>R342-(比较基准!B343/比较基准!B342-1)</f>
        <v>-4.244332711533759E-4</v>
      </c>
      <c r="Z342" s="210">
        <f>X342/COUNT($X$273:X342)*365</f>
        <v>-6.5435577446968582E-2</v>
      </c>
      <c r="AA342" s="211">
        <f>(V342-J342)/(STDEV($T$273:T342)*SQRT(365))</f>
        <v>-0.51810961488323937</v>
      </c>
      <c r="AB342" s="120">
        <f>(S342+1)/(MAX($S$273:S342)+1)-1</f>
        <v>-1.6602431028104103E-2</v>
      </c>
      <c r="AC342" s="123">
        <f>MIN($AB$273:AB342)</f>
        <v>-3.9731785388722463E-2</v>
      </c>
      <c r="AD342" s="123">
        <f t="shared" si="29"/>
        <v>1.2225673799999953E-2</v>
      </c>
      <c r="AE342" s="120">
        <f>(AD342+1)/(MAX($AD$273:AD342)+1)-1</f>
        <v>0</v>
      </c>
      <c r="AF342" s="123">
        <f>MIN($AE$273:AE342)</f>
        <v>-3.8480809800000015E-2</v>
      </c>
      <c r="AG342" s="124">
        <f t="shared" si="30"/>
        <v>0.35</v>
      </c>
      <c r="AH342" s="124">
        <f t="shared" si="31"/>
        <v>0.06</v>
      </c>
      <c r="AI342" s="124">
        <f t="shared" si="32"/>
        <v>0.26799999999999996</v>
      </c>
    </row>
    <row r="343" spans="1:35">
      <c r="A343" s="115">
        <v>44537</v>
      </c>
      <c r="B343" s="202">
        <v>0.97799999999999998</v>
      </c>
      <c r="C343" s="202">
        <v>0.97799999999999998</v>
      </c>
      <c r="D343" s="202">
        <v>0.97799999999999998</v>
      </c>
      <c r="E343" s="204">
        <v>49002906.100000001</v>
      </c>
      <c r="F343" s="204">
        <v>50105220.960000001</v>
      </c>
      <c r="H343" s="201">
        <f>出入金!AB343</f>
        <v>50000000</v>
      </c>
      <c r="I343" s="201">
        <f>出入金!AC343</f>
        <v>10441176.470588235</v>
      </c>
      <c r="J343" s="34">
        <f>出入金!C341</f>
        <v>4.291897106109336E-2</v>
      </c>
      <c r="K343" s="167">
        <f t="shared" si="22"/>
        <v>-856799.28000000119</v>
      </c>
      <c r="L343" s="167">
        <f t="shared" si="23"/>
        <v>-997093.89999999851</v>
      </c>
      <c r="M343" s="48">
        <v>0</v>
      </c>
      <c r="N343" s="167">
        <f t="shared" si="24"/>
        <v>0</v>
      </c>
      <c r="O343" s="167">
        <f t="shared" si="25"/>
        <v>-856799.28000000119</v>
      </c>
      <c r="P343" s="167">
        <f t="shared" si="26"/>
        <v>-997093.89999999851</v>
      </c>
      <c r="Q343" s="123">
        <f t="shared" si="27"/>
        <v>-9.549631718309845E-2</v>
      </c>
      <c r="R343" s="123">
        <f>K343/AVERAGE($H$273:H343)</f>
        <v>-1.7135985600000025E-2</v>
      </c>
      <c r="S343" s="123">
        <f>L343/AVERAGE($H$273:H343)</f>
        <v>-1.9941877999999968E-2</v>
      </c>
      <c r="T343" s="123">
        <f>O343/AVERAGE($H$273:H343)</f>
        <v>-1.7135985600000025E-2</v>
      </c>
      <c r="U343" s="123">
        <f>P343/AVERAGE($H$273:H343)</f>
        <v>-1.9941877999999968E-2</v>
      </c>
      <c r="V343" s="93">
        <f>U343/COUNT($S$273:S343)*365</f>
        <v>-0.10251810521126743</v>
      </c>
      <c r="W343" s="123">
        <f>比较基准!E344/比较基准!$E$273-1</f>
        <v>5.0533917718540433E-3</v>
      </c>
      <c r="X343" s="210">
        <f t="shared" si="28"/>
        <v>-2.4995269771854012E-2</v>
      </c>
      <c r="Y343" s="210">
        <f>R343-(比较基准!B344/比较基准!B343-1)</f>
        <v>-1.2869199091806831E-3</v>
      </c>
      <c r="Z343" s="210">
        <f>X343/COUNT($X$273:X343)*365</f>
        <v>-0.12849680939051711</v>
      </c>
      <c r="AA343" s="211">
        <f>(V343-J343)/(STDEV($T$273:T343)*SQRT(365))</f>
        <v>-1.2441596392404364</v>
      </c>
      <c r="AB343" s="120">
        <f>(S343+1)/(MAX($S$273:S343)+1)-1</f>
        <v>-3.3501334112815306E-2</v>
      </c>
      <c r="AC343" s="123">
        <f>MIN($AB$273:AB343)</f>
        <v>-3.9731785388722463E-2</v>
      </c>
      <c r="AD343" s="123">
        <f t="shared" si="29"/>
        <v>1.2225673799999953E-2</v>
      </c>
      <c r="AE343" s="120">
        <f>(AD343+1)/(MAX($AD$273:AD343)+1)-1</f>
        <v>0</v>
      </c>
      <c r="AF343" s="123">
        <f>MIN($AE$273:AE343)</f>
        <v>-3.8480809800000015E-2</v>
      </c>
      <c r="AG343" s="124">
        <f t="shared" si="30"/>
        <v>0.35</v>
      </c>
      <c r="AH343" s="124">
        <f t="shared" si="31"/>
        <v>0.06</v>
      </c>
      <c r="AI343" s="124">
        <f t="shared" si="32"/>
        <v>0.26799999999999996</v>
      </c>
    </row>
    <row r="344" spans="1:35">
      <c r="A344" s="115">
        <v>44538</v>
      </c>
      <c r="B344" s="202">
        <v>0.99870000000000003</v>
      </c>
      <c r="C344" s="202">
        <v>0.99870000000000003</v>
      </c>
      <c r="D344" s="202">
        <v>0.99850000000000005</v>
      </c>
      <c r="E344" s="204">
        <v>50040084.170000002</v>
      </c>
      <c r="F344" s="204">
        <v>50105220.960000001</v>
      </c>
      <c r="H344" s="201">
        <f>出入金!AB344</f>
        <v>50000000</v>
      </c>
      <c r="I344" s="201">
        <f>出入金!AC344</f>
        <v>10557184.750733137</v>
      </c>
      <c r="J344" s="34">
        <f>出入金!C342</f>
        <v>4.291794871794883E-2</v>
      </c>
      <c r="K344" s="167">
        <f t="shared" si="22"/>
        <v>1037178.0700000003</v>
      </c>
      <c r="L344" s="167">
        <f t="shared" si="23"/>
        <v>40084.170000001788</v>
      </c>
      <c r="M344" s="48">
        <v>0</v>
      </c>
      <c r="N344" s="167">
        <f t="shared" si="24"/>
        <v>0</v>
      </c>
      <c r="O344" s="167">
        <f t="shared" si="25"/>
        <v>1037178.0700000003</v>
      </c>
      <c r="P344" s="167">
        <f t="shared" si="26"/>
        <v>40084.170000001788</v>
      </c>
      <c r="Q344" s="123">
        <f t="shared" si="27"/>
        <v>3.7968616583335031E-3</v>
      </c>
      <c r="R344" s="123">
        <f>K344/AVERAGE($H$273:H344)</f>
        <v>2.0743561400000006E-2</v>
      </c>
      <c r="S344" s="123">
        <f>L344/AVERAGE($H$273:H344)</f>
        <v>8.0168340000003578E-4</v>
      </c>
      <c r="T344" s="123">
        <f>O344/AVERAGE($H$273:H344)</f>
        <v>2.0743561400000006E-2</v>
      </c>
      <c r="U344" s="123">
        <f>P344/AVERAGE($H$273:H344)</f>
        <v>8.0168340000003578E-4</v>
      </c>
      <c r="V344" s="93">
        <f>U344/COUNT($S$273:S344)*365</f>
        <v>4.0640894583335143E-3</v>
      </c>
      <c r="W344" s="123">
        <f>比较基准!E345/比较基准!$E$273-1</f>
        <v>1.8464394400800943E-2</v>
      </c>
      <c r="X344" s="210">
        <f t="shared" si="28"/>
        <v>-1.7662711000800906E-2</v>
      </c>
      <c r="Y344" s="210">
        <f>R344-(比较基准!B345/比较基准!B344-1)</f>
        <v>2.6093637469584222E-3</v>
      </c>
      <c r="Z344" s="210">
        <f>X344/COUNT($X$273:X344)*365</f>
        <v>-8.9540132156837912E-2</v>
      </c>
      <c r="AA344" s="211">
        <f>(V344-J344)/(STDEV($T$273:T344)*SQRT(365))</f>
        <v>-0.30995919412063755</v>
      </c>
      <c r="AB344" s="120">
        <f>(S344+1)/(MAX($S$273:S344)+1)-1</f>
        <v>-1.3044767334984053E-2</v>
      </c>
      <c r="AC344" s="123">
        <f>MIN($AB$273:AB344)</f>
        <v>-3.9731785388722463E-2</v>
      </c>
      <c r="AD344" s="123">
        <f t="shared" si="29"/>
        <v>1.2225673799999953E-2</v>
      </c>
      <c r="AE344" s="120">
        <f>(AD344+1)/(MAX($AD$273:AD344)+1)-1</f>
        <v>0</v>
      </c>
      <c r="AF344" s="123">
        <f>MIN($AE$273:AE344)</f>
        <v>-3.8480809800000015E-2</v>
      </c>
      <c r="AG344" s="124">
        <f t="shared" si="30"/>
        <v>0.35</v>
      </c>
      <c r="AH344" s="124">
        <f t="shared" si="31"/>
        <v>0.06</v>
      </c>
      <c r="AI344" s="124">
        <f t="shared" si="32"/>
        <v>0.26799999999999996</v>
      </c>
    </row>
    <row r="345" spans="1:35">
      <c r="A345" s="115">
        <v>44539</v>
      </c>
      <c r="B345" s="202">
        <v>0.99480000000000002</v>
      </c>
      <c r="C345" s="202">
        <v>0.99480000000000002</v>
      </c>
      <c r="D345" s="202">
        <v>0.99480000000000002</v>
      </c>
      <c r="E345" s="204">
        <v>49844673.810000002</v>
      </c>
      <c r="F345" s="204">
        <v>50105220.960000001</v>
      </c>
      <c r="H345" s="201">
        <f>出入金!AB345</f>
        <v>50000000</v>
      </c>
      <c r="I345" s="201">
        <f>出入金!AC345</f>
        <v>10672514.619883042</v>
      </c>
      <c r="J345" s="34">
        <f>出入金!C343</f>
        <v>4.2916932907348354E-2</v>
      </c>
      <c r="K345" s="167">
        <f t="shared" si="22"/>
        <v>-195410.3599999994</v>
      </c>
      <c r="L345" s="167">
        <f t="shared" si="23"/>
        <v>-155326.18999999762</v>
      </c>
      <c r="M345" s="48">
        <v>0</v>
      </c>
      <c r="N345" s="167">
        <f t="shared" si="24"/>
        <v>0</v>
      </c>
      <c r="O345" s="167">
        <f t="shared" si="25"/>
        <v>-195410.3599999994</v>
      </c>
      <c r="P345" s="167">
        <f t="shared" si="26"/>
        <v>-155326.18999999762</v>
      </c>
      <c r="Q345" s="123">
        <f t="shared" si="27"/>
        <v>-1.4553851227397035E-2</v>
      </c>
      <c r="R345" s="123">
        <f>K345/AVERAGE($H$273:H345)</f>
        <v>-3.9082071999999883E-3</v>
      </c>
      <c r="S345" s="123">
        <f>L345/AVERAGE($H$273:H345)</f>
        <v>-3.1065237999999525E-3</v>
      </c>
      <c r="T345" s="123">
        <f>O345/AVERAGE($H$273:H345)</f>
        <v>-3.9082071999999883E-3</v>
      </c>
      <c r="U345" s="123">
        <f>P345/AVERAGE($H$273:H345)</f>
        <v>-3.1065237999999525E-3</v>
      </c>
      <c r="V345" s="93">
        <f>U345/COUNT($S$273:S345)*365</f>
        <v>-1.5532618999999762E-2</v>
      </c>
      <c r="W345" s="123">
        <f>比较基准!E346/比较基准!$E$273-1</f>
        <v>2.0880820418972768E-2</v>
      </c>
      <c r="X345" s="210">
        <f t="shared" si="28"/>
        <v>-2.3987344218972719E-2</v>
      </c>
      <c r="Y345" s="210">
        <f>R345-(比较基准!B346/比较基准!B345-1)</f>
        <v>-5.0700424561608585E-3</v>
      </c>
      <c r="Z345" s="210">
        <f>X345/COUNT($X$273:X345)*365</f>
        <v>-0.1199367210948636</v>
      </c>
      <c r="AA345" s="211">
        <f>(V345-J345)/(STDEV($T$273:T345)*SQRT(365))</f>
        <v>-0.46839785731089301</v>
      </c>
      <c r="AB345" s="120">
        <f>(S345+1)/(MAX($S$273:S345)+1)-1</f>
        <v>-1.6898903084711203E-2</v>
      </c>
      <c r="AC345" s="123">
        <f>MIN($AB$273:AB345)</f>
        <v>-3.9731785388722463E-2</v>
      </c>
      <c r="AD345" s="123">
        <f t="shared" si="29"/>
        <v>1.2225673799999953E-2</v>
      </c>
      <c r="AE345" s="120">
        <f>(AD345+1)/(MAX($AD$273:AD345)+1)-1</f>
        <v>0</v>
      </c>
      <c r="AF345" s="123">
        <f>MIN($AE$273:AE345)</f>
        <v>-3.8480809800000015E-2</v>
      </c>
      <c r="AG345" s="124">
        <f t="shared" si="30"/>
        <v>0.35</v>
      </c>
      <c r="AH345" s="124">
        <f t="shared" si="31"/>
        <v>0.06</v>
      </c>
      <c r="AI345" s="124">
        <f t="shared" si="32"/>
        <v>0.26799999999999996</v>
      </c>
    </row>
    <row r="346" spans="1:35">
      <c r="A346" s="115">
        <v>44540</v>
      </c>
      <c r="B346" s="202">
        <v>0.99639999999999995</v>
      </c>
      <c r="C346" s="202">
        <v>0.99639999999999995</v>
      </c>
      <c r="D346" s="202">
        <v>0.99639999999999995</v>
      </c>
      <c r="E346" s="204">
        <v>49924842.159999996</v>
      </c>
      <c r="F346" s="204">
        <v>50105220.960000001</v>
      </c>
      <c r="H346" s="201">
        <f>出入金!AB346</f>
        <v>50000000</v>
      </c>
      <c r="I346" s="201">
        <f>出入金!AC346</f>
        <v>10787172.011661807</v>
      </c>
      <c r="J346" s="34">
        <f>出入金!C344</f>
        <v>4.2915923566879094E-2</v>
      </c>
      <c r="K346" s="167">
        <f t="shared" si="22"/>
        <v>80168.34999999404</v>
      </c>
      <c r="L346" s="167">
        <f t="shared" si="23"/>
        <v>-75157.840000003576</v>
      </c>
      <c r="M346" s="48">
        <v>0</v>
      </c>
      <c r="N346" s="167">
        <f t="shared" si="24"/>
        <v>0</v>
      </c>
      <c r="O346" s="167">
        <f t="shared" si="25"/>
        <v>80168.34999999404</v>
      </c>
      <c r="P346" s="167">
        <f t="shared" si="26"/>
        <v>-75157.840000003576</v>
      </c>
      <c r="Q346" s="123">
        <f t="shared" si="27"/>
        <v>-6.9673348972976289E-3</v>
      </c>
      <c r="R346" s="123">
        <f>K346/AVERAGE($H$273:H346)</f>
        <v>1.6033669999998808E-3</v>
      </c>
      <c r="S346" s="123">
        <f>L346/AVERAGE($H$273:H346)</f>
        <v>-1.5031568000000715E-3</v>
      </c>
      <c r="T346" s="123">
        <f>O346/AVERAGE($H$273:H346)</f>
        <v>1.6033669999998808E-3</v>
      </c>
      <c r="U346" s="123">
        <f>P346/AVERAGE($H$273:H346)</f>
        <v>-1.5031568000000715E-3</v>
      </c>
      <c r="V346" s="93">
        <f>U346/COUNT($S$273:S346)*365</f>
        <v>-7.4142193513517035E-3</v>
      </c>
      <c r="W346" s="123">
        <f>比较基准!E347/比较基准!$E$273-1</f>
        <v>1.8974185094590368E-2</v>
      </c>
      <c r="X346" s="210">
        <f t="shared" si="28"/>
        <v>-2.047734189459044E-2</v>
      </c>
      <c r="Y346" s="210">
        <f>R346-(比较基准!B347/比较基准!B346-1)</f>
        <v>-5.8636234935658098E-4</v>
      </c>
      <c r="Z346" s="210">
        <f>X346/COUNT($X$273:X346)*365</f>
        <v>-0.10100310529088527</v>
      </c>
      <c r="AA346" s="211">
        <f>(V346-J346)/(STDEV($T$273:T346)*SQRT(365))</f>
        <v>-0.40594595213587326</v>
      </c>
      <c r="AB346" s="120">
        <f>(S346+1)/(MAX($S$273:S346)+1)-1</f>
        <v>-1.5317719243017058E-2</v>
      </c>
      <c r="AC346" s="123">
        <f>MIN($AB$273:AB346)</f>
        <v>-3.9731785388722463E-2</v>
      </c>
      <c r="AD346" s="123">
        <f t="shared" si="29"/>
        <v>-1.5031568000000715E-3</v>
      </c>
      <c r="AE346" s="120">
        <f>(AD346+1)/(MAX($AD$273:AD346)+1)-1</f>
        <v>-1.3563013619740105E-2</v>
      </c>
      <c r="AF346" s="123">
        <f>MIN($AE$273:AE346)</f>
        <v>-3.8480809800000015E-2</v>
      </c>
      <c r="AG346" s="124">
        <f t="shared" si="30"/>
        <v>0.35</v>
      </c>
      <c r="AH346" s="124">
        <f t="shared" si="31"/>
        <v>0.06</v>
      </c>
      <c r="AI346" s="124">
        <f t="shared" si="32"/>
        <v>0.26799999999999996</v>
      </c>
    </row>
    <row r="347" spans="1:35">
      <c r="A347" s="115">
        <v>44541</v>
      </c>
      <c r="B347" s="202">
        <v>0.99639999999999995</v>
      </c>
      <c r="C347" s="202">
        <v>0.99639999999999995</v>
      </c>
      <c r="D347" s="202">
        <v>0.99639999999999995</v>
      </c>
      <c r="E347" s="204">
        <v>49924842.159999996</v>
      </c>
      <c r="F347" s="204">
        <v>50105220.960000001</v>
      </c>
      <c r="H347" s="201">
        <f>出入金!AB347</f>
        <v>50000000</v>
      </c>
      <c r="I347" s="201">
        <f>出入金!AC347</f>
        <v>10901162.790697675</v>
      </c>
      <c r="J347" s="34">
        <f>出入金!C345</f>
        <v>4.291492063492075E-2</v>
      </c>
      <c r="K347" s="167">
        <f t="shared" si="22"/>
        <v>0</v>
      </c>
      <c r="L347" s="167">
        <f t="shared" si="23"/>
        <v>-75157.840000003576</v>
      </c>
      <c r="M347" s="48">
        <v>0</v>
      </c>
      <c r="N347" s="167">
        <f t="shared" si="24"/>
        <v>0</v>
      </c>
      <c r="O347" s="167">
        <f t="shared" si="25"/>
        <v>0</v>
      </c>
      <c r="P347" s="167">
        <f t="shared" si="26"/>
        <v>-75157.840000003576</v>
      </c>
      <c r="Q347" s="123">
        <f t="shared" si="27"/>
        <v>-6.894479189333661E-3</v>
      </c>
      <c r="R347" s="123">
        <f>K347/AVERAGE($H$273:H347)</f>
        <v>0</v>
      </c>
      <c r="S347" s="123">
        <f>L347/AVERAGE($H$273:H347)</f>
        <v>-1.5031568000000715E-3</v>
      </c>
      <c r="T347" s="123">
        <f>O347/AVERAGE($H$273:H347)</f>
        <v>0</v>
      </c>
      <c r="U347" s="123">
        <f>P347/AVERAGE($H$273:H347)</f>
        <v>-1.5031568000000715E-3</v>
      </c>
      <c r="V347" s="93">
        <f>U347/COUNT($S$273:S347)*365</f>
        <v>-7.3153630933336811E-3</v>
      </c>
      <c r="W347" s="123">
        <f>比较基准!E348/比较基准!$E$273-1</f>
        <v>1.8974185094590368E-2</v>
      </c>
      <c r="X347" s="210">
        <f t="shared" si="28"/>
        <v>-2.047734189459044E-2</v>
      </c>
      <c r="Y347" s="210">
        <f>R347-(比较基准!B348/比较基准!B347-1)</f>
        <v>0</v>
      </c>
      <c r="Z347" s="210">
        <f>X347/COUNT($X$273:X347)*365</f>
        <v>-9.9656397220340143E-2</v>
      </c>
      <c r="AA347" s="211">
        <f>(V347-J347)/(STDEV($T$273:T347)*SQRT(365))</f>
        <v>-0.40790599100788716</v>
      </c>
      <c r="AB347" s="120">
        <f>(S347+1)/(MAX($S$273:S347)+1)-1</f>
        <v>-1.5317719243017058E-2</v>
      </c>
      <c r="AC347" s="123">
        <f>MIN($AB$273:AB347)</f>
        <v>-3.9731785388722463E-2</v>
      </c>
      <c r="AD347" s="123">
        <f t="shared" si="29"/>
        <v>-1.5031568000000715E-3</v>
      </c>
      <c r="AE347" s="120">
        <f>(AD347+1)/(MAX($AD$273:AD347)+1)-1</f>
        <v>-1.3563013619740105E-2</v>
      </c>
      <c r="AF347" s="123">
        <f>MIN($AE$273:AE347)</f>
        <v>-3.8480809800000015E-2</v>
      </c>
      <c r="AG347" s="124">
        <f t="shared" si="30"/>
        <v>0.35</v>
      </c>
      <c r="AH347" s="124">
        <f t="shared" si="31"/>
        <v>0.06</v>
      </c>
      <c r="AI347" s="124">
        <f t="shared" si="32"/>
        <v>0.26799999999999996</v>
      </c>
    </row>
    <row r="348" spans="1:35">
      <c r="A348" s="115">
        <v>44542</v>
      </c>
      <c r="B348" s="202">
        <v>0.99639999999999995</v>
      </c>
      <c r="C348" s="202">
        <v>0.99639999999999995</v>
      </c>
      <c r="D348" s="202">
        <v>0.99639999999999995</v>
      </c>
      <c r="E348" s="204">
        <v>49924842.159999996</v>
      </c>
      <c r="F348" s="204">
        <v>50105220.960000001</v>
      </c>
      <c r="H348" s="201">
        <f>出入金!AB348</f>
        <v>50000000</v>
      </c>
      <c r="I348" s="201">
        <f>出入金!AC348</f>
        <v>11014492.753623188</v>
      </c>
      <c r="J348" s="34">
        <f>出入金!C346</f>
        <v>4.2913924050633025E-2</v>
      </c>
      <c r="K348" s="167">
        <f t="shared" si="22"/>
        <v>0</v>
      </c>
      <c r="L348" s="167">
        <f t="shared" si="23"/>
        <v>-75157.840000003576</v>
      </c>
      <c r="M348" s="48">
        <v>0</v>
      </c>
      <c r="N348" s="167">
        <f t="shared" si="24"/>
        <v>0</v>
      </c>
      <c r="O348" s="167">
        <f t="shared" si="25"/>
        <v>0</v>
      </c>
      <c r="P348" s="167">
        <f t="shared" si="26"/>
        <v>-75157.840000003576</v>
      </c>
      <c r="Q348" s="123">
        <f t="shared" si="27"/>
        <v>-6.8235407368424303E-3</v>
      </c>
      <c r="R348" s="123">
        <f>K348/AVERAGE($H$273:H348)</f>
        <v>0</v>
      </c>
      <c r="S348" s="123">
        <f>L348/AVERAGE($H$273:H348)</f>
        <v>-1.5031568000000715E-3</v>
      </c>
      <c r="T348" s="123">
        <f>O348/AVERAGE($H$273:H348)</f>
        <v>0</v>
      </c>
      <c r="U348" s="123">
        <f>P348/AVERAGE($H$273:H348)</f>
        <v>-1.5031568000000715E-3</v>
      </c>
      <c r="V348" s="93">
        <f>U348/COUNT($S$273:S348)*365</f>
        <v>-7.2191083157898163E-3</v>
      </c>
      <c r="W348" s="123">
        <f>比较基准!E349/比较基准!$E$273-1</f>
        <v>1.8974185094590368E-2</v>
      </c>
      <c r="X348" s="210">
        <f t="shared" si="28"/>
        <v>-2.047734189459044E-2</v>
      </c>
      <c r="Y348" s="210">
        <f>R348-(比较基准!B349/比较基准!B348-1)</f>
        <v>0</v>
      </c>
      <c r="Z348" s="210">
        <f>X348/COUNT($X$273:X348)*365</f>
        <v>-9.8345128835861981E-2</v>
      </c>
      <c r="AA348" s="211">
        <f>(V348-J348)/(STDEV($T$273:T348)*SQRT(365))</f>
        <v>-0.40985776813635089</v>
      </c>
      <c r="AB348" s="120">
        <f>(S348+1)/(MAX($S$273:S348)+1)-1</f>
        <v>-1.5317719243017058E-2</v>
      </c>
      <c r="AC348" s="123">
        <f>MIN($AB$273:AB348)</f>
        <v>-3.9731785388722463E-2</v>
      </c>
      <c r="AD348" s="123">
        <f t="shared" si="29"/>
        <v>-1.5031568000000715E-3</v>
      </c>
      <c r="AE348" s="120">
        <f>(AD348+1)/(MAX($AD$273:AD348)+1)-1</f>
        <v>-1.3563013619740105E-2</v>
      </c>
      <c r="AF348" s="123">
        <f>MIN($AE$273:AE348)</f>
        <v>-3.8480809800000015E-2</v>
      </c>
      <c r="AG348" s="124">
        <f t="shared" si="30"/>
        <v>0.35</v>
      </c>
      <c r="AH348" s="124">
        <f t="shared" si="31"/>
        <v>0.06</v>
      </c>
      <c r="AI348" s="124">
        <f t="shared" si="32"/>
        <v>0.26799999999999996</v>
      </c>
    </row>
    <row r="349" spans="1:35">
      <c r="A349" s="115">
        <v>44543</v>
      </c>
      <c r="B349" s="202">
        <v>1.0031000000000001</v>
      </c>
      <c r="C349" s="202">
        <v>1.0031000000000001</v>
      </c>
      <c r="D349" s="202">
        <v>1.0021</v>
      </c>
      <c r="E349" s="204">
        <v>50260547.140000001</v>
      </c>
      <c r="F349" s="204">
        <v>50105220.960000001</v>
      </c>
      <c r="H349" s="201">
        <f>出入金!AB349</f>
        <v>50000000</v>
      </c>
      <c r="I349" s="201">
        <f>出入金!AC349</f>
        <v>11127167.630057804</v>
      </c>
      <c r="J349" s="34">
        <f>出入金!C347</f>
        <v>4.2912933753943332E-2</v>
      </c>
      <c r="K349" s="167">
        <f t="shared" si="22"/>
        <v>335704.98000000417</v>
      </c>
      <c r="L349" s="167">
        <f t="shared" si="23"/>
        <v>260547.1400000006</v>
      </c>
      <c r="M349" s="48">
        <v>52109.43</v>
      </c>
      <c r="N349" s="167">
        <f t="shared" si="24"/>
        <v>0</v>
      </c>
      <c r="O349" s="167">
        <f t="shared" si="25"/>
        <v>283595.55000000418</v>
      </c>
      <c r="P349" s="167">
        <f t="shared" si="26"/>
        <v>208437.7100000006</v>
      </c>
      <c r="Q349" s="123">
        <f t="shared" si="27"/>
        <v>2.3415405309090961E-2</v>
      </c>
      <c r="R349" s="123">
        <f>K349/AVERAGE($H$273:H349)</f>
        <v>6.7140996000000838E-3</v>
      </c>
      <c r="S349" s="123">
        <f>L349/AVERAGE($H$273:H349)</f>
        <v>5.2109428000000121E-3</v>
      </c>
      <c r="T349" s="123">
        <f>O349/AVERAGE($H$273:H349)</f>
        <v>5.6719110000000832E-3</v>
      </c>
      <c r="U349" s="123">
        <f>P349/AVERAGE($H$273:H349)</f>
        <v>4.1687542000000124E-3</v>
      </c>
      <c r="V349" s="93">
        <f>U349/COUNT($S$273:S349)*365</f>
        <v>1.9760977701298761E-2</v>
      </c>
      <c r="W349" s="123">
        <f>比较基准!E350/比较基准!$E$273-1</f>
        <v>2.5442913699471159E-2</v>
      </c>
      <c r="X349" s="210">
        <f t="shared" si="28"/>
        <v>-2.0231970899471145E-2</v>
      </c>
      <c r="Y349" s="210">
        <f>R349-(比较基准!B350/比较基准!B349-1)</f>
        <v>2.2136796858533477E-3</v>
      </c>
      <c r="Z349" s="210">
        <f>X349/COUNT($X$273:X349)*365</f>
        <v>-9.5904797120869717E-2</v>
      </c>
      <c r="AA349" s="211">
        <f>(V349-J349)/(STDEV($T$273:T349)*SQRT(365))</f>
        <v>-0.18955108243354246</v>
      </c>
      <c r="AB349" s="120">
        <f>(S349+1)/(MAX($S$273:S349)+1)-1</f>
        <v>-8.6965116224003713E-3</v>
      </c>
      <c r="AC349" s="123">
        <f>MIN($AB$273:AB349)</f>
        <v>-3.9731785388722463E-2</v>
      </c>
      <c r="AD349" s="123">
        <f t="shared" si="29"/>
        <v>-1.5031568000000715E-3</v>
      </c>
      <c r="AE349" s="120">
        <f>(AD349+1)/(MAX($AD$273:AD349)+1)-1</f>
        <v>-1.3563013619740105E-2</v>
      </c>
      <c r="AF349" s="123">
        <f>MIN($AE$273:AE349)</f>
        <v>-3.8480809800000015E-2</v>
      </c>
      <c r="AG349" s="124">
        <f t="shared" si="30"/>
        <v>0.35</v>
      </c>
      <c r="AH349" s="124">
        <f t="shared" si="31"/>
        <v>0.06</v>
      </c>
      <c r="AI349" s="124">
        <f t="shared" si="32"/>
        <v>0.26799999999999996</v>
      </c>
    </row>
    <row r="350" spans="1:35">
      <c r="A350" s="115">
        <v>44544</v>
      </c>
      <c r="B350" s="202">
        <v>1.0065</v>
      </c>
      <c r="C350" s="202">
        <v>1.0065</v>
      </c>
      <c r="D350" s="202">
        <v>1.0047999999999999</v>
      </c>
      <c r="E350" s="204">
        <v>50430904.899999999</v>
      </c>
      <c r="F350" s="204">
        <v>50105220.960000001</v>
      </c>
      <c r="H350" s="201">
        <f>出入金!AB350</f>
        <v>50000000</v>
      </c>
      <c r="I350" s="201">
        <f>出入金!AC350</f>
        <v>11239193.083573487</v>
      </c>
      <c r="J350" s="34">
        <f>出入金!C348</f>
        <v>4.2911949685534703E-2</v>
      </c>
      <c r="K350" s="167">
        <f t="shared" si="22"/>
        <v>170357.75999999791</v>
      </c>
      <c r="L350" s="167">
        <f t="shared" si="23"/>
        <v>430904.89999999851</v>
      </c>
      <c r="M350" s="48">
        <v>86180.98</v>
      </c>
      <c r="N350" s="167">
        <f t="shared" si="24"/>
        <v>0</v>
      </c>
      <c r="O350" s="167">
        <f t="shared" si="25"/>
        <v>136286.20999999793</v>
      </c>
      <c r="P350" s="167">
        <f t="shared" si="26"/>
        <v>344723.91999999853</v>
      </c>
      <c r="Q350" s="123">
        <f t="shared" si="27"/>
        <v>3.8339487256410128E-2</v>
      </c>
      <c r="R350" s="123">
        <f>K350/AVERAGE($H$273:H350)</f>
        <v>3.4071551999999583E-3</v>
      </c>
      <c r="S350" s="123">
        <f>L350/AVERAGE($H$273:H350)</f>
        <v>8.6180979999999699E-3</v>
      </c>
      <c r="T350" s="123">
        <f>O350/AVERAGE($H$273:H350)</f>
        <v>2.7257241999999586E-3</v>
      </c>
      <c r="U350" s="123">
        <f>P350/AVERAGE($H$273:H350)</f>
        <v>6.8944783999999705E-3</v>
      </c>
      <c r="V350" s="93">
        <f>U350/COUNT($S$273:S350)*365</f>
        <v>3.2262623282051144E-2</v>
      </c>
      <c r="W350" s="123">
        <f>比较基准!E351/比较基准!$E$273-1</f>
        <v>2.1412910533344043E-2</v>
      </c>
      <c r="X350" s="210">
        <f t="shared" si="28"/>
        <v>-1.2794812533344073E-2</v>
      </c>
      <c r="Y350" s="210">
        <f>R350-(比较基准!B351/比较基准!B350-1)</f>
        <v>3.7918563570952823E-3</v>
      </c>
      <c r="Z350" s="210">
        <f>X350/COUNT($X$273:X350)*365</f>
        <v>-5.9873161213725469E-2</v>
      </c>
      <c r="AA350" s="211">
        <f>(V350-J350)/(STDEV($T$273:T350)*SQRT(365))</f>
        <v>-8.7661177187506129E-2</v>
      </c>
      <c r="AB350" s="120">
        <f>(S350+1)/(MAX($S$273:S350)+1)-1</f>
        <v>-5.3364956382968565E-3</v>
      </c>
      <c r="AC350" s="123">
        <f>MIN($AB$273:AB350)</f>
        <v>-3.9731785388722463E-2</v>
      </c>
      <c r="AD350" s="123">
        <f t="shared" si="29"/>
        <v>-1.5031568000000715E-3</v>
      </c>
      <c r="AE350" s="120">
        <f>(AD350+1)/(MAX($AD$273:AD350)+1)-1</f>
        <v>-1.3563013619740105E-2</v>
      </c>
      <c r="AF350" s="123">
        <f>MIN($AE$273:AE350)</f>
        <v>-3.8480809800000015E-2</v>
      </c>
      <c r="AG350" s="124">
        <f t="shared" si="30"/>
        <v>0.35</v>
      </c>
      <c r="AH350" s="124">
        <f t="shared" si="31"/>
        <v>0.06</v>
      </c>
      <c r="AI350" s="124">
        <f t="shared" si="32"/>
        <v>0.26799999999999996</v>
      </c>
    </row>
    <row r="351" spans="1:35">
      <c r="A351" s="115">
        <v>44545</v>
      </c>
      <c r="B351" s="202">
        <v>1.0048999999999999</v>
      </c>
      <c r="C351" s="202">
        <v>1.0048999999999999</v>
      </c>
      <c r="D351" s="202">
        <v>1.0035000000000001</v>
      </c>
      <c r="E351" s="204">
        <f>B351*F351</f>
        <v>50350736.542703994</v>
      </c>
      <c r="F351" s="204">
        <v>50105220.960000001</v>
      </c>
      <c r="H351" s="201">
        <f>出入金!AB351</f>
        <v>50000000</v>
      </c>
      <c r="I351" s="201">
        <f>出入金!AC351</f>
        <v>11350574.712643677</v>
      </c>
      <c r="J351" s="34">
        <f>出入金!C349</f>
        <v>4.2910971786833972E-2</v>
      </c>
      <c r="K351" s="167">
        <f t="shared" si="22"/>
        <v>-80168.357296004891</v>
      </c>
      <c r="L351" s="167">
        <f t="shared" si="23"/>
        <v>350736.54270399362</v>
      </c>
      <c r="M351" s="48">
        <v>70147.31</v>
      </c>
      <c r="N351" s="167">
        <f t="shared" si="24"/>
        <v>0</v>
      </c>
      <c r="O351" s="167">
        <f t="shared" si="25"/>
        <v>-64134.687296004908</v>
      </c>
      <c r="P351" s="167">
        <f t="shared" si="26"/>
        <v>280589.23270399362</v>
      </c>
      <c r="Q351" s="123">
        <f t="shared" si="27"/>
        <v>3.0900333382529059E-2</v>
      </c>
      <c r="R351" s="123">
        <f>K351/AVERAGE($H$273:H351)</f>
        <v>-1.6033671459200979E-3</v>
      </c>
      <c r="S351" s="123">
        <f>L351/AVERAGE($H$273:H351)</f>
        <v>7.0147308540798722E-3</v>
      </c>
      <c r="T351" s="123">
        <f>O351/AVERAGE($H$273:H351)</f>
        <v>-1.2826937459200982E-3</v>
      </c>
      <c r="U351" s="123">
        <f>P351/AVERAGE($H$273:H351)</f>
        <v>5.6117846540798726E-3</v>
      </c>
      <c r="V351" s="93">
        <f>U351/COUNT($S$273:S351)*365</f>
        <v>2.5927865806824726E-2</v>
      </c>
      <c r="W351" s="123">
        <f>比较基准!E352/比较基准!$E$273-1</f>
        <v>2.0035827177900645E-2</v>
      </c>
      <c r="X351" s="210">
        <f t="shared" si="28"/>
        <v>-1.3021096323820772E-2</v>
      </c>
      <c r="Y351" s="210">
        <f>R351-(比较基准!B352/比较基准!B351-1)</f>
        <v>1.684877306869759E-3</v>
      </c>
      <c r="Z351" s="210">
        <f>X351/COUNT($X$273:X351)*365</f>
        <v>-6.0160761496133947E-2</v>
      </c>
      <c r="AA351" s="211">
        <f>(V351-J351)/(STDEV($T$273:T351)*SQRT(365))</f>
        <v>-0.14066135636997776</v>
      </c>
      <c r="AB351" s="120">
        <f>(S351+1)/(MAX($S$273:S351)+1)-1</f>
        <v>-6.9176796238922256E-3</v>
      </c>
      <c r="AC351" s="123">
        <f>MIN($AB$273:AB351)</f>
        <v>-3.9731785388722463E-2</v>
      </c>
      <c r="AD351" s="123">
        <f t="shared" si="29"/>
        <v>-1.5031568000000715E-3</v>
      </c>
      <c r="AE351" s="120">
        <f>(AD351+1)/(MAX($AD$273:AD351)+1)-1</f>
        <v>-1.3563013619740105E-2</v>
      </c>
      <c r="AF351" s="123">
        <f>MIN($AE$273:AE351)</f>
        <v>-3.8480809800000015E-2</v>
      </c>
      <c r="AG351" s="124">
        <f t="shared" si="30"/>
        <v>0.35</v>
      </c>
      <c r="AH351" s="124">
        <f t="shared" si="31"/>
        <v>0.06</v>
      </c>
      <c r="AI351" s="124">
        <f t="shared" si="32"/>
        <v>0.26799999999999996</v>
      </c>
    </row>
    <row r="352" spans="1:35">
      <c r="A352" s="115">
        <v>44546</v>
      </c>
      <c r="B352" s="202">
        <v>1.0105999999999999</v>
      </c>
      <c r="C352" s="202">
        <v>1.0105999999999999</v>
      </c>
      <c r="D352" s="202">
        <v>1.0081</v>
      </c>
      <c r="E352" s="204">
        <v>50636336.299999997</v>
      </c>
      <c r="F352" s="204">
        <v>50105220.960000001</v>
      </c>
      <c r="H352" s="201">
        <f>出入金!AB352</f>
        <v>50000000</v>
      </c>
      <c r="I352" s="201">
        <f>出入金!AC352</f>
        <v>11461318.051575931</v>
      </c>
      <c r="J352" s="34">
        <f>出入金!C350</f>
        <v>4.2910000000000115E-2</v>
      </c>
      <c r="K352" s="167">
        <f t="shared" si="22"/>
        <v>285599.7572960034</v>
      </c>
      <c r="L352" s="167">
        <f t="shared" si="23"/>
        <v>636336.29999999702</v>
      </c>
      <c r="M352" s="48">
        <v>127267.26</v>
      </c>
      <c r="N352" s="167">
        <f t="shared" si="24"/>
        <v>0</v>
      </c>
      <c r="O352" s="167">
        <f t="shared" si="25"/>
        <v>228479.80729600339</v>
      </c>
      <c r="P352" s="167">
        <f t="shared" si="26"/>
        <v>509069.03999999701</v>
      </c>
      <c r="Q352" s="123">
        <f t="shared" si="27"/>
        <v>5.5520342174999744E-2</v>
      </c>
      <c r="R352" s="123">
        <f>K352/AVERAGE($H$273:H352)</f>
        <v>5.7119951459200678E-3</v>
      </c>
      <c r="S352" s="123">
        <f>L352/AVERAGE($H$273:H352)</f>
        <v>1.272672599999994E-2</v>
      </c>
      <c r="T352" s="123">
        <f>O352/AVERAGE($H$273:H352)</f>
        <v>4.5695961459200681E-3</v>
      </c>
      <c r="U352" s="123">
        <f>P352/AVERAGE($H$273:H352)</f>
        <v>1.018138079999994E-2</v>
      </c>
      <c r="V352" s="93">
        <f>U352/COUNT($S$273:S352)*365</f>
        <v>4.645254989999973E-2</v>
      </c>
      <c r="W352" s="123">
        <f>比较基准!E353/比较基准!$E$273-1</f>
        <v>2.9343122802211852E-2</v>
      </c>
      <c r="X352" s="210">
        <f t="shared" si="28"/>
        <v>-1.6616396802211914E-2</v>
      </c>
      <c r="Y352" s="210">
        <f>R352-(比较基准!B353/比较基准!B352-1)</f>
        <v>-6.2241312667217236E-4</v>
      </c>
      <c r="Z352" s="210">
        <f>X352/COUNT($X$273:X352)*365</f>
        <v>-7.5812310410091857E-2</v>
      </c>
      <c r="AA352" s="211">
        <f>(V352-J352)/(STDEV($T$273:T352)*SQRT(365))</f>
        <v>2.9434139732502564E-2</v>
      </c>
      <c r="AB352" s="120">
        <f>(S352+1)/(MAX($S$273:S352)+1)-1</f>
        <v>-1.2847119823201636E-3</v>
      </c>
      <c r="AC352" s="123">
        <f>MIN($AB$273:AB352)</f>
        <v>-3.9731785388722463E-2</v>
      </c>
      <c r="AD352" s="123">
        <f t="shared" si="29"/>
        <v>-1.5031568000000715E-3</v>
      </c>
      <c r="AE352" s="120">
        <f>(AD352+1)/(MAX($AD$273:AD352)+1)-1</f>
        <v>-1.3563013619740105E-2</v>
      </c>
      <c r="AF352" s="123">
        <f>MIN($AE$273:AE352)</f>
        <v>-3.8480809800000015E-2</v>
      </c>
      <c r="AG352" s="124">
        <f t="shared" si="30"/>
        <v>0.35</v>
      </c>
      <c r="AH352" s="124">
        <f t="shared" si="31"/>
        <v>0.06</v>
      </c>
      <c r="AI352" s="124">
        <f t="shared" si="32"/>
        <v>0.26799999999999996</v>
      </c>
    </row>
    <row r="353" spans="1:35">
      <c r="A353" s="115">
        <v>44547</v>
      </c>
      <c r="B353" s="202">
        <v>0.99639999999999995</v>
      </c>
      <c r="C353" s="202">
        <v>0.99639999999999995</v>
      </c>
      <c r="D353" s="202">
        <v>0.99639999999999995</v>
      </c>
      <c r="E353" s="204">
        <v>49924842.159999996</v>
      </c>
      <c r="F353" s="204">
        <v>50105220.960000001</v>
      </c>
      <c r="H353" s="201">
        <f>出入金!AB353</f>
        <v>50000000</v>
      </c>
      <c r="I353" s="201">
        <f>出入金!AC353</f>
        <v>11571428.571428571</v>
      </c>
      <c r="J353" s="34">
        <f>出入金!C351</f>
        <v>4.2909034267912885E-2</v>
      </c>
      <c r="K353" s="167">
        <f t="shared" si="22"/>
        <v>-711494.1400000006</v>
      </c>
      <c r="L353" s="167">
        <f t="shared" si="23"/>
        <v>-75157.840000003576</v>
      </c>
      <c r="M353" s="48">
        <v>0</v>
      </c>
      <c r="N353" s="167">
        <f t="shared" si="24"/>
        <v>0</v>
      </c>
      <c r="O353" s="167">
        <f t="shared" si="25"/>
        <v>-584226.88000000059</v>
      </c>
      <c r="P353" s="167">
        <f t="shared" si="26"/>
        <v>-75157.840000003576</v>
      </c>
      <c r="Q353" s="123">
        <f t="shared" si="27"/>
        <v>-6.4951219753089512E-3</v>
      </c>
      <c r="R353" s="123">
        <f>K353/AVERAGE($H$273:H353)</f>
        <v>-1.4229882800000012E-2</v>
      </c>
      <c r="S353" s="123">
        <f>L353/AVERAGE($H$273:H353)</f>
        <v>-1.5031568000000715E-3</v>
      </c>
      <c r="T353" s="123">
        <f>O353/AVERAGE($H$273:H353)</f>
        <v>-1.1684537600000012E-2</v>
      </c>
      <c r="U353" s="123">
        <f>P353/AVERAGE($H$273:H353)</f>
        <v>-1.5031568000000715E-3</v>
      </c>
      <c r="V353" s="93">
        <f>U353/COUNT($S$273:S353)*365</f>
        <v>-6.7734843456793347E-3</v>
      </c>
      <c r="W353" s="123">
        <f>比较基准!E354/比较基准!$E$273-1</f>
        <v>2.0077873927778267E-2</v>
      </c>
      <c r="X353" s="210">
        <f t="shared" si="28"/>
        <v>-2.1581030727778339E-2</v>
      </c>
      <c r="Y353" s="210">
        <f>R353-(比较基准!B354/比较基准!B353-1)</f>
        <v>-2.5634463565502204E-4</v>
      </c>
      <c r="Z353" s="210">
        <f>X353/COUNT($X$273:X353)*365</f>
        <v>-9.7247854514062884E-2</v>
      </c>
      <c r="AA353" s="211">
        <f>(V353-J353)/(STDEV($T$273:T353)*SQRT(365))</f>
        <v>-0.40656524908707486</v>
      </c>
      <c r="AB353" s="120">
        <f>(S353+1)/(MAX($S$273:S353)+1)-1</f>
        <v>-1.5317719243017058E-2</v>
      </c>
      <c r="AC353" s="123">
        <f>MIN($AB$273:AB353)</f>
        <v>-3.9731785388722463E-2</v>
      </c>
      <c r="AD353" s="123">
        <f t="shared" si="29"/>
        <v>-1.5031568000000715E-3</v>
      </c>
      <c r="AE353" s="120">
        <f>(AD353+1)/(MAX($AD$273:AD353)+1)-1</f>
        <v>-1.3563013619740105E-2</v>
      </c>
      <c r="AF353" s="123">
        <f>MIN($AE$273:AE353)</f>
        <v>-3.8480809800000015E-2</v>
      </c>
      <c r="AG353" s="124">
        <f t="shared" si="30"/>
        <v>0.35</v>
      </c>
      <c r="AH353" s="124">
        <f t="shared" si="31"/>
        <v>0.06</v>
      </c>
      <c r="AI353" s="124">
        <f t="shared" si="32"/>
        <v>0.26799999999999996</v>
      </c>
    </row>
    <row r="354" spans="1:35">
      <c r="A354" s="115">
        <v>44548</v>
      </c>
      <c r="B354" s="202">
        <v>0.99639999999999995</v>
      </c>
      <c r="C354" s="202">
        <v>0.99639999999999995</v>
      </c>
      <c r="D354" s="202">
        <v>0.99639999999999995</v>
      </c>
      <c r="E354" s="204">
        <v>49924842.159999996</v>
      </c>
      <c r="F354" s="204">
        <v>50105220.960000001</v>
      </c>
      <c r="H354" s="201">
        <f>出入金!AB354</f>
        <v>50000000</v>
      </c>
      <c r="I354" s="201">
        <f>出入金!AC354</f>
        <v>11680911.680911681</v>
      </c>
      <c r="J354" s="34">
        <f>出入金!C352</f>
        <v>4.2908074534161608E-2</v>
      </c>
      <c r="K354" s="167">
        <f t="shared" si="22"/>
        <v>0</v>
      </c>
      <c r="L354" s="167">
        <f t="shared" si="23"/>
        <v>-75157.840000003576</v>
      </c>
      <c r="M354" s="48">
        <v>0</v>
      </c>
      <c r="N354" s="167">
        <f t="shared" si="24"/>
        <v>0</v>
      </c>
      <c r="O354" s="167">
        <f t="shared" si="25"/>
        <v>0</v>
      </c>
      <c r="P354" s="167">
        <f t="shared" si="26"/>
        <v>-75157.840000003576</v>
      </c>
      <c r="Q354" s="123">
        <f t="shared" si="27"/>
        <v>-6.4342443512198184E-3</v>
      </c>
      <c r="R354" s="123">
        <f>K354/AVERAGE($H$273:H354)</f>
        <v>0</v>
      </c>
      <c r="S354" s="123">
        <f>L354/AVERAGE($H$273:H354)</f>
        <v>-1.5031568000000715E-3</v>
      </c>
      <c r="T354" s="123">
        <f>O354/AVERAGE($H$273:H354)</f>
        <v>0</v>
      </c>
      <c r="U354" s="123">
        <f>P354/AVERAGE($H$273:H354)</f>
        <v>-1.5031568000000715E-3</v>
      </c>
      <c r="V354" s="93">
        <f>U354/COUNT($S$273:S354)*365</f>
        <v>-6.6908808780490985E-3</v>
      </c>
      <c r="W354" s="123">
        <f>比较基准!E355/比较基准!$E$273-1</f>
        <v>2.0077873927778267E-2</v>
      </c>
      <c r="X354" s="210">
        <f t="shared" si="28"/>
        <v>-2.1581030727778339E-2</v>
      </c>
      <c r="Y354" s="210">
        <f>R354-(比较基准!B355/比较基准!B354-1)</f>
        <v>0</v>
      </c>
      <c r="Z354" s="210">
        <f>X354/COUNT($X$273:X354)*365</f>
        <v>-9.6061905068769438E-2</v>
      </c>
      <c r="AA354" s="211">
        <f>(V354-J354)/(STDEV($T$273:T354)*SQRT(365))</f>
        <v>-0.40841028870872365</v>
      </c>
      <c r="AB354" s="120">
        <f>(S354+1)/(MAX($S$273:S354)+1)-1</f>
        <v>-1.5317719243017058E-2</v>
      </c>
      <c r="AC354" s="123">
        <f>MIN($AB$273:AB354)</f>
        <v>-3.9731785388722463E-2</v>
      </c>
      <c r="AD354" s="123">
        <f t="shared" si="29"/>
        <v>-1.5031568000000715E-3</v>
      </c>
      <c r="AE354" s="120">
        <f>(AD354+1)/(MAX($AD$273:AD354)+1)-1</f>
        <v>-1.3563013619740105E-2</v>
      </c>
      <c r="AF354" s="123">
        <f>MIN($AE$273:AE354)</f>
        <v>-3.8480809800000015E-2</v>
      </c>
      <c r="AG354" s="124">
        <f t="shared" si="30"/>
        <v>0.35</v>
      </c>
      <c r="AH354" s="124">
        <f t="shared" si="31"/>
        <v>0.06</v>
      </c>
      <c r="AI354" s="124">
        <f t="shared" si="32"/>
        <v>0.26799999999999996</v>
      </c>
    </row>
    <row r="355" spans="1:35">
      <c r="A355" s="115">
        <v>44549</v>
      </c>
      <c r="B355" s="202">
        <v>0.99639999999999995</v>
      </c>
      <c r="C355" s="202">
        <v>0.99639999999999995</v>
      </c>
      <c r="D355" s="202">
        <v>0.99639999999999995</v>
      </c>
      <c r="E355" s="204">
        <v>49924842.159999996</v>
      </c>
      <c r="F355" s="204">
        <v>50105220.960000001</v>
      </c>
      <c r="H355" s="201">
        <f>出入金!AB355</f>
        <v>50000000</v>
      </c>
      <c r="I355" s="201">
        <f>出入金!AC355</f>
        <v>11789772.727272727</v>
      </c>
      <c r="J355" s="34">
        <f>出入金!C353</f>
        <v>4.2907120743034169E-2</v>
      </c>
      <c r="K355" s="167">
        <f t="shared" si="22"/>
        <v>0</v>
      </c>
      <c r="L355" s="167">
        <f t="shared" si="23"/>
        <v>-75157.840000003576</v>
      </c>
      <c r="M355" s="48">
        <v>0</v>
      </c>
      <c r="N355" s="167">
        <f t="shared" si="24"/>
        <v>0</v>
      </c>
      <c r="O355" s="167">
        <f t="shared" si="25"/>
        <v>0</v>
      </c>
      <c r="P355" s="167">
        <f t="shared" si="26"/>
        <v>-75157.840000003576</v>
      </c>
      <c r="Q355" s="123">
        <f t="shared" si="27"/>
        <v>-6.3748336578316293E-3</v>
      </c>
      <c r="R355" s="123">
        <f>K355/AVERAGE($H$273:H355)</f>
        <v>0</v>
      </c>
      <c r="S355" s="123">
        <f>L355/AVERAGE($H$273:H355)</f>
        <v>-1.5031568000000715E-3</v>
      </c>
      <c r="T355" s="123">
        <f>O355/AVERAGE($H$273:H355)</f>
        <v>0</v>
      </c>
      <c r="U355" s="123">
        <f>P355/AVERAGE($H$273:H355)</f>
        <v>-1.5031568000000715E-3</v>
      </c>
      <c r="V355" s="93">
        <f>U355/COUNT($S$273:S355)*365</f>
        <v>-6.610267855422001E-3</v>
      </c>
      <c r="W355" s="123">
        <f>比较基准!E356/比较基准!$E$273-1</f>
        <v>2.0077873927778267E-2</v>
      </c>
      <c r="X355" s="210">
        <f t="shared" si="28"/>
        <v>-2.1581030727778339E-2</v>
      </c>
      <c r="Y355" s="210">
        <f>R355-(比较基准!B356/比较基准!B355-1)</f>
        <v>0</v>
      </c>
      <c r="Z355" s="210">
        <f>X355/COUNT($X$273:X355)*365</f>
        <v>-9.4904532718543294E-2</v>
      </c>
      <c r="AA355" s="211">
        <f>(V355-J355)/(STDEV($T$273:T355)*SQRT(365))</f>
        <v>-0.41024781080607547</v>
      </c>
      <c r="AB355" s="120">
        <f>(S355+1)/(MAX($S$273:S355)+1)-1</f>
        <v>-1.5317719243017058E-2</v>
      </c>
      <c r="AC355" s="123">
        <f>MIN($AB$273:AB355)</f>
        <v>-3.9731785388722463E-2</v>
      </c>
      <c r="AD355" s="123">
        <f t="shared" si="29"/>
        <v>-1.5031568000000715E-3</v>
      </c>
      <c r="AE355" s="120">
        <f>(AD355+1)/(MAX($AD$273:AD355)+1)-1</f>
        <v>-1.3563013619740105E-2</v>
      </c>
      <c r="AF355" s="123">
        <f>MIN($AE$273:AE355)</f>
        <v>-3.8480809800000015E-2</v>
      </c>
      <c r="AG355" s="124">
        <f t="shared" si="30"/>
        <v>0.35</v>
      </c>
      <c r="AH355" s="124">
        <f t="shared" si="31"/>
        <v>0.06</v>
      </c>
      <c r="AI355" s="124">
        <f t="shared" si="32"/>
        <v>0.26799999999999996</v>
      </c>
    </row>
    <row r="356" spans="1:35">
      <c r="A356" s="115">
        <v>44550</v>
      </c>
      <c r="B356" s="202">
        <v>0.97540000000000004</v>
      </c>
      <c r="C356" s="202">
        <v>0.97540000000000004</v>
      </c>
      <c r="D356" s="202">
        <v>0.97540000000000004</v>
      </c>
      <c r="E356" s="204">
        <v>48872632.520000003</v>
      </c>
      <c r="F356" s="204">
        <v>50105220.960000001</v>
      </c>
      <c r="H356" s="201">
        <f>出入金!AB356</f>
        <v>50000000</v>
      </c>
      <c r="I356" s="201">
        <f>出入金!AC356</f>
        <v>11898016.997167138</v>
      </c>
      <c r="J356" s="34">
        <f>出入金!C354</f>
        <v>4.290617283950629E-2</v>
      </c>
      <c r="K356" s="167">
        <f t="shared" si="22"/>
        <v>-1052209.6399999931</v>
      </c>
      <c r="L356" s="167">
        <f t="shared" si="23"/>
        <v>-1127367.4799999967</v>
      </c>
      <c r="M356" s="48">
        <v>0</v>
      </c>
      <c r="N356" s="167">
        <f t="shared" si="24"/>
        <v>0</v>
      </c>
      <c r="O356" s="167">
        <f t="shared" si="25"/>
        <v>-1052209.6399999931</v>
      </c>
      <c r="P356" s="167">
        <f t="shared" si="26"/>
        <v>-1127367.4799999967</v>
      </c>
      <c r="Q356" s="123">
        <f t="shared" si="27"/>
        <v>-9.4752552485714014E-2</v>
      </c>
      <c r="R356" s="123">
        <f>K356/AVERAGE($H$273:H356)</f>
        <v>-2.1044192799999861E-2</v>
      </c>
      <c r="S356" s="123">
        <f>L356/AVERAGE($H$273:H356)</f>
        <v>-2.2547349599999933E-2</v>
      </c>
      <c r="T356" s="123">
        <f>O356/AVERAGE($H$273:H356)</f>
        <v>-2.1044192799999861E-2</v>
      </c>
      <c r="U356" s="123">
        <f>P356/AVERAGE($H$273:H356)</f>
        <v>-2.2547349599999933E-2</v>
      </c>
      <c r="V356" s="93">
        <f>U356/COUNT($S$273:S356)*365</f>
        <v>-9.7973602428571144E-2</v>
      </c>
      <c r="W356" s="123">
        <f>比较基准!E357/比较基准!$E$273-1</f>
        <v>3.5399179640716039E-3</v>
      </c>
      <c r="X356" s="210">
        <f t="shared" si="28"/>
        <v>-2.6087267564071537E-2</v>
      </c>
      <c r="Y356" s="210">
        <f>R356-(比较基准!B357/比较基准!B356-1)</f>
        <v>-3.0367519549761579E-3</v>
      </c>
      <c r="Z356" s="210">
        <f>X356/COUNT($X$273:X356)*365</f>
        <v>-0.11335538882007276</v>
      </c>
      <c r="AA356" s="211">
        <f>(V356-J356)/(STDEV($T$273:T356)*SQRT(365))</f>
        <v>-1.1029733086401246</v>
      </c>
      <c r="AB356" s="120">
        <f>(S356+1)/(MAX($S$273:S356)+1)-1</f>
        <v>-3.60707580774553E-2</v>
      </c>
      <c r="AC356" s="123">
        <f>MIN($AB$273:AB356)</f>
        <v>-3.9731785388722463E-2</v>
      </c>
      <c r="AD356" s="123">
        <f t="shared" si="29"/>
        <v>-1.5031568000000715E-3</v>
      </c>
      <c r="AE356" s="120">
        <f>(AD356+1)/(MAX($AD$273:AD356)+1)-1</f>
        <v>-1.3563013619740105E-2</v>
      </c>
      <c r="AF356" s="123">
        <f>MIN($AE$273:AE356)</f>
        <v>-3.8480809800000015E-2</v>
      </c>
      <c r="AG356" s="124">
        <f t="shared" si="30"/>
        <v>0.35</v>
      </c>
      <c r="AH356" s="124">
        <f t="shared" si="31"/>
        <v>0.06</v>
      </c>
      <c r="AI356" s="124">
        <f t="shared" si="32"/>
        <v>0.26799999999999996</v>
      </c>
    </row>
    <row r="357" spans="1:35">
      <c r="A357" s="115">
        <v>44551</v>
      </c>
      <c r="B357" s="202">
        <v>0.98809999999999998</v>
      </c>
      <c r="C357" s="202">
        <v>0.98809999999999998</v>
      </c>
      <c r="D357" s="202">
        <v>0.98809999999999998</v>
      </c>
      <c r="E357" s="204">
        <v>49508968.829999998</v>
      </c>
      <c r="F357" s="204">
        <v>50105220.960000001</v>
      </c>
      <c r="H357" s="201">
        <f>出入金!AB357</f>
        <v>50000000</v>
      </c>
      <c r="I357" s="201">
        <f>出入金!AC357</f>
        <v>12005649.717514124</v>
      </c>
      <c r="J357" s="34">
        <f>出入金!C355</f>
        <v>4.2905230769230883E-2</v>
      </c>
      <c r="K357" s="167">
        <f t="shared" si="22"/>
        <v>636336.30999999493</v>
      </c>
      <c r="L357" s="167">
        <f t="shared" si="23"/>
        <v>-491031.17000000179</v>
      </c>
      <c r="M357" s="48">
        <v>0</v>
      </c>
      <c r="N357" s="167">
        <f t="shared" si="24"/>
        <v>0</v>
      </c>
      <c r="O357" s="167">
        <f t="shared" si="25"/>
        <v>636336.30999999493</v>
      </c>
      <c r="P357" s="167">
        <f t="shared" si="26"/>
        <v>-491031.17000000179</v>
      </c>
      <c r="Q357" s="123">
        <f t="shared" si="27"/>
        <v>-4.0900008042353095E-2</v>
      </c>
      <c r="R357" s="123">
        <f>K357/AVERAGE($H$273:H357)</f>
        <v>1.2726726199999899E-2</v>
      </c>
      <c r="S357" s="123">
        <f>L357/AVERAGE($H$273:H357)</f>
        <v>-9.8206234000000354E-3</v>
      </c>
      <c r="T357" s="123">
        <f>O357/AVERAGE($H$273:H357)</f>
        <v>1.2726726199999899E-2</v>
      </c>
      <c r="U357" s="123">
        <f>P357/AVERAGE($H$273:H357)</f>
        <v>-9.8206234000000354E-3</v>
      </c>
      <c r="V357" s="93">
        <f>U357/COUNT($S$273:S357)*365</f>
        <v>-4.2170912247058975E-2</v>
      </c>
      <c r="W357" s="123">
        <f>比较基准!E358/比较基准!$E$273-1</f>
        <v>1.4626076998211834E-2</v>
      </c>
      <c r="X357" s="210">
        <f t="shared" si="28"/>
        <v>-2.4446700398211868E-2</v>
      </c>
      <c r="Y357" s="210">
        <f>R357-(比较基准!B358/比较基准!B357-1)</f>
        <v>2.0320760388067849E-4</v>
      </c>
      <c r="Z357" s="210">
        <f>X357/COUNT($X$273:X357)*365</f>
        <v>-0.10497700759232155</v>
      </c>
      <c r="AA357" s="211">
        <f>(V357-J357)/(STDEV($T$273:T357)*SQRT(365))</f>
        <v>-0.65549541753653806</v>
      </c>
      <c r="AB357" s="120">
        <f>(S357+1)/(MAX($S$273:S357)+1)-1</f>
        <v>-2.352011070532789E-2</v>
      </c>
      <c r="AC357" s="123">
        <f>MIN($AB$273:AB357)</f>
        <v>-3.9731785388722463E-2</v>
      </c>
      <c r="AD357" s="123">
        <f t="shared" si="29"/>
        <v>-1.5031568000000715E-3</v>
      </c>
      <c r="AE357" s="120">
        <f>(AD357+1)/(MAX($AD$273:AD357)+1)-1</f>
        <v>-1.3563013619740105E-2</v>
      </c>
      <c r="AF357" s="123">
        <f>MIN($AE$273:AE357)</f>
        <v>-3.8480809800000015E-2</v>
      </c>
      <c r="AG357" s="124">
        <f t="shared" si="30"/>
        <v>0.35</v>
      </c>
      <c r="AH357" s="124">
        <f t="shared" si="31"/>
        <v>0.06</v>
      </c>
      <c r="AI357" s="124">
        <f t="shared" si="32"/>
        <v>0.26799999999999996</v>
      </c>
    </row>
    <row r="358" spans="1:35">
      <c r="A358" s="115">
        <v>44552</v>
      </c>
      <c r="B358" s="202">
        <v>0.99639999999999995</v>
      </c>
      <c r="C358" s="202">
        <v>0.99639999999999995</v>
      </c>
      <c r="D358" s="202">
        <v>0.99639999999999995</v>
      </c>
      <c r="E358" s="204">
        <v>49924842.159999996</v>
      </c>
      <c r="F358" s="204">
        <v>50105220.960000001</v>
      </c>
      <c r="H358" s="201">
        <f>出入金!AB358</f>
        <v>50000000</v>
      </c>
      <c r="I358" s="201">
        <f>出入金!AC358</f>
        <v>12112676.056338029</v>
      </c>
      <c r="J358" s="34">
        <f>出入金!C356</f>
        <v>4.2904294478527727E-2</v>
      </c>
      <c r="K358" s="167">
        <f t="shared" si="22"/>
        <v>415873.32999999821</v>
      </c>
      <c r="L358" s="167">
        <f t="shared" si="23"/>
        <v>-75157.840000003576</v>
      </c>
      <c r="M358" s="48">
        <v>0</v>
      </c>
      <c r="N358" s="167">
        <f t="shared" si="24"/>
        <v>0</v>
      </c>
      <c r="O358" s="167">
        <f t="shared" si="25"/>
        <v>415873.32999999821</v>
      </c>
      <c r="P358" s="167">
        <f t="shared" si="26"/>
        <v>-75157.840000003576</v>
      </c>
      <c r="Q358" s="123">
        <f t="shared" si="27"/>
        <v>-6.2048914418607604E-3</v>
      </c>
      <c r="R358" s="123">
        <f>K358/AVERAGE($H$273:H358)</f>
        <v>8.3174665999999637E-3</v>
      </c>
      <c r="S358" s="123">
        <f>L358/AVERAGE($H$273:H358)</f>
        <v>-1.5031568000000715E-3</v>
      </c>
      <c r="T358" s="123">
        <f>O358/AVERAGE($H$273:H358)</f>
        <v>8.3174665999999637E-3</v>
      </c>
      <c r="U358" s="123">
        <f>P358/AVERAGE($H$273:H358)</f>
        <v>-1.5031568000000715E-3</v>
      </c>
      <c r="V358" s="93">
        <f>U358/COUNT($S$273:S358)*365</f>
        <v>-6.3796771162793727E-3</v>
      </c>
      <c r="W358" s="123">
        <f>比较基准!E359/比较基准!$E$273-1</f>
        <v>1.8390830020832638E-2</v>
      </c>
      <c r="X358" s="210">
        <f t="shared" si="28"/>
        <v>-1.989398682083271E-2</v>
      </c>
      <c r="Y358" s="210">
        <f>R358-(比较基准!B359/比较基准!B358-1)</f>
        <v>-2.1015245304355761E-3</v>
      </c>
      <c r="Z358" s="210">
        <f>X358/COUNT($X$273:X358)*365</f>
        <v>-8.4433781274464409E-2</v>
      </c>
      <c r="AA358" s="211">
        <f>(V358-J358)/(STDEV($T$273:T358)*SQRT(365))</f>
        <v>-0.37856072099740817</v>
      </c>
      <c r="AB358" s="120">
        <f>(S358+1)/(MAX($S$273:S358)+1)-1</f>
        <v>-1.5317719243017058E-2</v>
      </c>
      <c r="AC358" s="123">
        <f>MIN($AB$273:AB358)</f>
        <v>-3.9731785388722463E-2</v>
      </c>
      <c r="AD358" s="123">
        <f t="shared" si="29"/>
        <v>-1.5031568000000715E-3</v>
      </c>
      <c r="AE358" s="120">
        <f>(AD358+1)/(MAX($AD$273:AD358)+1)-1</f>
        <v>-1.3563013619740105E-2</v>
      </c>
      <c r="AF358" s="123">
        <f>MIN($AE$273:AE358)</f>
        <v>-3.8480809800000015E-2</v>
      </c>
      <c r="AG358" s="124">
        <f t="shared" si="30"/>
        <v>0.35</v>
      </c>
      <c r="AH358" s="124">
        <f t="shared" si="31"/>
        <v>0.06</v>
      </c>
      <c r="AI358" s="124">
        <f t="shared" si="32"/>
        <v>0.26799999999999996</v>
      </c>
    </row>
    <row r="359" spans="1:35">
      <c r="A359" s="115">
        <v>44553</v>
      </c>
      <c r="B359" s="202">
        <v>1.0046999999999999</v>
      </c>
      <c r="C359" s="202">
        <v>1.0046999999999999</v>
      </c>
      <c r="D359" s="202">
        <v>1.0033000000000001</v>
      </c>
      <c r="E359" s="204">
        <v>50340715.5</v>
      </c>
      <c r="F359" s="204">
        <v>50105220.960000001</v>
      </c>
      <c r="H359" s="201">
        <f>出入金!AB359</f>
        <v>50000000</v>
      </c>
      <c r="I359" s="201">
        <f>出入金!AC359</f>
        <v>12219101.123595506</v>
      </c>
      <c r="J359" s="34">
        <f>出入金!C357</f>
        <v>4.2903363914373202E-2</v>
      </c>
      <c r="K359" s="167">
        <f t="shared" si="22"/>
        <v>415873.34000000358</v>
      </c>
      <c r="L359" s="167">
        <f t="shared" si="23"/>
        <v>340715.5</v>
      </c>
      <c r="M359" s="48">
        <v>68143.100000000006</v>
      </c>
      <c r="N359" s="167">
        <f t="shared" si="24"/>
        <v>0</v>
      </c>
      <c r="O359" s="167">
        <f t="shared" si="25"/>
        <v>347730.2400000036</v>
      </c>
      <c r="P359" s="167">
        <f t="shared" si="26"/>
        <v>272572.40000000002</v>
      </c>
      <c r="Q359" s="123">
        <f t="shared" si="27"/>
        <v>2.7883843218390804E-2</v>
      </c>
      <c r="R359" s="123">
        <f>K359/AVERAGE($H$273:H359)</f>
        <v>8.3174668000000722E-3</v>
      </c>
      <c r="S359" s="123">
        <f>L359/AVERAGE($H$273:H359)</f>
        <v>6.8143099999999996E-3</v>
      </c>
      <c r="T359" s="123">
        <f>O359/AVERAGE($H$273:H359)</f>
        <v>6.9546048000000719E-3</v>
      </c>
      <c r="U359" s="123">
        <f>P359/AVERAGE($H$273:H359)</f>
        <v>5.4514480000000002E-3</v>
      </c>
      <c r="V359" s="93">
        <f>U359/COUNT($S$273:S359)*365</f>
        <v>2.2871017471264368E-2</v>
      </c>
      <c r="W359" s="123">
        <f>比较基准!E360/比较基准!$E$273-1</f>
        <v>2.3233806747196661E-2</v>
      </c>
      <c r="X359" s="210">
        <f t="shared" si="28"/>
        <v>-1.6419496747196661E-2</v>
      </c>
      <c r="Y359" s="210">
        <f>R359-(比较基准!B360/比较基准!B359-1)</f>
        <v>8.0841867630200952E-3</v>
      </c>
      <c r="Z359" s="210">
        <f>X359/COUNT($X$273:X359)*365</f>
        <v>-6.8886394399158404E-2</v>
      </c>
      <c r="AA359" s="211">
        <f>(V359-J359)/(STDEV($T$273:T359)*SQRT(365))</f>
        <v>-0.15384161125263396</v>
      </c>
      <c r="AB359" s="120">
        <f>(S359+1)/(MAX($S$273:S359)+1)-1</f>
        <v>-7.1153275834732188E-3</v>
      </c>
      <c r="AC359" s="123">
        <f>MIN($AB$273:AB359)</f>
        <v>-3.9731785388722463E-2</v>
      </c>
      <c r="AD359" s="123">
        <f t="shared" si="29"/>
        <v>-1.5031568000000715E-3</v>
      </c>
      <c r="AE359" s="120">
        <f>(AD359+1)/(MAX($AD$273:AD359)+1)-1</f>
        <v>-1.3563013619740105E-2</v>
      </c>
      <c r="AF359" s="123">
        <f>MIN($AE$273:AE359)</f>
        <v>-3.8480809800000015E-2</v>
      </c>
      <c r="AG359" s="124">
        <f t="shared" si="30"/>
        <v>0.35</v>
      </c>
      <c r="AH359" s="124">
        <f t="shared" si="31"/>
        <v>0.06</v>
      </c>
      <c r="AI359" s="124">
        <f t="shared" si="32"/>
        <v>0.26799999999999996</v>
      </c>
    </row>
    <row r="360" spans="1:35">
      <c r="A360" s="115">
        <v>44554</v>
      </c>
      <c r="B360" s="202">
        <v>0.98860000000000003</v>
      </c>
      <c r="C360" s="202">
        <v>0.98860000000000003</v>
      </c>
      <c r="D360" s="202">
        <v>0.98860000000000003</v>
      </c>
      <c r="E360" s="204">
        <v>49534021.439999998</v>
      </c>
      <c r="F360" s="204">
        <v>50105220.960000001</v>
      </c>
      <c r="H360" s="201">
        <f>出入金!AB360</f>
        <v>50000000</v>
      </c>
      <c r="I360" s="201">
        <f>出入金!AC360</f>
        <v>12324929.971988795</v>
      </c>
      <c r="J360" s="34">
        <f>出入金!C358</f>
        <v>4.2902439024390358E-2</v>
      </c>
      <c r="K360" s="167">
        <f t="shared" si="22"/>
        <v>-806694.06000000238</v>
      </c>
      <c r="L360" s="167">
        <f t="shared" si="23"/>
        <v>-465978.56000000238</v>
      </c>
      <c r="M360" s="48">
        <v>0</v>
      </c>
      <c r="N360" s="167">
        <f t="shared" si="24"/>
        <v>0</v>
      </c>
      <c r="O360" s="167">
        <f t="shared" si="25"/>
        <v>-738550.96000000241</v>
      </c>
      <c r="P360" s="167">
        <f t="shared" si="26"/>
        <v>-465978.56000000238</v>
      </c>
      <c r="Q360" s="123">
        <f t="shared" si="27"/>
        <v>-3.7807805890909284E-2</v>
      </c>
      <c r="R360" s="123">
        <f>K360/AVERAGE($H$273:H360)</f>
        <v>-1.6133881200000047E-2</v>
      </c>
      <c r="S360" s="123">
        <f>L360/AVERAGE($H$273:H360)</f>
        <v>-9.3195712000000482E-3</v>
      </c>
      <c r="T360" s="123">
        <f>O360/AVERAGE($H$273:H360)</f>
        <v>-1.4771019200000048E-2</v>
      </c>
      <c r="U360" s="123">
        <f>P360/AVERAGE($H$273:H360)</f>
        <v>-9.3195712000000482E-3</v>
      </c>
      <c r="V360" s="93">
        <f>U360/COUNT($S$273:S360)*365</f>
        <v>-3.8655039636363839E-2</v>
      </c>
      <c r="W360" s="123">
        <f>比较基准!E361/比较基准!$E$273-1</f>
        <v>1.5084630624322859E-2</v>
      </c>
      <c r="X360" s="210">
        <f t="shared" si="28"/>
        <v>-2.4404201824322909E-2</v>
      </c>
      <c r="Y360" s="210">
        <f>R360-(比较基准!B361/比较基准!B360-1)</f>
        <v>3.5386080437110751E-3</v>
      </c>
      <c r="Z360" s="210">
        <f>X360/COUNT($X$273:X360)*365</f>
        <v>-0.1012219734758848</v>
      </c>
      <c r="AA360" s="211">
        <f>(V360-J360)/(STDEV($T$273:T360)*SQRT(365))</f>
        <v>-0.61348339079495851</v>
      </c>
      <c r="AB360" s="120">
        <f>(S360+1)/(MAX($S$273:S360)+1)-1</f>
        <v>-2.3025990742471469E-2</v>
      </c>
      <c r="AC360" s="123">
        <f>MIN($AB$273:AB360)</f>
        <v>-3.9731785388722463E-2</v>
      </c>
      <c r="AD360" s="123">
        <f t="shared" si="29"/>
        <v>-9.3195712000000482E-3</v>
      </c>
      <c r="AE360" s="120">
        <f>(AD360+1)/(MAX($AD$273:AD360)+1)-1</f>
        <v>-2.1285021273089177E-2</v>
      </c>
      <c r="AF360" s="123">
        <f>MIN($AE$273:AE360)</f>
        <v>-3.8480809800000015E-2</v>
      </c>
      <c r="AG360" s="124">
        <f t="shared" si="30"/>
        <v>0.35</v>
      </c>
      <c r="AH360" s="124">
        <f t="shared" si="31"/>
        <v>0.06</v>
      </c>
      <c r="AI360" s="124">
        <f t="shared" si="32"/>
        <v>0.26799999999999996</v>
      </c>
    </row>
    <row r="361" spans="1:35">
      <c r="A361" s="115">
        <v>44555</v>
      </c>
      <c r="B361" s="202">
        <v>0.98860000000000003</v>
      </c>
      <c r="C361" s="202">
        <v>0.98860000000000003</v>
      </c>
      <c r="D361" s="202">
        <v>0.98860000000000003</v>
      </c>
      <c r="E361" s="204">
        <v>49534021.439999998</v>
      </c>
      <c r="F361" s="204">
        <v>50105220.960000001</v>
      </c>
      <c r="H361" s="201">
        <f>出入金!AB361</f>
        <v>50000000</v>
      </c>
      <c r="I361" s="201">
        <f>出入金!AC361</f>
        <v>12430167.597765364</v>
      </c>
      <c r="J361" s="34">
        <f>出入金!C359</f>
        <v>4.2901519756839021E-2</v>
      </c>
      <c r="K361" s="167">
        <f t="shared" si="22"/>
        <v>0</v>
      </c>
      <c r="L361" s="167">
        <f t="shared" si="23"/>
        <v>-465978.56000000238</v>
      </c>
      <c r="M361" s="48">
        <v>0</v>
      </c>
      <c r="N361" s="167">
        <f t="shared" si="24"/>
        <v>0</v>
      </c>
      <c r="O361" s="167">
        <f t="shared" si="25"/>
        <v>0</v>
      </c>
      <c r="P361" s="167">
        <f t="shared" si="26"/>
        <v>-465978.56000000238</v>
      </c>
      <c r="Q361" s="123">
        <f t="shared" si="27"/>
        <v>-3.7487713366292322E-2</v>
      </c>
      <c r="R361" s="123">
        <f>K361/AVERAGE($H$273:H361)</f>
        <v>0</v>
      </c>
      <c r="S361" s="123">
        <f>L361/AVERAGE($H$273:H361)</f>
        <v>-9.3195712000000482E-3</v>
      </c>
      <c r="T361" s="123">
        <f>O361/AVERAGE($H$273:H361)</f>
        <v>0</v>
      </c>
      <c r="U361" s="123">
        <f>P361/AVERAGE($H$273:H361)</f>
        <v>-9.3195712000000482E-3</v>
      </c>
      <c r="V361" s="93">
        <f>U361/COUNT($S$273:S361)*365</f>
        <v>-3.8220713348314804E-2</v>
      </c>
      <c r="W361" s="123">
        <f>比较基准!E362/比较基准!$E$273-1</f>
        <v>1.5084630624322859E-2</v>
      </c>
      <c r="X361" s="210">
        <f t="shared" si="28"/>
        <v>-2.4404201824322909E-2</v>
      </c>
      <c r="Y361" s="210">
        <f>R361-(比较基准!B362/比较基准!B361-1)</f>
        <v>0</v>
      </c>
      <c r="Z361" s="210">
        <f>X361/COUNT($X$273:X361)*365</f>
        <v>-0.10008464793121193</v>
      </c>
      <c r="AA361" s="211">
        <f>(V361-J361)/(STDEV($T$273:T361)*SQRT(365))</f>
        <v>-0.61370555385548087</v>
      </c>
      <c r="AB361" s="120">
        <f>(S361+1)/(MAX($S$273:S361)+1)-1</f>
        <v>-2.3025990742471469E-2</v>
      </c>
      <c r="AC361" s="123">
        <f>MIN($AB$273:AB361)</f>
        <v>-3.9731785388722463E-2</v>
      </c>
      <c r="AD361" s="123">
        <f t="shared" si="29"/>
        <v>-9.3195712000000482E-3</v>
      </c>
      <c r="AE361" s="120">
        <f>(AD361+1)/(MAX($AD$273:AD361)+1)-1</f>
        <v>-2.1285021273089177E-2</v>
      </c>
      <c r="AF361" s="123">
        <f>MIN($AE$273:AE361)</f>
        <v>-3.8480809800000015E-2</v>
      </c>
      <c r="AG361" s="124">
        <f t="shared" si="30"/>
        <v>0.35</v>
      </c>
      <c r="AH361" s="124">
        <f t="shared" si="31"/>
        <v>0.06</v>
      </c>
      <c r="AI361" s="124">
        <f t="shared" si="32"/>
        <v>0.26799999999999996</v>
      </c>
    </row>
    <row r="362" spans="1:35">
      <c r="A362" s="115">
        <v>44556</v>
      </c>
      <c r="B362" s="202">
        <v>0.98860000000000003</v>
      </c>
      <c r="C362" s="202">
        <v>0.98860000000000003</v>
      </c>
      <c r="D362" s="202">
        <v>0.98860000000000003</v>
      </c>
      <c r="E362" s="204">
        <v>49534021.439999998</v>
      </c>
      <c r="F362" s="204">
        <v>50105220.960000001</v>
      </c>
      <c r="H362" s="201">
        <f>出入金!AB362</f>
        <v>50000000</v>
      </c>
      <c r="I362" s="201">
        <f>出入金!AC362</f>
        <v>12534818.941504179</v>
      </c>
      <c r="J362" s="34">
        <f>出入金!C360</f>
        <v>4.2900606060606181E-2</v>
      </c>
      <c r="K362" s="167">
        <f t="shared" si="22"/>
        <v>0</v>
      </c>
      <c r="L362" s="167">
        <f t="shared" si="23"/>
        <v>-465978.56000000238</v>
      </c>
      <c r="M362" s="48">
        <v>0</v>
      </c>
      <c r="N362" s="167">
        <f t="shared" si="24"/>
        <v>0</v>
      </c>
      <c r="O362" s="167">
        <f t="shared" si="25"/>
        <v>0</v>
      </c>
      <c r="P362" s="167">
        <f t="shared" si="26"/>
        <v>-465978.56000000238</v>
      </c>
      <c r="Q362" s="123">
        <f t="shared" si="27"/>
        <v>-3.7174734008889078E-2</v>
      </c>
      <c r="R362" s="123">
        <f>K362/AVERAGE($H$273:H362)</f>
        <v>0</v>
      </c>
      <c r="S362" s="123">
        <f>L362/AVERAGE($H$273:H362)</f>
        <v>-9.3195712000000482E-3</v>
      </c>
      <c r="T362" s="123">
        <f>O362/AVERAGE($H$273:H362)</f>
        <v>0</v>
      </c>
      <c r="U362" s="123">
        <f>P362/AVERAGE($H$273:H362)</f>
        <v>-9.3195712000000482E-3</v>
      </c>
      <c r="V362" s="93">
        <f>U362/COUNT($S$273:S362)*365</f>
        <v>-3.7796038755555754E-2</v>
      </c>
      <c r="W362" s="123">
        <f>比较基准!E363/比较基准!$E$273-1</f>
        <v>1.5084630624322859E-2</v>
      </c>
      <c r="X362" s="210">
        <f t="shared" si="28"/>
        <v>-2.4404201824322909E-2</v>
      </c>
      <c r="Y362" s="210">
        <f>R362-(比较基准!B363/比较基准!B362-1)</f>
        <v>0</v>
      </c>
      <c r="Z362" s="210">
        <f>X362/COUNT($X$273:X362)*365</f>
        <v>-9.89725962875318E-2</v>
      </c>
      <c r="AA362" s="211">
        <f>(V362-J362)/(STDEV($T$273:T362)*SQRT(365))</f>
        <v>-0.61394397637234299</v>
      </c>
      <c r="AB362" s="120">
        <f>(S362+1)/(MAX($S$273:S362)+1)-1</f>
        <v>-2.3025990742471469E-2</v>
      </c>
      <c r="AC362" s="123">
        <f>MIN($AB$273:AB362)</f>
        <v>-3.9731785388722463E-2</v>
      </c>
      <c r="AD362" s="123">
        <f t="shared" si="29"/>
        <v>-9.3195712000000482E-3</v>
      </c>
      <c r="AE362" s="120">
        <f>(AD362+1)/(MAX($AD$273:AD362)+1)-1</f>
        <v>-2.1285021273089177E-2</v>
      </c>
      <c r="AF362" s="123">
        <f>MIN($AE$273:AE362)</f>
        <v>-3.8480809800000015E-2</v>
      </c>
      <c r="AG362" s="124">
        <f t="shared" si="30"/>
        <v>0.35</v>
      </c>
      <c r="AH362" s="124">
        <f t="shared" si="31"/>
        <v>0.06</v>
      </c>
      <c r="AI362" s="124">
        <f t="shared" si="32"/>
        <v>0.26799999999999996</v>
      </c>
    </row>
    <row r="363" spans="1:35">
      <c r="A363" s="115">
        <v>44557</v>
      </c>
      <c r="B363" s="202">
        <v>0.98670000000000002</v>
      </c>
      <c r="C363" s="202">
        <v>0.98670000000000002</v>
      </c>
      <c r="D363" s="202">
        <v>0.98670000000000002</v>
      </c>
      <c r="E363" s="204">
        <v>49438821.520000003</v>
      </c>
      <c r="F363" s="204">
        <v>50105220.960000001</v>
      </c>
      <c r="H363" s="201">
        <f>出入金!AB363</f>
        <v>50000000</v>
      </c>
      <c r="I363" s="201">
        <f>出入金!AC363</f>
        <v>12638888.888888888</v>
      </c>
      <c r="J363" s="34">
        <f>出入金!C361</f>
        <v>4.2899697885196493E-2</v>
      </c>
      <c r="K363" s="167">
        <f t="shared" si="22"/>
        <v>-95199.919999994338</v>
      </c>
      <c r="L363" s="167">
        <f t="shared" si="23"/>
        <v>-561178.47999999672</v>
      </c>
      <c r="M363" s="48">
        <v>0</v>
      </c>
      <c r="N363" s="167">
        <f t="shared" si="24"/>
        <v>0</v>
      </c>
      <c r="O363" s="167">
        <f t="shared" si="25"/>
        <v>-95199.919999994338</v>
      </c>
      <c r="P363" s="167">
        <f t="shared" si="26"/>
        <v>-561178.47999999672</v>
      </c>
      <c r="Q363" s="123">
        <f t="shared" si="27"/>
        <v>-4.4400934681318428E-2</v>
      </c>
      <c r="R363" s="123">
        <f>K363/AVERAGE($H$273:H363)</f>
        <v>-1.9039983999998868E-3</v>
      </c>
      <c r="S363" s="123">
        <f>L363/AVERAGE($H$273:H363)</f>
        <v>-1.1223569599999934E-2</v>
      </c>
      <c r="T363" s="123">
        <f>O363/AVERAGE($H$273:H363)</f>
        <v>-1.9039983999998868E-3</v>
      </c>
      <c r="U363" s="123">
        <f>P363/AVERAGE($H$273:H363)</f>
        <v>-1.1223569599999934E-2</v>
      </c>
      <c r="V363" s="93">
        <f>U363/COUNT($S$273:S363)*365</f>
        <v>-4.5017614329670066E-2</v>
      </c>
      <c r="W363" s="123">
        <f>比较基准!E364/比较基准!$E$273-1</f>
        <v>1.4247000794174625E-2</v>
      </c>
      <c r="X363" s="210">
        <f t="shared" si="28"/>
        <v>-2.5470570394174559E-2</v>
      </c>
      <c r="Y363" s="210">
        <f>R363-(比较基准!B364/比较基准!B363-1)</f>
        <v>-1.8814692927019451E-3</v>
      </c>
      <c r="Z363" s="210">
        <f>X363/COUNT($X$273:X363)*365</f>
        <v>-0.10216217795465621</v>
      </c>
      <c r="AA363" s="211">
        <f>(V363-J363)/(STDEV($T$273:T363)*SQRT(365))</f>
        <v>-0.6723706105075602</v>
      </c>
      <c r="AB363" s="120">
        <f>(S363+1)/(MAX($S$273:S363)+1)-1</f>
        <v>-2.4903646640772603E-2</v>
      </c>
      <c r="AC363" s="123">
        <f>MIN($AB$273:AB363)</f>
        <v>-3.9731785388722463E-2</v>
      </c>
      <c r="AD363" s="123">
        <f t="shared" si="29"/>
        <v>-9.3195712000000482E-3</v>
      </c>
      <c r="AE363" s="120">
        <f>(AD363+1)/(MAX($AD$273:AD363)+1)-1</f>
        <v>-2.1285021273089177E-2</v>
      </c>
      <c r="AF363" s="123">
        <f>MIN($AE$273:AE363)</f>
        <v>-3.8480809800000015E-2</v>
      </c>
      <c r="AG363" s="124">
        <f t="shared" si="30"/>
        <v>0.35</v>
      </c>
      <c r="AH363" s="124">
        <f t="shared" si="31"/>
        <v>0.06</v>
      </c>
      <c r="AI363" s="124">
        <f t="shared" si="32"/>
        <v>0.26799999999999996</v>
      </c>
    </row>
    <row r="364" spans="1:35">
      <c r="A364" s="115">
        <v>44558</v>
      </c>
      <c r="B364" s="202">
        <v>0.99139999999999995</v>
      </c>
      <c r="C364" s="202">
        <v>0.99139999999999995</v>
      </c>
      <c r="D364" s="202">
        <v>0.99139999999999995</v>
      </c>
      <c r="E364" s="204">
        <v>49674316.060000002</v>
      </c>
      <c r="F364" s="204">
        <v>50105220.960000001</v>
      </c>
      <c r="H364" s="201">
        <f>出入金!AB364</f>
        <v>50000000</v>
      </c>
      <c r="I364" s="201">
        <f>出入金!AC364</f>
        <v>12742382.271468144</v>
      </c>
      <c r="J364" s="34">
        <f>出入金!C362</f>
        <v>4.2898795180723009E-2</v>
      </c>
      <c r="K364" s="167">
        <f t="shared" si="22"/>
        <v>235494.53999999911</v>
      </c>
      <c r="L364" s="167">
        <f t="shared" si="23"/>
        <v>-325683.93999999762</v>
      </c>
      <c r="M364" s="48">
        <v>0</v>
      </c>
      <c r="N364" s="167">
        <f t="shared" si="24"/>
        <v>0</v>
      </c>
      <c r="O364" s="167">
        <f t="shared" si="25"/>
        <v>235494.53999999911</v>
      </c>
      <c r="P364" s="167">
        <f t="shared" si="26"/>
        <v>-325683.93999999762</v>
      </c>
      <c r="Q364" s="123">
        <f t="shared" si="27"/>
        <v>-2.5559109204347639E-2</v>
      </c>
      <c r="R364" s="123">
        <f>K364/AVERAGE($H$273:H364)</f>
        <v>4.7098907999999825E-3</v>
      </c>
      <c r="S364" s="123">
        <f>L364/AVERAGE($H$273:H364)</f>
        <v>-6.5136787999999527E-3</v>
      </c>
      <c r="T364" s="123">
        <f>O364/AVERAGE($H$273:H364)</f>
        <v>4.7098907999999825E-3</v>
      </c>
      <c r="U364" s="123">
        <f>P364/AVERAGE($H$273:H364)</f>
        <v>-6.5136787999999527E-3</v>
      </c>
      <c r="V364" s="93">
        <f>U364/COUNT($S$273:S364)*365</f>
        <v>-2.5842312630434593E-2</v>
      </c>
      <c r="W364" s="123">
        <f>比较基准!E365/比较基准!$E$273-1</f>
        <v>1.6099609880074084E-2</v>
      </c>
      <c r="X364" s="210">
        <f t="shared" si="28"/>
        <v>-2.2613288680074038E-2</v>
      </c>
      <c r="Y364" s="210">
        <f>R364-(比较基准!B365/比较基准!B364-1)</f>
        <v>-6.4904526171705949E-3</v>
      </c>
      <c r="Z364" s="210">
        <f>X364/COUNT($X$273:X364)*365</f>
        <v>-8.9715764872032866E-2</v>
      </c>
      <c r="AA364" s="211">
        <f>(V364-J364)/(STDEV($T$273:T364)*SQRT(365))</f>
        <v>-0.52718541762239457</v>
      </c>
      <c r="AB364" s="120">
        <f>(S364+1)/(MAX($S$273:S364)+1)-1</f>
        <v>-2.0258918871581932E-2</v>
      </c>
      <c r="AC364" s="123">
        <f>MIN($AB$273:AB364)</f>
        <v>-3.9731785388722463E-2</v>
      </c>
      <c r="AD364" s="123">
        <f t="shared" si="29"/>
        <v>-9.3195712000000482E-3</v>
      </c>
      <c r="AE364" s="120">
        <f>(AD364+1)/(MAX($AD$273:AD364)+1)-1</f>
        <v>-2.1285021273089177E-2</v>
      </c>
      <c r="AF364" s="123">
        <f>MIN($AE$273:AE364)</f>
        <v>-3.8480809800000015E-2</v>
      </c>
      <c r="AG364" s="124">
        <f t="shared" si="30"/>
        <v>0.35</v>
      </c>
      <c r="AH364" s="124">
        <f t="shared" si="31"/>
        <v>0.06</v>
      </c>
      <c r="AI364" s="124">
        <f t="shared" si="32"/>
        <v>0.26799999999999996</v>
      </c>
    </row>
    <row r="365" spans="1:35">
      <c r="A365" s="115">
        <v>44559</v>
      </c>
      <c r="B365" s="202">
        <v>0.98160000000000003</v>
      </c>
      <c r="C365" s="202">
        <v>0.98160000000000003</v>
      </c>
      <c r="D365" s="202">
        <v>0.98160000000000003</v>
      </c>
      <c r="E365" s="204">
        <v>49183284.890000001</v>
      </c>
      <c r="F365" s="204">
        <v>50105220.960000001</v>
      </c>
      <c r="H365" s="201">
        <f>出入金!AB365</f>
        <v>50000000</v>
      </c>
      <c r="I365" s="201">
        <f>出入金!AC365</f>
        <v>12845303.867403315</v>
      </c>
      <c r="J365" s="34">
        <f>出入金!C363</f>
        <v>4.2897897897898017E-2</v>
      </c>
      <c r="K365" s="167">
        <f t="shared" si="22"/>
        <v>-491031.17000000179</v>
      </c>
      <c r="L365" s="167">
        <f t="shared" si="23"/>
        <v>-816715.1099999994</v>
      </c>
      <c r="M365" s="48">
        <v>0</v>
      </c>
      <c r="N365" s="167">
        <f t="shared" si="24"/>
        <v>0</v>
      </c>
      <c r="O365" s="167">
        <f t="shared" si="25"/>
        <v>-491031.17000000179</v>
      </c>
      <c r="P365" s="167">
        <f t="shared" si="26"/>
        <v>-816715.1099999994</v>
      </c>
      <c r="Q365" s="123">
        <f t="shared" si="27"/>
        <v>-6.3580832219354788E-2</v>
      </c>
      <c r="R365" s="123">
        <f>K365/AVERAGE($H$273:H365)</f>
        <v>-9.8206234000000354E-3</v>
      </c>
      <c r="S365" s="123">
        <f>L365/AVERAGE($H$273:H365)</f>
        <v>-1.6334302199999987E-2</v>
      </c>
      <c r="T365" s="123">
        <f>O365/AVERAGE($H$273:H365)</f>
        <v>-9.8206234000000354E-3</v>
      </c>
      <c r="U365" s="123">
        <f>P365/AVERAGE($H$273:H365)</f>
        <v>-1.6334302199999987E-2</v>
      </c>
      <c r="V365" s="93">
        <f>U365/COUNT($S$273:S365)*365</f>
        <v>-6.4107745193548338E-2</v>
      </c>
      <c r="W365" s="123">
        <f>比较基准!E366/比较基准!$E$273-1</f>
        <v>1.0763995860368469E-2</v>
      </c>
      <c r="X365" s="210">
        <f t="shared" si="28"/>
        <v>-2.7098298060368457E-2</v>
      </c>
      <c r="Y365" s="210">
        <f>R365-(比较基准!B366/比较基准!B365-1)</f>
        <v>-8.7904753490591087E-3</v>
      </c>
      <c r="Z365" s="210">
        <f>X365/COUNT($X$273:X365)*365</f>
        <v>-0.10635353539822028</v>
      </c>
      <c r="AA365" s="211">
        <f>(V365-J365)/(STDEV($T$273:T365)*SQRT(365))</f>
        <v>-0.8161353364377304</v>
      </c>
      <c r="AB365" s="120">
        <f>(S365+1)/(MAX($S$273:S365)+1)-1</f>
        <v>-2.9943670419695145E-2</v>
      </c>
      <c r="AC365" s="123">
        <f>MIN($AB$273:AB365)</f>
        <v>-3.9731785388722463E-2</v>
      </c>
      <c r="AD365" s="123">
        <f t="shared" si="29"/>
        <v>-9.3195712000000482E-3</v>
      </c>
      <c r="AE365" s="120">
        <f>(AD365+1)/(MAX($AD$273:AD365)+1)-1</f>
        <v>-2.1285021273089177E-2</v>
      </c>
      <c r="AF365" s="123">
        <f>MIN($AE$273:AE365)</f>
        <v>-3.8480809800000015E-2</v>
      </c>
      <c r="AG365" s="124">
        <f t="shared" si="30"/>
        <v>0.35</v>
      </c>
      <c r="AH365" s="124">
        <f t="shared" si="31"/>
        <v>0.06</v>
      </c>
      <c r="AI365" s="124">
        <f t="shared" si="32"/>
        <v>0.26799999999999996</v>
      </c>
    </row>
    <row r="366" spans="1:35">
      <c r="A366" s="115">
        <v>44560</v>
      </c>
      <c r="B366" s="202">
        <v>0.99280000000000002</v>
      </c>
      <c r="C366" s="202">
        <v>0.99280000000000002</v>
      </c>
      <c r="D366" s="202">
        <v>0.99280000000000002</v>
      </c>
      <c r="E366" s="204">
        <v>49744463.369999997</v>
      </c>
      <c r="F366" s="204">
        <v>50105220.960000001</v>
      </c>
      <c r="H366" s="201">
        <f>出入金!AB366</f>
        <v>50000000</v>
      </c>
      <c r="I366" s="201">
        <f>出入金!AC366</f>
        <v>12947658.402203856</v>
      </c>
      <c r="J366" s="34">
        <f>出入金!C364</f>
        <v>4.2897005988024067E-2</v>
      </c>
      <c r="K366" s="167">
        <f t="shared" si="22"/>
        <v>561178.47999999672</v>
      </c>
      <c r="L366" s="167">
        <f t="shared" si="23"/>
        <v>-255536.63000000268</v>
      </c>
      <c r="M366" s="48">
        <v>0</v>
      </c>
      <c r="N366" s="167">
        <f t="shared" si="24"/>
        <v>0</v>
      </c>
      <c r="O366" s="167">
        <f t="shared" si="25"/>
        <v>561178.47999999672</v>
      </c>
      <c r="P366" s="167">
        <f t="shared" si="26"/>
        <v>-255536.63000000268</v>
      </c>
      <c r="Q366" s="123">
        <f t="shared" si="27"/>
        <v>-1.9736126955319358E-2</v>
      </c>
      <c r="R366" s="123">
        <f>K366/AVERAGE($H$273:H366)</f>
        <v>1.1223569599999934E-2</v>
      </c>
      <c r="S366" s="123">
        <f>L366/AVERAGE($H$273:H366)</f>
        <v>-5.1107326000000538E-3</v>
      </c>
      <c r="T366" s="123">
        <f>O366/AVERAGE($H$273:H366)</f>
        <v>1.1223569599999934E-2</v>
      </c>
      <c r="U366" s="123">
        <f>P366/AVERAGE($H$273:H366)</f>
        <v>-5.1107326000000538E-3</v>
      </c>
      <c r="V366" s="93">
        <f>U366/COUNT($S$273:S366)*365</f>
        <v>-1.9844865946808721E-2</v>
      </c>
      <c r="W366" s="123">
        <f>比较基准!E367/比较基准!$E$273-1</f>
        <v>1.9575809237117214E-2</v>
      </c>
      <c r="X366" s="210">
        <f t="shared" si="28"/>
        <v>-2.4686541837117267E-2</v>
      </c>
      <c r="Y366" s="210">
        <f>R366-(比较基准!B367/比较基准!B366-1)</f>
        <v>2.4273348735285374E-3</v>
      </c>
      <c r="Z366" s="210">
        <f>X366/COUNT($X$273:X366)*365</f>
        <v>-9.5857316707955359E-2</v>
      </c>
      <c r="AA366" s="211">
        <f>(V366-J366)/(STDEV($T$273:T366)*SQRT(365))</f>
        <v>-0.47414531296470802</v>
      </c>
      <c r="AB366" s="120">
        <f>(S366+1)/(MAX($S$273:S366)+1)-1</f>
        <v>-1.8875382936137219E-2</v>
      </c>
      <c r="AC366" s="123">
        <f>MIN($AB$273:AB366)</f>
        <v>-3.9731785388722463E-2</v>
      </c>
      <c r="AD366" s="123">
        <f t="shared" si="29"/>
        <v>-9.3195712000000482E-3</v>
      </c>
      <c r="AE366" s="120">
        <f>(AD366+1)/(MAX($AD$273:AD366)+1)-1</f>
        <v>-2.1285021273089177E-2</v>
      </c>
      <c r="AF366" s="123">
        <f>MIN($AE$273:AE366)</f>
        <v>-3.8480809800000015E-2</v>
      </c>
      <c r="AG366" s="124">
        <f t="shared" si="30"/>
        <v>0.35</v>
      </c>
      <c r="AH366" s="124">
        <f t="shared" si="31"/>
        <v>0.06</v>
      </c>
      <c r="AI366" s="124">
        <f t="shared" si="32"/>
        <v>0.26799999999999996</v>
      </c>
    </row>
    <row r="367" spans="1:35" s="119" customFormat="1">
      <c r="A367" s="116">
        <v>44561</v>
      </c>
      <c r="B367" s="205">
        <v>0.99690000000000001</v>
      </c>
      <c r="C367" s="205">
        <v>0.99690000000000001</v>
      </c>
      <c r="D367" s="205">
        <v>0.99690000000000001</v>
      </c>
      <c r="E367" s="206">
        <f>F367*D367</f>
        <v>49949894.775024004</v>
      </c>
      <c r="F367" s="206">
        <v>50105220.960000001</v>
      </c>
      <c r="G367" s="224"/>
      <c r="H367" s="207">
        <f>出入金!AB367</f>
        <v>50000000</v>
      </c>
      <c r="I367" s="207">
        <f>出入金!AC367</f>
        <v>13049450.54945055</v>
      </c>
      <c r="J367" s="118">
        <f>出入金!C365</f>
        <v>4.289611940298519E-2</v>
      </c>
      <c r="K367" s="180">
        <f t="shared" si="22"/>
        <v>205431.40502400696</v>
      </c>
      <c r="L367" s="180">
        <f t="shared" si="23"/>
        <v>-50105.224975995719</v>
      </c>
      <c r="M367" s="129">
        <v>0</v>
      </c>
      <c r="N367" s="180">
        <f t="shared" si="24"/>
        <v>0</v>
      </c>
      <c r="O367" s="180">
        <f t="shared" si="25"/>
        <v>205431.40502400696</v>
      </c>
      <c r="P367" s="180">
        <f t="shared" si="26"/>
        <v>-50105.224975995719</v>
      </c>
      <c r="Q367" s="135">
        <f t="shared" si="27"/>
        <v>-3.8396425034236716E-3</v>
      </c>
      <c r="R367" s="135">
        <f>K367/AVERAGE($H$273:H367)</f>
        <v>4.1086281004801394E-3</v>
      </c>
      <c r="S367" s="135">
        <f>L367/AVERAGE($H$273:H367)</f>
        <v>-1.0021044995199143E-3</v>
      </c>
      <c r="T367" s="135">
        <f>O367/AVERAGE($H$273:H367)</f>
        <v>4.1086281004801394E-3</v>
      </c>
      <c r="U367" s="135">
        <f>P367/AVERAGE($H$273:H367)</f>
        <v>-1.0021044995199143E-3</v>
      </c>
      <c r="V367" s="130">
        <f>U367/COUNT($S$273:S367)*365</f>
        <v>-3.8501909718396711E-3</v>
      </c>
      <c r="W367" s="135">
        <f>比较基准!E368/比较基准!$E$273-1</f>
        <v>2.63315156260715E-2</v>
      </c>
      <c r="X367" s="225">
        <f t="shared" si="28"/>
        <v>-2.7333620125591415E-2</v>
      </c>
      <c r="Y367" s="225">
        <f>R367-(比较基准!B368/比较基准!B367-1)</f>
        <v>-6.718011090310826E-3</v>
      </c>
      <c r="Z367" s="225">
        <f>X367/COUNT($X$273:X367)*365</f>
        <v>-0.10501864574569332</v>
      </c>
      <c r="AA367" s="226">
        <f>(V367-J367)/(STDEV($T$273:T367)*SQRT(365))</f>
        <v>-0.35447920296994134</v>
      </c>
      <c r="AB367" s="134">
        <f>(S367+1)/(MAX($S$273:S367)+1)-1</f>
        <v>-1.4823599181070568E-2</v>
      </c>
      <c r="AC367" s="135">
        <f>MIN($AB$273:AB367)</f>
        <v>-3.9731785388722463E-2</v>
      </c>
      <c r="AD367" s="135">
        <f t="shared" si="29"/>
        <v>-1.0021044995199143E-3</v>
      </c>
      <c r="AE367" s="134">
        <f>(AD367+1)/(MAX($AD$273:AD367)+1)-1</f>
        <v>-1.306801303494054E-2</v>
      </c>
      <c r="AF367" s="135">
        <f>MIN($AE$273:AE367)</f>
        <v>-3.8480809800000015E-2</v>
      </c>
      <c r="AG367" s="127">
        <f t="shared" si="30"/>
        <v>0.35</v>
      </c>
      <c r="AH367" s="127">
        <f t="shared" si="31"/>
        <v>0.06</v>
      </c>
      <c r="AI367" s="127">
        <f t="shared" si="32"/>
        <v>0.26799999999999996</v>
      </c>
    </row>
    <row r="368" spans="1:35">
      <c r="A368" s="115">
        <v>44562</v>
      </c>
      <c r="B368" s="202">
        <v>0.99690000000000001</v>
      </c>
      <c r="C368" s="202">
        <v>0.99690000000000001</v>
      </c>
      <c r="D368" s="202">
        <v>0.99690000000000001</v>
      </c>
      <c r="E368" s="204">
        <f>F368*D368</f>
        <v>49949894.775024004</v>
      </c>
      <c r="F368" s="204">
        <v>50105220.960000001</v>
      </c>
      <c r="H368" s="201">
        <f>出入金!AB368</f>
        <v>50000000</v>
      </c>
      <c r="I368" s="201">
        <f>出入金!AC368</f>
        <v>50000000</v>
      </c>
      <c r="J368" s="34">
        <f>出入金!C366</f>
        <v>4.2895238095238215E-2</v>
      </c>
      <c r="K368" s="167">
        <f>L368</f>
        <v>0</v>
      </c>
      <c r="L368" s="167">
        <v>0</v>
      </c>
      <c r="M368" s="48">
        <v>0</v>
      </c>
      <c r="N368" s="167">
        <f t="shared" si="24"/>
        <v>0</v>
      </c>
      <c r="O368" s="167">
        <f t="shared" ref="O368:O378" si="33">P368</f>
        <v>0</v>
      </c>
      <c r="P368" s="167">
        <v>0</v>
      </c>
      <c r="Q368" s="123">
        <f t="shared" si="27"/>
        <v>0</v>
      </c>
      <c r="R368" s="123">
        <f>K368/AVERAGE($H$368:H368)</f>
        <v>0</v>
      </c>
      <c r="S368" s="123">
        <f>L368/AVERAGE($H$368:H368)</f>
        <v>0</v>
      </c>
      <c r="T368" s="123">
        <f>O368/AVERAGE($H$368:H368)</f>
        <v>0</v>
      </c>
      <c r="U368" s="123">
        <f>P368/AVERAGE($H$368:H368)</f>
        <v>0</v>
      </c>
      <c r="V368" s="93">
        <f>U368/COUNT($S$368:S368)*365</f>
        <v>0</v>
      </c>
      <c r="W368" s="123">
        <f>比较基准!E369/比较基准!$E$368-1</f>
        <v>0</v>
      </c>
      <c r="X368" s="210">
        <f t="shared" si="28"/>
        <v>0</v>
      </c>
      <c r="Y368" s="210">
        <f>R368-(比较基准!B369/比较基准!B368-1)</f>
        <v>0</v>
      </c>
      <c r="Z368" s="210">
        <f>X368/COUNT($X$368:X368)*365</f>
        <v>0</v>
      </c>
      <c r="AA368" s="211" t="e">
        <f>(V368-J368)/(STDEV($T$368:T368)*SQRT(365))</f>
        <v>#DIV/0!</v>
      </c>
      <c r="AB368" s="120">
        <f>(S368+1)/(MAX($S$368:S368)+1)-1</f>
        <v>0</v>
      </c>
      <c r="AC368" s="123">
        <f>MIN($AB$368:AB368)</f>
        <v>0</v>
      </c>
      <c r="AD368" s="123"/>
      <c r="AE368" s="120"/>
      <c r="AF368" s="123"/>
      <c r="AG368" s="124">
        <f t="shared" si="30"/>
        <v>0.35</v>
      </c>
      <c r="AH368" s="124">
        <f t="shared" si="31"/>
        <v>0.06</v>
      </c>
      <c r="AI368" s="124">
        <f t="shared" si="32"/>
        <v>0.26799999999999996</v>
      </c>
    </row>
    <row r="369" spans="1:35">
      <c r="A369" s="115">
        <v>44563</v>
      </c>
      <c r="B369" s="202">
        <v>0.99690000000000001</v>
      </c>
      <c r="C369" s="202">
        <v>0.99690000000000001</v>
      </c>
      <c r="D369" s="202">
        <v>0.99690000000000001</v>
      </c>
      <c r="E369" s="204">
        <f>F369*D369</f>
        <v>49949894.775024004</v>
      </c>
      <c r="F369" s="204">
        <v>50105220.960000001</v>
      </c>
      <c r="H369" s="201">
        <f>出入金!AB369</f>
        <v>50000000</v>
      </c>
      <c r="I369" s="201">
        <f>出入金!AC369</f>
        <v>50000000</v>
      </c>
      <c r="J369" s="34">
        <f>出入金!C367</f>
        <v>4.289436201780427E-2</v>
      </c>
      <c r="K369" s="167">
        <f t="shared" ref="K369:K378" si="34">L369-L368</f>
        <v>0</v>
      </c>
      <c r="L369" s="167">
        <v>0</v>
      </c>
      <c r="M369" s="48">
        <v>0</v>
      </c>
      <c r="N369" s="167">
        <f t="shared" ref="N369:N378" si="35">IF(X369&gt;0,X369*H369*0.2,0)</f>
        <v>0</v>
      </c>
      <c r="O369" s="167">
        <f t="shared" si="33"/>
        <v>0</v>
      </c>
      <c r="P369" s="167">
        <v>0</v>
      </c>
      <c r="Q369" s="123">
        <f t="shared" ref="Q369:Q378" si="36">L369/I369</f>
        <v>0</v>
      </c>
      <c r="R369" s="123">
        <f>K369/AVERAGE($H$368:H369)</f>
        <v>0</v>
      </c>
      <c r="S369" s="123">
        <f>L369/AVERAGE($H$368:H369)</f>
        <v>0</v>
      </c>
      <c r="T369" s="123">
        <f>O369/AVERAGE($H$368:H369)</f>
        <v>0</v>
      </c>
      <c r="U369" s="123">
        <f>P369/AVERAGE($H$368:H369)</f>
        <v>0</v>
      </c>
      <c r="V369" s="93">
        <f>U369/COUNT($S$368:S369)*365</f>
        <v>0</v>
      </c>
      <c r="W369" s="123">
        <f>比较基准!E370/比较基准!$E$368-1</f>
        <v>0</v>
      </c>
      <c r="X369" s="210">
        <f t="shared" ref="X369:X378" si="37">S369-W369</f>
        <v>0</v>
      </c>
      <c r="Y369" s="210">
        <f>R369-(比较基准!B370/比较基准!B369-1)</f>
        <v>0</v>
      </c>
      <c r="Z369" s="210">
        <f>X369/COUNT($X$368:X369)*365</f>
        <v>0</v>
      </c>
      <c r="AA369" s="211" t="e">
        <f>(V369-J369)/(STDEV($T$368:T369)*SQRT(365))</f>
        <v>#DIV/0!</v>
      </c>
      <c r="AB369" s="120">
        <f>(S369+1)/(MAX($S$368:S369)+1)-1</f>
        <v>0</v>
      </c>
      <c r="AC369" s="123">
        <f>MIN($AB$368:AB369)</f>
        <v>0</v>
      </c>
      <c r="AD369" s="123">
        <f t="shared" ref="AD369:AD378" si="38">IF(WEEKDAY(A:A)=6,S:S,AD368)</f>
        <v>0</v>
      </c>
      <c r="AE369" s="120">
        <f>(AD369+1)/(MAX($AD$273:AD369)+1)-1</f>
        <v>-1.2078011965556579E-2</v>
      </c>
      <c r="AF369" s="123">
        <f>MIN($AE$273:AE369)</f>
        <v>-3.8480809800000015E-2</v>
      </c>
      <c r="AG369" s="124">
        <f t="shared" si="30"/>
        <v>0.35</v>
      </c>
      <c r="AH369" s="124">
        <f t="shared" si="31"/>
        <v>0.06</v>
      </c>
      <c r="AI369" s="124">
        <f t="shared" si="32"/>
        <v>0.26799999999999996</v>
      </c>
    </row>
    <row r="370" spans="1:35">
      <c r="A370" s="115">
        <v>44564</v>
      </c>
      <c r="B370" s="202">
        <v>0.99690000000000001</v>
      </c>
      <c r="C370" s="202">
        <v>0.99690000000000001</v>
      </c>
      <c r="D370" s="202">
        <v>0.99690000000000001</v>
      </c>
      <c r="E370" s="204">
        <f>F370*D370</f>
        <v>49949894.775024004</v>
      </c>
      <c r="F370" s="204">
        <v>50105220.960000001</v>
      </c>
      <c r="H370" s="201">
        <f>出入金!AB370</f>
        <v>50000000</v>
      </c>
      <c r="I370" s="201">
        <f>出入金!AC370</f>
        <v>50000000</v>
      </c>
      <c r="J370" s="34">
        <f>出入金!C368</f>
        <v>4.2599999999999999E-2</v>
      </c>
      <c r="K370" s="167">
        <f t="shared" si="34"/>
        <v>0</v>
      </c>
      <c r="L370" s="167">
        <v>0</v>
      </c>
      <c r="M370" s="48">
        <v>0</v>
      </c>
      <c r="N370" s="167">
        <f t="shared" si="35"/>
        <v>0</v>
      </c>
      <c r="O370" s="167">
        <f t="shared" si="33"/>
        <v>0</v>
      </c>
      <c r="P370" s="167">
        <v>0</v>
      </c>
      <c r="Q370" s="123">
        <f t="shared" si="36"/>
        <v>0</v>
      </c>
      <c r="R370" s="123">
        <f>K370/AVERAGE($H$368:H370)</f>
        <v>0</v>
      </c>
      <c r="S370" s="123">
        <f>L370/AVERAGE($H$368:H370)</f>
        <v>0</v>
      </c>
      <c r="T370" s="123">
        <f>O370/AVERAGE($H$368:H370)</f>
        <v>0</v>
      </c>
      <c r="U370" s="123">
        <f>P370/AVERAGE($H$368:H370)</f>
        <v>0</v>
      </c>
      <c r="V370" s="93">
        <f>U370/COUNT($S$368:S370)*365</f>
        <v>0</v>
      </c>
      <c r="W370" s="123">
        <f>比较基准!E371/比较基准!$E$368-1</f>
        <v>0</v>
      </c>
      <c r="X370" s="210">
        <f t="shared" si="37"/>
        <v>0</v>
      </c>
      <c r="Y370" s="210">
        <f>R370-(比较基准!B371/比较基准!B370-1)</f>
        <v>0</v>
      </c>
      <c r="Z370" s="210">
        <f>X370/COUNT($X$368:X370)*365</f>
        <v>0</v>
      </c>
      <c r="AA370" s="211" t="e">
        <f>(V370-J370)/(STDEV($T$368:T370)*SQRT(365))</f>
        <v>#DIV/0!</v>
      </c>
      <c r="AB370" s="120">
        <f>(S370+1)/(MAX($S$368:S370)+1)-1</f>
        <v>0</v>
      </c>
      <c r="AC370" s="123">
        <f>MIN($AB$368:AB370)</f>
        <v>0</v>
      </c>
      <c r="AD370" s="123">
        <f t="shared" si="38"/>
        <v>0</v>
      </c>
      <c r="AE370" s="120">
        <f>(AD370+1)/(MAX($AD$273:AD370)+1)-1</f>
        <v>-1.2078011965556579E-2</v>
      </c>
      <c r="AF370" s="123">
        <f>MIN($AE$273:AE370)</f>
        <v>-3.8480809800000015E-2</v>
      </c>
      <c r="AG370" s="124">
        <f t="shared" ref="AG370:AG414" si="39">$AG$273</f>
        <v>0.35</v>
      </c>
      <c r="AH370" s="124">
        <f t="shared" ref="AH370:AH414" si="40">$AH$273</f>
        <v>0.06</v>
      </c>
      <c r="AI370" s="124">
        <f t="shared" ref="AI370:AI414" si="41">$AI$273</f>
        <v>0.26799999999999996</v>
      </c>
    </row>
    <row r="371" spans="1:35">
      <c r="A371" s="115">
        <v>44565</v>
      </c>
      <c r="B371" s="202">
        <v>0.98960000000000004</v>
      </c>
      <c r="C371" s="202">
        <v>0.98960000000000004</v>
      </c>
      <c r="D371" s="202">
        <v>0.98960000000000004</v>
      </c>
      <c r="E371" s="204">
        <v>49584126.659999996</v>
      </c>
      <c r="F371" s="204">
        <v>50105220.960000001</v>
      </c>
      <c r="H371" s="201">
        <f>出入金!AB371</f>
        <v>50000000</v>
      </c>
      <c r="I371" s="201">
        <f>出入金!AC371</f>
        <v>50000000</v>
      </c>
      <c r="J371" s="34">
        <f>出入金!C369</f>
        <v>4.2599999999999999E-2</v>
      </c>
      <c r="K371" s="167">
        <f t="shared" si="34"/>
        <v>-415873.34000000358</v>
      </c>
      <c r="L371" s="167">
        <f t="shared" ref="L371:L378" si="42">E371-H371</f>
        <v>-415873.34000000358</v>
      </c>
      <c r="M371" s="48">
        <v>0</v>
      </c>
      <c r="N371" s="167">
        <f t="shared" si="35"/>
        <v>0</v>
      </c>
      <c r="O371" s="167">
        <f t="shared" si="33"/>
        <v>-415873.34000000358</v>
      </c>
      <c r="P371" s="167">
        <f t="shared" ref="P371:P378" si="43">L371-M371</f>
        <v>-415873.34000000358</v>
      </c>
      <c r="Q371" s="123">
        <f t="shared" si="36"/>
        <v>-8.3174668000000722E-3</v>
      </c>
      <c r="R371" s="123">
        <f>K371/AVERAGE($H$368:H371)</f>
        <v>-8.3174668000000722E-3</v>
      </c>
      <c r="S371" s="123">
        <f>L371/AVERAGE($H$368:H371)</f>
        <v>-8.3174668000000722E-3</v>
      </c>
      <c r="T371" s="123">
        <f>O371/AVERAGE($H$368:H371)</f>
        <v>-8.3174668000000722E-3</v>
      </c>
      <c r="U371" s="123">
        <f>P371/AVERAGE($H$368:H371)</f>
        <v>-8.3174668000000722E-3</v>
      </c>
      <c r="V371" s="93">
        <f>U371/COUNT($S$368:S371)*365</f>
        <v>-0.75896884550000654</v>
      </c>
      <c r="W371" s="123">
        <f>比较基准!E372/比较基准!$E$368-1</f>
        <v>-6.7209261447642721E-4</v>
      </c>
      <c r="X371" s="210">
        <f t="shared" si="37"/>
        <v>-7.645374185523645E-3</v>
      </c>
      <c r="Y371" s="210">
        <f>R371-(比较基准!B372/比较基准!B371-1)</f>
        <v>-4.9148826222199064E-3</v>
      </c>
      <c r="Z371" s="210">
        <f>X371/COUNT($X$368:X371)*365</f>
        <v>-0.69764039442903258</v>
      </c>
      <c r="AA371" s="211">
        <f>(V371-J371)/(STDEV($T$368:T371)*SQRT(365))</f>
        <v>-10.088656063832289</v>
      </c>
      <c r="AB371" s="120">
        <f>(S371+1)/(MAX($S$368:S371)+1)-1</f>
        <v>-8.3174668000001173E-3</v>
      </c>
      <c r="AC371" s="123">
        <f>MIN($AB$368:AB371)</f>
        <v>-8.3174668000001173E-3</v>
      </c>
      <c r="AD371" s="123">
        <f t="shared" si="38"/>
        <v>0</v>
      </c>
      <c r="AE371" s="120">
        <f>(AD371+1)/(MAX($AD$273:AD371)+1)-1</f>
        <v>-1.2078011965556579E-2</v>
      </c>
      <c r="AF371" s="123">
        <f>MIN($AE$273:AE371)</f>
        <v>-3.8480809800000015E-2</v>
      </c>
      <c r="AG371" s="124">
        <f t="shared" si="39"/>
        <v>0.35</v>
      </c>
      <c r="AH371" s="124">
        <f t="shared" si="40"/>
        <v>0.06</v>
      </c>
      <c r="AI371" s="124">
        <f t="shared" si="41"/>
        <v>0.26799999999999996</v>
      </c>
    </row>
    <row r="372" spans="1:35">
      <c r="A372" s="115">
        <v>44566</v>
      </c>
      <c r="B372" s="202">
        <v>0.96140000000000003</v>
      </c>
      <c r="C372" s="202">
        <v>0.96140000000000003</v>
      </c>
      <c r="D372" s="202">
        <v>0.96140000000000003</v>
      </c>
      <c r="E372" s="204">
        <v>48171159.43</v>
      </c>
      <c r="F372" s="204">
        <v>50105220.960000001</v>
      </c>
      <c r="H372" s="201">
        <f>出入金!AB372</f>
        <v>50000000</v>
      </c>
      <c r="I372" s="201">
        <f>出入金!AC372</f>
        <v>50000000</v>
      </c>
      <c r="J372" s="34">
        <f>出入金!C370</f>
        <v>4.2599999999999999E-2</v>
      </c>
      <c r="K372" s="167">
        <f t="shared" si="34"/>
        <v>-1412967.2299999967</v>
      </c>
      <c r="L372" s="167">
        <f t="shared" si="42"/>
        <v>-1828840.5700000003</v>
      </c>
      <c r="M372" s="48">
        <v>0</v>
      </c>
      <c r="N372" s="167">
        <f t="shared" si="35"/>
        <v>0</v>
      </c>
      <c r="O372" s="167">
        <f t="shared" si="33"/>
        <v>-1828840.5700000003</v>
      </c>
      <c r="P372" s="167">
        <f t="shared" si="43"/>
        <v>-1828840.5700000003</v>
      </c>
      <c r="Q372" s="123">
        <f t="shared" si="36"/>
        <v>-3.6576811400000006E-2</v>
      </c>
      <c r="R372" s="123">
        <f>K372/AVERAGE($H$368:H372)</f>
        <v>-2.8259344599999934E-2</v>
      </c>
      <c r="S372" s="123">
        <f>L372/AVERAGE($H$368:H372)</f>
        <v>-3.6576811400000006E-2</v>
      </c>
      <c r="T372" s="123">
        <f>O372/AVERAGE($H$368:H372)</f>
        <v>-3.6576811400000006E-2</v>
      </c>
      <c r="U372" s="123">
        <f>P372/AVERAGE($H$368:H372)</f>
        <v>-3.6576811400000006E-2</v>
      </c>
      <c r="V372" s="93">
        <f>U372/COUNT($S$368:S372)*365</f>
        <v>-2.6701072322000003</v>
      </c>
      <c r="W372" s="123">
        <f>比较基准!E373/比较基准!$E$368-1</f>
        <v>-1.857864165709977E-2</v>
      </c>
      <c r="X372" s="210">
        <f t="shared" si="37"/>
        <v>-1.7998169742900236E-2</v>
      </c>
      <c r="Y372" s="210">
        <f>R372-(比较基准!B373/比较基准!B372-1)</f>
        <v>-3.0322129298026336E-3</v>
      </c>
      <c r="Z372" s="210">
        <f>X372/COUNT($X$368:X372)*365</f>
        <v>-1.3138663912317172</v>
      </c>
      <c r="AA372" s="211">
        <f>(V372-J372)/(STDEV($T$368:T372)*SQRT(365))</f>
        <v>-8.9625525163731581</v>
      </c>
      <c r="AB372" s="120">
        <f>(S372+1)/(MAX($S$368:S372)+1)-1</f>
        <v>-3.657681140000002E-2</v>
      </c>
      <c r="AC372" s="123">
        <f>MIN($AB$368:AB372)</f>
        <v>-3.657681140000002E-2</v>
      </c>
      <c r="AD372" s="123">
        <f t="shared" si="38"/>
        <v>0</v>
      </c>
      <c r="AE372" s="120">
        <f>(AD372+1)/(MAX($AD$273:AD372)+1)-1</f>
        <v>-1.2078011965556579E-2</v>
      </c>
      <c r="AF372" s="123">
        <f>MIN($AE$273:AE372)</f>
        <v>-3.8480809800000015E-2</v>
      </c>
      <c r="AG372" s="124">
        <f t="shared" si="39"/>
        <v>0.35</v>
      </c>
      <c r="AH372" s="124">
        <f t="shared" si="40"/>
        <v>0.06</v>
      </c>
      <c r="AI372" s="124">
        <f t="shared" si="41"/>
        <v>0.26799999999999996</v>
      </c>
    </row>
    <row r="373" spans="1:35">
      <c r="A373" s="115">
        <v>44567</v>
      </c>
      <c r="B373" s="202">
        <v>0.96340000000000003</v>
      </c>
      <c r="C373" s="202">
        <v>0.96340000000000003</v>
      </c>
      <c r="D373" s="202">
        <v>0.96340000000000003</v>
      </c>
      <c r="E373" s="204">
        <v>48271369.869999997</v>
      </c>
      <c r="F373" s="204">
        <v>50105220.960000001</v>
      </c>
      <c r="H373" s="201">
        <f>出入金!AB373</f>
        <v>50000000</v>
      </c>
      <c r="I373" s="201">
        <f>出入金!AC373</f>
        <v>50000000</v>
      </c>
      <c r="J373" s="34">
        <f>出入金!C371</f>
        <v>4.2599999999999999E-2</v>
      </c>
      <c r="K373" s="167">
        <f t="shared" si="34"/>
        <v>100210.43999999762</v>
      </c>
      <c r="L373" s="167">
        <f t="shared" si="42"/>
        <v>-1728630.1300000027</v>
      </c>
      <c r="M373" s="48">
        <v>0</v>
      </c>
      <c r="N373" s="167">
        <f t="shared" si="35"/>
        <v>0</v>
      </c>
      <c r="O373" s="167">
        <f t="shared" si="33"/>
        <v>-1728630.1300000027</v>
      </c>
      <c r="P373" s="167">
        <f t="shared" si="43"/>
        <v>-1728630.1300000027</v>
      </c>
      <c r="Q373" s="123">
        <f t="shared" si="36"/>
        <v>-3.4572602600000051E-2</v>
      </c>
      <c r="R373" s="123">
        <f>K373/AVERAGE($H$368:H373)</f>
        <v>2.0042087999999525E-3</v>
      </c>
      <c r="S373" s="123">
        <f>L373/AVERAGE($H$368:H373)</f>
        <v>-3.4572602600000051E-2</v>
      </c>
      <c r="T373" s="123">
        <f>O373/AVERAGE($H$368:H373)</f>
        <v>-3.4572602600000051E-2</v>
      </c>
      <c r="U373" s="123">
        <f>P373/AVERAGE($H$368:H373)</f>
        <v>-3.4572602600000051E-2</v>
      </c>
      <c r="V373" s="93">
        <f>U373/COUNT($S$368:S373)*365</f>
        <v>-2.1031666581666695</v>
      </c>
      <c r="W373" s="123">
        <f>比较基准!E374/比较基准!$E$368-1</f>
        <v>-1.7588697147474908E-2</v>
      </c>
      <c r="X373" s="210">
        <f t="shared" si="37"/>
        <v>-1.6983905452525143E-2</v>
      </c>
      <c r="Y373" s="210">
        <f>R373-(比较基准!B374/比较基准!B373-1)</f>
        <v>-6.0710163140492816E-3</v>
      </c>
      <c r="Z373" s="210">
        <f>X373/COUNT($X$368:X373)*365</f>
        <v>-1.0331875816952796</v>
      </c>
      <c r="AA373" s="211">
        <f>(V373-J373)/(STDEV($T$368:T373)*SQRT(365))</f>
        <v>-6.3794279002006764</v>
      </c>
      <c r="AB373" s="120">
        <f>(S373+1)/(MAX($S$368:S373)+1)-1</f>
        <v>-3.4572602600000057E-2</v>
      </c>
      <c r="AC373" s="123">
        <f>MIN($AB$368:AB373)</f>
        <v>-3.657681140000002E-2</v>
      </c>
      <c r="AD373" s="123">
        <f t="shared" si="38"/>
        <v>0</v>
      </c>
      <c r="AE373" s="120">
        <f>(AD373+1)/(MAX($AD$273:AD373)+1)-1</f>
        <v>-1.2078011965556579E-2</v>
      </c>
      <c r="AF373" s="123">
        <f>MIN($AE$273:AE373)</f>
        <v>-3.8480809800000015E-2</v>
      </c>
      <c r="AG373" s="124">
        <f t="shared" si="39"/>
        <v>0.35</v>
      </c>
      <c r="AH373" s="124">
        <f t="shared" si="40"/>
        <v>0.06</v>
      </c>
      <c r="AI373" s="124">
        <f t="shared" si="41"/>
        <v>0.26799999999999996</v>
      </c>
    </row>
    <row r="374" spans="1:35">
      <c r="A374" s="115">
        <v>44568</v>
      </c>
      <c r="B374" s="202">
        <v>0.94789999999999996</v>
      </c>
      <c r="C374" s="202">
        <v>0.94789999999999996</v>
      </c>
      <c r="D374" s="202">
        <v>0.94789999999999996</v>
      </c>
      <c r="E374" s="204">
        <v>47494738.950000003</v>
      </c>
      <c r="F374" s="204">
        <v>50105220.960000001</v>
      </c>
      <c r="H374" s="201">
        <f>出入金!AB374</f>
        <v>50000000</v>
      </c>
      <c r="I374" s="201">
        <f>出入金!AC374</f>
        <v>50000000</v>
      </c>
      <c r="J374" s="34">
        <f>出入金!C372</f>
        <v>4.2599999999999999E-2</v>
      </c>
      <c r="K374" s="167">
        <f t="shared" si="34"/>
        <v>-776630.91999999434</v>
      </c>
      <c r="L374" s="167">
        <f t="shared" si="42"/>
        <v>-2505261.049999997</v>
      </c>
      <c r="M374" s="48">
        <v>0</v>
      </c>
      <c r="N374" s="167">
        <f t="shared" si="35"/>
        <v>0</v>
      </c>
      <c r="O374" s="167">
        <f t="shared" si="33"/>
        <v>-2505261.049999997</v>
      </c>
      <c r="P374" s="167">
        <f t="shared" si="43"/>
        <v>-2505261.049999997</v>
      </c>
      <c r="Q374" s="123">
        <f t="shared" si="36"/>
        <v>-5.0105220999999943E-2</v>
      </c>
      <c r="R374" s="123">
        <f>K374/AVERAGE($H$368:H374)</f>
        <v>-1.5532618399999887E-2</v>
      </c>
      <c r="S374" s="123">
        <f>L374/AVERAGE($H$368:H374)</f>
        <v>-5.0105220999999943E-2</v>
      </c>
      <c r="T374" s="123">
        <f>O374/AVERAGE($H$368:H374)</f>
        <v>-5.0105220999999943E-2</v>
      </c>
      <c r="U374" s="123">
        <f>P374/AVERAGE($H$368:H374)</f>
        <v>-5.0105220999999943E-2</v>
      </c>
      <c r="V374" s="93">
        <f>U374/COUNT($S$368:S374)*365</f>
        <v>-2.6126293807142829</v>
      </c>
      <c r="W374" s="123">
        <f>比较基准!E375/比较基准!$E$368-1</f>
        <v>-2.4964853124487374E-2</v>
      </c>
      <c r="X374" s="210">
        <f t="shared" si="37"/>
        <v>-2.5140367875512569E-2</v>
      </c>
      <c r="Y374" s="210">
        <f>R374-(比较基准!B375/比较基准!B374-1)</f>
        <v>5.0957145172891623E-3</v>
      </c>
      <c r="Z374" s="210">
        <f>X374/COUNT($X$368:X374)*365</f>
        <v>-1.3108906106517269</v>
      </c>
      <c r="AA374" s="211">
        <f>(V374-J374)/(STDEV($T$368:T374)*SQRT(365))</f>
        <v>-6.5342008947157932</v>
      </c>
      <c r="AB374" s="120">
        <f>(S374+1)/(MAX($S$368:S374)+1)-1</f>
        <v>-5.0105220999999922E-2</v>
      </c>
      <c r="AC374" s="123">
        <f>MIN($AB$368:AB374)</f>
        <v>-5.0105220999999922E-2</v>
      </c>
      <c r="AD374" s="123">
        <f t="shared" si="38"/>
        <v>-5.0105220999999943E-2</v>
      </c>
      <c r="AE374" s="120">
        <f>(AD374+1)/(MAX($AD$273:AD374)+1)-1</f>
        <v>-6.1578061506781578E-2</v>
      </c>
      <c r="AF374" s="123">
        <f>MIN($AE$273:AE374)</f>
        <v>-6.1578061506781578E-2</v>
      </c>
      <c r="AG374" s="124">
        <f t="shared" si="39"/>
        <v>0.35</v>
      </c>
      <c r="AH374" s="124">
        <f t="shared" si="40"/>
        <v>0.06</v>
      </c>
      <c r="AI374" s="124">
        <f t="shared" si="41"/>
        <v>0.26799999999999996</v>
      </c>
    </row>
    <row r="375" spans="1:35">
      <c r="A375" s="115">
        <v>44569</v>
      </c>
      <c r="B375" s="202">
        <v>0.94789999999999996</v>
      </c>
      <c r="C375" s="202">
        <v>0.94789999999999996</v>
      </c>
      <c r="D375" s="202">
        <v>0.94789999999999996</v>
      </c>
      <c r="E375" s="204">
        <v>47494738.950000003</v>
      </c>
      <c r="F375" s="204">
        <v>50105220.960000001</v>
      </c>
      <c r="H375" s="201">
        <f>出入金!AB375</f>
        <v>50000000</v>
      </c>
      <c r="I375" s="201">
        <f>出入金!AC375</f>
        <v>50000000</v>
      </c>
      <c r="J375" s="34">
        <f>出入金!C373</f>
        <v>4.2599999999999999E-2</v>
      </c>
      <c r="K375" s="167">
        <f t="shared" si="34"/>
        <v>0</v>
      </c>
      <c r="L375" s="167">
        <f t="shared" si="42"/>
        <v>-2505261.049999997</v>
      </c>
      <c r="M375" s="48">
        <v>0</v>
      </c>
      <c r="N375" s="167">
        <f t="shared" si="35"/>
        <v>0</v>
      </c>
      <c r="O375" s="167">
        <f t="shared" si="33"/>
        <v>-2505261.049999997</v>
      </c>
      <c r="P375" s="167">
        <f t="shared" si="43"/>
        <v>-2505261.049999997</v>
      </c>
      <c r="Q375" s="123">
        <f t="shared" si="36"/>
        <v>-5.0105220999999943E-2</v>
      </c>
      <c r="R375" s="123">
        <f>K375/AVERAGE($H$368:H375)</f>
        <v>0</v>
      </c>
      <c r="S375" s="123">
        <f>L375/AVERAGE($H$368:H375)</f>
        <v>-5.0105220999999943E-2</v>
      </c>
      <c r="T375" s="123">
        <f>O375/AVERAGE($H$368:H375)</f>
        <v>-5.0105220999999943E-2</v>
      </c>
      <c r="U375" s="123">
        <f>P375/AVERAGE($H$368:H375)</f>
        <v>-5.0105220999999943E-2</v>
      </c>
      <c r="V375" s="93">
        <f>U375/COUNT($S$368:S375)*365</f>
        <v>-2.2860507081249972</v>
      </c>
      <c r="W375" s="123">
        <f>比较基准!E376/比较基准!$E$368-1</f>
        <v>-2.4964853124487374E-2</v>
      </c>
      <c r="X375" s="210">
        <f t="shared" si="37"/>
        <v>-2.5140367875512569E-2</v>
      </c>
      <c r="Y375" s="210">
        <f>R375-(比较基准!B376/比较基准!B375-1)</f>
        <v>0</v>
      </c>
      <c r="Z375" s="210">
        <f>X375/COUNT($X$368:X375)*365</f>
        <v>-1.147029284320261</v>
      </c>
      <c r="AA375" s="211">
        <f>(V375-J375)/(STDEV($T$368:T375)*SQRT(365))</f>
        <v>-5.3837868839563088</v>
      </c>
      <c r="AB375" s="120">
        <f>(S375+1)/(MAX($S$368:S375)+1)-1</f>
        <v>-5.0105220999999922E-2</v>
      </c>
      <c r="AC375" s="123">
        <f>MIN($AB$368:AB375)</f>
        <v>-5.0105220999999922E-2</v>
      </c>
      <c r="AD375" s="123">
        <f t="shared" si="38"/>
        <v>-5.0105220999999943E-2</v>
      </c>
      <c r="AE375" s="120">
        <f>(AD375+1)/(MAX($AD$273:AD375)+1)-1</f>
        <v>-6.1578061506781578E-2</v>
      </c>
      <c r="AF375" s="123">
        <f>MIN($AE$273:AE375)</f>
        <v>-6.1578061506781578E-2</v>
      </c>
      <c r="AG375" s="124">
        <f t="shared" si="39"/>
        <v>0.35</v>
      </c>
      <c r="AH375" s="124">
        <f t="shared" si="40"/>
        <v>0.06</v>
      </c>
      <c r="AI375" s="124">
        <f t="shared" si="41"/>
        <v>0.26799999999999996</v>
      </c>
    </row>
    <row r="376" spans="1:35">
      <c r="A376" s="115">
        <v>44570</v>
      </c>
      <c r="B376" s="202">
        <v>0.94789999999999996</v>
      </c>
      <c r="C376" s="202">
        <v>0.94789999999999996</v>
      </c>
      <c r="D376" s="202">
        <v>0.94789999999999996</v>
      </c>
      <c r="E376" s="204">
        <v>47494738.950000003</v>
      </c>
      <c r="F376" s="204">
        <v>50105220.960000001</v>
      </c>
      <c r="H376" s="201">
        <f>出入金!AB376</f>
        <v>50000000</v>
      </c>
      <c r="I376" s="201">
        <f>出入金!AC376</f>
        <v>50000000</v>
      </c>
      <c r="J376" s="34">
        <f>出入金!C374</f>
        <v>4.2600000000000006E-2</v>
      </c>
      <c r="K376" s="167">
        <f t="shared" si="34"/>
        <v>0</v>
      </c>
      <c r="L376" s="167">
        <f t="shared" si="42"/>
        <v>-2505261.049999997</v>
      </c>
      <c r="M376" s="48">
        <v>0</v>
      </c>
      <c r="N376" s="167">
        <f t="shared" si="35"/>
        <v>0</v>
      </c>
      <c r="O376" s="167">
        <f t="shared" si="33"/>
        <v>-2505261.049999997</v>
      </c>
      <c r="P376" s="167">
        <f t="shared" si="43"/>
        <v>-2505261.049999997</v>
      </c>
      <c r="Q376" s="123">
        <f t="shared" si="36"/>
        <v>-5.0105220999999943E-2</v>
      </c>
      <c r="R376" s="123">
        <f>K376/AVERAGE($H$368:H376)</f>
        <v>0</v>
      </c>
      <c r="S376" s="123">
        <f>L376/AVERAGE($H$368:H376)</f>
        <v>-5.0105220999999943E-2</v>
      </c>
      <c r="T376" s="123">
        <f>O376/AVERAGE($H$368:H376)</f>
        <v>-5.0105220999999943E-2</v>
      </c>
      <c r="U376" s="123">
        <f>P376/AVERAGE($H$368:H376)</f>
        <v>-5.0105220999999943E-2</v>
      </c>
      <c r="V376" s="93">
        <f>U376/COUNT($S$368:S376)*365</f>
        <v>-2.0320450738888867</v>
      </c>
      <c r="W376" s="123">
        <f>比较基准!E377/比较基准!$E$368-1</f>
        <v>-2.4964853124487374E-2</v>
      </c>
      <c r="X376" s="210">
        <f t="shared" si="37"/>
        <v>-2.5140367875512569E-2</v>
      </c>
      <c r="Y376" s="210">
        <f>R376-(比较基准!B377/比较基准!B376-1)</f>
        <v>0</v>
      </c>
      <c r="Z376" s="210">
        <f>X376/COUNT($X$368:X376)*365</f>
        <v>-1.0195815860624542</v>
      </c>
      <c r="AA376" s="211">
        <f>(V376-J376)/(STDEV($T$368:T376)*SQRT(365))</f>
        <v>-4.7018511819823585</v>
      </c>
      <c r="AB376" s="120">
        <f>(S376+1)/(MAX($S$368:S376)+1)-1</f>
        <v>-5.0105220999999922E-2</v>
      </c>
      <c r="AC376" s="123">
        <f>MIN($AB$368:AB376)</f>
        <v>-5.0105220999999922E-2</v>
      </c>
      <c r="AD376" s="123">
        <f t="shared" si="38"/>
        <v>-5.0105220999999943E-2</v>
      </c>
      <c r="AE376" s="120">
        <f>(AD376+1)/(MAX($AD$273:AD376)+1)-1</f>
        <v>-6.1578061506781578E-2</v>
      </c>
      <c r="AF376" s="123">
        <f>MIN($AE$273:AE376)</f>
        <v>-6.1578061506781578E-2</v>
      </c>
      <c r="AG376" s="124">
        <f t="shared" si="39"/>
        <v>0.35</v>
      </c>
      <c r="AH376" s="124">
        <f t="shared" si="40"/>
        <v>0.06</v>
      </c>
      <c r="AI376" s="124">
        <f t="shared" si="41"/>
        <v>0.26799999999999996</v>
      </c>
    </row>
    <row r="377" spans="1:35">
      <c r="A377" s="115">
        <v>44571</v>
      </c>
      <c r="B377" s="202">
        <v>0.95130000000000003</v>
      </c>
      <c r="C377" s="202">
        <v>0.95130000000000003</v>
      </c>
      <c r="D377" s="202">
        <v>0.95130000000000003</v>
      </c>
      <c r="E377" s="204">
        <v>47665096.700000003</v>
      </c>
      <c r="F377" s="204">
        <v>50105220.960000001</v>
      </c>
      <c r="H377" s="201">
        <f>出入金!AB377</f>
        <v>50000000</v>
      </c>
      <c r="I377" s="201">
        <f>出入金!AC377</f>
        <v>50000000</v>
      </c>
      <c r="J377" s="34">
        <f>出入金!C375</f>
        <v>4.2599999999999999E-2</v>
      </c>
      <c r="K377" s="167">
        <f t="shared" si="34"/>
        <v>170357.75</v>
      </c>
      <c r="L377" s="167">
        <f t="shared" si="42"/>
        <v>-2334903.299999997</v>
      </c>
      <c r="M377" s="48">
        <v>0</v>
      </c>
      <c r="N377" s="167">
        <f t="shared" si="35"/>
        <v>0</v>
      </c>
      <c r="O377" s="167">
        <f t="shared" si="33"/>
        <v>-2334903.299999997</v>
      </c>
      <c r="P377" s="167">
        <f t="shared" si="43"/>
        <v>-2334903.299999997</v>
      </c>
      <c r="Q377" s="123">
        <f t="shared" si="36"/>
        <v>-4.6698065999999941E-2</v>
      </c>
      <c r="R377" s="123">
        <f>K377/AVERAGE($H$368:H377)</f>
        <v>3.4071549999999998E-3</v>
      </c>
      <c r="S377" s="123">
        <f>L377/AVERAGE($H$368:H377)</f>
        <v>-4.6698065999999941E-2</v>
      </c>
      <c r="T377" s="123">
        <f>O377/AVERAGE($H$368:H377)</f>
        <v>-4.6698065999999941E-2</v>
      </c>
      <c r="U377" s="123">
        <f>P377/AVERAGE($H$368:H377)</f>
        <v>-4.6698065999999941E-2</v>
      </c>
      <c r="V377" s="93">
        <f>U377/COUNT($S$368:S377)*365</f>
        <v>-1.7044794089999979</v>
      </c>
      <c r="W377" s="123">
        <f>比较基准!E378/比较基准!$E$368-1</f>
        <v>-2.2821323100908231E-2</v>
      </c>
      <c r="X377" s="210">
        <f t="shared" si="37"/>
        <v>-2.387674289909171E-2</v>
      </c>
      <c r="Y377" s="210">
        <f>R377-(比较基准!B378/比较基准!B377-1)</f>
        <v>-3.2948141118117565E-3</v>
      </c>
      <c r="Z377" s="210">
        <f>X377/COUNT($X$368:X377)*365</f>
        <v>-0.87150111581684742</v>
      </c>
      <c r="AA377" s="211">
        <f>(V377-J377)/(STDEV($T$368:T377)*SQRT(365))</f>
        <v>-4.0142779186185278</v>
      </c>
      <c r="AB377" s="120">
        <f>(S377+1)/(MAX($S$368:S377)+1)-1</f>
        <v>-4.6698065999999927E-2</v>
      </c>
      <c r="AC377" s="123">
        <f>MIN($AB$368:AB377)</f>
        <v>-5.0105220999999922E-2</v>
      </c>
      <c r="AD377" s="123">
        <f t="shared" si="38"/>
        <v>-5.0105220999999943E-2</v>
      </c>
      <c r="AE377" s="120">
        <f>(AD377+1)/(MAX($AD$273:AD377)+1)-1</f>
        <v>-6.1578061506781578E-2</v>
      </c>
      <c r="AF377" s="123">
        <f>MIN($AE$273:AE377)</f>
        <v>-6.1578061506781578E-2</v>
      </c>
      <c r="AG377" s="124">
        <f t="shared" si="39"/>
        <v>0.35</v>
      </c>
      <c r="AH377" s="124">
        <f t="shared" si="40"/>
        <v>0.06</v>
      </c>
      <c r="AI377" s="124">
        <f t="shared" si="41"/>
        <v>0.26799999999999996</v>
      </c>
    </row>
    <row r="378" spans="1:35">
      <c r="A378" s="115">
        <v>44572</v>
      </c>
      <c r="B378" s="202">
        <v>0.95350000000000001</v>
      </c>
      <c r="C378" s="202">
        <v>0.95350000000000001</v>
      </c>
      <c r="D378" s="202">
        <v>0.95350000000000001</v>
      </c>
      <c r="E378" s="204">
        <v>47073855.090000004</v>
      </c>
      <c r="F378" s="204">
        <v>50105220.960000001</v>
      </c>
      <c r="H378" s="201">
        <f>出入金!AB378</f>
        <v>50000000</v>
      </c>
      <c r="I378" s="201">
        <f>出入金!AC378</f>
        <v>50000000</v>
      </c>
      <c r="J378" s="34">
        <f>出入金!C376</f>
        <v>4.2599999999999999E-2</v>
      </c>
      <c r="K378" s="167">
        <f t="shared" si="34"/>
        <v>-591241.6099999994</v>
      </c>
      <c r="L378" s="167">
        <f t="shared" si="42"/>
        <v>-2926144.9099999964</v>
      </c>
      <c r="M378" s="48">
        <v>0</v>
      </c>
      <c r="N378" s="167">
        <f t="shared" si="35"/>
        <v>0</v>
      </c>
      <c r="O378" s="167">
        <f t="shared" si="33"/>
        <v>-2926144.9099999964</v>
      </c>
      <c r="P378" s="167">
        <f t="shared" si="43"/>
        <v>-2926144.9099999964</v>
      </c>
      <c r="Q378" s="123">
        <f t="shared" si="36"/>
        <v>-5.852289819999993E-2</v>
      </c>
      <c r="R378" s="123">
        <f>K378/AVERAGE($H$368:H378)</f>
        <v>-1.1824832199999987E-2</v>
      </c>
      <c r="S378" s="123">
        <f>L378/AVERAGE($H$368:H378)</f>
        <v>-5.852289819999993E-2</v>
      </c>
      <c r="T378" s="123">
        <f>O378/AVERAGE($H$368:H378)</f>
        <v>-5.852289819999993E-2</v>
      </c>
      <c r="U378" s="123">
        <f>P378/AVERAGE($H$368:H378)</f>
        <v>-5.852289819999993E-2</v>
      </c>
      <c r="V378" s="93">
        <f>U378/COUNT($S$368:S378)*365</f>
        <v>-1.9418961675454522</v>
      </c>
      <c r="W378" s="123">
        <f>比较基准!E379/比较基准!$E$368-1</f>
        <v>-3.0461603784568081E-2</v>
      </c>
      <c r="X378" s="210">
        <f t="shared" si="37"/>
        <v>-2.8061294415431849E-2</v>
      </c>
      <c r="Y378" s="210">
        <f>R378-(比较基准!B379/比较基准!B378-1)</f>
        <v>-5.122914434511263E-4</v>
      </c>
      <c r="Z378" s="210">
        <f>X378/COUNT($X$368:X378)*365</f>
        <v>-0.93112476923932952</v>
      </c>
      <c r="AA378" s="211">
        <f>(V378-J378)/(STDEV($T$368:T378)*SQRT(365))</f>
        <v>-4.4143239823968532</v>
      </c>
      <c r="AB378" s="120">
        <f>(S378+1)/(MAX($S$368:S378)+1)-1</f>
        <v>-5.8522898199999895E-2</v>
      </c>
      <c r="AC378" s="123">
        <f>MIN($AB$368:AB378)</f>
        <v>-5.8522898199999895E-2</v>
      </c>
      <c r="AD378" s="123">
        <f t="shared" si="38"/>
        <v>-5.0105220999999943E-2</v>
      </c>
      <c r="AE378" s="120">
        <f>(AD378+1)/(MAX($AD$273:AD378)+1)-1</f>
        <v>-6.1578061506781578E-2</v>
      </c>
      <c r="AF378" s="123">
        <f>MIN($AE$273:AE378)</f>
        <v>-6.1578061506781578E-2</v>
      </c>
      <c r="AG378" s="124">
        <f t="shared" si="39"/>
        <v>0.35</v>
      </c>
      <c r="AH378" s="124">
        <f t="shared" si="40"/>
        <v>0.06</v>
      </c>
      <c r="AI378" s="124">
        <f t="shared" si="41"/>
        <v>0.26799999999999996</v>
      </c>
    </row>
    <row r="379" spans="1:35">
      <c r="A379" s="115">
        <v>44573</v>
      </c>
      <c r="B379" s="202">
        <v>0.95230000000000004</v>
      </c>
      <c r="C379" s="202">
        <v>0.95230000000000004</v>
      </c>
      <c r="D379" s="202">
        <v>0.95230000000000004</v>
      </c>
      <c r="E379" s="204">
        <v>47715201.920000002</v>
      </c>
      <c r="F379" s="204">
        <v>50105220.960000001</v>
      </c>
      <c r="H379" s="201">
        <f>出入金!AB379</f>
        <v>50000000</v>
      </c>
      <c r="I379" s="201">
        <f>出入金!AC379</f>
        <v>50000000</v>
      </c>
      <c r="J379" s="34">
        <f>出入金!C377</f>
        <v>4.2599999999999992E-2</v>
      </c>
      <c r="K379" s="167">
        <f t="shared" ref="K379" si="44">L379-L378</f>
        <v>641346.82999999821</v>
      </c>
      <c r="L379" s="167">
        <f t="shared" ref="L379" si="45">E379-H379</f>
        <v>-2284798.0799999982</v>
      </c>
      <c r="M379" s="48">
        <v>0</v>
      </c>
      <c r="N379" s="167">
        <f t="shared" ref="N379" si="46">IF(X379&gt;0,X379*H379*0.2,0)</f>
        <v>0</v>
      </c>
      <c r="O379" s="167">
        <f t="shared" ref="O379" si="47">P379</f>
        <v>-2284798.0799999982</v>
      </c>
      <c r="P379" s="167">
        <f t="shared" ref="P379" si="48">L379-M379</f>
        <v>-2284798.0799999982</v>
      </c>
      <c r="Q379" s="123">
        <f t="shared" ref="Q379" si="49">L379/I379</f>
        <v>-4.5695961599999967E-2</v>
      </c>
      <c r="R379" s="123">
        <f>K379/AVERAGE($H$368:H379)</f>
        <v>1.2826936599999963E-2</v>
      </c>
      <c r="S379" s="123">
        <f>L379/AVERAGE($H$368:H379)</f>
        <v>-4.5695961599999967E-2</v>
      </c>
      <c r="T379" s="123">
        <f>O379/AVERAGE($H$368:H379)</f>
        <v>-4.5695961599999967E-2</v>
      </c>
      <c r="U379" s="123">
        <f>P379/AVERAGE($H$368:H379)</f>
        <v>-4.5695961599999967E-2</v>
      </c>
      <c r="V379" s="93">
        <f>U379/COUNT($S$368:S379)*365</f>
        <v>-1.3899188319999991</v>
      </c>
      <c r="W379" s="123">
        <f>比较基准!E380/比较基准!$E$368-1</f>
        <v>-2.2076480014192379E-2</v>
      </c>
      <c r="X379" s="210">
        <f t="shared" ref="X379" si="50">S379-W379</f>
        <v>-2.3619481585807588E-2</v>
      </c>
      <c r="Y379" s="210">
        <f>R379-(比较基准!B380/比较基准!B379-1)</f>
        <v>-4.5440362539912876E-3</v>
      </c>
      <c r="Z379" s="210">
        <f>X379/COUNT($X$368:X379)*365</f>
        <v>-0.71842589823498071</v>
      </c>
      <c r="AA379" s="211">
        <f>(V379-J379)/(STDEV($T$368:T379)*SQRT(365))</f>
        <v>-3.2795674121930518</v>
      </c>
      <c r="AB379" s="120">
        <f>(S379+1)/(MAX($S$368:S379)+1)-1</f>
        <v>-4.5695961600000001E-2</v>
      </c>
      <c r="AC379" s="123">
        <f>MIN($AB$368:AB379)</f>
        <v>-5.8522898199999895E-2</v>
      </c>
      <c r="AD379" s="123">
        <f t="shared" ref="AD379" si="51">IF(WEEKDAY(A:A)=6,S:S,AD378)</f>
        <v>-5.0105220999999943E-2</v>
      </c>
      <c r="AE379" s="120">
        <f>(AD379+1)/(MAX($AD$273:AD379)+1)-1</f>
        <v>-6.1578061506781578E-2</v>
      </c>
      <c r="AF379" s="123">
        <f>MIN($AE$273:AE379)</f>
        <v>-6.1578061506781578E-2</v>
      </c>
      <c r="AG379" s="124">
        <f t="shared" si="39"/>
        <v>0.35</v>
      </c>
      <c r="AH379" s="124">
        <f t="shared" si="40"/>
        <v>0.06</v>
      </c>
      <c r="AI379" s="124">
        <f t="shared" si="41"/>
        <v>0.26799999999999996</v>
      </c>
    </row>
    <row r="380" spans="1:35">
      <c r="A380" s="115">
        <v>44574</v>
      </c>
      <c r="B380" s="202">
        <v>0.93630000000000002</v>
      </c>
      <c r="C380" s="202">
        <v>0.93630000000000002</v>
      </c>
      <c r="D380" s="202">
        <v>0.93630000000000002</v>
      </c>
      <c r="E380" s="204">
        <v>46913518.380000003</v>
      </c>
      <c r="F380" s="204">
        <v>50105220.960000001</v>
      </c>
      <c r="H380" s="201">
        <f>出入金!AB380</f>
        <v>50000000</v>
      </c>
      <c r="I380" s="201">
        <f>出入金!AC380</f>
        <v>50000000</v>
      </c>
      <c r="J380" s="34">
        <f>出入金!C378</f>
        <v>4.2599999999999992E-2</v>
      </c>
      <c r="K380" s="167">
        <f t="shared" ref="K380" si="52">L380-L379</f>
        <v>-801683.53999999911</v>
      </c>
      <c r="L380" s="167">
        <f t="shared" ref="L380" si="53">E380-H380</f>
        <v>-3086481.6199999973</v>
      </c>
      <c r="M380" s="48">
        <v>0</v>
      </c>
      <c r="N380" s="167">
        <f t="shared" ref="N380" si="54">IF(X380&gt;0,X380*H380*0.2,0)</f>
        <v>0</v>
      </c>
      <c r="O380" s="167">
        <f t="shared" ref="O380" si="55">P380</f>
        <v>-3086481.6199999973</v>
      </c>
      <c r="P380" s="167">
        <f t="shared" ref="P380" si="56">L380-M380</f>
        <v>-3086481.6199999973</v>
      </c>
      <c r="Q380" s="123">
        <f t="shared" ref="Q380" si="57">L380/I380</f>
        <v>-6.1729632399999949E-2</v>
      </c>
      <c r="R380" s="123">
        <f>K380/AVERAGE($H$368:H380)</f>
        <v>-1.6033670799999983E-2</v>
      </c>
      <c r="S380" s="123">
        <f>L380/AVERAGE($H$368:H380)</f>
        <v>-6.1729632399999949E-2</v>
      </c>
      <c r="T380" s="123">
        <f>O380/AVERAGE($H$368:H380)</f>
        <v>-6.1729632399999949E-2</v>
      </c>
      <c r="U380" s="123">
        <f>P380/AVERAGE($H$368:H380)</f>
        <v>-6.1729632399999949E-2</v>
      </c>
      <c r="V380" s="93">
        <f>U380/COUNT($S$368:S380)*365</f>
        <v>-1.733178140461537</v>
      </c>
      <c r="W380" s="123">
        <f>比较基准!E381/比较基准!$E$368-1</f>
        <v>-3.555220733683484E-2</v>
      </c>
      <c r="X380" s="210">
        <f t="shared" ref="X380" si="58">S380-W380</f>
        <v>-2.6177425063165109E-2</v>
      </c>
      <c r="Y380" s="210">
        <f>R380-(比较基准!B381/比较基准!B380-1)</f>
        <v>1.2856928520446897E-3</v>
      </c>
      <c r="Z380" s="210">
        <f>X380/COUNT($X$368:X380)*365</f>
        <v>-0.73498154985040498</v>
      </c>
      <c r="AA380" s="211">
        <f>(V380-J380)/(STDEV($T$368:T380)*SQRT(365))</f>
        <v>-3.9690468312263327</v>
      </c>
      <c r="AB380" s="120">
        <f>(S380+1)/(MAX($S$368:S380)+1)-1</f>
        <v>-6.1729632399999956E-2</v>
      </c>
      <c r="AC380" s="123">
        <f>MIN($AB$368:AB380)</f>
        <v>-6.1729632399999956E-2</v>
      </c>
      <c r="AD380" s="123">
        <f t="shared" ref="AD380" si="59">IF(WEEKDAY(A:A)=6,S:S,AD379)</f>
        <v>-5.0105220999999943E-2</v>
      </c>
      <c r="AE380" s="120">
        <f>(AD380+1)/(MAX($AD$273:AD380)+1)-1</f>
        <v>-6.1578061506781578E-2</v>
      </c>
      <c r="AF380" s="123">
        <f>MIN($AE$273:AE380)</f>
        <v>-6.1578061506781578E-2</v>
      </c>
      <c r="AG380" s="124">
        <f t="shared" si="39"/>
        <v>0.35</v>
      </c>
      <c r="AH380" s="124">
        <f t="shared" si="40"/>
        <v>0.06</v>
      </c>
      <c r="AI380" s="124">
        <f t="shared" si="41"/>
        <v>0.26799999999999996</v>
      </c>
    </row>
    <row r="381" spans="1:35">
      <c r="A381" s="115">
        <v>44575</v>
      </c>
      <c r="B381" s="202">
        <v>0.93359999999999999</v>
      </c>
      <c r="C381" s="202">
        <v>0.93359999999999999</v>
      </c>
      <c r="D381" s="202">
        <v>0.93359999999999999</v>
      </c>
      <c r="E381" s="204">
        <v>46778234.289999999</v>
      </c>
      <c r="F381" s="204">
        <v>50105220.960000001</v>
      </c>
      <c r="H381" s="201">
        <f>出入金!AB381</f>
        <v>50000000</v>
      </c>
      <c r="I381" s="201">
        <f>出入金!AC381</f>
        <v>50000000</v>
      </c>
      <c r="J381" s="34">
        <f>出入金!C379</f>
        <v>4.2599999999999992E-2</v>
      </c>
      <c r="K381" s="167">
        <f t="shared" ref="K381" si="60">L381-L380</f>
        <v>-135284.09000000358</v>
      </c>
      <c r="L381" s="167">
        <f t="shared" ref="L381" si="61">E381-H381</f>
        <v>-3221765.7100000009</v>
      </c>
      <c r="M381" s="48">
        <v>0</v>
      </c>
      <c r="N381" s="167">
        <f t="shared" ref="N381" si="62">IF(X381&gt;0,X381*H381*0.2,0)</f>
        <v>0</v>
      </c>
      <c r="O381" s="167">
        <f t="shared" ref="O381" si="63">P381</f>
        <v>-3221765.7100000009</v>
      </c>
      <c r="P381" s="167">
        <f t="shared" ref="P381" si="64">L381-M381</f>
        <v>-3221765.7100000009</v>
      </c>
      <c r="Q381" s="123">
        <f t="shared" ref="Q381" si="65">L381/I381</f>
        <v>-6.4435314200000024E-2</v>
      </c>
      <c r="R381" s="123">
        <f>K381/AVERAGE($H$368:H381)</f>
        <v>-2.7056818000000715E-3</v>
      </c>
      <c r="S381" s="123">
        <f>L381/AVERAGE($H$368:H381)</f>
        <v>-6.4435314200000024E-2</v>
      </c>
      <c r="T381" s="123">
        <f>O381/AVERAGE($H$368:H381)</f>
        <v>-6.4435314200000024E-2</v>
      </c>
      <c r="U381" s="123">
        <f>P381/AVERAGE($H$368:H381)</f>
        <v>-6.4435314200000024E-2</v>
      </c>
      <c r="V381" s="93">
        <f>U381/COUNT($S$368:S381)*365</f>
        <v>-1.6799206916428577</v>
      </c>
      <c r="W381" s="123">
        <f>比较基准!E382/比较基准!$E$368-1</f>
        <v>-3.7810352644937595E-2</v>
      </c>
      <c r="X381" s="210">
        <f t="shared" ref="X381" si="66">S381-W381</f>
        <v>-2.6624961555062429E-2</v>
      </c>
      <c r="Y381" s="210">
        <f>R381-(比较基准!B382/比较基准!B381-1)</f>
        <v>-6.7062378390151285E-3</v>
      </c>
      <c r="Z381" s="210">
        <f>X381/COUNT($X$368:X381)*365</f>
        <v>-0.69415078339984182</v>
      </c>
      <c r="AA381" s="211">
        <f>(V381-J381)/(STDEV($T$368:T381)*SQRT(365))</f>
        <v>-3.7689782443375139</v>
      </c>
      <c r="AB381" s="120">
        <f>(S381+1)/(MAX($S$368:S381)+1)-1</f>
        <v>-6.4435314200000038E-2</v>
      </c>
      <c r="AC381" s="123">
        <f>MIN($AB$368:AB381)</f>
        <v>-6.4435314200000038E-2</v>
      </c>
      <c r="AD381" s="123">
        <f t="shared" ref="AD381" si="67">IF(WEEKDAY(A:A)=6,S:S,AD380)</f>
        <v>-6.4435314200000024E-2</v>
      </c>
      <c r="AE381" s="120">
        <f>(AD381+1)/(MAX($AD$273:AD381)+1)-1</f>
        <v>-7.5735075669644547E-2</v>
      </c>
      <c r="AF381" s="123">
        <f>MIN($AE$273:AE381)</f>
        <v>-7.5735075669644547E-2</v>
      </c>
      <c r="AG381" s="124">
        <f t="shared" si="39"/>
        <v>0.35</v>
      </c>
      <c r="AH381" s="124">
        <f t="shared" si="40"/>
        <v>0.06</v>
      </c>
      <c r="AI381" s="124">
        <f t="shared" si="41"/>
        <v>0.26799999999999996</v>
      </c>
    </row>
    <row r="382" spans="1:35">
      <c r="A382" s="115">
        <v>44576</v>
      </c>
      <c r="B382" s="202">
        <v>0.93359999999999999</v>
      </c>
      <c r="C382" s="202">
        <v>0.93359999999999999</v>
      </c>
      <c r="D382" s="202">
        <v>0.93359999999999999</v>
      </c>
      <c r="E382" s="204">
        <v>46778234.289999999</v>
      </c>
      <c r="F382" s="204">
        <v>50105220.960000001</v>
      </c>
      <c r="H382" s="201">
        <f>出入金!AB382</f>
        <v>50000000</v>
      </c>
      <c r="I382" s="201">
        <f>出入金!AC382</f>
        <v>50000000</v>
      </c>
      <c r="J382" s="34">
        <f>出入金!C380</f>
        <v>4.2599999999999985E-2</v>
      </c>
      <c r="K382" s="167">
        <f t="shared" ref="K382:K384" si="68">L382-L381</f>
        <v>0</v>
      </c>
      <c r="L382" s="167">
        <f t="shared" ref="L382:L384" si="69">E382-H382</f>
        <v>-3221765.7100000009</v>
      </c>
      <c r="M382" s="48">
        <v>0</v>
      </c>
      <c r="N382" s="167">
        <f t="shared" ref="N382:N384" si="70">IF(X382&gt;0,X382*H382*0.2,0)</f>
        <v>0</v>
      </c>
      <c r="O382" s="167">
        <f t="shared" ref="O382:O384" si="71">P382</f>
        <v>-3221765.7100000009</v>
      </c>
      <c r="P382" s="167">
        <f t="shared" ref="P382:P384" si="72">L382-M382</f>
        <v>-3221765.7100000009</v>
      </c>
      <c r="Q382" s="123">
        <f t="shared" ref="Q382:Q384" si="73">L382/I382</f>
        <v>-6.4435314200000024E-2</v>
      </c>
      <c r="R382" s="123">
        <f>K382/AVERAGE($H$368:H382)</f>
        <v>0</v>
      </c>
      <c r="S382" s="123">
        <f>L382/AVERAGE($H$368:H382)</f>
        <v>-6.4435314200000024E-2</v>
      </c>
      <c r="T382" s="123">
        <f>O382/AVERAGE($H$368:H382)</f>
        <v>-6.4435314200000024E-2</v>
      </c>
      <c r="U382" s="123">
        <f>P382/AVERAGE($H$368:H382)</f>
        <v>-6.4435314200000024E-2</v>
      </c>
      <c r="V382" s="93">
        <f>U382/COUNT($S$368:S382)*365</f>
        <v>-1.5679259788666673</v>
      </c>
      <c r="W382" s="123">
        <f>比较基准!E383/比较基准!$E$368-1</f>
        <v>-3.7810352644937595E-2</v>
      </c>
      <c r="X382" s="210">
        <f t="shared" ref="X382:X384" si="74">S382-W382</f>
        <v>-2.6624961555062429E-2</v>
      </c>
      <c r="Y382" s="210">
        <f>R382-(比较基准!B383/比较基准!B382-1)</f>
        <v>0</v>
      </c>
      <c r="Z382" s="210">
        <f>X382/COUNT($X$368:X382)*365</f>
        <v>-0.64787406450651908</v>
      </c>
      <c r="AA382" s="211">
        <f>(V382-J382)/(STDEV($T$368:T382)*SQRT(365))</f>
        <v>-3.4867857661034951</v>
      </c>
      <c r="AB382" s="120">
        <f>(S382+1)/(MAX($S$368:S382)+1)-1</f>
        <v>-6.4435314200000038E-2</v>
      </c>
      <c r="AC382" s="123">
        <f>MIN($AB$368:AB382)</f>
        <v>-6.4435314200000038E-2</v>
      </c>
      <c r="AD382" s="123">
        <f t="shared" ref="AD382:AD384" si="75">IF(WEEKDAY(A:A)=6,S:S,AD381)</f>
        <v>-6.4435314200000024E-2</v>
      </c>
      <c r="AE382" s="120">
        <f>(AD382+1)/(MAX($AD$273:AD382)+1)-1</f>
        <v>-7.5735075669644547E-2</v>
      </c>
      <c r="AF382" s="123">
        <f>MIN($AE$273:AE382)</f>
        <v>-7.5735075669644547E-2</v>
      </c>
      <c r="AG382" s="124">
        <f t="shared" si="39"/>
        <v>0.35</v>
      </c>
      <c r="AH382" s="124">
        <f t="shared" si="40"/>
        <v>0.06</v>
      </c>
      <c r="AI382" s="124">
        <f t="shared" si="41"/>
        <v>0.26799999999999996</v>
      </c>
    </row>
    <row r="383" spans="1:35">
      <c r="A383" s="115">
        <v>44577</v>
      </c>
      <c r="B383" s="202">
        <v>0.93359999999999999</v>
      </c>
      <c r="C383" s="202">
        <v>0.93359999999999999</v>
      </c>
      <c r="D383" s="202">
        <v>0.93359999999999999</v>
      </c>
      <c r="E383" s="204">
        <v>46778234.289999999</v>
      </c>
      <c r="F383" s="204">
        <v>50105220.960000001</v>
      </c>
      <c r="H383" s="201">
        <f>出入金!AB383</f>
        <v>50000000</v>
      </c>
      <c r="I383" s="201">
        <f>出入金!AC383</f>
        <v>50000000</v>
      </c>
      <c r="J383" s="34">
        <f>出入金!C381</f>
        <v>4.2599999999999985E-2</v>
      </c>
      <c r="K383" s="167">
        <f t="shared" si="68"/>
        <v>0</v>
      </c>
      <c r="L383" s="167">
        <f t="shared" si="69"/>
        <v>-3221765.7100000009</v>
      </c>
      <c r="M383" s="48">
        <v>0</v>
      </c>
      <c r="N383" s="167">
        <f t="shared" si="70"/>
        <v>0</v>
      </c>
      <c r="O383" s="167">
        <f t="shared" si="71"/>
        <v>-3221765.7100000009</v>
      </c>
      <c r="P383" s="167">
        <f t="shared" si="72"/>
        <v>-3221765.7100000009</v>
      </c>
      <c r="Q383" s="123">
        <f t="shared" si="73"/>
        <v>-6.4435314200000024E-2</v>
      </c>
      <c r="R383" s="123">
        <f>K383/AVERAGE($H$368:H383)</f>
        <v>0</v>
      </c>
      <c r="S383" s="123">
        <f>L383/AVERAGE($H$368:H383)</f>
        <v>-6.4435314200000024E-2</v>
      </c>
      <c r="T383" s="123">
        <f>O383/AVERAGE($H$368:H383)</f>
        <v>-6.4435314200000024E-2</v>
      </c>
      <c r="U383" s="123">
        <f>P383/AVERAGE($H$368:H383)</f>
        <v>-6.4435314200000024E-2</v>
      </c>
      <c r="V383" s="93">
        <f>U383/COUNT($S$368:S383)*365</f>
        <v>-1.4699306051875005</v>
      </c>
      <c r="W383" s="123">
        <f>比较基准!E384/比较基准!$E$368-1</f>
        <v>-3.7810352644937595E-2</v>
      </c>
      <c r="X383" s="210">
        <f t="shared" si="74"/>
        <v>-2.6624961555062429E-2</v>
      </c>
      <c r="Y383" s="210">
        <f>R383-(比较基准!B384/比较基准!B383-1)</f>
        <v>0</v>
      </c>
      <c r="Z383" s="210">
        <f>X383/COUNT($X$368:X383)*365</f>
        <v>-0.60738193547486163</v>
      </c>
      <c r="AA383" s="211">
        <f>(V383-J383)/(STDEV($T$368:T383)*SQRT(365))</f>
        <v>-3.2623051056820254</v>
      </c>
      <c r="AB383" s="120">
        <f>(S383+1)/(MAX($S$368:S383)+1)-1</f>
        <v>-6.4435314200000038E-2</v>
      </c>
      <c r="AC383" s="123">
        <f>MIN($AB$368:AB383)</f>
        <v>-6.4435314200000038E-2</v>
      </c>
      <c r="AD383" s="123">
        <f t="shared" si="75"/>
        <v>-6.4435314200000024E-2</v>
      </c>
      <c r="AE383" s="120">
        <f>(AD383+1)/(MAX($AD$273:AD383)+1)-1</f>
        <v>-7.5735075669644547E-2</v>
      </c>
      <c r="AF383" s="123">
        <f>MIN($AE$273:AE383)</f>
        <v>-7.5735075669644547E-2</v>
      </c>
      <c r="AG383" s="124">
        <f t="shared" si="39"/>
        <v>0.35</v>
      </c>
      <c r="AH383" s="124">
        <f t="shared" si="40"/>
        <v>0.06</v>
      </c>
      <c r="AI383" s="124">
        <f t="shared" si="41"/>
        <v>0.26799999999999996</v>
      </c>
    </row>
    <row r="384" spans="1:35">
      <c r="A384" s="115">
        <v>44578</v>
      </c>
      <c r="B384" s="202">
        <v>0.94730000000000003</v>
      </c>
      <c r="C384" s="202">
        <v>0.94730000000000003</v>
      </c>
      <c r="D384" s="202">
        <v>0.94730000000000003</v>
      </c>
      <c r="E384" s="204">
        <v>47464675.82</v>
      </c>
      <c r="F384" s="204">
        <v>50105220.960000001</v>
      </c>
      <c r="H384" s="201">
        <f>出入金!AB384</f>
        <v>50000000</v>
      </c>
      <c r="I384" s="201">
        <f>出入金!AC384</f>
        <v>50000000</v>
      </c>
      <c r="J384" s="34">
        <f>出入金!C382</f>
        <v>4.2599999999999985E-2</v>
      </c>
      <c r="K384" s="167">
        <f t="shared" si="68"/>
        <v>686441.53000000119</v>
      </c>
      <c r="L384" s="167">
        <f t="shared" si="69"/>
        <v>-2535324.1799999997</v>
      </c>
      <c r="M384" s="48">
        <v>0</v>
      </c>
      <c r="N384" s="167">
        <f t="shared" si="70"/>
        <v>0</v>
      </c>
      <c r="O384" s="167">
        <f t="shared" si="71"/>
        <v>-2535324.1799999997</v>
      </c>
      <c r="P384" s="167">
        <f t="shared" si="72"/>
        <v>-2535324.1799999997</v>
      </c>
      <c r="Q384" s="123">
        <f t="shared" si="73"/>
        <v>-5.0706483599999991E-2</v>
      </c>
      <c r="R384" s="123">
        <f>K384/AVERAGE($H$368:H384)</f>
        <v>1.3728830600000025E-2</v>
      </c>
      <c r="S384" s="123">
        <f>L384/AVERAGE($H$368:H384)</f>
        <v>-5.0706483599999991E-2</v>
      </c>
      <c r="T384" s="123">
        <f>O384/AVERAGE($H$368:H384)</f>
        <v>-5.0706483599999991E-2</v>
      </c>
      <c r="U384" s="123">
        <f>P384/AVERAGE($H$368:H384)</f>
        <v>-5.0706483599999991E-2</v>
      </c>
      <c r="V384" s="93">
        <f>U384/COUNT($S$368:S384)*365</f>
        <v>-1.088698030235294</v>
      </c>
      <c r="W384" s="123">
        <f>比较基准!E385/比较基准!$E$368-1</f>
        <v>-2.7385796977211108E-2</v>
      </c>
      <c r="X384" s="210">
        <f t="shared" si="74"/>
        <v>-2.3320686622788883E-2</v>
      </c>
      <c r="Y384" s="210">
        <f>R384-(比较基准!B385/比较基准!B384-1)</f>
        <v>-3.5622430415636567E-3</v>
      </c>
      <c r="Z384" s="210">
        <f>X384/COUNT($X$368:X384)*365</f>
        <v>-0.5007088598422319</v>
      </c>
      <c r="AA384" s="211">
        <f>(V384-J384)/(STDEV($T$368:T384)*SQRT(365))</f>
        <v>-2.5040551677528136</v>
      </c>
      <c r="AB384" s="120">
        <f>(S384+1)/(MAX($S$368:S384)+1)-1</f>
        <v>-5.0706483599999963E-2</v>
      </c>
      <c r="AC384" s="123">
        <f>MIN($AB$368:AB384)</f>
        <v>-6.4435314200000038E-2</v>
      </c>
      <c r="AD384" s="123">
        <f t="shared" si="75"/>
        <v>-6.4435314200000024E-2</v>
      </c>
      <c r="AE384" s="120">
        <f>(AD384+1)/(MAX($AD$273:AD384)+1)-1</f>
        <v>-7.5735075669644547E-2</v>
      </c>
      <c r="AF384" s="123">
        <f>MIN($AE$273:AE384)</f>
        <v>-7.5735075669644547E-2</v>
      </c>
      <c r="AG384" s="124">
        <f t="shared" si="39"/>
        <v>0.35</v>
      </c>
      <c r="AH384" s="124">
        <f t="shared" si="40"/>
        <v>0.06</v>
      </c>
      <c r="AI384" s="124">
        <f t="shared" si="41"/>
        <v>0.26799999999999996</v>
      </c>
    </row>
    <row r="385" spans="1:35">
      <c r="A385" s="115">
        <v>44579</v>
      </c>
      <c r="B385" s="202">
        <v>0.94869999999999999</v>
      </c>
      <c r="C385" s="202">
        <v>0.94869999999999999</v>
      </c>
      <c r="D385" s="202">
        <v>0.94869999999999999</v>
      </c>
      <c r="E385" s="204">
        <v>47534823.119999997</v>
      </c>
      <c r="F385" s="204">
        <v>50105220.960000001</v>
      </c>
      <c r="H385" s="201">
        <f>出入金!AB385</f>
        <v>50000000</v>
      </c>
      <c r="I385" s="201">
        <f>出入金!AC385</f>
        <v>50000000</v>
      </c>
      <c r="J385" s="34">
        <f>出入金!C383</f>
        <v>4.2599999999999985E-2</v>
      </c>
      <c r="K385" s="167">
        <f t="shared" ref="K385" si="76">L385-L384</f>
        <v>70147.29999999702</v>
      </c>
      <c r="L385" s="167">
        <f t="shared" ref="L385" si="77">E385-H385</f>
        <v>-2465176.8800000027</v>
      </c>
      <c r="M385" s="48">
        <v>0</v>
      </c>
      <c r="N385" s="167">
        <f t="shared" ref="N385" si="78">IF(X385&gt;0,X385*H385*0.2,0)</f>
        <v>0</v>
      </c>
      <c r="O385" s="167">
        <f t="shared" ref="O385" si="79">P385</f>
        <v>-2465176.8800000027</v>
      </c>
      <c r="P385" s="167">
        <f t="shared" ref="P385" si="80">L385-M385</f>
        <v>-2465176.8800000027</v>
      </c>
      <c r="Q385" s="123">
        <f t="shared" ref="Q385" si="81">L385/I385</f>
        <v>-4.9303537600000051E-2</v>
      </c>
      <c r="R385" s="123">
        <f>K385/AVERAGE($H$368:H385)</f>
        <v>1.4029459999999403E-3</v>
      </c>
      <c r="S385" s="123">
        <f>L385/AVERAGE($H$368:H385)</f>
        <v>-4.9303537600000051E-2</v>
      </c>
      <c r="T385" s="123">
        <f>O385/AVERAGE($H$368:H385)</f>
        <v>-4.9303537600000051E-2</v>
      </c>
      <c r="U385" s="123">
        <f>P385/AVERAGE($H$368:H385)</f>
        <v>-4.9303537600000051E-2</v>
      </c>
      <c r="V385" s="93">
        <f>U385/COUNT($S$368:S385)*365</f>
        <v>-0.99976617911111221</v>
      </c>
      <c r="W385" s="123">
        <f>比较基准!E386/比较基准!$E$368-1</f>
        <v>-2.6665724923534584E-2</v>
      </c>
      <c r="X385" s="210">
        <f t="shared" ref="X385" si="82">S385-W385</f>
        <v>-2.2637812676465467E-2</v>
      </c>
      <c r="Y385" s="210">
        <f>R385-(比较基准!B386/比较基准!B385-1)</f>
        <v>7.7401327787164709E-3</v>
      </c>
      <c r="Z385" s="210">
        <f>X385/COUNT($X$368:X385)*365</f>
        <v>-0.45904453482832758</v>
      </c>
      <c r="AA385" s="211">
        <f>(V385-J385)/(STDEV($T$368:T385)*SQRT(365))</f>
        <v>-2.3682831547169068</v>
      </c>
      <c r="AB385" s="120">
        <f>(S385+1)/(MAX($S$368:S385)+1)-1</f>
        <v>-4.9303537600000058E-2</v>
      </c>
      <c r="AC385" s="123">
        <f>MIN($AB$368:AB385)</f>
        <v>-6.4435314200000038E-2</v>
      </c>
      <c r="AD385" s="123">
        <f t="shared" ref="AD385" si="83">IF(WEEKDAY(A:A)=6,S:S,AD384)</f>
        <v>-6.4435314200000024E-2</v>
      </c>
      <c r="AE385" s="120">
        <f>(AD385+1)/(MAX($AD$273:AD385)+1)-1</f>
        <v>-7.5735075669644547E-2</v>
      </c>
      <c r="AF385" s="123">
        <f>MIN($AE$273:AE385)</f>
        <v>-7.5735075669644547E-2</v>
      </c>
      <c r="AG385" s="124">
        <f t="shared" si="39"/>
        <v>0.35</v>
      </c>
      <c r="AH385" s="124">
        <f t="shared" si="40"/>
        <v>0.06</v>
      </c>
      <c r="AI385" s="124">
        <f t="shared" si="41"/>
        <v>0.26799999999999996</v>
      </c>
    </row>
    <row r="386" spans="1:35">
      <c r="A386" s="115">
        <v>44580</v>
      </c>
      <c r="B386" s="202">
        <v>0.94420000000000004</v>
      </c>
      <c r="C386" s="202">
        <v>0.94420000000000004</v>
      </c>
      <c r="D386" s="202">
        <v>0.94420000000000004</v>
      </c>
      <c r="E386" s="204">
        <v>47309349.630000003</v>
      </c>
      <c r="F386" s="204">
        <v>50105220.960000001</v>
      </c>
      <c r="H386" s="201">
        <f>出入金!AB386</f>
        <v>50000000</v>
      </c>
      <c r="I386" s="201">
        <f>出入金!AC386</f>
        <v>50000000</v>
      </c>
      <c r="J386" s="34">
        <f>出入金!C384</f>
        <v>4.2599999999999985E-2</v>
      </c>
      <c r="K386" s="167">
        <f t="shared" ref="K386" si="84">L386-L385</f>
        <v>-225473.48999999464</v>
      </c>
      <c r="L386" s="167">
        <f t="shared" ref="L386" si="85">E386-H386</f>
        <v>-2690650.3699999973</v>
      </c>
      <c r="M386" s="48">
        <v>0</v>
      </c>
      <c r="N386" s="167">
        <f t="shared" ref="N386" si="86">IF(X386&gt;0,X386*H386*0.2,0)</f>
        <v>0</v>
      </c>
      <c r="O386" s="167">
        <f t="shared" ref="O386" si="87">P386</f>
        <v>-2690650.3699999973</v>
      </c>
      <c r="P386" s="167">
        <f t="shared" ref="P386" si="88">L386-M386</f>
        <v>-2690650.3699999973</v>
      </c>
      <c r="Q386" s="123">
        <f t="shared" ref="Q386" si="89">L386/I386</f>
        <v>-5.3813007399999946E-2</v>
      </c>
      <c r="R386" s="123">
        <f>K386/AVERAGE($H$368:H386)</f>
        <v>-4.509469799999893E-3</v>
      </c>
      <c r="S386" s="123">
        <f>L386/AVERAGE($H$368:H386)</f>
        <v>-5.3813007399999946E-2</v>
      </c>
      <c r="T386" s="123">
        <f>O386/AVERAGE($H$368:H386)</f>
        <v>-5.3813007399999946E-2</v>
      </c>
      <c r="U386" s="123">
        <f>P386/AVERAGE($H$368:H386)</f>
        <v>-5.3813007399999946E-2</v>
      </c>
      <c r="V386" s="93">
        <f>U386/COUNT($S$368:S386)*365</f>
        <v>-1.0337761947894726</v>
      </c>
      <c r="W386" s="123">
        <f>比较基准!E387/比较基准!$E$368-1</f>
        <v>-3.2698361486525052E-2</v>
      </c>
      <c r="X386" s="210">
        <f t="shared" ref="X386" si="90">S386-W386</f>
        <v>-2.1114645913474894E-2</v>
      </c>
      <c r="Y386" s="210">
        <f>R386-(比较基准!B387/比较基准!B386-1)</f>
        <v>7.53135485960898E-3</v>
      </c>
      <c r="Z386" s="210">
        <f>X386/COUNT($X$368:X386)*365</f>
        <v>-0.40562346096938612</v>
      </c>
      <c r="AA386" s="211">
        <f>(V386-J386)/(STDEV($T$368:T386)*SQRT(365))</f>
        <v>-2.4946267057747935</v>
      </c>
      <c r="AB386" s="120">
        <f>(S386+1)/(MAX($S$368:S386)+1)-1</f>
        <v>-5.3813007399999946E-2</v>
      </c>
      <c r="AC386" s="123">
        <f>MIN($AB$368:AB386)</f>
        <v>-6.4435314200000038E-2</v>
      </c>
      <c r="AD386" s="123">
        <f t="shared" ref="AD386" si="91">IF(WEEKDAY(A:A)=6,S:S,AD385)</f>
        <v>-6.4435314200000024E-2</v>
      </c>
      <c r="AE386" s="120">
        <f>(AD386+1)/(MAX($AD$273:AD386)+1)-1</f>
        <v>-7.5735075669644547E-2</v>
      </c>
      <c r="AF386" s="123">
        <f>MIN($AE$273:AE386)</f>
        <v>-7.5735075669644547E-2</v>
      </c>
      <c r="AG386" s="124">
        <f t="shared" si="39"/>
        <v>0.35</v>
      </c>
      <c r="AH386" s="124">
        <f t="shared" si="40"/>
        <v>0.06</v>
      </c>
      <c r="AI386" s="124">
        <f t="shared" si="41"/>
        <v>0.26799999999999996</v>
      </c>
    </row>
    <row r="387" spans="1:35">
      <c r="A387" s="115">
        <v>44581</v>
      </c>
      <c r="B387" s="202">
        <v>0.93559999999999999</v>
      </c>
      <c r="C387" s="202">
        <v>0.93559999999999999</v>
      </c>
      <c r="D387" s="202">
        <v>0.93559999999999999</v>
      </c>
      <c r="E387" s="204">
        <v>46878444.729999997</v>
      </c>
      <c r="F387" s="204">
        <v>50105220.960000001</v>
      </c>
      <c r="H387" s="201">
        <f>出入金!AB387</f>
        <v>50000000</v>
      </c>
      <c r="I387" s="201">
        <f>出入金!AC387</f>
        <v>50000000</v>
      </c>
      <c r="J387" s="34">
        <f>出入金!C385</f>
        <v>4.2599999999999985E-2</v>
      </c>
      <c r="K387" s="167">
        <f t="shared" ref="K387" si="92">L387-L386</f>
        <v>-430904.90000000596</v>
      </c>
      <c r="L387" s="167">
        <f t="shared" ref="L387" si="93">E387-H387</f>
        <v>-3121555.2700000033</v>
      </c>
      <c r="M387" s="48">
        <v>0</v>
      </c>
      <c r="N387" s="167">
        <f t="shared" ref="N387" si="94">IF(X387&gt;0,X387*H387*0.2,0)</f>
        <v>0</v>
      </c>
      <c r="O387" s="167">
        <f t="shared" ref="O387" si="95">P387</f>
        <v>-3121555.2700000033</v>
      </c>
      <c r="P387" s="167">
        <f t="shared" ref="P387" si="96">L387-M387</f>
        <v>-3121555.2700000033</v>
      </c>
      <c r="Q387" s="123">
        <f t="shared" ref="Q387" si="97">L387/I387</f>
        <v>-6.2431105400000068E-2</v>
      </c>
      <c r="R387" s="123">
        <f>K387/AVERAGE($H$368:H387)</f>
        <v>-8.6180980000001191E-3</v>
      </c>
      <c r="S387" s="123">
        <f>L387/AVERAGE($H$368:H387)</f>
        <v>-6.2431105400000068E-2</v>
      </c>
      <c r="T387" s="123">
        <f>O387/AVERAGE($H$368:H387)</f>
        <v>-6.2431105400000068E-2</v>
      </c>
      <c r="U387" s="123">
        <f>P387/AVERAGE($H$368:H387)</f>
        <v>-6.2431105400000068E-2</v>
      </c>
      <c r="V387" s="93">
        <f>U387/COUNT($S$368:S387)*365</f>
        <v>-1.1393676735500013</v>
      </c>
      <c r="W387" s="123">
        <f>比较基准!E388/比较基准!$E$368-1</f>
        <v>-4.1119778964661569E-2</v>
      </c>
      <c r="X387" s="210">
        <f t="shared" ref="X387" si="98">S387-W387</f>
        <v>-2.13113264353385E-2</v>
      </c>
      <c r="Y387" s="210">
        <f>R387-(比较基准!B388/比较基准!B387-1)</f>
        <v>1.3896075435192234E-2</v>
      </c>
      <c r="Z387" s="210">
        <f>X387/COUNT($X$368:X387)*365</f>
        <v>-0.38893170744492761</v>
      </c>
      <c r="AA387" s="211">
        <f>(V387-J387)/(STDEV($T$368:T387)*SQRT(365))</f>
        <v>-2.7530266554289811</v>
      </c>
      <c r="AB387" s="120">
        <f>(S387+1)/(MAX($S$368:S387)+1)-1</f>
        <v>-6.2431105400000075E-2</v>
      </c>
      <c r="AC387" s="123">
        <f>MIN($AB$368:AB387)</f>
        <v>-6.4435314200000038E-2</v>
      </c>
      <c r="AD387" s="123">
        <f t="shared" ref="AD387" si="99">IF(WEEKDAY(A:A)=6,S:S,AD386)</f>
        <v>-6.4435314200000024E-2</v>
      </c>
      <c r="AE387" s="120">
        <f>(AD387+1)/(MAX($AD$273:AD387)+1)-1</f>
        <v>-7.5735075669644547E-2</v>
      </c>
      <c r="AF387" s="123">
        <f>MIN($AE$273:AE387)</f>
        <v>-7.5735075669644547E-2</v>
      </c>
      <c r="AG387" s="124">
        <f t="shared" si="39"/>
        <v>0.35</v>
      </c>
      <c r="AH387" s="124">
        <f t="shared" si="40"/>
        <v>0.06</v>
      </c>
      <c r="AI387" s="124">
        <f t="shared" si="41"/>
        <v>0.26799999999999996</v>
      </c>
    </row>
    <row r="388" spans="1:35">
      <c r="A388" s="115">
        <v>44582</v>
      </c>
      <c r="B388" s="202">
        <v>0.92310000000000003</v>
      </c>
      <c r="C388" s="202">
        <v>0.92310000000000003</v>
      </c>
      <c r="D388" s="202">
        <v>0.92310000000000003</v>
      </c>
      <c r="E388" s="204">
        <v>46252129.469999999</v>
      </c>
      <c r="F388" s="204">
        <v>50105220.960000001</v>
      </c>
      <c r="H388" s="201">
        <f>出入金!AB388</f>
        <v>50000000</v>
      </c>
      <c r="I388" s="201">
        <f>出入金!AC388</f>
        <v>50000000</v>
      </c>
      <c r="J388" s="34">
        <f>出入金!C386</f>
        <v>4.2599999999999985E-2</v>
      </c>
      <c r="K388" s="167">
        <f t="shared" ref="K388" si="100">L388-L387</f>
        <v>-626315.25999999791</v>
      </c>
      <c r="L388" s="167">
        <f t="shared" ref="L388" si="101">E388-H388</f>
        <v>-3747870.5300000012</v>
      </c>
      <c r="M388" s="48">
        <v>0</v>
      </c>
      <c r="N388" s="167">
        <f t="shared" ref="N388" si="102">IF(X388&gt;0,X388*H388*0.2,0)</f>
        <v>0</v>
      </c>
      <c r="O388" s="167">
        <f t="shared" ref="O388" si="103">P388</f>
        <v>-3747870.5300000012</v>
      </c>
      <c r="P388" s="167">
        <f t="shared" ref="P388" si="104">L388-M388</f>
        <v>-3747870.5300000012</v>
      </c>
      <c r="Q388" s="123">
        <f t="shared" ref="Q388" si="105">L388/I388</f>
        <v>-7.4957410600000024E-2</v>
      </c>
      <c r="R388" s="123">
        <f>K388/AVERAGE($H$368:H388)</f>
        <v>-1.2526305199999959E-2</v>
      </c>
      <c r="S388" s="123">
        <f>L388/AVERAGE($H$368:H388)</f>
        <v>-7.4957410600000024E-2</v>
      </c>
      <c r="T388" s="123">
        <f>O388/AVERAGE($H$368:H388)</f>
        <v>-7.4957410600000024E-2</v>
      </c>
      <c r="U388" s="123">
        <f>P388/AVERAGE($H$368:H388)</f>
        <v>-7.4957410600000024E-2</v>
      </c>
      <c r="V388" s="93">
        <f>U388/COUNT($S$368:S388)*365</f>
        <v>-1.3028311842380955</v>
      </c>
      <c r="W388" s="123">
        <f>比较基准!E389/比较基准!$E$368-1</f>
        <v>-5.2013312928777977E-2</v>
      </c>
      <c r="X388" s="210">
        <f t="shared" ref="X388" si="106">S388-W388</f>
        <v>-2.2944097671222047E-2</v>
      </c>
      <c r="Y388" s="210">
        <f>R388-(比较基准!B389/比较基准!B388-1)</f>
        <v>1.3360480962714312E-3</v>
      </c>
      <c r="Z388" s="210">
        <f>X388/COUNT($X$368:X388)*365</f>
        <v>-0.39879026904743081</v>
      </c>
      <c r="AA388" s="211">
        <f>(V388-J388)/(STDEV($T$368:T388)*SQRT(365))</f>
        <v>-3.0600931320531601</v>
      </c>
      <c r="AB388" s="120">
        <f>(S388+1)/(MAX($S$368:S388)+1)-1</f>
        <v>-7.4957410600000052E-2</v>
      </c>
      <c r="AC388" s="123">
        <f>MIN($AB$368:AB388)</f>
        <v>-7.4957410600000052E-2</v>
      </c>
      <c r="AD388" s="123">
        <f t="shared" ref="AD388" si="107">IF(WEEKDAY(A:A)=6,S:S,AD387)</f>
        <v>-7.4957410600000024E-2</v>
      </c>
      <c r="AE388" s="120">
        <f>(AD388+1)/(MAX($AD$273:AD388)+1)-1</f>
        <v>-8.6130086063422651E-2</v>
      </c>
      <c r="AF388" s="123">
        <f>MIN($AE$273:AE388)</f>
        <v>-8.6130086063422651E-2</v>
      </c>
      <c r="AG388" s="124">
        <f t="shared" si="39"/>
        <v>0.35</v>
      </c>
      <c r="AH388" s="124">
        <f t="shared" si="40"/>
        <v>0.06</v>
      </c>
      <c r="AI388" s="124">
        <f t="shared" si="41"/>
        <v>0.26799999999999996</v>
      </c>
    </row>
    <row r="389" spans="1:35">
      <c r="A389" s="115">
        <v>44583</v>
      </c>
      <c r="B389" s="202">
        <v>0.92310000000000003</v>
      </c>
      <c r="C389" s="202">
        <v>0.92310000000000003</v>
      </c>
      <c r="D389" s="202">
        <v>0.92310000000000003</v>
      </c>
      <c r="E389" s="204">
        <v>46252129.469999999</v>
      </c>
      <c r="F389" s="204">
        <v>50105220.960000001</v>
      </c>
      <c r="H389" s="201">
        <f>出入金!AB389</f>
        <v>50000000</v>
      </c>
      <c r="I389" s="201">
        <f>出入金!AC389</f>
        <v>50000000</v>
      </c>
      <c r="J389" s="34">
        <f>出入金!C387</f>
        <v>4.2599999999999985E-2</v>
      </c>
      <c r="K389" s="167">
        <f t="shared" ref="K389:K390" si="108">L389-L388</f>
        <v>0</v>
      </c>
      <c r="L389" s="167">
        <f t="shared" ref="L389:L390" si="109">E389-H389</f>
        <v>-3747870.5300000012</v>
      </c>
      <c r="M389" s="48">
        <v>0</v>
      </c>
      <c r="N389" s="167">
        <f t="shared" ref="N389:N390" si="110">IF(X389&gt;0,X389*H389*0.2,0)</f>
        <v>0</v>
      </c>
      <c r="O389" s="167">
        <f t="shared" ref="O389:O390" si="111">P389</f>
        <v>-3747870.5300000012</v>
      </c>
      <c r="P389" s="167">
        <f t="shared" ref="P389:P390" si="112">L389-M389</f>
        <v>-3747870.5300000012</v>
      </c>
      <c r="Q389" s="123">
        <f t="shared" ref="Q389:Q390" si="113">L389/I389</f>
        <v>-7.4957410600000024E-2</v>
      </c>
      <c r="R389" s="123">
        <f>K389/AVERAGE($H$368:H389)</f>
        <v>0</v>
      </c>
      <c r="S389" s="123">
        <f>L389/AVERAGE($H$368:H389)</f>
        <v>-7.4957410600000024E-2</v>
      </c>
      <c r="T389" s="123">
        <f>O389/AVERAGE($H$368:H389)</f>
        <v>-7.4957410600000024E-2</v>
      </c>
      <c r="U389" s="123">
        <f>P389/AVERAGE($H$368:H389)</f>
        <v>-7.4957410600000024E-2</v>
      </c>
      <c r="V389" s="93">
        <f>U389/COUNT($S$368:S389)*365</f>
        <v>-1.2436115849545457</v>
      </c>
      <c r="W389" s="123">
        <f>比较基准!E390/比较基准!$E$368-1</f>
        <v>-5.2013312928777977E-2</v>
      </c>
      <c r="X389" s="210">
        <f t="shared" ref="X389:X390" si="114">S389-W389</f>
        <v>-2.2944097671222047E-2</v>
      </c>
      <c r="Y389" s="210">
        <f>R389-(比较基准!B390/比较基准!B389-1)</f>
        <v>0</v>
      </c>
      <c r="Z389" s="210">
        <f>X389/COUNT($X$368:X389)*365</f>
        <v>-0.38066343863618396</v>
      </c>
      <c r="AA389" s="211">
        <f>(V389-J389)/(STDEV($T$368:T389)*SQRT(365))</f>
        <v>-2.8770581253057168</v>
      </c>
      <c r="AB389" s="120">
        <f>(S389+1)/(MAX($S$368:S389)+1)-1</f>
        <v>-7.4957410600000052E-2</v>
      </c>
      <c r="AC389" s="123">
        <f>MIN($AB$368:AB389)</f>
        <v>-7.4957410600000052E-2</v>
      </c>
      <c r="AD389" s="123">
        <f t="shared" ref="AD389:AD390" si="115">IF(WEEKDAY(A:A)=6,S:S,AD388)</f>
        <v>-7.4957410600000024E-2</v>
      </c>
      <c r="AE389" s="120">
        <f>(AD389+1)/(MAX($AD$273:AD389)+1)-1</f>
        <v>-8.6130086063422651E-2</v>
      </c>
      <c r="AF389" s="123">
        <f>MIN($AE$273:AE389)</f>
        <v>-8.6130086063422651E-2</v>
      </c>
      <c r="AG389" s="124">
        <f t="shared" si="39"/>
        <v>0.35</v>
      </c>
      <c r="AH389" s="124">
        <f t="shared" si="40"/>
        <v>0.06</v>
      </c>
      <c r="AI389" s="124">
        <f t="shared" si="41"/>
        <v>0.26799999999999996</v>
      </c>
    </row>
    <row r="390" spans="1:35">
      <c r="A390" s="115">
        <v>44584</v>
      </c>
      <c r="B390" s="202">
        <v>0.92310000000000003</v>
      </c>
      <c r="C390" s="202">
        <v>0.92310000000000003</v>
      </c>
      <c r="D390" s="202">
        <v>0.92310000000000003</v>
      </c>
      <c r="E390" s="204">
        <v>46252129.469999999</v>
      </c>
      <c r="F390" s="204">
        <v>50105220.960000001</v>
      </c>
      <c r="H390" s="201">
        <f>出入金!AB390</f>
        <v>50000000</v>
      </c>
      <c r="I390" s="201">
        <f>出入金!AC390</f>
        <v>50000000</v>
      </c>
      <c r="J390" s="34">
        <f>出入金!C388</f>
        <v>4.2599999999999985E-2</v>
      </c>
      <c r="K390" s="167">
        <f t="shared" si="108"/>
        <v>0</v>
      </c>
      <c r="L390" s="167">
        <f t="shared" si="109"/>
        <v>-3747870.5300000012</v>
      </c>
      <c r="M390" s="48">
        <v>0</v>
      </c>
      <c r="N390" s="167">
        <f t="shared" si="110"/>
        <v>0</v>
      </c>
      <c r="O390" s="167">
        <f t="shared" si="111"/>
        <v>-3747870.5300000012</v>
      </c>
      <c r="P390" s="167">
        <f t="shared" si="112"/>
        <v>-3747870.5300000012</v>
      </c>
      <c r="Q390" s="123">
        <f t="shared" si="113"/>
        <v>-7.4957410600000024E-2</v>
      </c>
      <c r="R390" s="123">
        <f>K390/AVERAGE($H$368:H390)</f>
        <v>0</v>
      </c>
      <c r="S390" s="123">
        <f>L390/AVERAGE($H$368:H390)</f>
        <v>-7.4957410600000024E-2</v>
      </c>
      <c r="T390" s="123">
        <f>O390/AVERAGE($H$368:H390)</f>
        <v>-7.4957410600000024E-2</v>
      </c>
      <c r="U390" s="123">
        <f>P390/AVERAGE($H$368:H390)</f>
        <v>-7.4957410600000024E-2</v>
      </c>
      <c r="V390" s="93">
        <f>U390/COUNT($S$368:S390)*365</f>
        <v>-1.1895415160434788</v>
      </c>
      <c r="W390" s="123">
        <f>比较基准!E391/比较基准!$E$368-1</f>
        <v>-5.2013312928777977E-2</v>
      </c>
      <c r="X390" s="210">
        <f t="shared" si="114"/>
        <v>-2.2944097671222047E-2</v>
      </c>
      <c r="Y390" s="210">
        <f>R390-(比较基准!B391/比较基准!B390-1)</f>
        <v>0</v>
      </c>
      <c r="Z390" s="210">
        <f>X390/COUNT($X$368:X390)*365</f>
        <v>-0.36411285434765428</v>
      </c>
      <c r="AA390" s="211">
        <f>(V390-J390)/(STDEV($T$368:T390)*SQRT(365))</f>
        <v>-2.7246139189875875</v>
      </c>
      <c r="AB390" s="120">
        <f>(S390+1)/(MAX($S$368:S390)+1)-1</f>
        <v>-7.4957410600000052E-2</v>
      </c>
      <c r="AC390" s="123">
        <f>MIN($AB$368:AB390)</f>
        <v>-7.4957410600000052E-2</v>
      </c>
      <c r="AD390" s="123">
        <f t="shared" si="115"/>
        <v>-7.4957410600000024E-2</v>
      </c>
      <c r="AE390" s="120">
        <f>(AD390+1)/(MAX($AD$273:AD390)+1)-1</f>
        <v>-8.6130086063422651E-2</v>
      </c>
      <c r="AF390" s="123">
        <f>MIN($AE$273:AE390)</f>
        <v>-8.6130086063422651E-2</v>
      </c>
      <c r="AG390" s="124">
        <f t="shared" si="39"/>
        <v>0.35</v>
      </c>
      <c r="AH390" s="124">
        <f t="shared" si="40"/>
        <v>0.06</v>
      </c>
      <c r="AI390" s="124">
        <f t="shared" si="41"/>
        <v>0.26799999999999996</v>
      </c>
    </row>
    <row r="391" spans="1:35">
      <c r="A391" s="115">
        <v>44585</v>
      </c>
      <c r="B391" s="202">
        <v>0.92490000000000006</v>
      </c>
      <c r="C391" s="202">
        <v>0.92490000000000006</v>
      </c>
      <c r="D391" s="202">
        <v>0.92490000000000006</v>
      </c>
      <c r="E391" s="204">
        <v>46342318.869999997</v>
      </c>
      <c r="F391" s="204">
        <v>50105220.960000001</v>
      </c>
      <c r="H391" s="201">
        <f>出入金!AB391</f>
        <v>50000000</v>
      </c>
      <c r="I391" s="201">
        <f>出入金!AC391</f>
        <v>50000000</v>
      </c>
      <c r="J391" s="34">
        <f>出入金!C389</f>
        <v>4.2599999999999978E-2</v>
      </c>
      <c r="K391" s="167">
        <f t="shared" ref="K391" si="116">L391-L390</f>
        <v>90189.39999999851</v>
      </c>
      <c r="L391" s="167">
        <f t="shared" ref="L391" si="117">E391-H391</f>
        <v>-3657681.1300000027</v>
      </c>
      <c r="M391" s="48">
        <v>0</v>
      </c>
      <c r="N391" s="167">
        <f t="shared" ref="N391" si="118">IF(X391&gt;0,X391*H391*0.2,0)</f>
        <v>0</v>
      </c>
      <c r="O391" s="167">
        <f t="shared" ref="O391" si="119">P391</f>
        <v>-3657681.1300000027</v>
      </c>
      <c r="P391" s="167">
        <f t="shared" ref="P391" si="120">L391-M391</f>
        <v>-3657681.1300000027</v>
      </c>
      <c r="Q391" s="123">
        <f t="shared" ref="Q391" si="121">L391/I391</f>
        <v>-7.3153622600000051E-2</v>
      </c>
      <c r="R391" s="123">
        <f>K391/AVERAGE($H$368:H391)</f>
        <v>1.8037879999999703E-3</v>
      </c>
      <c r="S391" s="123">
        <f>L391/AVERAGE($H$368:H391)</f>
        <v>-7.3153622600000051E-2</v>
      </c>
      <c r="T391" s="123">
        <f>O391/AVERAGE($H$368:H391)</f>
        <v>-7.3153622600000051E-2</v>
      </c>
      <c r="U391" s="123">
        <f>P391/AVERAGE($H$368:H391)</f>
        <v>-7.3153622600000051E-2</v>
      </c>
      <c r="V391" s="93">
        <f>U391/COUNT($S$368:S391)*365</f>
        <v>-1.1125446770416674</v>
      </c>
      <c r="W391" s="123">
        <f>比较基准!E392/比较基准!$E$368-1</f>
        <v>-5.1655933367633189E-2</v>
      </c>
      <c r="X391" s="210">
        <f t="shared" ref="X391" si="122">S391-W391</f>
        <v>-2.1497689232366862E-2</v>
      </c>
      <c r="Y391" s="210">
        <f>R391-(比较基准!B392/比较基准!B391-1)</f>
        <v>-3.1575015658062448E-3</v>
      </c>
      <c r="Z391" s="210">
        <f>X391/COUNT($X$368:X391)*365</f>
        <v>-0.32694402374224601</v>
      </c>
      <c r="AA391" s="211">
        <f>(V391-J391)/(STDEV($T$368:T391)*SQRT(365))</f>
        <v>-2.5440809526430579</v>
      </c>
      <c r="AB391" s="120">
        <f>(S391+1)/(MAX($S$368:S391)+1)-1</f>
        <v>-7.3153622600000023E-2</v>
      </c>
      <c r="AC391" s="123">
        <f>MIN($AB$368:AB391)</f>
        <v>-7.4957410600000052E-2</v>
      </c>
      <c r="AD391" s="123">
        <f t="shared" ref="AD391" si="123">IF(WEEKDAY(A:A)=6,S:S,AD390)</f>
        <v>-7.4957410600000024E-2</v>
      </c>
      <c r="AE391" s="120">
        <f>(AD391+1)/(MAX($AD$273:AD391)+1)-1</f>
        <v>-8.6130086063422651E-2</v>
      </c>
      <c r="AF391" s="123">
        <f>MIN($AE$273:AE391)</f>
        <v>-8.6130086063422651E-2</v>
      </c>
      <c r="AG391" s="124">
        <f t="shared" si="39"/>
        <v>0.35</v>
      </c>
      <c r="AH391" s="124">
        <f t="shared" si="40"/>
        <v>0.06</v>
      </c>
      <c r="AI391" s="124">
        <f t="shared" si="41"/>
        <v>0.26799999999999996</v>
      </c>
    </row>
    <row r="392" spans="1:35">
      <c r="A392" s="115">
        <v>44586</v>
      </c>
      <c r="B392" s="202">
        <v>0.89149999999999996</v>
      </c>
      <c r="C392" s="202">
        <v>0.89149999999999996</v>
      </c>
      <c r="D392" s="202">
        <v>0.89149999999999996</v>
      </c>
      <c r="E392" s="204">
        <v>44668804.490000002</v>
      </c>
      <c r="F392" s="204">
        <v>50105220.960000001</v>
      </c>
      <c r="H392" s="201">
        <f>出入金!AB392</f>
        <v>50000000</v>
      </c>
      <c r="I392" s="201">
        <f>出入金!AC392</f>
        <v>50000000</v>
      </c>
      <c r="J392" s="34">
        <f>出入金!C390</f>
        <v>4.2599999999999978E-2</v>
      </c>
      <c r="K392" s="167">
        <f t="shared" ref="K392" si="124">L392-L391</f>
        <v>-1673514.3799999952</v>
      </c>
      <c r="L392" s="167">
        <f t="shared" ref="L392" si="125">E392-H392</f>
        <v>-5331195.5099999979</v>
      </c>
      <c r="M392" s="48">
        <v>0</v>
      </c>
      <c r="N392" s="167">
        <f t="shared" ref="N392" si="126">IF(X392&gt;0,X392*H392*0.2,0)</f>
        <v>0</v>
      </c>
      <c r="O392" s="167">
        <f t="shared" ref="O392" si="127">P392</f>
        <v>-5331195.5099999979</v>
      </c>
      <c r="P392" s="167">
        <f t="shared" ref="P392" si="128">L392-M392</f>
        <v>-5331195.5099999979</v>
      </c>
      <c r="Q392" s="123">
        <f t="shared" ref="Q392" si="129">L392/I392</f>
        <v>-0.10662391019999996</v>
      </c>
      <c r="R392" s="123">
        <f>K392/AVERAGE($H$368:H392)</f>
        <v>-3.3470287599999905E-2</v>
      </c>
      <c r="S392" s="123">
        <f>L392/AVERAGE($H$368:H392)</f>
        <v>-0.10662391019999996</v>
      </c>
      <c r="T392" s="123">
        <f>O392/AVERAGE($H$368:H392)</f>
        <v>-0.10662391019999996</v>
      </c>
      <c r="U392" s="123">
        <f>P392/AVERAGE($H$368:H392)</f>
        <v>-0.10662391019999996</v>
      </c>
      <c r="V392" s="93">
        <f>U392/COUNT($S$368:S392)*365</f>
        <v>-1.5567090889199995</v>
      </c>
      <c r="W392" s="123">
        <f>比较基准!E393/比较基准!$E$368-1</f>
        <v>-8.362714342131905E-2</v>
      </c>
      <c r="X392" s="210">
        <f t="shared" ref="X392" si="130">S392-W392</f>
        <v>-2.2996766778680913E-2</v>
      </c>
      <c r="Y392" s="210">
        <f>R392-(比较基准!B393/比较基准!B392-1)</f>
        <v>5.8993923176664728E-3</v>
      </c>
      <c r="Z392" s="210">
        <f>X392/COUNT($X$368:X392)*365</f>
        <v>-0.33575279496874133</v>
      </c>
      <c r="AA392" s="211">
        <f>(V392-J392)/(STDEV($T$368:T392)*SQRT(365))</f>
        <v>-3.2121934832082939</v>
      </c>
      <c r="AB392" s="120">
        <f>(S392+1)/(MAX($S$368:S392)+1)-1</f>
        <v>-0.10662391019999995</v>
      </c>
      <c r="AC392" s="123">
        <f>MIN($AB$368:AB392)</f>
        <v>-0.10662391019999995</v>
      </c>
      <c r="AD392" s="123">
        <f t="shared" ref="AD392" si="131">IF(WEEKDAY(A:A)=6,S:S,AD391)</f>
        <v>-7.4957410600000024E-2</v>
      </c>
      <c r="AE392" s="120">
        <f>(AD392+1)/(MAX($AD$273:AD392)+1)-1</f>
        <v>-8.6130086063422651E-2</v>
      </c>
      <c r="AF392" s="123">
        <f>MIN($AE$273:AE392)</f>
        <v>-8.6130086063422651E-2</v>
      </c>
      <c r="AG392" s="124">
        <f t="shared" si="39"/>
        <v>0.35</v>
      </c>
      <c r="AH392" s="124">
        <f t="shared" si="40"/>
        <v>0.06</v>
      </c>
      <c r="AI392" s="124">
        <f t="shared" si="41"/>
        <v>0.26799999999999996</v>
      </c>
    </row>
    <row r="393" spans="1:35">
      <c r="A393" s="115">
        <v>44587</v>
      </c>
      <c r="B393" s="202">
        <v>0.89610000000000001</v>
      </c>
      <c r="C393" s="202">
        <v>0.89610000000000001</v>
      </c>
      <c r="D393" s="202">
        <v>0.89610000000000001</v>
      </c>
      <c r="E393" s="204">
        <v>44899288.5</v>
      </c>
      <c r="F393" s="204">
        <v>50105220.960000001</v>
      </c>
      <c r="H393" s="201">
        <f>出入金!AB393</f>
        <v>50000000</v>
      </c>
      <c r="I393" s="201">
        <f>出入金!AC393</f>
        <v>50000000</v>
      </c>
      <c r="J393" s="34">
        <f>出入金!C391</f>
        <v>4.2599999999999978E-2</v>
      </c>
      <c r="K393" s="167">
        <f t="shared" ref="K393" si="132">L393-L392</f>
        <v>230484.00999999791</v>
      </c>
      <c r="L393" s="167">
        <f t="shared" ref="L393" si="133">E393-H393</f>
        <v>-5100711.5</v>
      </c>
      <c r="M393" s="48">
        <v>0</v>
      </c>
      <c r="N393" s="167">
        <f t="shared" ref="N393" si="134">IF(X393&gt;0,X393*H393*0.2,0)</f>
        <v>0</v>
      </c>
      <c r="O393" s="167">
        <f t="shared" ref="O393" si="135">P393</f>
        <v>-5100711.5</v>
      </c>
      <c r="P393" s="167">
        <f t="shared" ref="P393" si="136">L393-M393</f>
        <v>-5100711.5</v>
      </c>
      <c r="Q393" s="123">
        <f t="shared" ref="Q393" si="137">L393/I393</f>
        <v>-0.10201423</v>
      </c>
      <c r="R393" s="123">
        <f>K393/AVERAGE($H$368:H393)</f>
        <v>4.6096801999999581E-3</v>
      </c>
      <c r="S393" s="123">
        <f>L393/AVERAGE($H$368:H393)</f>
        <v>-0.10201423</v>
      </c>
      <c r="T393" s="123">
        <f>O393/AVERAGE($H$368:H393)</f>
        <v>-0.10201423</v>
      </c>
      <c r="U393" s="123">
        <f>P393/AVERAGE($H$368:H393)</f>
        <v>-0.10201423</v>
      </c>
      <c r="V393" s="93">
        <f>U393/COUNT($S$368:S393)*365</f>
        <v>-1.4321228442307692</v>
      </c>
      <c r="W393" s="123">
        <f>比较基准!E394/比较基准!$E$368-1</f>
        <v>-7.8379475485672589E-2</v>
      </c>
      <c r="X393" s="210">
        <f t="shared" ref="X393" si="138">S393-W393</f>
        <v>-2.3634754514327408E-2</v>
      </c>
      <c r="Y393" s="210">
        <f>R393-(比较基准!B394/比较基准!B393-1)</f>
        <v>-7.123788421261679E-4</v>
      </c>
      <c r="Z393" s="210">
        <f>X393/COUNT($X$368:X393)*365</f>
        <v>-0.33179559222036553</v>
      </c>
      <c r="AA393" s="211">
        <f>(V393-J393)/(STDEV($T$368:T393)*SQRT(365))</f>
        <v>-2.8092778866586796</v>
      </c>
      <c r="AB393" s="120">
        <f>(S393+1)/(MAX($S$368:S393)+1)-1</f>
        <v>-0.10201422999999998</v>
      </c>
      <c r="AC393" s="123">
        <f>MIN($AB$368:AB393)</f>
        <v>-0.10662391019999995</v>
      </c>
      <c r="AD393" s="123">
        <f t="shared" ref="AD393" si="139">IF(WEEKDAY(A:A)=6,S:S,AD392)</f>
        <v>-7.4957410600000024E-2</v>
      </c>
      <c r="AE393" s="120">
        <f>(AD393+1)/(MAX($AD$273:AD393)+1)-1</f>
        <v>-8.6130086063422651E-2</v>
      </c>
      <c r="AF393" s="123">
        <f>MIN($AE$273:AE393)</f>
        <v>-8.6130086063422651E-2</v>
      </c>
      <c r="AG393" s="124">
        <f t="shared" si="39"/>
        <v>0.35</v>
      </c>
      <c r="AH393" s="124">
        <f t="shared" si="40"/>
        <v>0.06</v>
      </c>
      <c r="AI393" s="124">
        <f t="shared" si="41"/>
        <v>0.26799999999999996</v>
      </c>
    </row>
    <row r="394" spans="1:35">
      <c r="A394" s="115">
        <v>44588</v>
      </c>
      <c r="B394" s="202">
        <v>0.87160000000000004</v>
      </c>
      <c r="C394" s="202">
        <v>0.87160000000000004</v>
      </c>
      <c r="D394" s="202">
        <v>0.87160000000000004</v>
      </c>
      <c r="E394" s="204">
        <v>43671710.600000001</v>
      </c>
      <c r="F394" s="204">
        <v>50105220.960000001</v>
      </c>
      <c r="H394" s="201">
        <f>出入金!AB394</f>
        <v>50000000</v>
      </c>
      <c r="I394" s="201">
        <f>出入金!AC394</f>
        <v>50000000</v>
      </c>
      <c r="J394" s="34">
        <f>出入金!C392</f>
        <v>4.2599999999999978E-2</v>
      </c>
      <c r="K394" s="167">
        <f t="shared" ref="K394" si="140">L394-L393</f>
        <v>-1227577.8999999985</v>
      </c>
      <c r="L394" s="167">
        <f t="shared" ref="L394" si="141">E394-H394</f>
        <v>-6328289.3999999985</v>
      </c>
      <c r="M394" s="48">
        <v>0</v>
      </c>
      <c r="N394" s="167">
        <f t="shared" ref="N394" si="142">IF(X394&gt;0,X394*H394*0.2,0)</f>
        <v>0</v>
      </c>
      <c r="O394" s="167">
        <f t="shared" ref="O394" si="143">P394</f>
        <v>-6328289.3999999985</v>
      </c>
      <c r="P394" s="167">
        <f t="shared" ref="P394" si="144">L394-M394</f>
        <v>-6328289.3999999985</v>
      </c>
      <c r="Q394" s="123">
        <f t="shared" ref="Q394" si="145">L394/I394</f>
        <v>-0.12656578799999996</v>
      </c>
      <c r="R394" s="123">
        <f>K394/AVERAGE($H$368:H394)</f>
        <v>-2.455155799999997E-2</v>
      </c>
      <c r="S394" s="123">
        <f>L394/AVERAGE($H$368:H394)</f>
        <v>-0.12656578799999996</v>
      </c>
      <c r="T394" s="123">
        <f>O394/AVERAGE($H$368:H394)</f>
        <v>-0.12656578799999996</v>
      </c>
      <c r="U394" s="123">
        <f>P394/AVERAGE($H$368:H394)</f>
        <v>-0.12656578799999996</v>
      </c>
      <c r="V394" s="93">
        <f>U394/COUNT($S$368:S394)*365</f>
        <v>-1.7109819488888884</v>
      </c>
      <c r="W394" s="123">
        <f>比较基准!E395/比较基准!$E$368-1</f>
        <v>-0.10238419630376505</v>
      </c>
      <c r="X394" s="210">
        <f t="shared" ref="X394" si="146">S394-W394</f>
        <v>-2.4181591696234905E-2</v>
      </c>
      <c r="Y394" s="210">
        <f>R394-(比较基准!B395/比较基准!B394-1)</f>
        <v>4.8611389701657161E-3</v>
      </c>
      <c r="Z394" s="210">
        <f>X394/COUNT($X$368:X394)*365</f>
        <v>-0.32689929515280519</v>
      </c>
      <c r="AA394" s="211">
        <f>(V394-J394)/(STDEV($T$368:T394)*SQRT(365))</f>
        <v>-3.009052161167693</v>
      </c>
      <c r="AB394" s="120">
        <f>(S394+1)/(MAX($S$368:S394)+1)-1</f>
        <v>-0.12656578799999996</v>
      </c>
      <c r="AC394" s="123">
        <f>MIN($AB$368:AB394)</f>
        <v>-0.12656578799999996</v>
      </c>
      <c r="AD394" s="123">
        <f t="shared" ref="AD394" si="147">IF(WEEKDAY(A:A)=6,S:S,AD393)</f>
        <v>-7.4957410600000024E-2</v>
      </c>
      <c r="AE394" s="120">
        <f>(AD394+1)/(MAX($AD$273:AD394)+1)-1</f>
        <v>-8.6130086063422651E-2</v>
      </c>
      <c r="AF394" s="123">
        <f>MIN($AE$273:AE394)</f>
        <v>-8.6130086063422651E-2</v>
      </c>
      <c r="AG394" s="124">
        <f t="shared" si="39"/>
        <v>0.35</v>
      </c>
      <c r="AH394" s="124">
        <f t="shared" si="40"/>
        <v>0.06</v>
      </c>
      <c r="AI394" s="124">
        <f t="shared" si="41"/>
        <v>0.26799999999999996</v>
      </c>
    </row>
    <row r="395" spans="1:35">
      <c r="A395" s="115">
        <v>44589</v>
      </c>
      <c r="B395" s="202">
        <v>0.87139999999999995</v>
      </c>
      <c r="C395" s="202">
        <v>0.87139999999999995</v>
      </c>
      <c r="D395" s="202">
        <v>0.87139999999999995</v>
      </c>
      <c r="E395" s="204">
        <v>43661689.539999999</v>
      </c>
      <c r="F395" s="204">
        <v>50105220.960000001</v>
      </c>
      <c r="H395" s="201">
        <f>出入金!AB395</f>
        <v>50000000</v>
      </c>
      <c r="I395" s="201">
        <f>出入金!AC395</f>
        <v>50000000</v>
      </c>
      <c r="J395" s="34">
        <f>出入金!C393</f>
        <v>4.2599999999999978E-2</v>
      </c>
      <c r="K395" s="167">
        <f t="shared" ref="K395" si="148">L395-L394</f>
        <v>-10021.060000002384</v>
      </c>
      <c r="L395" s="167">
        <f t="shared" ref="L395" si="149">E395-H395</f>
        <v>-6338310.4600000009</v>
      </c>
      <c r="M395" s="48">
        <v>0</v>
      </c>
      <c r="N395" s="167">
        <f t="shared" ref="N395" si="150">IF(X395&gt;0,X395*H395*0.2,0)</f>
        <v>0</v>
      </c>
      <c r="O395" s="167">
        <f t="shared" ref="O395" si="151">P395</f>
        <v>-6338310.4600000009</v>
      </c>
      <c r="P395" s="167">
        <f t="shared" ref="P395" si="152">L395-M395</f>
        <v>-6338310.4600000009</v>
      </c>
      <c r="Q395" s="123">
        <f t="shared" ref="Q395" si="153">L395/I395</f>
        <v>-0.12676620920000001</v>
      </c>
      <c r="R395" s="123">
        <f>K395/AVERAGE($H$368:H395)</f>
        <v>-2.0042120000004769E-4</v>
      </c>
      <c r="S395" s="123">
        <f>L395/AVERAGE($H$368:H395)</f>
        <v>-0.12676620920000001</v>
      </c>
      <c r="T395" s="123">
        <f>O395/AVERAGE($H$368:H395)</f>
        <v>-0.12676620920000001</v>
      </c>
      <c r="U395" s="123">
        <f>P395/AVERAGE($H$368:H395)</f>
        <v>-0.12676620920000001</v>
      </c>
      <c r="V395" s="93">
        <f>U395/COUNT($S$368:S395)*365</f>
        <v>-1.6524880842142857</v>
      </c>
      <c r="W395" s="123">
        <f>比较基准!E396/比较基准!$E$368-1</f>
        <v>-0.10583364757986335</v>
      </c>
      <c r="X395" s="210">
        <f t="shared" ref="X395" si="154">S395-W395</f>
        <v>-2.0932561620136653E-2</v>
      </c>
      <c r="Y395" s="210">
        <f>R395-(比较基准!B396/比较基准!B395-1)</f>
        <v>-2.0539552305561511E-3</v>
      </c>
      <c r="Z395" s="210">
        <f>X395/COUNT($X$368:X395)*365</f>
        <v>-0.27287089254820995</v>
      </c>
      <c r="AA395" s="211">
        <f>(V395-J395)/(STDEV($T$368:T395)*SQRT(365))</f>
        <v>-2.6999349754070185</v>
      </c>
      <c r="AB395" s="120">
        <f>(S395+1)/(MAX($S$368:S395)+1)-1</f>
        <v>-0.12676620920000004</v>
      </c>
      <c r="AC395" s="123">
        <f>MIN($AB$368:AB395)</f>
        <v>-0.12676620920000004</v>
      </c>
      <c r="AD395" s="123">
        <f t="shared" ref="AD395" si="155">IF(WEEKDAY(A:A)=6,S:S,AD394)</f>
        <v>-0.12676620920000001</v>
      </c>
      <c r="AE395" s="120">
        <f>(AD395+1)/(MAX($AD$273:AD395)+1)-1</f>
        <v>-0.13731313737401074</v>
      </c>
      <c r="AF395" s="123">
        <f>MIN($AE$273:AE395)</f>
        <v>-0.13731313737401074</v>
      </c>
      <c r="AG395" s="124">
        <f t="shared" si="39"/>
        <v>0.35</v>
      </c>
      <c r="AH395" s="124">
        <f t="shared" si="40"/>
        <v>0.06</v>
      </c>
      <c r="AI395" s="124">
        <f t="shared" si="41"/>
        <v>0.26799999999999996</v>
      </c>
    </row>
    <row r="396" spans="1:35">
      <c r="A396" s="115">
        <v>44590</v>
      </c>
      <c r="B396" s="202">
        <v>0.87139999999999995</v>
      </c>
      <c r="C396" s="202">
        <v>0.87139999999999995</v>
      </c>
      <c r="D396" s="202">
        <v>0.87139999999999995</v>
      </c>
      <c r="E396" s="204">
        <v>43661689.539999999</v>
      </c>
      <c r="F396" s="204">
        <v>50105220.960000001</v>
      </c>
      <c r="H396" s="201">
        <f>出入金!AB396</f>
        <v>50000000</v>
      </c>
      <c r="I396" s="201">
        <f>出入金!AC396</f>
        <v>50000000</v>
      </c>
      <c r="J396" s="34">
        <f>出入金!C394</f>
        <v>4.2599999999999978E-2</v>
      </c>
      <c r="K396" s="167">
        <f t="shared" ref="K396:K405" si="156">L396-L395</f>
        <v>0</v>
      </c>
      <c r="L396" s="167">
        <f t="shared" ref="L396:L405" si="157">E396-H396</f>
        <v>-6338310.4600000009</v>
      </c>
      <c r="M396" s="48">
        <v>0</v>
      </c>
      <c r="N396" s="167">
        <f t="shared" ref="N396:N405" si="158">IF(X396&gt;0,X396*H396*0.2,0)</f>
        <v>0</v>
      </c>
      <c r="O396" s="167">
        <f t="shared" ref="O396:O405" si="159">P396</f>
        <v>-6338310.4600000009</v>
      </c>
      <c r="P396" s="167">
        <f t="shared" ref="P396:P405" si="160">L396-M396</f>
        <v>-6338310.4600000009</v>
      </c>
      <c r="Q396" s="123">
        <f t="shared" ref="Q396:Q405" si="161">L396/I396</f>
        <v>-0.12676620920000001</v>
      </c>
      <c r="R396" s="123">
        <f>K396/AVERAGE($H$368:H396)</f>
        <v>0</v>
      </c>
      <c r="S396" s="123">
        <f>L396/AVERAGE($H$368:H396)</f>
        <v>-0.12676620920000001</v>
      </c>
      <c r="T396" s="123">
        <f>O396/AVERAGE($H$368:H396)</f>
        <v>-0.12676620920000001</v>
      </c>
      <c r="U396" s="123">
        <f>P396/AVERAGE($H$368:H396)</f>
        <v>-0.12676620920000001</v>
      </c>
      <c r="V396" s="93">
        <f>U396/COUNT($S$368:S396)*365</f>
        <v>-1.5955057364827587</v>
      </c>
      <c r="W396" s="123">
        <f>比较基准!E397/比较基准!$E$368-1</f>
        <v>-0.10583364757986335</v>
      </c>
      <c r="X396" s="210">
        <f t="shared" ref="X396:X405" si="162">S396-W396</f>
        <v>-2.0932561620136653E-2</v>
      </c>
      <c r="Y396" s="210">
        <f>R396-(比较基准!B397/比较基准!B396-1)</f>
        <v>0</v>
      </c>
      <c r="Z396" s="210">
        <f>X396/COUNT($X$368:X396)*365</f>
        <v>-0.26346155142585787</v>
      </c>
      <c r="AA396" s="211">
        <f>(V396-J396)/(STDEV($T$368:T396)*SQRT(365))</f>
        <v>-2.4685551018043603</v>
      </c>
      <c r="AB396" s="120">
        <f>(S396+1)/(MAX($S$368:S396)+1)-1</f>
        <v>-0.12676620920000004</v>
      </c>
      <c r="AC396" s="123">
        <f>MIN($AB$368:AB396)</f>
        <v>-0.12676620920000004</v>
      </c>
      <c r="AD396" s="123">
        <f t="shared" ref="AD396:AD405" si="163">IF(WEEKDAY(A:A)=6,S:S,AD395)</f>
        <v>-0.12676620920000001</v>
      </c>
      <c r="AE396" s="120">
        <f>(AD396+1)/(MAX($AD$273:AD396)+1)-1</f>
        <v>-0.13731313737401074</v>
      </c>
      <c r="AF396" s="123">
        <f>MIN($AE$273:AE396)</f>
        <v>-0.13731313737401074</v>
      </c>
      <c r="AG396" s="124">
        <f t="shared" si="39"/>
        <v>0.35</v>
      </c>
      <c r="AH396" s="124">
        <f t="shared" si="40"/>
        <v>0.06</v>
      </c>
      <c r="AI396" s="124">
        <f t="shared" si="41"/>
        <v>0.26799999999999996</v>
      </c>
    </row>
    <row r="397" spans="1:35">
      <c r="A397" s="115">
        <v>44591</v>
      </c>
      <c r="B397" s="202">
        <v>0.87139999999999995</v>
      </c>
      <c r="C397" s="202">
        <v>0.87139999999999995</v>
      </c>
      <c r="D397" s="202">
        <v>0.87139999999999995</v>
      </c>
      <c r="E397" s="204">
        <v>43661689.539999999</v>
      </c>
      <c r="F397" s="204">
        <v>50105220.960000001</v>
      </c>
      <c r="H397" s="201">
        <f>出入金!AB397</f>
        <v>50000000</v>
      </c>
      <c r="I397" s="201">
        <f>出入金!AC397</f>
        <v>50000000</v>
      </c>
      <c r="J397" s="34">
        <f>出入金!C395</f>
        <v>4.2599999999999978E-2</v>
      </c>
      <c r="K397" s="167">
        <f t="shared" si="156"/>
        <v>0</v>
      </c>
      <c r="L397" s="167">
        <f t="shared" si="157"/>
        <v>-6338310.4600000009</v>
      </c>
      <c r="M397" s="48">
        <v>0</v>
      </c>
      <c r="N397" s="167">
        <f t="shared" si="158"/>
        <v>0</v>
      </c>
      <c r="O397" s="167">
        <f t="shared" si="159"/>
        <v>-6338310.4600000009</v>
      </c>
      <c r="P397" s="167">
        <f t="shared" si="160"/>
        <v>-6338310.4600000009</v>
      </c>
      <c r="Q397" s="123">
        <f t="shared" si="161"/>
        <v>-0.12676620920000001</v>
      </c>
      <c r="R397" s="123">
        <f>K397/AVERAGE($H$368:H397)</f>
        <v>0</v>
      </c>
      <c r="S397" s="123">
        <f>L397/AVERAGE($H$368:H397)</f>
        <v>-0.12676620920000001</v>
      </c>
      <c r="T397" s="123">
        <f>O397/AVERAGE($H$368:H397)</f>
        <v>-0.12676620920000001</v>
      </c>
      <c r="U397" s="123">
        <f>P397/AVERAGE($H$368:H397)</f>
        <v>-0.12676620920000001</v>
      </c>
      <c r="V397" s="93">
        <f>U397/COUNT($S$368:S397)*365</f>
        <v>-1.5423222119333333</v>
      </c>
      <c r="W397" s="123">
        <f>比较基准!E398/比较基准!$E$368-1</f>
        <v>-0.10583364757986335</v>
      </c>
      <c r="X397" s="210">
        <f t="shared" si="162"/>
        <v>-2.0932561620136653E-2</v>
      </c>
      <c r="Y397" s="210">
        <f>R397-(比较基准!B398/比较基准!B397-1)</f>
        <v>0</v>
      </c>
      <c r="Z397" s="210">
        <f>X397/COUNT($X$368:X397)*365</f>
        <v>-0.25467949971166259</v>
      </c>
      <c r="AA397" s="211">
        <f>(V397-J397)/(STDEV($T$368:T397)*SQRT(365))</f>
        <v>-2.2888989061373017</v>
      </c>
      <c r="AB397" s="120">
        <f>(S397+1)/(MAX($S$368:S397)+1)-1</f>
        <v>-0.12676620920000004</v>
      </c>
      <c r="AC397" s="123">
        <f>MIN($AB$368:AB397)</f>
        <v>-0.12676620920000004</v>
      </c>
      <c r="AD397" s="123">
        <f t="shared" si="163"/>
        <v>-0.12676620920000001</v>
      </c>
      <c r="AE397" s="120">
        <f>(AD397+1)/(MAX($AD$273:AD397)+1)-1</f>
        <v>-0.13731313737401074</v>
      </c>
      <c r="AF397" s="123">
        <f>MIN($AE$273:AE397)</f>
        <v>-0.13731313737401074</v>
      </c>
      <c r="AG397" s="124">
        <f t="shared" si="39"/>
        <v>0.35</v>
      </c>
      <c r="AH397" s="124">
        <f t="shared" si="40"/>
        <v>0.06</v>
      </c>
      <c r="AI397" s="124">
        <f t="shared" si="41"/>
        <v>0.26799999999999996</v>
      </c>
    </row>
    <row r="398" spans="1:35">
      <c r="A398" s="115">
        <v>44592</v>
      </c>
      <c r="B398" s="202">
        <v>0.87139999999999995</v>
      </c>
      <c r="C398" s="202">
        <v>0.87139999999999995</v>
      </c>
      <c r="D398" s="202">
        <v>0.87139999999999995</v>
      </c>
      <c r="E398" s="204">
        <v>43661689.539999999</v>
      </c>
      <c r="F398" s="204">
        <v>50105220.960000001</v>
      </c>
      <c r="H398" s="201">
        <f>出入金!AB398</f>
        <v>50000000</v>
      </c>
      <c r="I398" s="201">
        <f>出入金!AC398</f>
        <v>50000000</v>
      </c>
      <c r="J398" s="34">
        <f>出入金!C396</f>
        <v>4.2599999999999978E-2</v>
      </c>
      <c r="K398" s="167">
        <f t="shared" si="156"/>
        <v>0</v>
      </c>
      <c r="L398" s="167">
        <f t="shared" si="157"/>
        <v>-6338310.4600000009</v>
      </c>
      <c r="M398" s="48">
        <v>0</v>
      </c>
      <c r="N398" s="167">
        <f t="shared" si="158"/>
        <v>0</v>
      </c>
      <c r="O398" s="167">
        <f t="shared" si="159"/>
        <v>-6338310.4600000009</v>
      </c>
      <c r="P398" s="167">
        <f t="shared" si="160"/>
        <v>-6338310.4600000009</v>
      </c>
      <c r="Q398" s="123">
        <f t="shared" si="161"/>
        <v>-0.12676620920000001</v>
      </c>
      <c r="R398" s="123">
        <f>K398/AVERAGE($H$368:H398)</f>
        <v>0</v>
      </c>
      <c r="S398" s="123">
        <f>L398/AVERAGE($H$368:H398)</f>
        <v>-0.12676620920000001</v>
      </c>
      <c r="T398" s="123">
        <f>O398/AVERAGE($H$368:H398)</f>
        <v>-0.12676620920000001</v>
      </c>
      <c r="U398" s="123">
        <f>P398/AVERAGE($H$368:H398)</f>
        <v>-0.12676620920000001</v>
      </c>
      <c r="V398" s="93">
        <f>U398/COUNT($S$368:S398)*365</f>
        <v>-1.4925698825161291</v>
      </c>
      <c r="W398" s="123">
        <f>比较基准!E399/比较基准!$E$368-1</f>
        <v>-0.10583364757986335</v>
      </c>
      <c r="X398" s="210">
        <f t="shared" si="162"/>
        <v>-2.0932561620136653E-2</v>
      </c>
      <c r="Y398" s="210">
        <f>R398-(比较基准!B399/比较基准!B398-1)</f>
        <v>0</v>
      </c>
      <c r="Z398" s="210">
        <f>X398/COUNT($X$368:X398)*365</f>
        <v>-0.24646403197902833</v>
      </c>
      <c r="AA398" s="211">
        <f>(V398-J398)/(STDEV($T$368:T398)*SQRT(365))</f>
        <v>-2.1442140497125299</v>
      </c>
      <c r="AB398" s="120">
        <f>(S398+1)/(MAX($S$368:S398)+1)-1</f>
        <v>-0.12676620920000004</v>
      </c>
      <c r="AC398" s="123">
        <f>MIN($AB$368:AB398)</f>
        <v>-0.12676620920000004</v>
      </c>
      <c r="AD398" s="123">
        <f t="shared" si="163"/>
        <v>-0.12676620920000001</v>
      </c>
      <c r="AE398" s="120">
        <f>(AD398+1)/(MAX($AD$273:AD398)+1)-1</f>
        <v>-0.13731313737401074</v>
      </c>
      <c r="AF398" s="123">
        <f>MIN($AE$273:AE398)</f>
        <v>-0.13731313737401074</v>
      </c>
      <c r="AG398" s="124">
        <f t="shared" si="39"/>
        <v>0.35</v>
      </c>
      <c r="AH398" s="124">
        <f t="shared" si="40"/>
        <v>0.06</v>
      </c>
      <c r="AI398" s="124">
        <f t="shared" si="41"/>
        <v>0.26799999999999996</v>
      </c>
    </row>
    <row r="399" spans="1:35">
      <c r="A399" s="115">
        <v>44593</v>
      </c>
      <c r="B399" s="202">
        <v>0.87139999999999995</v>
      </c>
      <c r="C399" s="202">
        <v>0.87139999999999995</v>
      </c>
      <c r="D399" s="202">
        <v>0.87139999999999995</v>
      </c>
      <c r="E399" s="204">
        <v>43661689.539999999</v>
      </c>
      <c r="F399" s="204">
        <v>50105220.960000001</v>
      </c>
      <c r="H399" s="201">
        <f>出入金!AB399</f>
        <v>50000000</v>
      </c>
      <c r="I399" s="201">
        <f>出入金!AC399</f>
        <v>50000000</v>
      </c>
      <c r="J399" s="34">
        <f>出入金!C397</f>
        <v>4.2599999999999978E-2</v>
      </c>
      <c r="K399" s="167">
        <f t="shared" si="156"/>
        <v>0</v>
      </c>
      <c r="L399" s="167">
        <f t="shared" si="157"/>
        <v>-6338310.4600000009</v>
      </c>
      <c r="M399" s="48">
        <v>0</v>
      </c>
      <c r="N399" s="167">
        <f t="shared" si="158"/>
        <v>0</v>
      </c>
      <c r="O399" s="167">
        <f t="shared" si="159"/>
        <v>-6338310.4600000009</v>
      </c>
      <c r="P399" s="167">
        <f t="shared" si="160"/>
        <v>-6338310.4600000009</v>
      </c>
      <c r="Q399" s="123">
        <f t="shared" si="161"/>
        <v>-0.12676620920000001</v>
      </c>
      <c r="R399" s="123">
        <f>K399/AVERAGE($H$368:H399)</f>
        <v>0</v>
      </c>
      <c r="S399" s="123">
        <f>L399/AVERAGE($H$368:H399)</f>
        <v>-0.12676620920000001</v>
      </c>
      <c r="T399" s="123">
        <f>O399/AVERAGE($H$368:H399)</f>
        <v>-0.12676620920000001</v>
      </c>
      <c r="U399" s="123">
        <f>P399/AVERAGE($H$368:H399)</f>
        <v>-0.12676620920000001</v>
      </c>
      <c r="V399" s="93">
        <f>U399/COUNT($S$368:S399)*365</f>
        <v>-1.4459270736875001</v>
      </c>
      <c r="W399" s="123">
        <f>比较基准!E400/比较基准!$E$368-1</f>
        <v>-0.10583364757986335</v>
      </c>
      <c r="X399" s="210">
        <f t="shared" si="162"/>
        <v>-2.0932561620136653E-2</v>
      </c>
      <c r="Y399" s="210">
        <f>R399-(比较基准!B400/比较基准!B399-1)</f>
        <v>0</v>
      </c>
      <c r="Z399" s="210">
        <f>X399/COUNT($X$368:X399)*365</f>
        <v>-0.23876203097968368</v>
      </c>
      <c r="AA399" s="211">
        <f>(V399-J399)/(STDEV($T$368:T399)*SQRT(365))</f>
        <v>-2.0244735384773755</v>
      </c>
      <c r="AB399" s="120">
        <f>(S399+1)/(MAX($S$368:S399)+1)-1</f>
        <v>-0.12676620920000004</v>
      </c>
      <c r="AC399" s="123">
        <f>MIN($AB$368:AB399)</f>
        <v>-0.12676620920000004</v>
      </c>
      <c r="AD399" s="123">
        <f t="shared" si="163"/>
        <v>-0.12676620920000001</v>
      </c>
      <c r="AE399" s="120">
        <f>(AD399+1)/(MAX($AD$273:AD399)+1)-1</f>
        <v>-0.13731313737401074</v>
      </c>
      <c r="AF399" s="123">
        <f>MIN($AE$273:AE399)</f>
        <v>-0.13731313737401074</v>
      </c>
      <c r="AG399" s="124">
        <f t="shared" si="39"/>
        <v>0.35</v>
      </c>
      <c r="AH399" s="124">
        <f t="shared" si="40"/>
        <v>0.06</v>
      </c>
      <c r="AI399" s="124">
        <f t="shared" si="41"/>
        <v>0.26799999999999996</v>
      </c>
    </row>
    <row r="400" spans="1:35">
      <c r="A400" s="115">
        <v>44594</v>
      </c>
      <c r="B400" s="202">
        <v>0.87139999999999995</v>
      </c>
      <c r="C400" s="202">
        <v>0.87139999999999995</v>
      </c>
      <c r="D400" s="202">
        <v>0.87139999999999995</v>
      </c>
      <c r="E400" s="204">
        <v>43661689.539999999</v>
      </c>
      <c r="F400" s="204">
        <v>50105220.960000001</v>
      </c>
      <c r="H400" s="201">
        <f>出入金!AB400</f>
        <v>50000000</v>
      </c>
      <c r="I400" s="201">
        <f>出入金!AC400</f>
        <v>50000000</v>
      </c>
      <c r="J400" s="34">
        <f>出入金!C398</f>
        <v>4.2599999999999978E-2</v>
      </c>
      <c r="K400" s="167">
        <f t="shared" si="156"/>
        <v>0</v>
      </c>
      <c r="L400" s="167">
        <f t="shared" si="157"/>
        <v>-6338310.4600000009</v>
      </c>
      <c r="M400" s="48">
        <v>0</v>
      </c>
      <c r="N400" s="167">
        <f t="shared" si="158"/>
        <v>0</v>
      </c>
      <c r="O400" s="167">
        <f t="shared" si="159"/>
        <v>-6338310.4600000009</v>
      </c>
      <c r="P400" s="167">
        <f t="shared" si="160"/>
        <v>-6338310.4600000009</v>
      </c>
      <c r="Q400" s="123">
        <f t="shared" si="161"/>
        <v>-0.12676620920000001</v>
      </c>
      <c r="R400" s="123">
        <f>K400/AVERAGE($H$368:H400)</f>
        <v>0</v>
      </c>
      <c r="S400" s="123">
        <f>L400/AVERAGE($H$368:H400)</f>
        <v>-0.12676620920000001</v>
      </c>
      <c r="T400" s="123">
        <f>O400/AVERAGE($H$368:H400)</f>
        <v>-0.12676620920000001</v>
      </c>
      <c r="U400" s="123">
        <f>P400/AVERAGE($H$368:H400)</f>
        <v>-0.12676620920000001</v>
      </c>
      <c r="V400" s="93">
        <f>U400/COUNT($S$368:S400)*365</f>
        <v>-1.4021111017575758</v>
      </c>
      <c r="W400" s="123">
        <f>比较基准!E401/比较基准!$E$368-1</f>
        <v>-0.10583364757986335</v>
      </c>
      <c r="X400" s="210">
        <f t="shared" si="162"/>
        <v>-2.0932561620136653E-2</v>
      </c>
      <c r="Y400" s="210">
        <f>R400-(比较基准!B401/比较基准!B400-1)</f>
        <v>0</v>
      </c>
      <c r="Z400" s="210">
        <f>X400/COUNT($X$368:X400)*365</f>
        <v>-0.23152681791969326</v>
      </c>
      <c r="AA400" s="211">
        <f>(V400-J400)/(STDEV($T$368:T400)*SQRT(365))</f>
        <v>-1.9232609358319535</v>
      </c>
      <c r="AB400" s="120">
        <f>(S400+1)/(MAX($S$368:S400)+1)-1</f>
        <v>-0.12676620920000004</v>
      </c>
      <c r="AC400" s="123">
        <f>MIN($AB$368:AB400)</f>
        <v>-0.12676620920000004</v>
      </c>
      <c r="AD400" s="123">
        <f t="shared" si="163"/>
        <v>-0.12676620920000001</v>
      </c>
      <c r="AE400" s="120">
        <f>(AD400+1)/(MAX($AD$273:AD400)+1)-1</f>
        <v>-0.13731313737401074</v>
      </c>
      <c r="AF400" s="123">
        <f>MIN($AE$273:AE400)</f>
        <v>-0.13731313737401074</v>
      </c>
      <c r="AG400" s="124">
        <f t="shared" si="39"/>
        <v>0.35</v>
      </c>
      <c r="AH400" s="124">
        <f t="shared" si="40"/>
        <v>0.06</v>
      </c>
      <c r="AI400" s="124">
        <f t="shared" si="41"/>
        <v>0.26799999999999996</v>
      </c>
    </row>
    <row r="401" spans="1:35">
      <c r="A401" s="115">
        <v>44595</v>
      </c>
      <c r="B401" s="202">
        <v>0.87139999999999995</v>
      </c>
      <c r="C401" s="202">
        <v>0.87139999999999995</v>
      </c>
      <c r="D401" s="202">
        <v>0.87139999999999995</v>
      </c>
      <c r="E401" s="204">
        <v>43661689.539999999</v>
      </c>
      <c r="F401" s="204">
        <v>50105220.960000001</v>
      </c>
      <c r="H401" s="201">
        <f>出入金!AB401</f>
        <v>50000000</v>
      </c>
      <c r="I401" s="201">
        <f>出入金!AC401</f>
        <v>50000000</v>
      </c>
      <c r="J401" s="34">
        <f>出入金!C399</f>
        <v>4.2599999999999978E-2</v>
      </c>
      <c r="K401" s="167">
        <f t="shared" si="156"/>
        <v>0</v>
      </c>
      <c r="L401" s="167">
        <f t="shared" si="157"/>
        <v>-6338310.4600000009</v>
      </c>
      <c r="M401" s="48">
        <v>0</v>
      </c>
      <c r="N401" s="167">
        <f t="shared" si="158"/>
        <v>0</v>
      </c>
      <c r="O401" s="167">
        <f t="shared" si="159"/>
        <v>-6338310.4600000009</v>
      </c>
      <c r="P401" s="167">
        <f t="shared" si="160"/>
        <v>-6338310.4600000009</v>
      </c>
      <c r="Q401" s="123">
        <f t="shared" si="161"/>
        <v>-0.12676620920000001</v>
      </c>
      <c r="R401" s="123">
        <f>K401/AVERAGE($H$368:H401)</f>
        <v>0</v>
      </c>
      <c r="S401" s="123">
        <f>L401/AVERAGE($H$368:H401)</f>
        <v>-0.12676620920000001</v>
      </c>
      <c r="T401" s="123">
        <f>O401/AVERAGE($H$368:H401)</f>
        <v>-0.12676620920000001</v>
      </c>
      <c r="U401" s="123">
        <f>P401/AVERAGE($H$368:H401)</f>
        <v>-0.12676620920000001</v>
      </c>
      <c r="V401" s="93">
        <f>U401/COUNT($S$368:S401)*365</f>
        <v>-1.3608725399411765</v>
      </c>
      <c r="W401" s="123">
        <f>比较基准!E402/比较基准!$E$368-1</f>
        <v>-0.10583364757986335</v>
      </c>
      <c r="X401" s="210">
        <f t="shared" si="162"/>
        <v>-2.0932561620136653E-2</v>
      </c>
      <c r="Y401" s="210">
        <f>R401-(比较基准!B402/比较基准!B401-1)</f>
        <v>0</v>
      </c>
      <c r="Z401" s="210">
        <f>X401/COUNT($X$368:X401)*365</f>
        <v>-0.22471720562793759</v>
      </c>
      <c r="AA401" s="211">
        <f>(V401-J401)/(STDEV($T$368:T401)*SQRT(365))</f>
        <v>-1.8362545844564313</v>
      </c>
      <c r="AB401" s="120">
        <f>(S401+1)/(MAX($S$368:S401)+1)-1</f>
        <v>-0.12676620920000004</v>
      </c>
      <c r="AC401" s="123">
        <f>MIN($AB$368:AB401)</f>
        <v>-0.12676620920000004</v>
      </c>
      <c r="AD401" s="123">
        <f t="shared" si="163"/>
        <v>-0.12676620920000001</v>
      </c>
      <c r="AE401" s="120">
        <f>(AD401+1)/(MAX($AD$273:AD401)+1)-1</f>
        <v>-0.13731313737401074</v>
      </c>
      <c r="AF401" s="123">
        <f>MIN($AE$273:AE401)</f>
        <v>-0.13731313737401074</v>
      </c>
      <c r="AG401" s="124">
        <f t="shared" si="39"/>
        <v>0.35</v>
      </c>
      <c r="AH401" s="124">
        <f t="shared" si="40"/>
        <v>0.06</v>
      </c>
      <c r="AI401" s="124">
        <f t="shared" si="41"/>
        <v>0.26799999999999996</v>
      </c>
    </row>
    <row r="402" spans="1:35">
      <c r="A402" s="115">
        <v>44596</v>
      </c>
      <c r="B402" s="202">
        <v>0.87139999999999995</v>
      </c>
      <c r="C402" s="202">
        <v>0.87139999999999995</v>
      </c>
      <c r="D402" s="202">
        <v>0.87139999999999995</v>
      </c>
      <c r="E402" s="204">
        <v>43661689.539999999</v>
      </c>
      <c r="F402" s="204">
        <v>50105220.960000001</v>
      </c>
      <c r="H402" s="201">
        <f>出入金!AB402</f>
        <v>50000000</v>
      </c>
      <c r="I402" s="201">
        <f>出入金!AC402</f>
        <v>50000000</v>
      </c>
      <c r="J402" s="34">
        <f>出入金!C400</f>
        <v>4.2599999999999978E-2</v>
      </c>
      <c r="K402" s="167">
        <f t="shared" si="156"/>
        <v>0</v>
      </c>
      <c r="L402" s="167">
        <f t="shared" si="157"/>
        <v>-6338310.4600000009</v>
      </c>
      <c r="M402" s="48">
        <v>0</v>
      </c>
      <c r="N402" s="167">
        <f t="shared" si="158"/>
        <v>0</v>
      </c>
      <c r="O402" s="167">
        <f t="shared" si="159"/>
        <v>-6338310.4600000009</v>
      </c>
      <c r="P402" s="167">
        <f t="shared" si="160"/>
        <v>-6338310.4600000009</v>
      </c>
      <c r="Q402" s="123">
        <f t="shared" si="161"/>
        <v>-0.12676620920000001</v>
      </c>
      <c r="R402" s="123">
        <f>K402/AVERAGE($H$368:H402)</f>
        <v>0</v>
      </c>
      <c r="S402" s="123">
        <f>L402/AVERAGE($H$368:H402)</f>
        <v>-0.12676620920000001</v>
      </c>
      <c r="T402" s="123">
        <f>O402/AVERAGE($H$368:H402)</f>
        <v>-0.12676620920000001</v>
      </c>
      <c r="U402" s="123">
        <f>P402/AVERAGE($H$368:H402)</f>
        <v>-0.12676620920000001</v>
      </c>
      <c r="V402" s="93">
        <f>U402/COUNT($S$368:S402)*365</f>
        <v>-1.3219904673714287</v>
      </c>
      <c r="W402" s="123">
        <f>比较基准!E403/比较基准!$E$368-1</f>
        <v>-0.10583364757986335</v>
      </c>
      <c r="X402" s="210">
        <f t="shared" si="162"/>
        <v>-2.0932561620136653E-2</v>
      </c>
      <c r="Y402" s="210">
        <f>R402-(比较基准!B403/比较基准!B402-1)</f>
        <v>0</v>
      </c>
      <c r="Z402" s="210">
        <f>X402/COUNT($X$368:X402)*365</f>
        <v>-0.21829671403856793</v>
      </c>
      <c r="AA402" s="211">
        <f>(V402-J402)/(STDEV($T$368:T402)*SQRT(365))</f>
        <v>-1.7604233351910998</v>
      </c>
      <c r="AB402" s="120">
        <f>(S402+1)/(MAX($S$368:S402)+1)-1</f>
        <v>-0.12676620920000004</v>
      </c>
      <c r="AC402" s="123">
        <f>MIN($AB$368:AB402)</f>
        <v>-0.12676620920000004</v>
      </c>
      <c r="AD402" s="123">
        <f t="shared" si="163"/>
        <v>-0.12676620920000001</v>
      </c>
      <c r="AE402" s="120">
        <f>(AD402+1)/(MAX($AD$273:AD402)+1)-1</f>
        <v>-0.13731313737401074</v>
      </c>
      <c r="AF402" s="123">
        <f>MIN($AE$273:AE402)</f>
        <v>-0.13731313737401074</v>
      </c>
      <c r="AG402" s="124">
        <f t="shared" si="39"/>
        <v>0.35</v>
      </c>
      <c r="AH402" s="124">
        <f t="shared" si="40"/>
        <v>0.06</v>
      </c>
      <c r="AI402" s="124">
        <f t="shared" si="41"/>
        <v>0.26799999999999996</v>
      </c>
    </row>
    <row r="403" spans="1:35">
      <c r="A403" s="115">
        <v>44597</v>
      </c>
      <c r="B403" s="202">
        <v>0.87139999999999995</v>
      </c>
      <c r="C403" s="202">
        <v>0.87139999999999995</v>
      </c>
      <c r="D403" s="202">
        <v>0.87139999999999995</v>
      </c>
      <c r="E403" s="204">
        <v>43661689.539999999</v>
      </c>
      <c r="F403" s="204">
        <v>50105220.960000001</v>
      </c>
      <c r="H403" s="201">
        <f>出入金!AB403</f>
        <v>50000000</v>
      </c>
      <c r="I403" s="201">
        <f>出入金!AC403</f>
        <v>50000000</v>
      </c>
      <c r="J403" s="34">
        <f>出入金!C401</f>
        <v>4.2599999999999978E-2</v>
      </c>
      <c r="K403" s="167">
        <f t="shared" si="156"/>
        <v>0</v>
      </c>
      <c r="L403" s="167">
        <f t="shared" si="157"/>
        <v>-6338310.4600000009</v>
      </c>
      <c r="M403" s="48">
        <v>0</v>
      </c>
      <c r="N403" s="167">
        <f t="shared" si="158"/>
        <v>0</v>
      </c>
      <c r="O403" s="167">
        <f t="shared" si="159"/>
        <v>-6338310.4600000009</v>
      </c>
      <c r="P403" s="167">
        <f t="shared" si="160"/>
        <v>-6338310.4600000009</v>
      </c>
      <c r="Q403" s="123">
        <f t="shared" si="161"/>
        <v>-0.12676620920000001</v>
      </c>
      <c r="R403" s="123">
        <f>K403/AVERAGE($H$368:H403)</f>
        <v>0</v>
      </c>
      <c r="S403" s="123">
        <f>L403/AVERAGE($H$368:H403)</f>
        <v>-0.12676620920000001</v>
      </c>
      <c r="T403" s="123">
        <f>O403/AVERAGE($H$368:H403)</f>
        <v>-0.12676620920000001</v>
      </c>
      <c r="U403" s="123">
        <f>P403/AVERAGE($H$368:H403)</f>
        <v>-0.12676620920000001</v>
      </c>
      <c r="V403" s="93">
        <f>U403/COUNT($S$368:S403)*365</f>
        <v>-1.2852685099444445</v>
      </c>
      <c r="W403" s="123">
        <f>比较基准!E404/比较基准!$E$368-1</f>
        <v>-0.10583364757986335</v>
      </c>
      <c r="X403" s="210">
        <f t="shared" si="162"/>
        <v>-2.0932561620136653E-2</v>
      </c>
      <c r="Y403" s="210">
        <f>R403-(比较基准!B404/比较基准!B403-1)</f>
        <v>0</v>
      </c>
      <c r="Z403" s="210">
        <f>X403/COUNT($X$368:X403)*365</f>
        <v>-0.21223291642638553</v>
      </c>
      <c r="AA403" s="211">
        <f>(V403-J403)/(STDEV($T$368:T403)*SQRT(365))</f>
        <v>-1.6935700516772654</v>
      </c>
      <c r="AB403" s="120">
        <f>(S403+1)/(MAX($S$368:S403)+1)-1</f>
        <v>-0.12676620920000004</v>
      </c>
      <c r="AC403" s="123">
        <f>MIN($AB$368:AB403)</f>
        <v>-0.12676620920000004</v>
      </c>
      <c r="AD403" s="123">
        <f t="shared" si="163"/>
        <v>-0.12676620920000001</v>
      </c>
      <c r="AE403" s="120">
        <f>(AD403+1)/(MAX($AD$273:AD403)+1)-1</f>
        <v>-0.13731313737401074</v>
      </c>
      <c r="AF403" s="123">
        <f>MIN($AE$273:AE403)</f>
        <v>-0.13731313737401074</v>
      </c>
      <c r="AG403" s="124">
        <f t="shared" si="39"/>
        <v>0.35</v>
      </c>
      <c r="AH403" s="124">
        <f t="shared" si="40"/>
        <v>0.06</v>
      </c>
      <c r="AI403" s="124">
        <f t="shared" si="41"/>
        <v>0.26799999999999996</v>
      </c>
    </row>
    <row r="404" spans="1:35">
      <c r="A404" s="115">
        <v>44598</v>
      </c>
      <c r="B404" s="202">
        <v>0.87139999999999995</v>
      </c>
      <c r="C404" s="202">
        <v>0.87139999999999995</v>
      </c>
      <c r="D404" s="202">
        <v>0.87139999999999995</v>
      </c>
      <c r="E404" s="204">
        <v>43661689.539999999</v>
      </c>
      <c r="F404" s="204">
        <v>50105220.960000001</v>
      </c>
      <c r="H404" s="201">
        <f>出入金!AB404</f>
        <v>50000000</v>
      </c>
      <c r="I404" s="201">
        <f>出入金!AC404</f>
        <v>50000000</v>
      </c>
      <c r="J404" s="34">
        <f>出入金!C402</f>
        <v>4.2599999999999978E-2</v>
      </c>
      <c r="K404" s="167">
        <f t="shared" si="156"/>
        <v>0</v>
      </c>
      <c r="L404" s="167">
        <f t="shared" si="157"/>
        <v>-6338310.4600000009</v>
      </c>
      <c r="M404" s="48">
        <v>0</v>
      </c>
      <c r="N404" s="167">
        <f t="shared" si="158"/>
        <v>0</v>
      </c>
      <c r="O404" s="167">
        <f t="shared" si="159"/>
        <v>-6338310.4600000009</v>
      </c>
      <c r="P404" s="167">
        <f t="shared" si="160"/>
        <v>-6338310.4600000009</v>
      </c>
      <c r="Q404" s="123">
        <f t="shared" si="161"/>
        <v>-0.12676620920000001</v>
      </c>
      <c r="R404" s="123">
        <f>K404/AVERAGE($H$368:H404)</f>
        <v>0</v>
      </c>
      <c r="S404" s="123">
        <f>L404/AVERAGE($H$368:H404)</f>
        <v>-0.12676620920000001</v>
      </c>
      <c r="T404" s="123">
        <f>O404/AVERAGE($H$368:H404)</f>
        <v>-0.12676620920000001</v>
      </c>
      <c r="U404" s="123">
        <f>P404/AVERAGE($H$368:H404)</f>
        <v>-0.12676620920000001</v>
      </c>
      <c r="V404" s="93">
        <f>U404/COUNT($S$368:S404)*365</f>
        <v>-1.2505315231891894</v>
      </c>
      <c r="W404" s="123">
        <f>比较基准!E405/比较基准!$E$368-1</f>
        <v>-0.10583364757986335</v>
      </c>
      <c r="X404" s="210">
        <f t="shared" si="162"/>
        <v>-2.0932561620136653E-2</v>
      </c>
      <c r="Y404" s="210">
        <f>R404-(比较基准!B405/比较基准!B404-1)</f>
        <v>0</v>
      </c>
      <c r="Z404" s="210">
        <f>X404/COUNT($X$368:X404)*365</f>
        <v>-0.20649689165810481</v>
      </c>
      <c r="AA404" s="211">
        <f>(V404-J404)/(STDEV($T$368:T404)*SQRT(365))</f>
        <v>-1.6340581001154875</v>
      </c>
      <c r="AB404" s="120">
        <f>(S404+1)/(MAX($S$368:S404)+1)-1</f>
        <v>-0.12676620920000004</v>
      </c>
      <c r="AC404" s="123">
        <f>MIN($AB$368:AB404)</f>
        <v>-0.12676620920000004</v>
      </c>
      <c r="AD404" s="123">
        <f t="shared" si="163"/>
        <v>-0.12676620920000001</v>
      </c>
      <c r="AE404" s="120">
        <f>(AD404+1)/(MAX($AD$273:AD404)+1)-1</f>
        <v>-0.13731313737401074</v>
      </c>
      <c r="AF404" s="123">
        <f>MIN($AE$273:AE404)</f>
        <v>-0.13731313737401074</v>
      </c>
      <c r="AG404" s="124">
        <f t="shared" si="39"/>
        <v>0.35</v>
      </c>
      <c r="AH404" s="124">
        <f t="shared" si="40"/>
        <v>0.06</v>
      </c>
      <c r="AI404" s="124">
        <f t="shared" si="41"/>
        <v>0.26799999999999996</v>
      </c>
    </row>
    <row r="405" spans="1:35">
      <c r="A405" s="115">
        <v>44599</v>
      </c>
      <c r="B405" s="202">
        <v>0.88219999999999998</v>
      </c>
      <c r="C405" s="202">
        <v>0.88219999999999998</v>
      </c>
      <c r="D405" s="202">
        <v>0.88219999999999998</v>
      </c>
      <c r="E405" s="204">
        <v>44202825.93</v>
      </c>
      <c r="F405" s="204">
        <v>50105220.960000001</v>
      </c>
      <c r="H405" s="201">
        <f>出入金!AB405</f>
        <v>50000000</v>
      </c>
      <c r="I405" s="201">
        <f>出入金!AC405</f>
        <v>50000000</v>
      </c>
      <c r="J405" s="34">
        <f>出入金!C403</f>
        <v>4.2599999999999978E-2</v>
      </c>
      <c r="K405" s="167">
        <f t="shared" si="156"/>
        <v>541136.3900000006</v>
      </c>
      <c r="L405" s="167">
        <f t="shared" si="157"/>
        <v>-5797174.0700000003</v>
      </c>
      <c r="M405" s="48">
        <v>0</v>
      </c>
      <c r="N405" s="167">
        <f t="shared" si="158"/>
        <v>0</v>
      </c>
      <c r="O405" s="167">
        <f t="shared" si="159"/>
        <v>-5797174.0700000003</v>
      </c>
      <c r="P405" s="167">
        <f t="shared" si="160"/>
        <v>-5797174.0700000003</v>
      </c>
      <c r="Q405" s="123">
        <f t="shared" si="161"/>
        <v>-0.11594348140000001</v>
      </c>
      <c r="R405" s="123">
        <f>K405/AVERAGE($H$368:H405)</f>
        <v>1.0822727800000011E-2</v>
      </c>
      <c r="S405" s="123">
        <f>L405/AVERAGE($H$368:H405)</f>
        <v>-0.11594348140000001</v>
      </c>
      <c r="T405" s="123">
        <f>O405/AVERAGE($H$368:H405)</f>
        <v>-0.11594348140000001</v>
      </c>
      <c r="U405" s="123">
        <f>P405/AVERAGE($H$368:H405)</f>
        <v>-0.11594348140000001</v>
      </c>
      <c r="V405" s="93">
        <f>U405/COUNT($S$368:S405)*365</f>
        <v>-1.1136676502894738</v>
      </c>
      <c r="W405" s="123">
        <f>比较基准!E406/比较基准!$E$368-1</f>
        <v>-9.2777940774104173E-2</v>
      </c>
      <c r="X405" s="210">
        <f t="shared" si="162"/>
        <v>-2.3165540625895834E-2</v>
      </c>
      <c r="Y405" s="210">
        <f>R405-(比较基准!B406/比较基准!B405-1)</f>
        <v>-1.8848396517851286E-3</v>
      </c>
      <c r="Z405" s="210">
        <f>X405/COUNT($X$368:X405)*365</f>
        <v>-0.22251111390663103</v>
      </c>
      <c r="AA405" s="211">
        <f>(V405-J405)/(STDEV($T$368:T405)*SQRT(365))</f>
        <v>-1.4615195398796788</v>
      </c>
      <c r="AB405" s="120">
        <f>(S405+1)/(MAX($S$368:S405)+1)-1</f>
        <v>-0.11594348139999999</v>
      </c>
      <c r="AC405" s="123">
        <f>MIN($AB$368:AB405)</f>
        <v>-0.12676620920000004</v>
      </c>
      <c r="AD405" s="123">
        <f t="shared" si="163"/>
        <v>-0.12676620920000001</v>
      </c>
      <c r="AE405" s="120">
        <f>(AD405+1)/(MAX($AD$273:AD405)+1)-1</f>
        <v>-0.13731313737401074</v>
      </c>
      <c r="AF405" s="123">
        <f>MIN($AE$273:AE405)</f>
        <v>-0.13731313737401074</v>
      </c>
      <c r="AG405" s="124">
        <f t="shared" si="39"/>
        <v>0.35</v>
      </c>
      <c r="AH405" s="124">
        <f t="shared" si="40"/>
        <v>0.06</v>
      </c>
      <c r="AI405" s="124">
        <f t="shared" si="41"/>
        <v>0.26799999999999996</v>
      </c>
    </row>
    <row r="406" spans="1:35">
      <c r="A406" s="115">
        <v>44600</v>
      </c>
      <c r="B406" s="202">
        <v>0.88749999999999996</v>
      </c>
      <c r="C406" s="202">
        <v>0.88749999999999996</v>
      </c>
      <c r="D406" s="202">
        <v>0.88749999999999996</v>
      </c>
      <c r="E406" s="204">
        <v>44468383.600000001</v>
      </c>
      <c r="F406" s="204">
        <v>50105220.960000001</v>
      </c>
      <c r="H406" s="201">
        <f>出入金!AB406</f>
        <v>50000000</v>
      </c>
      <c r="I406" s="201">
        <f>出入金!AC406</f>
        <v>50000000</v>
      </c>
      <c r="J406" s="34">
        <f>出入金!C404</f>
        <v>4.2599999999999978E-2</v>
      </c>
      <c r="K406" s="167">
        <f t="shared" ref="K406" si="164">L406-L405</f>
        <v>265557.67000000179</v>
      </c>
      <c r="L406" s="167">
        <f t="shared" ref="L406" si="165">E406-H406</f>
        <v>-5531616.3999999985</v>
      </c>
      <c r="M406" s="48">
        <v>0</v>
      </c>
      <c r="N406" s="167">
        <f t="shared" ref="N406" si="166">IF(X406&gt;0,X406*H406*0.2,0)</f>
        <v>0</v>
      </c>
      <c r="O406" s="167">
        <f t="shared" ref="O406" si="167">P406</f>
        <v>-5531616.3999999985</v>
      </c>
      <c r="P406" s="167">
        <f t="shared" ref="P406" si="168">L406-M406</f>
        <v>-5531616.3999999985</v>
      </c>
      <c r="Q406" s="123">
        <f t="shared" ref="Q406" si="169">L406/I406</f>
        <v>-0.11063232799999997</v>
      </c>
      <c r="R406" s="123">
        <f>K406/AVERAGE($H$368:H406)</f>
        <v>5.3111534000000356E-3</v>
      </c>
      <c r="S406" s="123">
        <f>L406/AVERAGE($H$368:H406)</f>
        <v>-0.11063232799999997</v>
      </c>
      <c r="T406" s="123">
        <f>O406/AVERAGE($H$368:H406)</f>
        <v>-0.11063232799999997</v>
      </c>
      <c r="U406" s="123">
        <f>P406/AVERAGE($H$368:H406)</f>
        <v>-0.11063232799999997</v>
      </c>
      <c r="V406" s="93">
        <f>U406/COUNT($S$368:S406)*365</f>
        <v>-1.0354051210256408</v>
      </c>
      <c r="W406" s="123">
        <f>比较基准!E407/比较基准!$E$368-1</f>
        <v>-8.3866904736721537E-2</v>
      </c>
      <c r="X406" s="210">
        <f t="shared" ref="X406" si="170">S406-W406</f>
        <v>-2.6765423263278437E-2</v>
      </c>
      <c r="Y406" s="210">
        <f>R406-(比较基准!B407/比较基准!B406-1)</f>
        <v>2.6208785163487798E-3</v>
      </c>
      <c r="Z406" s="210">
        <f>X406/COUNT($X$368:X406)*365</f>
        <v>-0.25049691002811875</v>
      </c>
      <c r="AA406" s="211">
        <f>(V406-J406)/(STDEV($T$368:T406)*SQRT(365))</f>
        <v>-1.3679792650992579</v>
      </c>
      <c r="AB406" s="120">
        <f>(S406+1)/(MAX($S$368:S406)+1)-1</f>
        <v>-0.110632328</v>
      </c>
      <c r="AC406" s="123">
        <f>MIN($AB$368:AB406)</f>
        <v>-0.12676620920000004</v>
      </c>
      <c r="AD406" s="123">
        <f t="shared" ref="AD406" si="171">IF(WEEKDAY(A:A)=6,S:S,AD405)</f>
        <v>-0.12676620920000001</v>
      </c>
      <c r="AE406" s="120">
        <f>(AD406+1)/(MAX($AD$273:AD406)+1)-1</f>
        <v>-0.13731313737401074</v>
      </c>
      <c r="AF406" s="123">
        <f>MIN($AE$273:AE406)</f>
        <v>-0.13731313737401074</v>
      </c>
      <c r="AG406" s="124">
        <f t="shared" si="39"/>
        <v>0.35</v>
      </c>
      <c r="AH406" s="124">
        <f t="shared" si="40"/>
        <v>0.06</v>
      </c>
      <c r="AI406" s="124">
        <f t="shared" si="41"/>
        <v>0.26799999999999996</v>
      </c>
    </row>
    <row r="407" spans="1:35">
      <c r="A407" s="115">
        <v>44601</v>
      </c>
      <c r="B407" s="202">
        <v>0.9022</v>
      </c>
      <c r="C407" s="202">
        <v>0.9022</v>
      </c>
      <c r="D407" s="202">
        <v>0.9022</v>
      </c>
      <c r="E407" s="204">
        <v>45204930.350000001</v>
      </c>
      <c r="F407" s="204">
        <v>50105220.960000001</v>
      </c>
      <c r="H407" s="201">
        <f>出入金!AB407</f>
        <v>50000000</v>
      </c>
      <c r="I407" s="201">
        <f>出入金!AC407</f>
        <v>50000000</v>
      </c>
      <c r="J407" s="34">
        <f>出入金!C405</f>
        <v>4.2599999999999978E-2</v>
      </c>
      <c r="K407" s="167">
        <f t="shared" ref="K407" si="172">L407-L406</f>
        <v>736546.75</v>
      </c>
      <c r="L407" s="167">
        <f t="shared" ref="L407" si="173">E407-H407</f>
        <v>-4795069.6499999985</v>
      </c>
      <c r="M407" s="48">
        <v>0</v>
      </c>
      <c r="N407" s="167">
        <f t="shared" ref="N407" si="174">IF(X407&gt;0,X407*H407*0.2,0)</f>
        <v>0</v>
      </c>
      <c r="O407" s="167">
        <f t="shared" ref="O407" si="175">P407</f>
        <v>-4795069.6499999985</v>
      </c>
      <c r="P407" s="167">
        <f t="shared" ref="P407" si="176">L407-M407</f>
        <v>-4795069.6499999985</v>
      </c>
      <c r="Q407" s="123">
        <f t="shared" ref="Q407" si="177">L407/I407</f>
        <v>-9.5901392999999974E-2</v>
      </c>
      <c r="R407" s="123">
        <f>K407/AVERAGE($H$368:H407)</f>
        <v>1.4730935000000001E-2</v>
      </c>
      <c r="S407" s="123">
        <f>L407/AVERAGE($H$368:H407)</f>
        <v>-9.5901392999999974E-2</v>
      </c>
      <c r="T407" s="123">
        <f>O407/AVERAGE($H$368:H407)</f>
        <v>-9.5901392999999974E-2</v>
      </c>
      <c r="U407" s="123">
        <f>P407/AVERAGE($H$368:H407)</f>
        <v>-9.5901392999999974E-2</v>
      </c>
      <c r="V407" s="93">
        <f>U407/COUNT($S$368:S407)*365</f>
        <v>-0.87510021112499981</v>
      </c>
      <c r="W407" s="123">
        <f>比较基准!E408/比较基准!$E$368-1</f>
        <v>-7.0165384624164551E-2</v>
      </c>
      <c r="X407" s="210">
        <f t="shared" ref="X407" si="178">S407-W407</f>
        <v>-2.5736008375835423E-2</v>
      </c>
      <c r="Y407" s="210">
        <f>R407-(比较基准!B408/比较基准!B407-1)</f>
        <v>-3.7436950608982222E-3</v>
      </c>
      <c r="Z407" s="210">
        <f>X407/COUNT($X$368:X407)*365</f>
        <v>-0.23484107642949822</v>
      </c>
      <c r="AA407" s="211">
        <f>(V407-J407)/(STDEV($T$368:T407)*SQRT(365))</f>
        <v>-1.1764072610138905</v>
      </c>
      <c r="AB407" s="120">
        <f>(S407+1)/(MAX($S$368:S407)+1)-1</f>
        <v>-9.5901393000000001E-2</v>
      </c>
      <c r="AC407" s="123">
        <f>MIN($AB$368:AB407)</f>
        <v>-0.12676620920000004</v>
      </c>
      <c r="AD407" s="123">
        <f t="shared" ref="AD407" si="179">IF(WEEKDAY(A:A)=6,S:S,AD406)</f>
        <v>-0.12676620920000001</v>
      </c>
      <c r="AE407" s="120">
        <f>(AD407+1)/(MAX($AD$273:AD407)+1)-1</f>
        <v>-0.13731313737401074</v>
      </c>
      <c r="AF407" s="123">
        <f>MIN($AE$273:AE407)</f>
        <v>-0.13731313737401074</v>
      </c>
      <c r="AG407" s="124">
        <f t="shared" si="39"/>
        <v>0.35</v>
      </c>
      <c r="AH407" s="124">
        <f t="shared" si="40"/>
        <v>0.06</v>
      </c>
      <c r="AI407" s="124">
        <f t="shared" si="41"/>
        <v>0.26799999999999996</v>
      </c>
    </row>
    <row r="408" spans="1:35">
      <c r="A408" s="115">
        <v>44602</v>
      </c>
      <c r="B408" s="202">
        <v>0.89590000000000003</v>
      </c>
      <c r="C408" s="202">
        <v>0.89590000000000003</v>
      </c>
      <c r="D408" s="202">
        <v>0.89590000000000003</v>
      </c>
      <c r="E408" s="204">
        <v>44889267.460000001</v>
      </c>
      <c r="F408" s="204">
        <v>50105220.960000001</v>
      </c>
      <c r="H408" s="201">
        <f>出入金!AB408</f>
        <v>50000000</v>
      </c>
      <c r="I408" s="201">
        <f>出入金!AC408</f>
        <v>50000000</v>
      </c>
      <c r="J408" s="34">
        <f>出入金!C406</f>
        <v>4.2599999999999978E-2</v>
      </c>
      <c r="K408" s="167">
        <f t="shared" ref="K408" si="180">L408-L407</f>
        <v>-315662.8900000006</v>
      </c>
      <c r="L408" s="167">
        <f t="shared" ref="L408" si="181">E408-H408</f>
        <v>-5110732.5399999991</v>
      </c>
      <c r="M408" s="48">
        <v>0</v>
      </c>
      <c r="N408" s="167">
        <f t="shared" ref="N408" si="182">IF(X408&gt;0,X408*H408*0.2,0)</f>
        <v>0</v>
      </c>
      <c r="O408" s="167">
        <f t="shared" ref="O408" si="183">P408</f>
        <v>-5110732.5399999991</v>
      </c>
      <c r="P408" s="167">
        <f t="shared" ref="P408" si="184">L408-M408</f>
        <v>-5110732.5399999991</v>
      </c>
      <c r="Q408" s="123">
        <f t="shared" ref="Q408" si="185">L408/I408</f>
        <v>-0.10221465079999999</v>
      </c>
      <c r="R408" s="123">
        <f>K408/AVERAGE($H$368:H408)</f>
        <v>-6.3132578000000116E-3</v>
      </c>
      <c r="S408" s="123">
        <f>L408/AVERAGE($H$368:H408)</f>
        <v>-0.10221465079999999</v>
      </c>
      <c r="T408" s="123">
        <f>O408/AVERAGE($H$368:H408)</f>
        <v>-0.10221465079999999</v>
      </c>
      <c r="U408" s="123">
        <f>P408/AVERAGE($H$368:H408)</f>
        <v>-0.10221465079999999</v>
      </c>
      <c r="V408" s="93">
        <f>U408/COUNT($S$368:S408)*365</f>
        <v>-0.90995969614634142</v>
      </c>
      <c r="W408" s="123">
        <f>比较基准!E409/比较基准!$E$368-1</f>
        <v>-7.0510806692673844E-2</v>
      </c>
      <c r="X408" s="210">
        <f t="shared" ref="X408" si="186">S408-W408</f>
        <v>-3.1703844107326143E-2</v>
      </c>
      <c r="Y408" s="210">
        <f>R408-(比较基准!B409/比较基准!B408-1)</f>
        <v>-1.3471414407465309E-3</v>
      </c>
      <c r="Z408" s="210">
        <f>X408/COUNT($X$368:X408)*365</f>
        <v>-0.28224153900424492</v>
      </c>
      <c r="AA408" s="211">
        <f>(V408-J408)/(STDEV($T$368:T408)*SQRT(365))</f>
        <v>-1.2307396129822048</v>
      </c>
      <c r="AB408" s="120">
        <f>(S408+1)/(MAX($S$368:S408)+1)-1</f>
        <v>-0.10221465080000003</v>
      </c>
      <c r="AC408" s="123">
        <f>MIN($AB$368:AB408)</f>
        <v>-0.12676620920000004</v>
      </c>
      <c r="AD408" s="123">
        <f t="shared" ref="AD408" si="187">IF(WEEKDAY(A:A)=6,S:S,AD407)</f>
        <v>-0.12676620920000001</v>
      </c>
      <c r="AE408" s="120">
        <f>(AD408+1)/(MAX($AD$273:AD408)+1)-1</f>
        <v>-0.13731313737401074</v>
      </c>
      <c r="AF408" s="123">
        <f>MIN($AE$273:AE408)</f>
        <v>-0.13731313737401074</v>
      </c>
      <c r="AG408" s="124">
        <f t="shared" si="39"/>
        <v>0.35</v>
      </c>
      <c r="AH408" s="124">
        <f t="shared" si="40"/>
        <v>0.06</v>
      </c>
      <c r="AI408" s="124">
        <f t="shared" si="41"/>
        <v>0.26799999999999996</v>
      </c>
    </row>
    <row r="409" spans="1:35">
      <c r="A409" s="115">
        <v>44603</v>
      </c>
      <c r="B409" s="202">
        <v>0.88090000000000002</v>
      </c>
      <c r="C409" s="202">
        <v>0.88090000000000002</v>
      </c>
      <c r="D409" s="202">
        <v>0.88090000000000002</v>
      </c>
      <c r="E409" s="204">
        <v>44137689.140000001</v>
      </c>
      <c r="F409" s="204">
        <v>50105220.960000001</v>
      </c>
      <c r="H409" s="201">
        <f>出入金!AB409</f>
        <v>50000000</v>
      </c>
      <c r="I409" s="201">
        <f>出入金!AC409</f>
        <v>50000000</v>
      </c>
      <c r="J409" s="34">
        <f>出入金!C407</f>
        <v>4.2599999999999978E-2</v>
      </c>
      <c r="K409" s="167">
        <f t="shared" ref="K409" si="188">L409-L408</f>
        <v>-751578.3200000003</v>
      </c>
      <c r="L409" s="167">
        <f t="shared" ref="L409" si="189">E409-H409</f>
        <v>-5862310.8599999994</v>
      </c>
      <c r="M409" s="48">
        <v>0</v>
      </c>
      <c r="N409" s="167">
        <f t="shared" ref="N409" si="190">IF(X409&gt;0,X409*H409*0.2,0)</f>
        <v>0</v>
      </c>
      <c r="O409" s="167">
        <f t="shared" ref="O409" si="191">P409</f>
        <v>-5862310.8599999994</v>
      </c>
      <c r="P409" s="167">
        <f t="shared" ref="P409" si="192">L409-M409</f>
        <v>-5862310.8599999994</v>
      </c>
      <c r="Q409" s="123">
        <f t="shared" ref="Q409" si="193">L409/I409</f>
        <v>-0.11724621719999999</v>
      </c>
      <c r="R409" s="123">
        <f>K409/AVERAGE($H$368:H409)</f>
        <v>-1.5031566400000007E-2</v>
      </c>
      <c r="S409" s="123">
        <f>L409/AVERAGE($H$368:H409)</f>
        <v>-0.11724621719999999</v>
      </c>
      <c r="T409" s="123">
        <f>O409/AVERAGE($H$368:H409)</f>
        <v>-0.11724621719999999</v>
      </c>
      <c r="U409" s="123">
        <f>P409/AVERAGE($H$368:H409)</f>
        <v>-0.11724621719999999</v>
      </c>
      <c r="V409" s="93">
        <f>U409/COUNT($S$368:S409)*365</f>
        <v>-1.0189254589999999</v>
      </c>
      <c r="W409" s="123">
        <f>比较基准!E410/比较基准!$E$368-1</f>
        <v>-8.348217241117295E-2</v>
      </c>
      <c r="X409" s="210">
        <f t="shared" ref="X409" si="194">S409-W409</f>
        <v>-3.3764044788827038E-2</v>
      </c>
      <c r="Y409" s="210">
        <f>R409-(比较基准!B410/比较基准!B409-1)</f>
        <v>4.7250201101694204E-3</v>
      </c>
      <c r="Z409" s="210">
        <f>X409/COUNT($X$368:X409)*365</f>
        <v>-0.29342562733147304</v>
      </c>
      <c r="AA409" s="211">
        <f>(V409-J409)/(STDEV($T$368:T409)*SQRT(365))</f>
        <v>-1.3725389987267127</v>
      </c>
      <c r="AB409" s="120">
        <f>(S409+1)/(MAX($S$368:S409)+1)-1</f>
        <v>-0.11724621719999995</v>
      </c>
      <c r="AC409" s="123">
        <f>MIN($AB$368:AB409)</f>
        <v>-0.12676620920000004</v>
      </c>
      <c r="AD409" s="123">
        <f t="shared" ref="AD409" si="195">IF(WEEKDAY(A:A)=6,S:S,AD408)</f>
        <v>-0.11724621719999999</v>
      </c>
      <c r="AE409" s="120">
        <f>(AD409+1)/(MAX($AD$273:AD409)+1)-1</f>
        <v>-0.12790812795129869</v>
      </c>
      <c r="AF409" s="123">
        <f>MIN($AE$273:AE409)</f>
        <v>-0.13731313737401074</v>
      </c>
      <c r="AG409" s="124">
        <f t="shared" si="39"/>
        <v>0.35</v>
      </c>
      <c r="AH409" s="124">
        <f t="shared" si="40"/>
        <v>0.06</v>
      </c>
      <c r="AI409" s="124">
        <f t="shared" si="41"/>
        <v>0.26799999999999996</v>
      </c>
    </row>
    <row r="410" spans="1:35">
      <c r="A410" s="115">
        <v>44604</v>
      </c>
      <c r="B410" s="202">
        <v>0.88090000000000002</v>
      </c>
      <c r="C410" s="202">
        <v>0.88090000000000002</v>
      </c>
      <c r="D410" s="202">
        <v>0.88090000000000002</v>
      </c>
      <c r="E410" s="204">
        <v>44137689.140000001</v>
      </c>
      <c r="F410" s="204">
        <v>50105220.960000001</v>
      </c>
      <c r="H410" s="201">
        <f>出入金!AB410</f>
        <v>50000000</v>
      </c>
      <c r="I410" s="201">
        <f>出入金!AC410</f>
        <v>50000000</v>
      </c>
      <c r="J410" s="34">
        <f>出入金!C408</f>
        <v>4.2599999999999978E-2</v>
      </c>
      <c r="K410" s="167">
        <f t="shared" ref="K410:K412" si="196">L410-L409</f>
        <v>0</v>
      </c>
      <c r="L410" s="167">
        <f t="shared" ref="L410:L412" si="197">E410-H410</f>
        <v>-5862310.8599999994</v>
      </c>
      <c r="M410" s="48">
        <v>0</v>
      </c>
      <c r="N410" s="167">
        <f t="shared" ref="N410:N412" si="198">IF(X410&gt;0,X410*H410*0.2,0)</f>
        <v>0</v>
      </c>
      <c r="O410" s="167">
        <f t="shared" ref="O410:O412" si="199">P410</f>
        <v>-5862310.8599999994</v>
      </c>
      <c r="P410" s="167">
        <f t="shared" ref="P410:P412" si="200">L410-M410</f>
        <v>-5862310.8599999994</v>
      </c>
      <c r="Q410" s="123">
        <f t="shared" ref="Q410:Q412" si="201">L410/I410</f>
        <v>-0.11724621719999999</v>
      </c>
      <c r="R410" s="123">
        <f>K410/AVERAGE($H$368:H410)</f>
        <v>0</v>
      </c>
      <c r="S410" s="123">
        <f>L410/AVERAGE($H$368:H410)</f>
        <v>-0.11724621719999999</v>
      </c>
      <c r="T410" s="123">
        <f>O410/AVERAGE($H$368:H410)</f>
        <v>-0.11724621719999999</v>
      </c>
      <c r="U410" s="123">
        <f>P410/AVERAGE($H$368:H410)</f>
        <v>-0.11724621719999999</v>
      </c>
      <c r="V410" s="93">
        <f>U410/COUNT($S$368:S410)*365</f>
        <v>-0.99522951809302318</v>
      </c>
      <c r="W410" s="123">
        <f>比较基准!E411/比较基准!$E$368-1</f>
        <v>-8.348217241117295E-2</v>
      </c>
      <c r="X410" s="210">
        <f t="shared" ref="X410:X412" si="202">S410-W410</f>
        <v>-3.3764044788827038E-2</v>
      </c>
      <c r="Y410" s="210">
        <f>R410-(比较基准!B411/比较基准!B410-1)</f>
        <v>0</v>
      </c>
      <c r="Z410" s="210">
        <f>X410/COUNT($X$368:X410)*365</f>
        <v>-0.2866017755330667</v>
      </c>
      <c r="AA410" s="211">
        <f>(V410-J410)/(STDEV($T$368:T410)*SQRT(365))</f>
        <v>-1.3435458681075951</v>
      </c>
      <c r="AB410" s="120">
        <f>(S410+1)/(MAX($S$368:S410)+1)-1</f>
        <v>-0.11724621719999995</v>
      </c>
      <c r="AC410" s="123">
        <f>MIN($AB$368:AB410)</f>
        <v>-0.12676620920000004</v>
      </c>
      <c r="AD410" s="123">
        <f t="shared" ref="AD410:AD412" si="203">IF(WEEKDAY(A:A)=6,S:S,AD409)</f>
        <v>-0.11724621719999999</v>
      </c>
      <c r="AE410" s="120">
        <f>(AD410+1)/(MAX($AD$273:AD410)+1)-1</f>
        <v>-0.12790812795129869</v>
      </c>
      <c r="AF410" s="123">
        <f>MIN($AE$273:AE410)</f>
        <v>-0.13731313737401074</v>
      </c>
      <c r="AG410" s="124">
        <f t="shared" si="39"/>
        <v>0.35</v>
      </c>
      <c r="AH410" s="124">
        <f t="shared" si="40"/>
        <v>0.06</v>
      </c>
      <c r="AI410" s="124">
        <f t="shared" si="41"/>
        <v>0.26799999999999996</v>
      </c>
    </row>
    <row r="411" spans="1:35">
      <c r="A411" s="115">
        <v>44605</v>
      </c>
      <c r="B411" s="202">
        <v>0.88090000000000002</v>
      </c>
      <c r="C411" s="202">
        <v>0.88090000000000002</v>
      </c>
      <c r="D411" s="202">
        <v>0.88090000000000002</v>
      </c>
      <c r="E411" s="204">
        <v>44137689.140000001</v>
      </c>
      <c r="F411" s="204">
        <v>50105220.960000001</v>
      </c>
      <c r="H411" s="201">
        <f>出入金!AB411</f>
        <v>50000000</v>
      </c>
      <c r="I411" s="201">
        <f>出入金!AC411</f>
        <v>50000000</v>
      </c>
      <c r="J411" s="34">
        <f>出入金!C409</f>
        <v>4.2599999999999978E-2</v>
      </c>
      <c r="K411" s="167">
        <f t="shared" si="196"/>
        <v>0</v>
      </c>
      <c r="L411" s="167">
        <f t="shared" si="197"/>
        <v>-5862310.8599999994</v>
      </c>
      <c r="M411" s="48">
        <v>0</v>
      </c>
      <c r="N411" s="167">
        <f t="shared" si="198"/>
        <v>0</v>
      </c>
      <c r="O411" s="167">
        <f t="shared" si="199"/>
        <v>-5862310.8599999994</v>
      </c>
      <c r="P411" s="167">
        <f t="shared" si="200"/>
        <v>-5862310.8599999994</v>
      </c>
      <c r="Q411" s="123">
        <f t="shared" si="201"/>
        <v>-0.11724621719999999</v>
      </c>
      <c r="R411" s="123">
        <f>K411/AVERAGE($H$368:H411)</f>
        <v>0</v>
      </c>
      <c r="S411" s="123">
        <f>L411/AVERAGE($H$368:H411)</f>
        <v>-0.11724621719999999</v>
      </c>
      <c r="T411" s="123">
        <f>O411/AVERAGE($H$368:H411)</f>
        <v>-0.11724621719999999</v>
      </c>
      <c r="U411" s="123">
        <f>P411/AVERAGE($H$368:H411)</f>
        <v>-0.11724621719999999</v>
      </c>
      <c r="V411" s="93">
        <f>U411/COUNT($S$368:S411)*365</f>
        <v>-0.9726106654090908</v>
      </c>
      <c r="W411" s="123">
        <f>比较基准!E412/比较基准!$E$368-1</f>
        <v>-8.348217241117295E-2</v>
      </c>
      <c r="X411" s="210">
        <f t="shared" si="202"/>
        <v>-3.3764044788827038E-2</v>
      </c>
      <c r="Y411" s="210">
        <f>R411-(比较基准!B412/比较基准!B411-1)</f>
        <v>0</v>
      </c>
      <c r="Z411" s="210">
        <f>X411/COUNT($X$368:X411)*365</f>
        <v>-0.28008809881640612</v>
      </c>
      <c r="AA411" s="211">
        <f>(V411-J411)/(STDEV($T$368:T411)*SQRT(365))</f>
        <v>-1.3164317439830182</v>
      </c>
      <c r="AB411" s="120">
        <f>(S411+1)/(MAX($S$368:S411)+1)-1</f>
        <v>-0.11724621719999995</v>
      </c>
      <c r="AC411" s="123">
        <f>MIN($AB$368:AB411)</f>
        <v>-0.12676620920000004</v>
      </c>
      <c r="AD411" s="123">
        <f t="shared" si="203"/>
        <v>-0.11724621719999999</v>
      </c>
      <c r="AE411" s="120">
        <f>(AD411+1)/(MAX($AD$273:AD411)+1)-1</f>
        <v>-0.12790812795129869</v>
      </c>
      <c r="AF411" s="123">
        <f>MIN($AE$273:AE411)</f>
        <v>-0.13731313737401074</v>
      </c>
      <c r="AG411" s="124">
        <f t="shared" si="39"/>
        <v>0.35</v>
      </c>
      <c r="AH411" s="124">
        <f t="shared" si="40"/>
        <v>0.06</v>
      </c>
      <c r="AI411" s="124">
        <f t="shared" si="41"/>
        <v>0.26799999999999996</v>
      </c>
    </row>
    <row r="412" spans="1:35">
      <c r="A412" s="115">
        <v>44606</v>
      </c>
      <c r="B412" s="202">
        <v>0.87560000000000004</v>
      </c>
      <c r="C412" s="202">
        <v>0.87560000000000004</v>
      </c>
      <c r="D412" s="202">
        <v>0.87560000000000004</v>
      </c>
      <c r="E412" s="204">
        <v>43872131.469999999</v>
      </c>
      <c r="F412" s="204">
        <v>50105220.960000001</v>
      </c>
      <c r="H412" s="201">
        <f>出入金!AB412</f>
        <v>50000000</v>
      </c>
      <c r="I412" s="201">
        <f>出入金!AC412</f>
        <v>50000000</v>
      </c>
      <c r="J412" s="34">
        <f>出入金!C410</f>
        <v>4.2599999999999978E-2</v>
      </c>
      <c r="K412" s="167">
        <f t="shared" si="196"/>
        <v>-265557.67000000179</v>
      </c>
      <c r="L412" s="167">
        <f t="shared" si="197"/>
        <v>-6127868.5300000012</v>
      </c>
      <c r="M412" s="48">
        <v>0</v>
      </c>
      <c r="N412" s="167">
        <f t="shared" si="198"/>
        <v>0</v>
      </c>
      <c r="O412" s="167">
        <f t="shared" si="199"/>
        <v>-6127868.5300000012</v>
      </c>
      <c r="P412" s="167">
        <f t="shared" si="200"/>
        <v>-6127868.5300000012</v>
      </c>
      <c r="Q412" s="123">
        <f t="shared" si="201"/>
        <v>-0.12255737060000002</v>
      </c>
      <c r="R412" s="123">
        <f>K412/AVERAGE($H$368:H412)</f>
        <v>-5.3111534000000356E-3</v>
      </c>
      <c r="S412" s="123">
        <f>L412/AVERAGE($H$368:H412)</f>
        <v>-0.12255737060000002</v>
      </c>
      <c r="T412" s="123">
        <f>O412/AVERAGE($H$368:H412)</f>
        <v>-0.12255737060000002</v>
      </c>
      <c r="U412" s="123">
        <f>P412/AVERAGE($H$368:H412)</f>
        <v>-0.12255737060000002</v>
      </c>
      <c r="V412" s="93">
        <f>U412/COUNT($S$368:S412)*365</f>
        <v>-0.99407645042222237</v>
      </c>
      <c r="W412" s="123">
        <f>比较基准!E413/比较基准!$E$368-1</f>
        <v>-9.0184849791608013E-2</v>
      </c>
      <c r="X412" s="210">
        <f t="shared" si="202"/>
        <v>-3.2372520808392008E-2</v>
      </c>
      <c r="Y412" s="210">
        <f>R412-(比较基准!B413/比较基准!B412-1)</f>
        <v>-1.3622215246408727E-3</v>
      </c>
      <c r="Z412" s="210">
        <f>X412/COUNT($X$368:X412)*365</f>
        <v>-0.26257711322362404</v>
      </c>
      <c r="AA412" s="211">
        <f>(V412-J412)/(STDEV($T$368:T412)*SQRT(365))</f>
        <v>-1.343106212029457</v>
      </c>
      <c r="AB412" s="120">
        <f>(S412+1)/(MAX($S$368:S412)+1)-1</f>
        <v>-0.12255737060000005</v>
      </c>
      <c r="AC412" s="123">
        <f>MIN($AB$368:AB412)</f>
        <v>-0.12676620920000004</v>
      </c>
      <c r="AD412" s="123">
        <f t="shared" si="203"/>
        <v>-0.11724621719999999</v>
      </c>
      <c r="AE412" s="120">
        <f>(AD412+1)/(MAX($AD$273:AD412)+1)-1</f>
        <v>-0.12790812795129869</v>
      </c>
      <c r="AF412" s="123">
        <f>MIN($AE$273:AE412)</f>
        <v>-0.13731313737401074</v>
      </c>
      <c r="AG412" s="124">
        <f t="shared" si="39"/>
        <v>0.35</v>
      </c>
      <c r="AH412" s="124">
        <f t="shared" si="40"/>
        <v>0.06</v>
      </c>
      <c r="AI412" s="124">
        <f t="shared" si="41"/>
        <v>0.26799999999999996</v>
      </c>
    </row>
    <row r="413" spans="1:35">
      <c r="A413" s="115">
        <v>44607</v>
      </c>
      <c r="B413" s="202">
        <v>0.88900000000000001</v>
      </c>
      <c r="C413" s="202">
        <v>0.88900000000000001</v>
      </c>
      <c r="D413" s="202">
        <v>0.88900000000000001</v>
      </c>
      <c r="E413" s="204">
        <v>44543541.43</v>
      </c>
      <c r="F413" s="204">
        <v>50105220.960000001</v>
      </c>
      <c r="H413" s="201">
        <f>出入金!AB413</f>
        <v>50000000</v>
      </c>
      <c r="I413" s="201">
        <f>出入金!AC413</f>
        <v>50000000</v>
      </c>
      <c r="J413" s="34">
        <f>出入金!C411</f>
        <v>4.2599999999999978E-2</v>
      </c>
      <c r="K413" s="167">
        <f t="shared" ref="K413" si="204">L413-L412</f>
        <v>671409.96000000089</v>
      </c>
      <c r="L413" s="167">
        <f t="shared" ref="L413" si="205">E413-H413</f>
        <v>-5456458.5700000003</v>
      </c>
      <c r="M413" s="48">
        <v>0</v>
      </c>
      <c r="N413" s="167">
        <f t="shared" ref="N413" si="206">IF(X413&gt;0,X413*H413*0.2,0)</f>
        <v>0</v>
      </c>
      <c r="O413" s="167">
        <f t="shared" ref="O413" si="207">P413</f>
        <v>-5456458.5700000003</v>
      </c>
      <c r="P413" s="167">
        <f t="shared" ref="P413" si="208">L413-M413</f>
        <v>-5456458.5700000003</v>
      </c>
      <c r="Q413" s="123">
        <f t="shared" ref="Q413" si="209">L413/I413</f>
        <v>-0.1091291714</v>
      </c>
      <c r="R413" s="123">
        <f>K413/AVERAGE($H$368:H413)</f>
        <v>1.3428199200000018E-2</v>
      </c>
      <c r="S413" s="123">
        <f>L413/AVERAGE($H$368:H413)</f>
        <v>-0.1091291714</v>
      </c>
      <c r="T413" s="123">
        <f>O413/AVERAGE($H$368:H413)</f>
        <v>-0.1091291714</v>
      </c>
      <c r="U413" s="123">
        <f>P413/AVERAGE($H$368:H413)</f>
        <v>-0.1091291714</v>
      </c>
      <c r="V413" s="93">
        <f>U413/COUNT($S$368:S413)*365</f>
        <v>-0.86591625132608696</v>
      </c>
      <c r="W413" s="123">
        <f>比较基准!E414/比较基准!$E$368-1</f>
        <v>-8.140943617922014E-2</v>
      </c>
      <c r="X413" s="210">
        <f t="shared" ref="X413" si="210">S413-W413</f>
        <v>-2.7719735220779862E-2</v>
      </c>
      <c r="Y413" s="210">
        <f>R413-(比较基准!B414/比较基准!B413-1)</f>
        <v>-3.5247589983360694E-3</v>
      </c>
      <c r="Z413" s="210">
        <f>X413/COUNT($X$368:X413)*365</f>
        <v>-0.21995007294749239</v>
      </c>
      <c r="AA413" s="211">
        <f>(V413-J413)/(STDEV($T$368:T413)*SQRT(365))</f>
        <v>-1.1840686720811546</v>
      </c>
      <c r="AB413" s="120">
        <f>(S413+1)/(MAX($S$368:S413)+1)-1</f>
        <v>-0.1091291714</v>
      </c>
      <c r="AC413" s="123">
        <f>MIN($AB$368:AB413)</f>
        <v>-0.12676620920000004</v>
      </c>
      <c r="AD413" s="123">
        <f t="shared" ref="AD413" si="211">IF(WEEKDAY(A:A)=6,S:S,AD412)</f>
        <v>-0.11724621719999999</v>
      </c>
      <c r="AE413" s="120">
        <f>(AD413+1)/(MAX($AD$273:AD413)+1)-1</f>
        <v>-0.12790812795129869</v>
      </c>
      <c r="AF413" s="123">
        <f>MIN($AE$273:AE413)</f>
        <v>-0.13731313737401074</v>
      </c>
      <c r="AG413" s="124">
        <f t="shared" si="39"/>
        <v>0.35</v>
      </c>
      <c r="AH413" s="124">
        <f t="shared" si="40"/>
        <v>0.06</v>
      </c>
      <c r="AI413" s="124">
        <f t="shared" si="41"/>
        <v>0.26799999999999996</v>
      </c>
    </row>
    <row r="414" spans="1:35">
      <c r="A414" s="115">
        <v>44608</v>
      </c>
      <c r="B414" s="202">
        <v>0.89659999999999995</v>
      </c>
      <c r="C414" s="202">
        <v>0.89659999999999995</v>
      </c>
      <c r="D414" s="202">
        <v>0.89659999999999995</v>
      </c>
      <c r="E414" s="204">
        <v>44924341.109999999</v>
      </c>
      <c r="F414" s="204">
        <v>50105220.960000001</v>
      </c>
      <c r="H414" s="201">
        <f>出入金!AB414</f>
        <v>50000000</v>
      </c>
      <c r="I414" s="201">
        <f>出入金!AC414</f>
        <v>50000000</v>
      </c>
      <c r="J414" s="34">
        <f>出入金!C412</f>
        <v>4.2599999999999978E-2</v>
      </c>
      <c r="K414" s="167">
        <f t="shared" ref="K414" si="212">L414-L413</f>
        <v>380799.6799999997</v>
      </c>
      <c r="L414" s="167">
        <f t="shared" ref="L414" si="213">E414-H414</f>
        <v>-5075658.8900000006</v>
      </c>
      <c r="M414" s="48">
        <v>0</v>
      </c>
      <c r="N414" s="167">
        <f t="shared" ref="N414" si="214">IF(X414&gt;0,X414*H414*0.2,0)</f>
        <v>0</v>
      </c>
      <c r="O414" s="167">
        <f t="shared" ref="O414" si="215">P414</f>
        <v>-5075658.8900000006</v>
      </c>
      <c r="P414" s="167">
        <f t="shared" ref="P414" si="216">L414-M414</f>
        <v>-5075658.8900000006</v>
      </c>
      <c r="Q414" s="123">
        <f t="shared" ref="Q414" si="217">L414/I414</f>
        <v>-0.10151317780000001</v>
      </c>
      <c r="R414" s="123">
        <f>K414/AVERAGE($H$368:H414)</f>
        <v>7.6159935999999939E-3</v>
      </c>
      <c r="S414" s="123">
        <f>L414/AVERAGE($H$368:H414)</f>
        <v>-0.10151317780000001</v>
      </c>
      <c r="T414" s="123">
        <f>O414/AVERAGE($H$368:H414)</f>
        <v>-0.10151317780000001</v>
      </c>
      <c r="U414" s="123">
        <f>P414/AVERAGE($H$368:H414)</f>
        <v>-0.10151317780000001</v>
      </c>
      <c r="V414" s="93">
        <f>U414/COUNT($S$368:S414)*365</f>
        <v>-0.7883470190851064</v>
      </c>
      <c r="W414" s="123">
        <f>比较基准!E415/比较基准!$E$368-1</f>
        <v>-7.9812023867590121E-2</v>
      </c>
      <c r="X414" s="210">
        <f t="shared" ref="X414" si="218">S414-W414</f>
        <v>-2.1701153932409886E-2</v>
      </c>
      <c r="Y414" s="210">
        <f>R414-(比较基准!B415/比较基准!B414-1)</f>
        <v>-5.6058681842839804E-4</v>
      </c>
      <c r="Z414" s="210">
        <f>X414/COUNT($X$368:X414)*365</f>
        <v>-0.16853023798573635</v>
      </c>
      <c r="AA414" s="211">
        <f>(V414-J414)/(STDEV($T$368:T414)*SQRT(365))</f>
        <v>-1.0920707422388776</v>
      </c>
      <c r="AB414" s="120">
        <f>(S414+1)/(MAX($S$368:S414)+1)-1</f>
        <v>-0.10151317780000002</v>
      </c>
      <c r="AC414" s="123">
        <f>MIN($AB$368:AB414)</f>
        <v>-0.12676620920000004</v>
      </c>
      <c r="AD414" s="123">
        <f t="shared" ref="AD414" si="219">IF(WEEKDAY(A:A)=6,S:S,AD413)</f>
        <v>-0.11724621719999999</v>
      </c>
      <c r="AE414" s="120">
        <f>(AD414+1)/(MAX($AD$273:AD414)+1)-1</f>
        <v>-0.12790812795129869</v>
      </c>
      <c r="AF414" s="123">
        <f>MIN($AE$273:AE414)</f>
        <v>-0.13731313737401074</v>
      </c>
      <c r="AG414" s="124">
        <f t="shared" si="39"/>
        <v>0.35</v>
      </c>
      <c r="AH414" s="124">
        <f t="shared" si="40"/>
        <v>0.06</v>
      </c>
      <c r="AI414" s="124">
        <f t="shared" si="41"/>
        <v>0.26799999999999996</v>
      </c>
    </row>
  </sheetData>
  <mergeCells count="6">
    <mergeCell ref="AG1:AI1"/>
    <mergeCell ref="B1:G1"/>
    <mergeCell ref="H1:J1"/>
    <mergeCell ref="K1:P1"/>
    <mergeCell ref="R1:Z1"/>
    <mergeCell ref="AB1:AC1"/>
  </mergeCells>
  <phoneticPr fontId="1" type="noConversion"/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4"/>
  <sheetViews>
    <sheetView workbookViewId="0">
      <pane ySplit="2" topLeftCell="A380" activePane="bottomLeft" state="frozen"/>
      <selection pane="bottomLeft" activeCell="J388" sqref="J388:U391"/>
    </sheetView>
  </sheetViews>
  <sheetFormatPr defaultRowHeight="13.5"/>
  <cols>
    <col min="1" max="1" width="11.125" style="141" bestFit="1" customWidth="1"/>
    <col min="4" max="4" width="10.625" style="75" customWidth="1"/>
    <col min="5" max="5" width="11.75" style="75" customWidth="1"/>
    <col min="6" max="6" width="10.125" style="75" customWidth="1"/>
    <col min="7" max="8" width="14" style="75" bestFit="1" customWidth="1"/>
    <col min="10" max="10" width="10.25" style="75" bestFit="1" customWidth="1"/>
    <col min="11" max="11" width="12.125" style="75" customWidth="1"/>
    <col min="14" max="14" width="10.125" style="75" customWidth="1"/>
    <col min="15" max="15" width="10.5" style="75" customWidth="1"/>
    <col min="17" max="17" width="9" style="123" customWidth="1"/>
    <col min="19" max="20" width="9" style="123" customWidth="1"/>
    <col min="21" max="21" width="11.75" style="75" customWidth="1"/>
    <col min="22" max="22" width="11" style="149" bestFit="1" customWidth="1"/>
    <col min="24" max="24" width="15.125" style="141" bestFit="1" customWidth="1"/>
  </cols>
  <sheetData>
    <row r="1" spans="1:24">
      <c r="A1" s="139" t="s">
        <v>117</v>
      </c>
      <c r="B1" s="342" t="s">
        <v>71</v>
      </c>
      <c r="C1" s="343"/>
      <c r="D1" s="343"/>
      <c r="E1" s="343"/>
      <c r="F1" s="344"/>
      <c r="G1" s="346" t="s">
        <v>72</v>
      </c>
      <c r="H1" s="343"/>
      <c r="I1" s="344"/>
      <c r="J1" s="353" t="s">
        <v>73</v>
      </c>
      <c r="K1" s="343"/>
      <c r="L1" s="156"/>
      <c r="M1" s="354" t="s">
        <v>74</v>
      </c>
      <c r="N1" s="343"/>
      <c r="O1" s="157"/>
      <c r="P1" s="31"/>
      <c r="Q1" s="345" t="s">
        <v>75</v>
      </c>
      <c r="R1" s="344"/>
      <c r="S1" s="154"/>
      <c r="T1" s="154"/>
      <c r="U1" s="158"/>
      <c r="V1" s="342" t="s">
        <v>76</v>
      </c>
      <c r="W1" s="343"/>
      <c r="X1" s="344"/>
    </row>
    <row r="2" spans="1:24" ht="42.75" customHeight="1">
      <c r="A2" s="1" t="s">
        <v>56</v>
      </c>
      <c r="B2" s="248" t="s">
        <v>0</v>
      </c>
      <c r="C2" s="230" t="s">
        <v>98</v>
      </c>
      <c r="D2" s="249" t="s">
        <v>115</v>
      </c>
      <c r="E2" s="249" t="s">
        <v>78</v>
      </c>
      <c r="F2" s="230" t="s">
        <v>101</v>
      </c>
      <c r="G2" s="231" t="s">
        <v>80</v>
      </c>
      <c r="H2" s="231" t="s">
        <v>81</v>
      </c>
      <c r="I2" s="38" t="s">
        <v>82</v>
      </c>
      <c r="J2" s="232" t="s">
        <v>58</v>
      </c>
      <c r="K2" s="232" t="s">
        <v>66</v>
      </c>
      <c r="L2" s="39" t="s">
        <v>105</v>
      </c>
      <c r="M2" s="39" t="s">
        <v>62</v>
      </c>
      <c r="N2" s="38" t="s">
        <v>67</v>
      </c>
      <c r="O2" s="38" t="s">
        <v>96</v>
      </c>
      <c r="P2" s="41" t="s">
        <v>90</v>
      </c>
      <c r="Q2" s="40" t="s">
        <v>91</v>
      </c>
      <c r="R2" s="40" t="s">
        <v>92</v>
      </c>
      <c r="S2" s="83" t="s">
        <v>93</v>
      </c>
      <c r="T2" s="107" t="s">
        <v>94</v>
      </c>
      <c r="U2" s="250" t="s">
        <v>111</v>
      </c>
      <c r="V2" s="153" t="s">
        <v>116</v>
      </c>
      <c r="W2" s="153" t="s">
        <v>92</v>
      </c>
      <c r="X2" s="153" t="s">
        <v>97</v>
      </c>
    </row>
    <row r="3" spans="1:24" hidden="1">
      <c r="A3" s="140">
        <v>44197</v>
      </c>
      <c r="B3" s="251"/>
      <c r="C3" s="251"/>
      <c r="D3" s="252"/>
      <c r="E3" s="252"/>
      <c r="F3" s="251"/>
      <c r="G3" s="253"/>
      <c r="H3" s="253"/>
      <c r="I3" s="102"/>
      <c r="J3" s="252"/>
      <c r="K3" s="252"/>
      <c r="L3" s="103"/>
      <c r="M3" s="103"/>
      <c r="N3" s="102"/>
      <c r="O3" s="102"/>
      <c r="P3" s="102"/>
      <c r="Q3" s="103"/>
      <c r="R3" s="103"/>
      <c r="S3" s="145"/>
      <c r="T3" s="143"/>
      <c r="U3" s="254"/>
      <c r="V3" s="147"/>
      <c r="W3" s="105"/>
      <c r="X3" s="150"/>
    </row>
    <row r="4" spans="1:24" hidden="1">
      <c r="A4" s="140">
        <v>44198</v>
      </c>
      <c r="B4" s="251"/>
      <c r="C4" s="251"/>
      <c r="D4" s="252"/>
      <c r="E4" s="252"/>
      <c r="F4" s="251"/>
      <c r="G4" s="253"/>
      <c r="H4" s="253"/>
      <c r="I4" s="102"/>
      <c r="J4" s="252"/>
      <c r="K4" s="252"/>
      <c r="L4" s="103"/>
      <c r="M4" s="103"/>
      <c r="N4" s="102"/>
      <c r="O4" s="102"/>
      <c r="P4" s="102"/>
      <c r="Q4" s="103"/>
      <c r="R4" s="103"/>
      <c r="S4" s="145"/>
      <c r="T4" s="143"/>
      <c r="U4" s="254"/>
      <c r="V4" s="147"/>
      <c r="W4" s="105"/>
      <c r="X4" s="150"/>
    </row>
    <row r="5" spans="1:24" hidden="1">
      <c r="A5" s="140">
        <v>44199</v>
      </c>
      <c r="B5" s="251"/>
      <c r="C5" s="251"/>
      <c r="D5" s="252"/>
      <c r="E5" s="252"/>
      <c r="F5" s="251"/>
      <c r="G5" s="253"/>
      <c r="H5" s="253"/>
      <c r="I5" s="102"/>
      <c r="J5" s="252"/>
      <c r="K5" s="252"/>
      <c r="L5" s="103"/>
      <c r="M5" s="103"/>
      <c r="N5" s="102"/>
      <c r="O5" s="102"/>
      <c r="P5" s="102"/>
      <c r="Q5" s="103"/>
      <c r="R5" s="103"/>
      <c r="S5" s="145"/>
      <c r="T5" s="143"/>
      <c r="U5" s="254"/>
      <c r="V5" s="147"/>
      <c r="W5" s="105"/>
      <c r="X5" s="150"/>
    </row>
    <row r="6" spans="1:24" hidden="1">
      <c r="A6" s="140">
        <v>44200</v>
      </c>
      <c r="B6" s="251"/>
      <c r="C6" s="251"/>
      <c r="D6" s="252"/>
      <c r="E6" s="252"/>
      <c r="F6" s="251"/>
      <c r="G6" s="253"/>
      <c r="H6" s="253"/>
      <c r="I6" s="102"/>
      <c r="J6" s="252"/>
      <c r="K6" s="252"/>
      <c r="L6" s="103"/>
      <c r="M6" s="103"/>
      <c r="N6" s="102"/>
      <c r="O6" s="102"/>
      <c r="P6" s="102"/>
      <c r="Q6" s="103"/>
      <c r="R6" s="103"/>
      <c r="S6" s="145"/>
      <c r="T6" s="143"/>
      <c r="U6" s="254"/>
      <c r="V6" s="147"/>
      <c r="W6" s="105"/>
      <c r="X6" s="150"/>
    </row>
    <row r="7" spans="1:24" hidden="1">
      <c r="A7" s="140">
        <v>44201</v>
      </c>
      <c r="B7" s="251"/>
      <c r="C7" s="251"/>
      <c r="D7" s="252"/>
      <c r="E7" s="252"/>
      <c r="F7" s="251"/>
      <c r="G7" s="253"/>
      <c r="H7" s="253"/>
      <c r="I7" s="102"/>
      <c r="J7" s="252"/>
      <c r="K7" s="252"/>
      <c r="L7" s="103"/>
      <c r="M7" s="103"/>
      <c r="N7" s="102"/>
      <c r="O7" s="102"/>
      <c r="P7" s="102"/>
      <c r="Q7" s="103"/>
      <c r="R7" s="103"/>
      <c r="S7" s="145"/>
      <c r="T7" s="143"/>
      <c r="U7" s="254"/>
      <c r="V7" s="147"/>
      <c r="W7" s="105"/>
      <c r="X7" s="150"/>
    </row>
    <row r="8" spans="1:24" hidden="1">
      <c r="A8" s="140">
        <v>44202</v>
      </c>
      <c r="B8" s="251"/>
      <c r="C8" s="251"/>
      <c r="D8" s="252"/>
      <c r="E8" s="252"/>
      <c r="F8" s="251"/>
      <c r="G8" s="253"/>
      <c r="H8" s="253"/>
      <c r="I8" s="102"/>
      <c r="J8" s="252"/>
      <c r="K8" s="252"/>
      <c r="L8" s="103"/>
      <c r="M8" s="103"/>
      <c r="N8" s="102"/>
      <c r="O8" s="102"/>
      <c r="P8" s="102"/>
      <c r="Q8" s="103"/>
      <c r="R8" s="103"/>
      <c r="S8" s="145"/>
      <c r="T8" s="143"/>
      <c r="U8" s="254"/>
      <c r="V8" s="147"/>
      <c r="W8" s="105"/>
      <c r="X8" s="150"/>
    </row>
    <row r="9" spans="1:24" hidden="1">
      <c r="A9" s="140">
        <v>44203</v>
      </c>
      <c r="B9" s="251"/>
      <c r="C9" s="251"/>
      <c r="D9" s="252"/>
      <c r="E9" s="252"/>
      <c r="F9" s="251"/>
      <c r="G9" s="253"/>
      <c r="H9" s="253"/>
      <c r="I9" s="102"/>
      <c r="J9" s="252"/>
      <c r="K9" s="252"/>
      <c r="L9" s="103"/>
      <c r="M9" s="103"/>
      <c r="N9" s="102"/>
      <c r="O9" s="102"/>
      <c r="P9" s="102"/>
      <c r="Q9" s="103"/>
      <c r="R9" s="103"/>
      <c r="S9" s="145"/>
      <c r="T9" s="143"/>
      <c r="U9" s="254"/>
      <c r="V9" s="147"/>
      <c r="W9" s="105"/>
      <c r="X9" s="150"/>
    </row>
    <row r="10" spans="1:24" hidden="1">
      <c r="A10" s="140">
        <v>44204</v>
      </c>
      <c r="B10" s="251"/>
      <c r="C10" s="251"/>
      <c r="D10" s="252"/>
      <c r="E10" s="252"/>
      <c r="F10" s="251"/>
      <c r="G10" s="253"/>
      <c r="H10" s="253"/>
      <c r="I10" s="102"/>
      <c r="J10" s="252"/>
      <c r="K10" s="252"/>
      <c r="L10" s="103"/>
      <c r="M10" s="103"/>
      <c r="N10" s="102"/>
      <c r="O10" s="102"/>
      <c r="P10" s="102"/>
      <c r="Q10" s="103"/>
      <c r="R10" s="103"/>
      <c r="S10" s="145"/>
      <c r="T10" s="143"/>
      <c r="U10" s="254"/>
      <c r="V10" s="147"/>
      <c r="W10" s="105"/>
      <c r="X10" s="150"/>
    </row>
    <row r="11" spans="1:24" hidden="1">
      <c r="A11" s="140">
        <v>44205</v>
      </c>
      <c r="B11" s="251"/>
      <c r="C11" s="251"/>
      <c r="D11" s="252"/>
      <c r="E11" s="252"/>
      <c r="F11" s="251"/>
      <c r="G11" s="253"/>
      <c r="H11" s="253"/>
      <c r="I11" s="102"/>
      <c r="J11" s="252"/>
      <c r="K11" s="252"/>
      <c r="L11" s="103"/>
      <c r="M11" s="103"/>
      <c r="N11" s="102"/>
      <c r="O11" s="102"/>
      <c r="P11" s="102"/>
      <c r="Q11" s="103"/>
      <c r="R11" s="103"/>
      <c r="S11" s="145"/>
      <c r="T11" s="143"/>
      <c r="U11" s="254"/>
      <c r="V11" s="147"/>
      <c r="W11" s="105"/>
      <c r="X11" s="150"/>
    </row>
    <row r="12" spans="1:24" hidden="1">
      <c r="A12" s="140">
        <v>44206</v>
      </c>
      <c r="B12" s="251"/>
      <c r="C12" s="251"/>
      <c r="D12" s="252"/>
      <c r="E12" s="252"/>
      <c r="F12" s="251"/>
      <c r="G12" s="253"/>
      <c r="H12" s="253"/>
      <c r="I12" s="102"/>
      <c r="J12" s="252"/>
      <c r="K12" s="252"/>
      <c r="L12" s="103"/>
      <c r="M12" s="103"/>
      <c r="N12" s="102"/>
      <c r="O12" s="102"/>
      <c r="P12" s="102"/>
      <c r="Q12" s="103"/>
      <c r="R12" s="103"/>
      <c r="S12" s="145"/>
      <c r="T12" s="143"/>
      <c r="U12" s="254"/>
      <c r="V12" s="147"/>
      <c r="W12" s="105"/>
      <c r="X12" s="150"/>
    </row>
    <row r="13" spans="1:24" hidden="1">
      <c r="A13" s="140">
        <v>44207</v>
      </c>
      <c r="B13" s="251"/>
      <c r="C13" s="251"/>
      <c r="D13" s="252"/>
      <c r="E13" s="252"/>
      <c r="F13" s="251"/>
      <c r="G13" s="253"/>
      <c r="H13" s="253"/>
      <c r="I13" s="102"/>
      <c r="J13" s="252"/>
      <c r="K13" s="252"/>
      <c r="L13" s="103"/>
      <c r="M13" s="103"/>
      <c r="N13" s="102"/>
      <c r="O13" s="102"/>
      <c r="P13" s="102"/>
      <c r="Q13" s="103"/>
      <c r="R13" s="103"/>
      <c r="S13" s="145"/>
      <c r="T13" s="143"/>
      <c r="U13" s="254"/>
      <c r="V13" s="147"/>
      <c r="W13" s="105"/>
      <c r="X13" s="150"/>
    </row>
    <row r="14" spans="1:24" hidden="1">
      <c r="A14" s="140">
        <v>44208</v>
      </c>
      <c r="B14" s="251"/>
      <c r="C14" s="251"/>
      <c r="D14" s="252"/>
      <c r="E14" s="252"/>
      <c r="F14" s="251"/>
      <c r="G14" s="253"/>
      <c r="H14" s="253"/>
      <c r="I14" s="102"/>
      <c r="J14" s="252"/>
      <c r="K14" s="252"/>
      <c r="L14" s="103"/>
      <c r="M14" s="103"/>
      <c r="N14" s="102"/>
      <c r="O14" s="102"/>
      <c r="P14" s="102"/>
      <c r="Q14" s="103"/>
      <c r="R14" s="103"/>
      <c r="S14" s="145"/>
      <c r="T14" s="143"/>
      <c r="U14" s="254"/>
      <c r="V14" s="147"/>
      <c r="W14" s="105"/>
      <c r="X14" s="150"/>
    </row>
    <row r="15" spans="1:24" hidden="1">
      <c r="A15" s="140">
        <v>44209</v>
      </c>
      <c r="B15" s="251"/>
      <c r="C15" s="251"/>
      <c r="D15" s="252"/>
      <c r="E15" s="252"/>
      <c r="F15" s="251"/>
      <c r="G15" s="253"/>
      <c r="H15" s="253"/>
      <c r="I15" s="102"/>
      <c r="J15" s="252"/>
      <c r="K15" s="252"/>
      <c r="L15" s="103"/>
      <c r="M15" s="103"/>
      <c r="N15" s="102"/>
      <c r="O15" s="102"/>
      <c r="P15" s="102"/>
      <c r="Q15" s="103"/>
      <c r="R15" s="103"/>
      <c r="S15" s="145"/>
      <c r="T15" s="143"/>
      <c r="U15" s="254"/>
      <c r="V15" s="147"/>
      <c r="W15" s="105"/>
      <c r="X15" s="150"/>
    </row>
    <row r="16" spans="1:24" hidden="1">
      <c r="A16" s="140">
        <v>44210</v>
      </c>
      <c r="B16" s="251"/>
      <c r="C16" s="251"/>
      <c r="D16" s="252"/>
      <c r="E16" s="252"/>
      <c r="F16" s="251"/>
      <c r="G16" s="253"/>
      <c r="H16" s="253"/>
      <c r="I16" s="102"/>
      <c r="J16" s="252"/>
      <c r="K16" s="252"/>
      <c r="L16" s="103"/>
      <c r="M16" s="103"/>
      <c r="N16" s="102"/>
      <c r="O16" s="102"/>
      <c r="P16" s="102"/>
      <c r="Q16" s="103"/>
      <c r="R16" s="103"/>
      <c r="S16" s="145"/>
      <c r="T16" s="143"/>
      <c r="U16" s="254"/>
      <c r="V16" s="147"/>
      <c r="W16" s="105"/>
      <c r="X16" s="150"/>
    </row>
    <row r="17" spans="1:24" hidden="1">
      <c r="A17" s="140">
        <v>44211</v>
      </c>
      <c r="B17" s="251"/>
      <c r="C17" s="251"/>
      <c r="D17" s="252"/>
      <c r="E17" s="252"/>
      <c r="F17" s="251"/>
      <c r="G17" s="253"/>
      <c r="H17" s="253"/>
      <c r="I17" s="102"/>
      <c r="J17" s="252"/>
      <c r="K17" s="252"/>
      <c r="L17" s="103"/>
      <c r="M17" s="103"/>
      <c r="N17" s="102"/>
      <c r="O17" s="102"/>
      <c r="P17" s="102"/>
      <c r="Q17" s="103"/>
      <c r="R17" s="103"/>
      <c r="S17" s="145"/>
      <c r="T17" s="143"/>
      <c r="U17" s="254"/>
      <c r="V17" s="147"/>
      <c r="W17" s="105"/>
      <c r="X17" s="150"/>
    </row>
    <row r="18" spans="1:24" hidden="1">
      <c r="A18" s="140">
        <v>44212</v>
      </c>
      <c r="B18" s="251"/>
      <c r="C18" s="251"/>
      <c r="D18" s="252"/>
      <c r="E18" s="252"/>
      <c r="F18" s="251"/>
      <c r="G18" s="253"/>
      <c r="H18" s="253"/>
      <c r="I18" s="102"/>
      <c r="J18" s="252"/>
      <c r="K18" s="252"/>
      <c r="L18" s="103"/>
      <c r="M18" s="103"/>
      <c r="N18" s="102"/>
      <c r="O18" s="102"/>
      <c r="P18" s="102"/>
      <c r="Q18" s="103"/>
      <c r="R18" s="103"/>
      <c r="S18" s="145"/>
      <c r="T18" s="143"/>
      <c r="U18" s="254"/>
      <c r="V18" s="147"/>
      <c r="W18" s="105"/>
      <c r="X18" s="150"/>
    </row>
    <row r="19" spans="1:24" hidden="1">
      <c r="A19" s="140">
        <v>44213</v>
      </c>
      <c r="B19" s="251"/>
      <c r="C19" s="251"/>
      <c r="D19" s="252"/>
      <c r="E19" s="252"/>
      <c r="F19" s="251"/>
      <c r="G19" s="253"/>
      <c r="H19" s="253"/>
      <c r="I19" s="102"/>
      <c r="J19" s="252"/>
      <c r="K19" s="252"/>
      <c r="L19" s="103"/>
      <c r="M19" s="103"/>
      <c r="N19" s="102"/>
      <c r="O19" s="102"/>
      <c r="P19" s="102"/>
      <c r="Q19" s="103"/>
      <c r="R19" s="103"/>
      <c r="S19" s="145"/>
      <c r="T19" s="143"/>
      <c r="U19" s="254"/>
      <c r="V19" s="147"/>
      <c r="W19" s="105"/>
      <c r="X19" s="150"/>
    </row>
    <row r="20" spans="1:24" hidden="1">
      <c r="A20" s="140">
        <v>44214</v>
      </c>
      <c r="B20" s="251"/>
      <c r="C20" s="251"/>
      <c r="D20" s="252"/>
      <c r="E20" s="252"/>
      <c r="F20" s="251"/>
      <c r="G20" s="253"/>
      <c r="H20" s="253"/>
      <c r="I20" s="102"/>
      <c r="J20" s="252"/>
      <c r="K20" s="252"/>
      <c r="L20" s="103"/>
      <c r="M20" s="103"/>
      <c r="N20" s="102"/>
      <c r="O20" s="102"/>
      <c r="P20" s="102"/>
      <c r="Q20" s="103"/>
      <c r="R20" s="103"/>
      <c r="S20" s="145"/>
      <c r="T20" s="143"/>
      <c r="U20" s="254"/>
      <c r="V20" s="147"/>
      <c r="W20" s="105"/>
      <c r="X20" s="150"/>
    </row>
    <row r="21" spans="1:24" hidden="1">
      <c r="A21" s="140">
        <v>44215</v>
      </c>
      <c r="B21" s="251"/>
      <c r="C21" s="251"/>
      <c r="D21" s="252"/>
      <c r="E21" s="252"/>
      <c r="F21" s="251"/>
      <c r="G21" s="253"/>
      <c r="H21" s="253"/>
      <c r="I21" s="102"/>
      <c r="J21" s="252"/>
      <c r="K21" s="252"/>
      <c r="L21" s="103"/>
      <c r="M21" s="103"/>
      <c r="N21" s="102"/>
      <c r="O21" s="102"/>
      <c r="P21" s="102"/>
      <c r="Q21" s="103"/>
      <c r="R21" s="103"/>
      <c r="S21" s="145"/>
      <c r="T21" s="143"/>
      <c r="U21" s="254"/>
      <c r="V21" s="147"/>
      <c r="W21" s="105"/>
      <c r="X21" s="150"/>
    </row>
    <row r="22" spans="1:24" hidden="1">
      <c r="A22" s="140">
        <v>44216</v>
      </c>
      <c r="B22" s="251"/>
      <c r="C22" s="251"/>
      <c r="D22" s="252"/>
      <c r="E22" s="252"/>
      <c r="F22" s="251"/>
      <c r="G22" s="253"/>
      <c r="H22" s="253"/>
      <c r="I22" s="102"/>
      <c r="J22" s="252"/>
      <c r="K22" s="252"/>
      <c r="L22" s="103"/>
      <c r="M22" s="103"/>
      <c r="N22" s="102"/>
      <c r="O22" s="102"/>
      <c r="P22" s="102"/>
      <c r="Q22" s="103"/>
      <c r="R22" s="103"/>
      <c r="S22" s="145"/>
      <c r="T22" s="143"/>
      <c r="U22" s="254"/>
      <c r="V22" s="147"/>
      <c r="W22" s="105"/>
      <c r="X22" s="150"/>
    </row>
    <row r="23" spans="1:24" hidden="1">
      <c r="A23" s="140">
        <v>44217</v>
      </c>
      <c r="B23" s="251"/>
      <c r="C23" s="251"/>
      <c r="D23" s="252"/>
      <c r="E23" s="252"/>
      <c r="F23" s="251"/>
      <c r="G23" s="253"/>
      <c r="H23" s="253"/>
      <c r="I23" s="102"/>
      <c r="J23" s="252"/>
      <c r="K23" s="252"/>
      <c r="L23" s="103"/>
      <c r="M23" s="103"/>
      <c r="N23" s="102"/>
      <c r="O23" s="102"/>
      <c r="P23" s="102"/>
      <c r="Q23" s="103"/>
      <c r="R23" s="103"/>
      <c r="S23" s="145"/>
      <c r="T23" s="143"/>
      <c r="U23" s="254"/>
      <c r="V23" s="147"/>
      <c r="W23" s="105"/>
      <c r="X23" s="150"/>
    </row>
    <row r="24" spans="1:24" hidden="1">
      <c r="A24" s="140">
        <v>44218</v>
      </c>
      <c r="B24" s="251"/>
      <c r="C24" s="251"/>
      <c r="D24" s="252"/>
      <c r="E24" s="252"/>
      <c r="F24" s="251"/>
      <c r="G24" s="253"/>
      <c r="H24" s="253"/>
      <c r="I24" s="102"/>
      <c r="J24" s="252"/>
      <c r="K24" s="252"/>
      <c r="L24" s="103"/>
      <c r="M24" s="103"/>
      <c r="N24" s="102"/>
      <c r="O24" s="102"/>
      <c r="P24" s="102"/>
      <c r="Q24" s="103"/>
      <c r="R24" s="103"/>
      <c r="S24" s="145"/>
      <c r="T24" s="143"/>
      <c r="U24" s="254"/>
      <c r="V24" s="147"/>
      <c r="W24" s="105"/>
      <c r="X24" s="150"/>
    </row>
    <row r="25" spans="1:24" hidden="1">
      <c r="A25" s="140">
        <v>44219</v>
      </c>
      <c r="B25" s="251"/>
      <c r="C25" s="251"/>
      <c r="D25" s="252"/>
      <c r="E25" s="252"/>
      <c r="F25" s="251"/>
      <c r="G25" s="253"/>
      <c r="H25" s="253"/>
      <c r="I25" s="102"/>
      <c r="J25" s="252"/>
      <c r="K25" s="252"/>
      <c r="L25" s="103"/>
      <c r="M25" s="103"/>
      <c r="N25" s="102"/>
      <c r="O25" s="102"/>
      <c r="P25" s="102"/>
      <c r="Q25" s="103"/>
      <c r="R25" s="103"/>
      <c r="S25" s="145"/>
      <c r="T25" s="143"/>
      <c r="U25" s="254"/>
      <c r="V25" s="147"/>
      <c r="W25" s="105"/>
      <c r="X25" s="150"/>
    </row>
    <row r="26" spans="1:24" hidden="1">
      <c r="A26" s="140">
        <v>44220</v>
      </c>
      <c r="B26" s="251"/>
      <c r="C26" s="251"/>
      <c r="D26" s="252"/>
      <c r="E26" s="252"/>
      <c r="F26" s="251"/>
      <c r="G26" s="253"/>
      <c r="H26" s="253"/>
      <c r="I26" s="102"/>
      <c r="J26" s="252"/>
      <c r="K26" s="252"/>
      <c r="L26" s="103"/>
      <c r="M26" s="103"/>
      <c r="N26" s="102"/>
      <c r="O26" s="102"/>
      <c r="P26" s="102"/>
      <c r="Q26" s="103"/>
      <c r="R26" s="103"/>
      <c r="S26" s="145"/>
      <c r="T26" s="143"/>
      <c r="U26" s="254"/>
      <c r="V26" s="147"/>
      <c r="W26" s="105"/>
      <c r="X26" s="150"/>
    </row>
    <row r="27" spans="1:24" hidden="1">
      <c r="A27" s="140">
        <v>44221</v>
      </c>
      <c r="B27" s="251"/>
      <c r="C27" s="251"/>
      <c r="D27" s="252"/>
      <c r="E27" s="252"/>
      <c r="F27" s="251"/>
      <c r="G27" s="253"/>
      <c r="H27" s="253"/>
      <c r="I27" s="102"/>
      <c r="J27" s="252"/>
      <c r="K27" s="252"/>
      <c r="L27" s="103"/>
      <c r="M27" s="103"/>
      <c r="N27" s="102"/>
      <c r="O27" s="102"/>
      <c r="P27" s="102"/>
      <c r="Q27" s="103"/>
      <c r="R27" s="103"/>
      <c r="S27" s="145"/>
      <c r="T27" s="143"/>
      <c r="U27" s="254"/>
      <c r="V27" s="147"/>
      <c r="W27" s="105"/>
      <c r="X27" s="150"/>
    </row>
    <row r="28" spans="1:24" hidden="1">
      <c r="A28" s="140">
        <v>44222</v>
      </c>
      <c r="B28" s="251"/>
      <c r="C28" s="251"/>
      <c r="D28" s="252"/>
      <c r="E28" s="252"/>
      <c r="F28" s="251"/>
      <c r="G28" s="253"/>
      <c r="H28" s="253"/>
      <c r="I28" s="102"/>
      <c r="J28" s="252"/>
      <c r="K28" s="252"/>
      <c r="L28" s="103"/>
      <c r="M28" s="103"/>
      <c r="N28" s="102"/>
      <c r="O28" s="102"/>
      <c r="P28" s="102"/>
      <c r="Q28" s="103"/>
      <c r="R28" s="103"/>
      <c r="S28" s="145"/>
      <c r="T28" s="143"/>
      <c r="U28" s="254"/>
      <c r="V28" s="147"/>
      <c r="W28" s="105"/>
      <c r="X28" s="150"/>
    </row>
    <row r="29" spans="1:24" hidden="1">
      <c r="A29" s="140">
        <v>44223</v>
      </c>
      <c r="B29" s="251"/>
      <c r="C29" s="251"/>
      <c r="D29" s="252"/>
      <c r="E29" s="252"/>
      <c r="F29" s="251"/>
      <c r="G29" s="253"/>
      <c r="H29" s="253"/>
      <c r="I29" s="102"/>
      <c r="J29" s="252"/>
      <c r="K29" s="252"/>
      <c r="L29" s="103"/>
      <c r="M29" s="103"/>
      <c r="N29" s="102"/>
      <c r="O29" s="102"/>
      <c r="P29" s="102"/>
      <c r="Q29" s="103"/>
      <c r="R29" s="103"/>
      <c r="S29" s="145"/>
      <c r="T29" s="143"/>
      <c r="U29" s="254"/>
      <c r="V29" s="147"/>
      <c r="W29" s="105"/>
      <c r="X29" s="150"/>
    </row>
    <row r="30" spans="1:24" hidden="1">
      <c r="A30" s="140">
        <v>44224</v>
      </c>
      <c r="B30" s="251"/>
      <c r="C30" s="251"/>
      <c r="D30" s="252"/>
      <c r="E30" s="252"/>
      <c r="F30" s="251"/>
      <c r="G30" s="253"/>
      <c r="H30" s="253"/>
      <c r="I30" s="102"/>
      <c r="J30" s="252"/>
      <c r="K30" s="252"/>
      <c r="L30" s="103"/>
      <c r="M30" s="103"/>
      <c r="N30" s="102"/>
      <c r="O30" s="102"/>
      <c r="P30" s="102"/>
      <c r="Q30" s="103"/>
      <c r="R30" s="103"/>
      <c r="S30" s="145"/>
      <c r="T30" s="143"/>
      <c r="U30" s="254"/>
      <c r="V30" s="147"/>
      <c r="W30" s="105"/>
      <c r="X30" s="150"/>
    </row>
    <row r="31" spans="1:24" hidden="1">
      <c r="A31" s="140">
        <v>44225</v>
      </c>
      <c r="B31" s="251"/>
      <c r="C31" s="251"/>
      <c r="D31" s="252"/>
      <c r="E31" s="252"/>
      <c r="F31" s="251"/>
      <c r="G31" s="253"/>
      <c r="H31" s="253"/>
      <c r="I31" s="102"/>
      <c r="J31" s="252"/>
      <c r="K31" s="252"/>
      <c r="L31" s="103"/>
      <c r="M31" s="103"/>
      <c r="N31" s="102"/>
      <c r="O31" s="102"/>
      <c r="P31" s="102"/>
      <c r="Q31" s="103"/>
      <c r="R31" s="103"/>
      <c r="S31" s="145"/>
      <c r="T31" s="143"/>
      <c r="U31" s="254"/>
      <c r="V31" s="147"/>
      <c r="W31" s="105"/>
      <c r="X31" s="150"/>
    </row>
    <row r="32" spans="1:24" hidden="1">
      <c r="A32" s="140">
        <v>44226</v>
      </c>
      <c r="B32" s="251"/>
      <c r="C32" s="251"/>
      <c r="D32" s="252"/>
      <c r="E32" s="252"/>
      <c r="F32" s="251"/>
      <c r="G32" s="253"/>
      <c r="H32" s="253"/>
      <c r="I32" s="102"/>
      <c r="J32" s="252"/>
      <c r="K32" s="252"/>
      <c r="L32" s="103"/>
      <c r="M32" s="103"/>
      <c r="N32" s="102"/>
      <c r="O32" s="102"/>
      <c r="P32" s="102"/>
      <c r="Q32" s="103"/>
      <c r="R32" s="103"/>
      <c r="S32" s="145"/>
      <c r="T32" s="143"/>
      <c r="U32" s="254"/>
      <c r="V32" s="147"/>
      <c r="W32" s="105"/>
      <c r="X32" s="150"/>
    </row>
    <row r="33" spans="1:24" hidden="1">
      <c r="A33" s="140">
        <v>44227</v>
      </c>
      <c r="B33" s="251"/>
      <c r="C33" s="251"/>
      <c r="D33" s="252"/>
      <c r="E33" s="252"/>
      <c r="F33" s="251"/>
      <c r="G33" s="253"/>
      <c r="H33" s="253"/>
      <c r="I33" s="102"/>
      <c r="J33" s="252"/>
      <c r="K33" s="252"/>
      <c r="L33" s="103"/>
      <c r="M33" s="103"/>
      <c r="N33" s="102"/>
      <c r="O33" s="102"/>
      <c r="P33" s="102"/>
      <c r="Q33" s="103"/>
      <c r="R33" s="103"/>
      <c r="S33" s="145"/>
      <c r="T33" s="143"/>
      <c r="U33" s="254"/>
      <c r="V33" s="147"/>
      <c r="W33" s="105"/>
      <c r="X33" s="150"/>
    </row>
    <row r="34" spans="1:24" hidden="1">
      <c r="A34" s="140">
        <v>44228</v>
      </c>
      <c r="B34" s="251"/>
      <c r="C34" s="251"/>
      <c r="D34" s="252"/>
      <c r="E34" s="252"/>
      <c r="F34" s="251"/>
      <c r="G34" s="253"/>
      <c r="H34" s="253"/>
      <c r="I34" s="102"/>
      <c r="J34" s="252"/>
      <c r="K34" s="252"/>
      <c r="L34" s="103"/>
      <c r="M34" s="103"/>
      <c r="N34" s="102"/>
      <c r="O34" s="102"/>
      <c r="P34" s="102"/>
      <c r="Q34" s="103"/>
      <c r="R34" s="103"/>
      <c r="S34" s="145"/>
      <c r="T34" s="143"/>
      <c r="U34" s="254"/>
      <c r="V34" s="147"/>
      <c r="W34" s="105"/>
      <c r="X34" s="150"/>
    </row>
    <row r="35" spans="1:24" hidden="1">
      <c r="A35" s="140">
        <v>44229</v>
      </c>
      <c r="B35" s="251"/>
      <c r="C35" s="251"/>
      <c r="D35" s="252"/>
      <c r="E35" s="252"/>
      <c r="F35" s="251"/>
      <c r="G35" s="253"/>
      <c r="H35" s="253"/>
      <c r="I35" s="102"/>
      <c r="J35" s="252"/>
      <c r="K35" s="252"/>
      <c r="L35" s="103"/>
      <c r="M35" s="103"/>
      <c r="N35" s="102"/>
      <c r="O35" s="102"/>
      <c r="P35" s="102"/>
      <c r="Q35" s="103"/>
      <c r="R35" s="103"/>
      <c r="S35" s="145"/>
      <c r="T35" s="143"/>
      <c r="U35" s="254"/>
      <c r="V35" s="147"/>
      <c r="W35" s="105"/>
      <c r="X35" s="150"/>
    </row>
    <row r="36" spans="1:24" hidden="1">
      <c r="A36" s="140">
        <v>44230</v>
      </c>
      <c r="B36" s="251"/>
      <c r="C36" s="251"/>
      <c r="D36" s="252"/>
      <c r="E36" s="252"/>
      <c r="F36" s="251"/>
      <c r="G36" s="253"/>
      <c r="H36" s="253"/>
      <c r="I36" s="102"/>
      <c r="J36" s="252"/>
      <c r="K36" s="252"/>
      <c r="L36" s="103"/>
      <c r="M36" s="103"/>
      <c r="N36" s="102"/>
      <c r="O36" s="102"/>
      <c r="P36" s="102"/>
      <c r="Q36" s="103"/>
      <c r="R36" s="103"/>
      <c r="S36" s="145"/>
      <c r="T36" s="143"/>
      <c r="U36" s="254"/>
      <c r="V36" s="147"/>
      <c r="W36" s="105"/>
      <c r="X36" s="150"/>
    </row>
    <row r="37" spans="1:24" hidden="1">
      <c r="A37" s="140">
        <v>44231</v>
      </c>
      <c r="B37" s="251"/>
      <c r="C37" s="251"/>
      <c r="D37" s="252"/>
      <c r="E37" s="252"/>
      <c r="F37" s="251"/>
      <c r="G37" s="253"/>
      <c r="H37" s="253"/>
      <c r="I37" s="102"/>
      <c r="J37" s="252"/>
      <c r="K37" s="252"/>
      <c r="L37" s="103"/>
      <c r="M37" s="103"/>
      <c r="N37" s="102"/>
      <c r="O37" s="102"/>
      <c r="P37" s="102"/>
      <c r="Q37" s="103"/>
      <c r="R37" s="103"/>
      <c r="S37" s="145"/>
      <c r="T37" s="143"/>
      <c r="U37" s="254"/>
      <c r="V37" s="147"/>
      <c r="W37" s="105"/>
      <c r="X37" s="150"/>
    </row>
    <row r="38" spans="1:24" hidden="1">
      <c r="A38" s="140">
        <v>44232</v>
      </c>
      <c r="B38" s="251"/>
      <c r="C38" s="251"/>
      <c r="D38" s="252"/>
      <c r="E38" s="252"/>
      <c r="F38" s="251"/>
      <c r="G38" s="253"/>
      <c r="H38" s="253"/>
      <c r="I38" s="102"/>
      <c r="J38" s="252"/>
      <c r="K38" s="252"/>
      <c r="L38" s="103"/>
      <c r="M38" s="103"/>
      <c r="N38" s="102"/>
      <c r="O38" s="102"/>
      <c r="P38" s="102"/>
      <c r="Q38" s="103"/>
      <c r="R38" s="103"/>
      <c r="S38" s="145"/>
      <c r="T38" s="143"/>
      <c r="U38" s="254"/>
      <c r="V38" s="147"/>
      <c r="W38" s="105"/>
      <c r="X38" s="150"/>
    </row>
    <row r="39" spans="1:24" hidden="1">
      <c r="A39" s="140">
        <v>44233</v>
      </c>
      <c r="B39" s="251"/>
      <c r="C39" s="251"/>
      <c r="D39" s="252"/>
      <c r="E39" s="252"/>
      <c r="F39" s="251"/>
      <c r="G39" s="253"/>
      <c r="H39" s="253"/>
      <c r="I39" s="102"/>
      <c r="J39" s="252"/>
      <c r="K39" s="252"/>
      <c r="L39" s="103"/>
      <c r="M39" s="103"/>
      <c r="N39" s="102"/>
      <c r="O39" s="102"/>
      <c r="P39" s="102"/>
      <c r="Q39" s="103"/>
      <c r="R39" s="103"/>
      <c r="S39" s="145"/>
      <c r="T39" s="143"/>
      <c r="U39" s="254"/>
      <c r="V39" s="147"/>
      <c r="W39" s="105"/>
      <c r="X39" s="150"/>
    </row>
    <row r="40" spans="1:24" hidden="1">
      <c r="A40" s="140">
        <v>44234</v>
      </c>
      <c r="B40" s="251"/>
      <c r="C40" s="251"/>
      <c r="D40" s="252"/>
      <c r="E40" s="252"/>
      <c r="F40" s="251"/>
      <c r="G40" s="253"/>
      <c r="H40" s="253"/>
      <c r="I40" s="102"/>
      <c r="J40" s="252"/>
      <c r="K40" s="252"/>
      <c r="L40" s="103"/>
      <c r="M40" s="103"/>
      <c r="N40" s="102"/>
      <c r="O40" s="102"/>
      <c r="P40" s="102"/>
      <c r="Q40" s="103"/>
      <c r="R40" s="103"/>
      <c r="S40" s="145"/>
      <c r="T40" s="143"/>
      <c r="U40" s="254"/>
      <c r="V40" s="147"/>
      <c r="W40" s="105"/>
      <c r="X40" s="150"/>
    </row>
    <row r="41" spans="1:24" hidden="1">
      <c r="A41" s="140">
        <v>44235</v>
      </c>
      <c r="B41" s="251"/>
      <c r="C41" s="251"/>
      <c r="D41" s="252"/>
      <c r="E41" s="252"/>
      <c r="F41" s="251"/>
      <c r="G41" s="253"/>
      <c r="H41" s="253"/>
      <c r="I41" s="102"/>
      <c r="J41" s="252"/>
      <c r="K41" s="252"/>
      <c r="L41" s="103"/>
      <c r="M41" s="103"/>
      <c r="N41" s="102"/>
      <c r="O41" s="102"/>
      <c r="P41" s="102"/>
      <c r="Q41" s="103"/>
      <c r="R41" s="103"/>
      <c r="S41" s="145"/>
      <c r="T41" s="143"/>
      <c r="U41" s="254"/>
      <c r="V41" s="147"/>
      <c r="W41" s="105"/>
      <c r="X41" s="150"/>
    </row>
    <row r="42" spans="1:24" hidden="1">
      <c r="A42" s="140">
        <v>44236</v>
      </c>
      <c r="B42" s="251"/>
      <c r="C42" s="251"/>
      <c r="D42" s="252"/>
      <c r="E42" s="252"/>
      <c r="F42" s="251"/>
      <c r="G42" s="253"/>
      <c r="H42" s="253"/>
      <c r="I42" s="102"/>
      <c r="J42" s="252"/>
      <c r="K42" s="252"/>
      <c r="L42" s="103"/>
      <c r="M42" s="103"/>
      <c r="N42" s="102"/>
      <c r="O42" s="102"/>
      <c r="P42" s="102"/>
      <c r="Q42" s="103"/>
      <c r="R42" s="103"/>
      <c r="S42" s="145"/>
      <c r="T42" s="143"/>
      <c r="U42" s="254"/>
      <c r="V42" s="147"/>
      <c r="W42" s="105"/>
      <c r="X42" s="150"/>
    </row>
    <row r="43" spans="1:24" hidden="1">
      <c r="A43" s="140">
        <v>44237</v>
      </c>
      <c r="B43" s="251"/>
      <c r="C43" s="251"/>
      <c r="D43" s="252"/>
      <c r="E43" s="252"/>
      <c r="F43" s="251"/>
      <c r="G43" s="253"/>
      <c r="H43" s="253"/>
      <c r="I43" s="102"/>
      <c r="J43" s="252"/>
      <c r="K43" s="252"/>
      <c r="L43" s="103"/>
      <c r="M43" s="103"/>
      <c r="N43" s="102"/>
      <c r="O43" s="102"/>
      <c r="P43" s="102"/>
      <c r="Q43" s="103"/>
      <c r="R43" s="103"/>
      <c r="S43" s="145"/>
      <c r="T43" s="143"/>
      <c r="U43" s="254"/>
      <c r="V43" s="147"/>
      <c r="W43" s="105"/>
      <c r="X43" s="150"/>
    </row>
    <row r="44" spans="1:24" hidden="1">
      <c r="A44" s="140">
        <v>44238</v>
      </c>
      <c r="B44" s="251"/>
      <c r="C44" s="251"/>
      <c r="D44" s="252"/>
      <c r="E44" s="252"/>
      <c r="F44" s="251"/>
      <c r="G44" s="253"/>
      <c r="H44" s="253"/>
      <c r="I44" s="102"/>
      <c r="J44" s="252"/>
      <c r="K44" s="252"/>
      <c r="L44" s="103"/>
      <c r="M44" s="103"/>
      <c r="N44" s="102"/>
      <c r="O44" s="102"/>
      <c r="P44" s="102"/>
      <c r="Q44" s="103"/>
      <c r="R44" s="103"/>
      <c r="S44" s="145"/>
      <c r="T44" s="143"/>
      <c r="U44" s="254"/>
      <c r="V44" s="147"/>
      <c r="W44" s="105"/>
      <c r="X44" s="150"/>
    </row>
    <row r="45" spans="1:24" hidden="1">
      <c r="A45" s="140">
        <v>44239</v>
      </c>
      <c r="B45" s="251"/>
      <c r="C45" s="251"/>
      <c r="D45" s="252"/>
      <c r="E45" s="252"/>
      <c r="F45" s="251"/>
      <c r="G45" s="253"/>
      <c r="H45" s="253"/>
      <c r="I45" s="102"/>
      <c r="J45" s="252"/>
      <c r="K45" s="252"/>
      <c r="L45" s="103"/>
      <c r="M45" s="103"/>
      <c r="N45" s="102"/>
      <c r="O45" s="102"/>
      <c r="P45" s="102"/>
      <c r="Q45" s="103"/>
      <c r="R45" s="103"/>
      <c r="S45" s="145"/>
      <c r="T45" s="143"/>
      <c r="U45" s="254"/>
      <c r="V45" s="147"/>
      <c r="W45" s="105"/>
      <c r="X45" s="150"/>
    </row>
    <row r="46" spans="1:24" hidden="1">
      <c r="A46" s="140">
        <v>44240</v>
      </c>
      <c r="B46" s="251"/>
      <c r="C46" s="251"/>
      <c r="D46" s="252"/>
      <c r="E46" s="252"/>
      <c r="F46" s="251"/>
      <c r="G46" s="253"/>
      <c r="H46" s="253"/>
      <c r="I46" s="102"/>
      <c r="J46" s="252"/>
      <c r="K46" s="252"/>
      <c r="L46" s="103"/>
      <c r="M46" s="103"/>
      <c r="N46" s="102"/>
      <c r="O46" s="102"/>
      <c r="P46" s="102"/>
      <c r="Q46" s="103"/>
      <c r="R46" s="103"/>
      <c r="S46" s="145"/>
      <c r="T46" s="143"/>
      <c r="U46" s="254"/>
      <c r="V46" s="147"/>
      <c r="W46" s="105"/>
      <c r="X46" s="150"/>
    </row>
    <row r="47" spans="1:24" hidden="1">
      <c r="A47" s="140">
        <v>44241</v>
      </c>
      <c r="B47" s="251"/>
      <c r="C47" s="251"/>
      <c r="D47" s="252"/>
      <c r="E47" s="252"/>
      <c r="F47" s="251"/>
      <c r="G47" s="253"/>
      <c r="H47" s="253"/>
      <c r="I47" s="102"/>
      <c r="J47" s="252"/>
      <c r="K47" s="252"/>
      <c r="L47" s="103"/>
      <c r="M47" s="103"/>
      <c r="N47" s="102"/>
      <c r="O47" s="102"/>
      <c r="P47" s="102"/>
      <c r="Q47" s="103"/>
      <c r="R47" s="103"/>
      <c r="S47" s="145"/>
      <c r="T47" s="143"/>
      <c r="U47" s="254"/>
      <c r="V47" s="147"/>
      <c r="W47" s="105"/>
      <c r="X47" s="150"/>
    </row>
    <row r="48" spans="1:24" hidden="1">
      <c r="A48" s="140">
        <v>44242</v>
      </c>
      <c r="B48" s="251"/>
      <c r="C48" s="251"/>
      <c r="D48" s="252"/>
      <c r="E48" s="252"/>
      <c r="F48" s="251"/>
      <c r="G48" s="253"/>
      <c r="H48" s="253"/>
      <c r="I48" s="102"/>
      <c r="J48" s="252"/>
      <c r="K48" s="252"/>
      <c r="L48" s="103"/>
      <c r="M48" s="103"/>
      <c r="N48" s="102"/>
      <c r="O48" s="102"/>
      <c r="P48" s="102"/>
      <c r="Q48" s="103"/>
      <c r="R48" s="103"/>
      <c r="S48" s="145"/>
      <c r="T48" s="143"/>
      <c r="U48" s="254"/>
      <c r="V48" s="147"/>
      <c r="W48" s="105"/>
      <c r="X48" s="150"/>
    </row>
    <row r="49" spans="1:24" hidden="1">
      <c r="A49" s="140">
        <v>44243</v>
      </c>
      <c r="B49" s="251"/>
      <c r="C49" s="251"/>
      <c r="D49" s="252"/>
      <c r="E49" s="252"/>
      <c r="F49" s="251"/>
      <c r="G49" s="253"/>
      <c r="H49" s="253"/>
      <c r="I49" s="102"/>
      <c r="J49" s="252"/>
      <c r="K49" s="252"/>
      <c r="L49" s="103"/>
      <c r="M49" s="103"/>
      <c r="N49" s="102"/>
      <c r="O49" s="102"/>
      <c r="P49" s="102"/>
      <c r="Q49" s="103"/>
      <c r="R49" s="103"/>
      <c r="S49" s="145"/>
      <c r="T49" s="143"/>
      <c r="U49" s="254"/>
      <c r="V49" s="147"/>
      <c r="W49" s="105"/>
      <c r="X49" s="150"/>
    </row>
    <row r="50" spans="1:24" hidden="1">
      <c r="A50" s="140">
        <v>44244</v>
      </c>
      <c r="B50" s="251"/>
      <c r="C50" s="251"/>
      <c r="D50" s="252"/>
      <c r="E50" s="252"/>
      <c r="F50" s="251"/>
      <c r="G50" s="253"/>
      <c r="H50" s="253"/>
      <c r="I50" s="102"/>
      <c r="J50" s="252"/>
      <c r="K50" s="252"/>
      <c r="L50" s="103"/>
      <c r="M50" s="103"/>
      <c r="N50" s="102"/>
      <c r="O50" s="102"/>
      <c r="P50" s="102"/>
      <c r="Q50" s="103"/>
      <c r="R50" s="103"/>
      <c r="S50" s="145"/>
      <c r="T50" s="143"/>
      <c r="U50" s="254"/>
      <c r="V50" s="147"/>
      <c r="W50" s="105"/>
      <c r="X50" s="150"/>
    </row>
    <row r="51" spans="1:24" hidden="1">
      <c r="A51" s="140">
        <v>44245</v>
      </c>
      <c r="B51" s="251"/>
      <c r="C51" s="251"/>
      <c r="D51" s="252"/>
      <c r="E51" s="252"/>
      <c r="F51" s="251"/>
      <c r="G51" s="253"/>
      <c r="H51" s="253"/>
      <c r="I51" s="102"/>
      <c r="J51" s="252"/>
      <c r="K51" s="252"/>
      <c r="L51" s="103"/>
      <c r="M51" s="103"/>
      <c r="N51" s="102"/>
      <c r="O51" s="102"/>
      <c r="P51" s="102"/>
      <c r="Q51" s="103"/>
      <c r="R51" s="103"/>
      <c r="S51" s="145"/>
      <c r="T51" s="143"/>
      <c r="U51" s="254"/>
      <c r="V51" s="147"/>
      <c r="W51" s="105"/>
      <c r="X51" s="150"/>
    </row>
    <row r="52" spans="1:24" hidden="1">
      <c r="A52" s="140">
        <v>44246</v>
      </c>
      <c r="B52" s="251"/>
      <c r="C52" s="251"/>
      <c r="D52" s="252"/>
      <c r="E52" s="252"/>
      <c r="F52" s="251"/>
      <c r="G52" s="253"/>
      <c r="H52" s="253"/>
      <c r="I52" s="102"/>
      <c r="J52" s="252"/>
      <c r="K52" s="252"/>
      <c r="L52" s="103"/>
      <c r="M52" s="103"/>
      <c r="N52" s="102"/>
      <c r="O52" s="102"/>
      <c r="P52" s="102"/>
      <c r="Q52" s="103"/>
      <c r="R52" s="103"/>
      <c r="S52" s="145"/>
      <c r="T52" s="143"/>
      <c r="U52" s="254"/>
      <c r="V52" s="147"/>
      <c r="W52" s="105"/>
      <c r="X52" s="150"/>
    </row>
    <row r="53" spans="1:24" hidden="1">
      <c r="A53" s="140">
        <v>44247</v>
      </c>
      <c r="B53" s="251"/>
      <c r="C53" s="251"/>
      <c r="D53" s="252"/>
      <c r="E53" s="252"/>
      <c r="F53" s="251"/>
      <c r="G53" s="253"/>
      <c r="H53" s="253"/>
      <c r="I53" s="102"/>
      <c r="J53" s="252"/>
      <c r="K53" s="252"/>
      <c r="L53" s="103"/>
      <c r="M53" s="103"/>
      <c r="N53" s="102"/>
      <c r="O53" s="102"/>
      <c r="P53" s="102"/>
      <c r="Q53" s="103"/>
      <c r="R53" s="103"/>
      <c r="S53" s="145"/>
      <c r="T53" s="143"/>
      <c r="U53" s="254"/>
      <c r="V53" s="147"/>
      <c r="W53" s="105"/>
      <c r="X53" s="150"/>
    </row>
    <row r="54" spans="1:24" hidden="1">
      <c r="A54" s="140">
        <v>44248</v>
      </c>
      <c r="B54" s="251"/>
      <c r="C54" s="251"/>
      <c r="D54" s="252"/>
      <c r="E54" s="252"/>
      <c r="F54" s="251"/>
      <c r="G54" s="253"/>
      <c r="H54" s="253"/>
      <c r="I54" s="102"/>
      <c r="J54" s="252"/>
      <c r="K54" s="252"/>
      <c r="L54" s="103"/>
      <c r="M54" s="103"/>
      <c r="N54" s="102"/>
      <c r="O54" s="102"/>
      <c r="P54" s="102"/>
      <c r="Q54" s="103"/>
      <c r="R54" s="103"/>
      <c r="S54" s="145"/>
      <c r="T54" s="143"/>
      <c r="U54" s="254"/>
      <c r="V54" s="147"/>
      <c r="W54" s="105"/>
      <c r="X54" s="150"/>
    </row>
    <row r="55" spans="1:24" hidden="1">
      <c r="A55" s="140">
        <v>44249</v>
      </c>
      <c r="B55" s="251"/>
      <c r="C55" s="251"/>
      <c r="D55" s="252"/>
      <c r="E55" s="252"/>
      <c r="F55" s="251"/>
      <c r="G55" s="253"/>
      <c r="H55" s="253"/>
      <c r="I55" s="102"/>
      <c r="J55" s="252"/>
      <c r="K55" s="252"/>
      <c r="L55" s="103"/>
      <c r="M55" s="103"/>
      <c r="N55" s="102"/>
      <c r="O55" s="102"/>
      <c r="P55" s="102"/>
      <c r="Q55" s="103"/>
      <c r="R55" s="103"/>
      <c r="S55" s="145"/>
      <c r="T55" s="143"/>
      <c r="U55" s="254"/>
      <c r="V55" s="147"/>
      <c r="W55" s="105"/>
      <c r="X55" s="150"/>
    </row>
    <row r="56" spans="1:24" hidden="1">
      <c r="A56" s="140">
        <v>44250</v>
      </c>
      <c r="B56" s="251"/>
      <c r="C56" s="251"/>
      <c r="D56" s="252"/>
      <c r="E56" s="252"/>
      <c r="F56" s="251"/>
      <c r="G56" s="253"/>
      <c r="H56" s="253"/>
      <c r="I56" s="102"/>
      <c r="J56" s="252"/>
      <c r="K56" s="252"/>
      <c r="L56" s="103"/>
      <c r="M56" s="103"/>
      <c r="N56" s="102"/>
      <c r="O56" s="102"/>
      <c r="P56" s="102"/>
      <c r="Q56" s="103"/>
      <c r="R56" s="103"/>
      <c r="S56" s="145"/>
      <c r="T56" s="143"/>
      <c r="U56" s="254"/>
      <c r="V56" s="147"/>
      <c r="W56" s="105"/>
      <c r="X56" s="150"/>
    </row>
    <row r="57" spans="1:24" hidden="1">
      <c r="A57" s="140">
        <v>44251</v>
      </c>
      <c r="B57" s="251"/>
      <c r="C57" s="251"/>
      <c r="D57" s="252"/>
      <c r="E57" s="252"/>
      <c r="F57" s="251"/>
      <c r="G57" s="253"/>
      <c r="H57" s="253"/>
      <c r="I57" s="102"/>
      <c r="J57" s="252"/>
      <c r="K57" s="252"/>
      <c r="L57" s="103"/>
      <c r="M57" s="103"/>
      <c r="N57" s="102"/>
      <c r="O57" s="102"/>
      <c r="P57" s="102"/>
      <c r="Q57" s="103"/>
      <c r="R57" s="103"/>
      <c r="S57" s="145"/>
      <c r="T57" s="143"/>
      <c r="U57" s="254"/>
      <c r="V57" s="147"/>
      <c r="W57" s="105"/>
      <c r="X57" s="150"/>
    </row>
    <row r="58" spans="1:24" hidden="1">
      <c r="A58" s="140">
        <v>44252</v>
      </c>
      <c r="B58" s="251"/>
      <c r="C58" s="251"/>
      <c r="D58" s="252"/>
      <c r="E58" s="252"/>
      <c r="F58" s="251"/>
      <c r="G58" s="253"/>
      <c r="H58" s="253"/>
      <c r="I58" s="102"/>
      <c r="J58" s="252"/>
      <c r="K58" s="252"/>
      <c r="L58" s="103"/>
      <c r="M58" s="103"/>
      <c r="N58" s="102"/>
      <c r="O58" s="102"/>
      <c r="P58" s="102"/>
      <c r="Q58" s="103"/>
      <c r="R58" s="103"/>
      <c r="S58" s="145"/>
      <c r="T58" s="143"/>
      <c r="U58" s="254"/>
      <c r="V58" s="147"/>
      <c r="W58" s="105"/>
      <c r="X58" s="150"/>
    </row>
    <row r="59" spans="1:24" hidden="1">
      <c r="A59" s="140">
        <v>44253</v>
      </c>
      <c r="B59" s="251"/>
      <c r="C59" s="251"/>
      <c r="D59" s="252"/>
      <c r="E59" s="252"/>
      <c r="F59" s="251"/>
      <c r="G59" s="253"/>
      <c r="H59" s="253"/>
      <c r="I59" s="102"/>
      <c r="J59" s="252"/>
      <c r="K59" s="252"/>
      <c r="L59" s="103"/>
      <c r="M59" s="103"/>
      <c r="N59" s="102"/>
      <c r="O59" s="102"/>
      <c r="P59" s="102"/>
      <c r="Q59" s="103"/>
      <c r="R59" s="103"/>
      <c r="S59" s="145"/>
      <c r="T59" s="143"/>
      <c r="U59" s="254"/>
      <c r="V59" s="147"/>
      <c r="W59" s="105"/>
      <c r="X59" s="150"/>
    </row>
    <row r="60" spans="1:24" hidden="1">
      <c r="A60" s="140">
        <v>44254</v>
      </c>
      <c r="B60" s="251"/>
      <c r="C60" s="251"/>
      <c r="D60" s="252"/>
      <c r="E60" s="252"/>
      <c r="F60" s="251"/>
      <c r="G60" s="253"/>
      <c r="H60" s="253"/>
      <c r="I60" s="102"/>
      <c r="J60" s="252"/>
      <c r="K60" s="252"/>
      <c r="L60" s="103"/>
      <c r="M60" s="103"/>
      <c r="N60" s="102"/>
      <c r="O60" s="102"/>
      <c r="P60" s="102"/>
      <c r="Q60" s="103"/>
      <c r="R60" s="103"/>
      <c r="S60" s="145"/>
      <c r="T60" s="143"/>
      <c r="U60" s="254"/>
      <c r="V60" s="147"/>
      <c r="W60" s="105"/>
      <c r="X60" s="150"/>
    </row>
    <row r="61" spans="1:24" hidden="1">
      <c r="A61" s="140">
        <v>44255</v>
      </c>
      <c r="B61" s="251"/>
      <c r="C61" s="251"/>
      <c r="D61" s="252"/>
      <c r="E61" s="252"/>
      <c r="F61" s="251"/>
      <c r="G61" s="253"/>
      <c r="H61" s="253"/>
      <c r="I61" s="102"/>
      <c r="J61" s="252"/>
      <c r="K61" s="252"/>
      <c r="L61" s="103"/>
      <c r="M61" s="103"/>
      <c r="N61" s="102"/>
      <c r="O61" s="102"/>
      <c r="P61" s="102"/>
      <c r="Q61" s="103"/>
      <c r="R61" s="103"/>
      <c r="S61" s="145"/>
      <c r="T61" s="143"/>
      <c r="U61" s="254"/>
      <c r="V61" s="147"/>
      <c r="W61" s="105"/>
      <c r="X61" s="150"/>
    </row>
    <row r="62" spans="1:24" hidden="1">
      <c r="A62" s="140">
        <v>44256</v>
      </c>
      <c r="B62" s="251"/>
      <c r="C62" s="251"/>
      <c r="D62" s="252"/>
      <c r="E62" s="252"/>
      <c r="F62" s="251"/>
      <c r="G62" s="253"/>
      <c r="H62" s="253"/>
      <c r="I62" s="102"/>
      <c r="J62" s="252"/>
      <c r="K62" s="252"/>
      <c r="L62" s="103"/>
      <c r="M62" s="103"/>
      <c r="N62" s="102"/>
      <c r="O62" s="102"/>
      <c r="P62" s="102"/>
      <c r="Q62" s="103"/>
      <c r="R62" s="103"/>
      <c r="S62" s="145"/>
      <c r="T62" s="143"/>
      <c r="U62" s="254"/>
      <c r="V62" s="147"/>
      <c r="W62" s="105"/>
      <c r="X62" s="150"/>
    </row>
    <row r="63" spans="1:24" hidden="1">
      <c r="A63" s="140">
        <v>44257</v>
      </c>
      <c r="B63" s="251"/>
      <c r="C63" s="251"/>
      <c r="D63" s="252"/>
      <c r="E63" s="252"/>
      <c r="F63" s="251"/>
      <c r="G63" s="253"/>
      <c r="H63" s="253"/>
      <c r="I63" s="102"/>
      <c r="J63" s="252"/>
      <c r="K63" s="252"/>
      <c r="L63" s="103"/>
      <c r="M63" s="103"/>
      <c r="N63" s="102"/>
      <c r="O63" s="102"/>
      <c r="P63" s="102"/>
      <c r="Q63" s="103"/>
      <c r="R63" s="103"/>
      <c r="S63" s="145"/>
      <c r="T63" s="143"/>
      <c r="U63" s="254"/>
      <c r="V63" s="147"/>
      <c r="W63" s="105"/>
      <c r="X63" s="150"/>
    </row>
    <row r="64" spans="1:24" hidden="1">
      <c r="A64" s="140">
        <v>44258</v>
      </c>
      <c r="B64" s="251"/>
      <c r="C64" s="251"/>
      <c r="D64" s="252"/>
      <c r="E64" s="252"/>
      <c r="F64" s="251"/>
      <c r="G64" s="253"/>
      <c r="H64" s="253"/>
      <c r="I64" s="102"/>
      <c r="J64" s="252"/>
      <c r="K64" s="252"/>
      <c r="L64" s="103"/>
      <c r="M64" s="103"/>
      <c r="N64" s="102"/>
      <c r="O64" s="102"/>
      <c r="P64" s="102"/>
      <c r="Q64" s="103"/>
      <c r="R64" s="103"/>
      <c r="S64" s="145"/>
      <c r="T64" s="143"/>
      <c r="U64" s="254"/>
      <c r="V64" s="147"/>
      <c r="W64" s="105"/>
      <c r="X64" s="150"/>
    </row>
    <row r="65" spans="1:24" hidden="1">
      <c r="A65" s="140">
        <v>44259</v>
      </c>
      <c r="B65" s="251"/>
      <c r="C65" s="251"/>
      <c r="D65" s="252"/>
      <c r="E65" s="252"/>
      <c r="F65" s="251"/>
      <c r="G65" s="253"/>
      <c r="H65" s="253"/>
      <c r="I65" s="102"/>
      <c r="J65" s="252"/>
      <c r="K65" s="252"/>
      <c r="L65" s="103"/>
      <c r="M65" s="103"/>
      <c r="N65" s="102"/>
      <c r="O65" s="102"/>
      <c r="P65" s="102"/>
      <c r="Q65" s="103"/>
      <c r="R65" s="103"/>
      <c r="S65" s="145"/>
      <c r="T65" s="143"/>
      <c r="U65" s="254"/>
      <c r="V65" s="147"/>
      <c r="W65" s="105"/>
      <c r="X65" s="150"/>
    </row>
    <row r="66" spans="1:24" hidden="1">
      <c r="A66" s="140">
        <v>44260</v>
      </c>
      <c r="B66" s="251"/>
      <c r="C66" s="251"/>
      <c r="D66" s="252"/>
      <c r="E66" s="252"/>
      <c r="F66" s="251"/>
      <c r="G66" s="253"/>
      <c r="H66" s="253"/>
      <c r="I66" s="102"/>
      <c r="J66" s="252"/>
      <c r="K66" s="252"/>
      <c r="L66" s="103"/>
      <c r="M66" s="103"/>
      <c r="N66" s="102"/>
      <c r="O66" s="102"/>
      <c r="P66" s="102"/>
      <c r="Q66" s="103"/>
      <c r="R66" s="103"/>
      <c r="S66" s="145"/>
      <c r="T66" s="143"/>
      <c r="U66" s="254"/>
      <c r="V66" s="147"/>
      <c r="W66" s="105"/>
      <c r="X66" s="150"/>
    </row>
    <row r="67" spans="1:24" hidden="1">
      <c r="A67" s="140">
        <v>44261</v>
      </c>
      <c r="B67" s="251"/>
      <c r="C67" s="251"/>
      <c r="D67" s="252"/>
      <c r="E67" s="252"/>
      <c r="F67" s="251"/>
      <c r="G67" s="253"/>
      <c r="H67" s="253"/>
      <c r="I67" s="102"/>
      <c r="J67" s="252"/>
      <c r="K67" s="252"/>
      <c r="L67" s="103"/>
      <c r="M67" s="103"/>
      <c r="N67" s="102"/>
      <c r="O67" s="102"/>
      <c r="P67" s="102"/>
      <c r="Q67" s="103"/>
      <c r="R67" s="103"/>
      <c r="S67" s="145"/>
      <c r="T67" s="143"/>
      <c r="U67" s="254"/>
      <c r="V67" s="147"/>
      <c r="W67" s="105"/>
      <c r="X67" s="150"/>
    </row>
    <row r="68" spans="1:24" hidden="1">
      <c r="A68" s="140">
        <v>44262</v>
      </c>
      <c r="B68" s="251"/>
      <c r="C68" s="251"/>
      <c r="D68" s="252"/>
      <c r="E68" s="252"/>
      <c r="F68" s="251"/>
      <c r="G68" s="253"/>
      <c r="H68" s="253"/>
      <c r="I68" s="102"/>
      <c r="J68" s="252"/>
      <c r="K68" s="252"/>
      <c r="L68" s="103"/>
      <c r="M68" s="103"/>
      <c r="N68" s="102"/>
      <c r="O68" s="102"/>
      <c r="P68" s="102"/>
      <c r="Q68" s="103"/>
      <c r="R68" s="103"/>
      <c r="S68" s="145"/>
      <c r="T68" s="143"/>
      <c r="U68" s="254"/>
      <c r="V68" s="147"/>
      <c r="W68" s="105"/>
      <c r="X68" s="150"/>
    </row>
    <row r="69" spans="1:24" hidden="1">
      <c r="A69" s="140">
        <v>44263</v>
      </c>
      <c r="B69" s="251"/>
      <c r="C69" s="251"/>
      <c r="D69" s="252"/>
      <c r="E69" s="252"/>
      <c r="F69" s="251"/>
      <c r="G69" s="253"/>
      <c r="H69" s="253"/>
      <c r="I69" s="102"/>
      <c r="J69" s="252"/>
      <c r="K69" s="252"/>
      <c r="L69" s="103"/>
      <c r="M69" s="103"/>
      <c r="N69" s="102"/>
      <c r="O69" s="102"/>
      <c r="P69" s="102"/>
      <c r="Q69" s="103"/>
      <c r="R69" s="103"/>
      <c r="S69" s="145"/>
      <c r="T69" s="143"/>
      <c r="U69" s="254"/>
      <c r="V69" s="147"/>
      <c r="W69" s="105"/>
      <c r="X69" s="150"/>
    </row>
    <row r="70" spans="1:24" hidden="1">
      <c r="A70" s="140">
        <v>44264</v>
      </c>
      <c r="B70" s="251"/>
      <c r="C70" s="251"/>
      <c r="D70" s="252"/>
      <c r="E70" s="252"/>
      <c r="F70" s="251"/>
      <c r="G70" s="253"/>
      <c r="H70" s="253"/>
      <c r="I70" s="102"/>
      <c r="J70" s="252"/>
      <c r="K70" s="252"/>
      <c r="L70" s="103"/>
      <c r="M70" s="103"/>
      <c r="N70" s="102"/>
      <c r="O70" s="102"/>
      <c r="P70" s="102"/>
      <c r="Q70" s="103"/>
      <c r="R70" s="103"/>
      <c r="S70" s="145"/>
      <c r="T70" s="143"/>
      <c r="U70" s="254"/>
      <c r="V70" s="147"/>
      <c r="W70" s="105"/>
      <c r="X70" s="150"/>
    </row>
    <row r="71" spans="1:24" hidden="1">
      <c r="A71" s="140">
        <v>44265</v>
      </c>
      <c r="B71" s="251"/>
      <c r="C71" s="251"/>
      <c r="D71" s="252"/>
      <c r="E71" s="252"/>
      <c r="F71" s="251"/>
      <c r="G71" s="253"/>
      <c r="H71" s="253"/>
      <c r="I71" s="102"/>
      <c r="J71" s="252"/>
      <c r="K71" s="252"/>
      <c r="L71" s="103"/>
      <c r="M71" s="103"/>
      <c r="N71" s="102"/>
      <c r="O71" s="102"/>
      <c r="P71" s="102"/>
      <c r="Q71" s="103"/>
      <c r="R71" s="103"/>
      <c r="S71" s="145"/>
      <c r="T71" s="143"/>
      <c r="U71" s="254"/>
      <c r="V71" s="147"/>
      <c r="W71" s="105"/>
      <c r="X71" s="150"/>
    </row>
    <row r="72" spans="1:24" hidden="1">
      <c r="A72" s="140">
        <v>44266</v>
      </c>
      <c r="B72" s="251"/>
      <c r="C72" s="251"/>
      <c r="D72" s="252"/>
      <c r="E72" s="252"/>
      <c r="F72" s="251"/>
      <c r="G72" s="253"/>
      <c r="H72" s="253"/>
      <c r="I72" s="102"/>
      <c r="J72" s="252"/>
      <c r="K72" s="252"/>
      <c r="L72" s="103"/>
      <c r="M72" s="103"/>
      <c r="N72" s="102"/>
      <c r="O72" s="102"/>
      <c r="P72" s="102"/>
      <c r="Q72" s="103"/>
      <c r="R72" s="103"/>
      <c r="S72" s="145"/>
      <c r="T72" s="143"/>
      <c r="U72" s="254"/>
      <c r="V72" s="147"/>
      <c r="W72" s="105"/>
      <c r="X72" s="150"/>
    </row>
    <row r="73" spans="1:24" hidden="1">
      <c r="A73" s="140">
        <v>44267</v>
      </c>
      <c r="B73" s="251"/>
      <c r="C73" s="251"/>
      <c r="D73" s="252"/>
      <c r="E73" s="252"/>
      <c r="F73" s="251"/>
      <c r="G73" s="253"/>
      <c r="H73" s="253"/>
      <c r="I73" s="102"/>
      <c r="J73" s="252"/>
      <c r="K73" s="252"/>
      <c r="L73" s="103"/>
      <c r="M73" s="103"/>
      <c r="N73" s="102"/>
      <c r="O73" s="102"/>
      <c r="P73" s="102"/>
      <c r="Q73" s="103"/>
      <c r="R73" s="103"/>
      <c r="S73" s="145"/>
      <c r="T73" s="143"/>
      <c r="U73" s="254"/>
      <c r="V73" s="147"/>
      <c r="W73" s="105"/>
      <c r="X73" s="150"/>
    </row>
    <row r="74" spans="1:24" hidden="1">
      <c r="A74" s="140">
        <v>44268</v>
      </c>
      <c r="B74" s="251"/>
      <c r="C74" s="251"/>
      <c r="D74" s="252"/>
      <c r="E74" s="252"/>
      <c r="F74" s="251"/>
      <c r="G74" s="253"/>
      <c r="H74" s="253"/>
      <c r="I74" s="102"/>
      <c r="J74" s="252"/>
      <c r="K74" s="252"/>
      <c r="L74" s="103"/>
      <c r="M74" s="103"/>
      <c r="N74" s="102"/>
      <c r="O74" s="102"/>
      <c r="P74" s="102"/>
      <c r="Q74" s="103"/>
      <c r="R74" s="103"/>
      <c r="S74" s="145"/>
      <c r="T74" s="143"/>
      <c r="U74" s="254"/>
      <c r="V74" s="147"/>
      <c r="W74" s="105"/>
      <c r="X74" s="150"/>
    </row>
    <row r="75" spans="1:24" hidden="1">
      <c r="A75" s="140">
        <v>44269</v>
      </c>
      <c r="B75" s="251"/>
      <c r="C75" s="251"/>
      <c r="D75" s="252"/>
      <c r="E75" s="252"/>
      <c r="F75" s="251"/>
      <c r="G75" s="253"/>
      <c r="H75" s="253"/>
      <c r="I75" s="102"/>
      <c r="J75" s="252"/>
      <c r="K75" s="252"/>
      <c r="L75" s="103"/>
      <c r="M75" s="103"/>
      <c r="N75" s="102"/>
      <c r="O75" s="102"/>
      <c r="P75" s="102"/>
      <c r="Q75" s="103"/>
      <c r="R75" s="103"/>
      <c r="S75" s="145"/>
      <c r="T75" s="143"/>
      <c r="U75" s="254"/>
      <c r="V75" s="147"/>
      <c r="W75" s="105"/>
      <c r="X75" s="150"/>
    </row>
    <row r="76" spans="1:24" hidden="1">
      <c r="A76" s="140">
        <v>44270</v>
      </c>
      <c r="B76" s="251"/>
      <c r="C76" s="251"/>
      <c r="D76" s="252"/>
      <c r="E76" s="252"/>
      <c r="F76" s="251"/>
      <c r="G76" s="253"/>
      <c r="H76" s="253"/>
      <c r="I76" s="102"/>
      <c r="J76" s="252"/>
      <c r="K76" s="252"/>
      <c r="L76" s="103"/>
      <c r="M76" s="103"/>
      <c r="N76" s="102"/>
      <c r="O76" s="102"/>
      <c r="P76" s="102"/>
      <c r="Q76" s="103"/>
      <c r="R76" s="103"/>
      <c r="S76" s="145"/>
      <c r="T76" s="143"/>
      <c r="U76" s="254"/>
      <c r="V76" s="147"/>
      <c r="W76" s="105"/>
      <c r="X76" s="150"/>
    </row>
    <row r="77" spans="1:24" hidden="1">
      <c r="A77" s="140">
        <v>44271</v>
      </c>
      <c r="B77" s="251"/>
      <c r="C77" s="251"/>
      <c r="D77" s="252"/>
      <c r="E77" s="252"/>
      <c r="F77" s="251"/>
      <c r="G77" s="253"/>
      <c r="H77" s="253"/>
      <c r="I77" s="102"/>
      <c r="J77" s="252"/>
      <c r="K77" s="252"/>
      <c r="L77" s="103"/>
      <c r="M77" s="103"/>
      <c r="N77" s="102"/>
      <c r="O77" s="102"/>
      <c r="P77" s="102"/>
      <c r="Q77" s="103"/>
      <c r="R77" s="103"/>
      <c r="S77" s="145"/>
      <c r="T77" s="143"/>
      <c r="U77" s="254"/>
      <c r="V77" s="147"/>
      <c r="W77" s="105"/>
      <c r="X77" s="150"/>
    </row>
    <row r="78" spans="1:24" hidden="1">
      <c r="A78" s="140">
        <v>44272</v>
      </c>
      <c r="B78" s="251"/>
      <c r="C78" s="251"/>
      <c r="D78" s="252"/>
      <c r="E78" s="252"/>
      <c r="F78" s="251"/>
      <c r="G78" s="253"/>
      <c r="H78" s="253"/>
      <c r="I78" s="102"/>
      <c r="J78" s="252"/>
      <c r="K78" s="252"/>
      <c r="L78" s="103"/>
      <c r="M78" s="103"/>
      <c r="N78" s="102"/>
      <c r="O78" s="102"/>
      <c r="P78" s="102"/>
      <c r="Q78" s="103"/>
      <c r="R78" s="103"/>
      <c r="S78" s="145"/>
      <c r="T78" s="143"/>
      <c r="U78" s="254"/>
      <c r="V78" s="147"/>
      <c r="W78" s="105"/>
      <c r="X78" s="150"/>
    </row>
    <row r="79" spans="1:24" hidden="1">
      <c r="A79" s="140">
        <v>44273</v>
      </c>
      <c r="B79" s="251"/>
      <c r="C79" s="251"/>
      <c r="D79" s="252"/>
      <c r="E79" s="252"/>
      <c r="F79" s="251"/>
      <c r="G79" s="253"/>
      <c r="H79" s="253"/>
      <c r="I79" s="102"/>
      <c r="J79" s="252"/>
      <c r="K79" s="252"/>
      <c r="L79" s="103"/>
      <c r="M79" s="103"/>
      <c r="N79" s="102"/>
      <c r="O79" s="102"/>
      <c r="P79" s="102"/>
      <c r="Q79" s="103"/>
      <c r="R79" s="103"/>
      <c r="S79" s="145"/>
      <c r="T79" s="143"/>
      <c r="U79" s="254"/>
      <c r="V79" s="147"/>
      <c r="W79" s="105"/>
      <c r="X79" s="150"/>
    </row>
    <row r="80" spans="1:24" hidden="1">
      <c r="A80" s="140">
        <v>44274</v>
      </c>
      <c r="B80" s="251"/>
      <c r="C80" s="251"/>
      <c r="D80" s="252"/>
      <c r="E80" s="252"/>
      <c r="F80" s="251"/>
      <c r="G80" s="253"/>
      <c r="H80" s="253"/>
      <c r="I80" s="102"/>
      <c r="J80" s="252"/>
      <c r="K80" s="252"/>
      <c r="L80" s="103"/>
      <c r="M80" s="103"/>
      <c r="N80" s="102"/>
      <c r="O80" s="102"/>
      <c r="P80" s="102"/>
      <c r="Q80" s="103"/>
      <c r="R80" s="103"/>
      <c r="S80" s="145"/>
      <c r="T80" s="143"/>
      <c r="U80" s="254"/>
      <c r="V80" s="147"/>
      <c r="W80" s="105"/>
      <c r="X80" s="150"/>
    </row>
    <row r="81" spans="1:24" hidden="1">
      <c r="A81" s="140">
        <v>44275</v>
      </c>
      <c r="B81" s="251"/>
      <c r="C81" s="251"/>
      <c r="D81" s="252"/>
      <c r="E81" s="252"/>
      <c r="F81" s="251"/>
      <c r="G81" s="253"/>
      <c r="H81" s="253"/>
      <c r="I81" s="102"/>
      <c r="J81" s="252"/>
      <c r="K81" s="252"/>
      <c r="L81" s="103"/>
      <c r="M81" s="103"/>
      <c r="N81" s="102"/>
      <c r="O81" s="102"/>
      <c r="P81" s="102"/>
      <c r="Q81" s="103"/>
      <c r="R81" s="103"/>
      <c r="S81" s="145"/>
      <c r="T81" s="143"/>
      <c r="U81" s="254"/>
      <c r="V81" s="147"/>
      <c r="W81" s="105"/>
      <c r="X81" s="150"/>
    </row>
    <row r="82" spans="1:24" hidden="1">
      <c r="A82" s="140">
        <v>44276</v>
      </c>
      <c r="B82" s="251"/>
      <c r="C82" s="251"/>
      <c r="D82" s="252"/>
      <c r="E82" s="252"/>
      <c r="F82" s="251"/>
      <c r="G82" s="253"/>
      <c r="H82" s="253"/>
      <c r="I82" s="102"/>
      <c r="J82" s="252"/>
      <c r="K82" s="252"/>
      <c r="L82" s="103"/>
      <c r="M82" s="103"/>
      <c r="N82" s="102"/>
      <c r="O82" s="102"/>
      <c r="P82" s="102"/>
      <c r="Q82" s="103"/>
      <c r="R82" s="103"/>
      <c r="S82" s="145"/>
      <c r="T82" s="143"/>
      <c r="U82" s="254"/>
      <c r="V82" s="147"/>
      <c r="W82" s="105"/>
      <c r="X82" s="150"/>
    </row>
    <row r="83" spans="1:24" hidden="1">
      <c r="A83" s="140">
        <v>44277</v>
      </c>
      <c r="B83" s="251"/>
      <c r="C83" s="251"/>
      <c r="D83" s="252"/>
      <c r="E83" s="252"/>
      <c r="F83" s="251"/>
      <c r="G83" s="253"/>
      <c r="H83" s="253"/>
      <c r="I83" s="102"/>
      <c r="J83" s="252"/>
      <c r="K83" s="252"/>
      <c r="L83" s="103"/>
      <c r="M83" s="103"/>
      <c r="N83" s="102"/>
      <c r="O83" s="102"/>
      <c r="P83" s="102"/>
      <c r="Q83" s="103"/>
      <c r="R83" s="103"/>
      <c r="S83" s="145"/>
      <c r="T83" s="143"/>
      <c r="U83" s="254"/>
      <c r="V83" s="147"/>
      <c r="W83" s="105"/>
      <c r="X83" s="150"/>
    </row>
    <row r="84" spans="1:24" hidden="1">
      <c r="A84" s="140">
        <v>44278</v>
      </c>
      <c r="B84" s="251"/>
      <c r="C84" s="251"/>
      <c r="D84" s="252"/>
      <c r="E84" s="252"/>
      <c r="F84" s="251"/>
      <c r="G84" s="253"/>
      <c r="H84" s="253"/>
      <c r="I84" s="102"/>
      <c r="J84" s="252"/>
      <c r="K84" s="252"/>
      <c r="L84" s="103"/>
      <c r="M84" s="103"/>
      <c r="N84" s="102"/>
      <c r="O84" s="102"/>
      <c r="P84" s="102"/>
      <c r="Q84" s="103"/>
      <c r="R84" s="103"/>
      <c r="S84" s="145"/>
      <c r="T84" s="143"/>
      <c r="U84" s="254"/>
      <c r="V84" s="147"/>
      <c r="W84" s="105"/>
      <c r="X84" s="150"/>
    </row>
    <row r="85" spans="1:24" hidden="1">
      <c r="A85" s="140">
        <v>44279</v>
      </c>
      <c r="B85" s="251"/>
      <c r="C85" s="251"/>
      <c r="D85" s="252"/>
      <c r="E85" s="252"/>
      <c r="F85" s="251"/>
      <c r="G85" s="253"/>
      <c r="H85" s="253"/>
      <c r="I85" s="102"/>
      <c r="J85" s="252"/>
      <c r="K85" s="252"/>
      <c r="L85" s="103"/>
      <c r="M85" s="103"/>
      <c r="N85" s="102"/>
      <c r="O85" s="102"/>
      <c r="P85" s="102"/>
      <c r="Q85" s="103"/>
      <c r="R85" s="103"/>
      <c r="S85" s="145"/>
      <c r="T85" s="143"/>
      <c r="U85" s="254"/>
      <c r="V85" s="147"/>
      <c r="W85" s="105"/>
      <c r="X85" s="150"/>
    </row>
    <row r="86" spans="1:24" hidden="1">
      <c r="A86" s="140">
        <v>44280</v>
      </c>
      <c r="B86" s="251"/>
      <c r="C86" s="251"/>
      <c r="D86" s="252"/>
      <c r="E86" s="252"/>
      <c r="F86" s="251"/>
      <c r="G86" s="253"/>
      <c r="H86" s="253"/>
      <c r="I86" s="102"/>
      <c r="J86" s="252"/>
      <c r="K86" s="252"/>
      <c r="L86" s="103"/>
      <c r="M86" s="103"/>
      <c r="N86" s="102"/>
      <c r="O86" s="102"/>
      <c r="P86" s="102"/>
      <c r="Q86" s="103"/>
      <c r="R86" s="103"/>
      <c r="S86" s="145"/>
      <c r="T86" s="143"/>
      <c r="U86" s="254"/>
      <c r="V86" s="147"/>
      <c r="W86" s="105"/>
      <c r="X86" s="150"/>
    </row>
    <row r="87" spans="1:24" hidden="1">
      <c r="A87" s="140">
        <v>44281</v>
      </c>
      <c r="B87" s="251"/>
      <c r="C87" s="251"/>
      <c r="D87" s="252"/>
      <c r="E87" s="252"/>
      <c r="F87" s="251"/>
      <c r="G87" s="253"/>
      <c r="H87" s="253"/>
      <c r="I87" s="102"/>
      <c r="J87" s="252"/>
      <c r="K87" s="252"/>
      <c r="L87" s="103"/>
      <c r="M87" s="103"/>
      <c r="N87" s="102"/>
      <c r="O87" s="102"/>
      <c r="P87" s="102"/>
      <c r="Q87" s="103"/>
      <c r="R87" s="103"/>
      <c r="S87" s="145"/>
      <c r="T87" s="143"/>
      <c r="U87" s="254"/>
      <c r="V87" s="147"/>
      <c r="W87" s="105"/>
      <c r="X87" s="150"/>
    </row>
    <row r="88" spans="1:24" hidden="1">
      <c r="A88" s="140">
        <v>44282</v>
      </c>
      <c r="B88" s="251"/>
      <c r="C88" s="251"/>
      <c r="D88" s="252"/>
      <c r="E88" s="252"/>
      <c r="F88" s="251"/>
      <c r="G88" s="253"/>
      <c r="H88" s="253"/>
      <c r="I88" s="102"/>
      <c r="J88" s="252"/>
      <c r="K88" s="252"/>
      <c r="L88" s="103"/>
      <c r="M88" s="103"/>
      <c r="N88" s="102"/>
      <c r="O88" s="102"/>
      <c r="P88" s="102"/>
      <c r="Q88" s="103"/>
      <c r="R88" s="103"/>
      <c r="S88" s="145"/>
      <c r="T88" s="143"/>
      <c r="U88" s="254"/>
      <c r="V88" s="147"/>
      <c r="W88" s="105"/>
      <c r="X88" s="150"/>
    </row>
    <row r="89" spans="1:24" hidden="1">
      <c r="A89" s="140">
        <v>44283</v>
      </c>
      <c r="B89" s="251"/>
      <c r="C89" s="251"/>
      <c r="D89" s="252"/>
      <c r="E89" s="252"/>
      <c r="F89" s="251"/>
      <c r="G89" s="253"/>
      <c r="H89" s="253"/>
      <c r="I89" s="102"/>
      <c r="J89" s="252"/>
      <c r="K89" s="252"/>
      <c r="L89" s="103"/>
      <c r="M89" s="103"/>
      <c r="N89" s="102"/>
      <c r="O89" s="102"/>
      <c r="P89" s="102"/>
      <c r="Q89" s="103"/>
      <c r="R89" s="103"/>
      <c r="S89" s="145"/>
      <c r="T89" s="143"/>
      <c r="U89" s="254"/>
      <c r="V89" s="147"/>
      <c r="W89" s="105"/>
      <c r="X89" s="150"/>
    </row>
    <row r="90" spans="1:24" hidden="1">
      <c r="A90" s="140">
        <v>44284</v>
      </c>
      <c r="B90" s="251"/>
      <c r="C90" s="251"/>
      <c r="D90" s="252"/>
      <c r="E90" s="252"/>
      <c r="F90" s="251"/>
      <c r="G90" s="253"/>
      <c r="H90" s="253"/>
      <c r="I90" s="102"/>
      <c r="J90" s="252"/>
      <c r="K90" s="252"/>
      <c r="L90" s="103"/>
      <c r="M90" s="103"/>
      <c r="N90" s="102"/>
      <c r="O90" s="102"/>
      <c r="P90" s="102"/>
      <c r="Q90" s="103"/>
      <c r="R90" s="103"/>
      <c r="S90" s="145"/>
      <c r="T90" s="143"/>
      <c r="U90" s="254"/>
      <c r="V90" s="147"/>
      <c r="W90" s="105"/>
      <c r="X90" s="150"/>
    </row>
    <row r="91" spans="1:24" hidden="1">
      <c r="A91" s="140">
        <v>44285</v>
      </c>
      <c r="B91" s="251"/>
      <c r="C91" s="251"/>
      <c r="D91" s="252"/>
      <c r="E91" s="252"/>
      <c r="F91" s="251"/>
      <c r="G91" s="253"/>
      <c r="H91" s="253"/>
      <c r="I91" s="102"/>
      <c r="J91" s="252"/>
      <c r="K91" s="252"/>
      <c r="L91" s="103"/>
      <c r="M91" s="103"/>
      <c r="N91" s="102"/>
      <c r="O91" s="102"/>
      <c r="P91" s="102"/>
      <c r="Q91" s="103"/>
      <c r="R91" s="103"/>
      <c r="S91" s="145"/>
      <c r="T91" s="143"/>
      <c r="U91" s="254"/>
      <c r="V91" s="147"/>
      <c r="W91" s="105"/>
      <c r="X91" s="150"/>
    </row>
    <row r="92" spans="1:24" hidden="1">
      <c r="A92" s="140">
        <v>44286</v>
      </c>
      <c r="B92" s="251"/>
      <c r="C92" s="251"/>
      <c r="D92" s="252"/>
      <c r="E92" s="252"/>
      <c r="F92" s="251"/>
      <c r="G92" s="253"/>
      <c r="H92" s="253"/>
      <c r="I92" s="102"/>
      <c r="J92" s="252"/>
      <c r="K92" s="252"/>
      <c r="L92" s="103"/>
      <c r="M92" s="103"/>
      <c r="N92" s="102"/>
      <c r="O92" s="102"/>
      <c r="P92" s="102"/>
      <c r="Q92" s="103"/>
      <c r="R92" s="103"/>
      <c r="S92" s="145"/>
      <c r="T92" s="143"/>
      <c r="U92" s="254"/>
      <c r="V92" s="147"/>
      <c r="W92" s="105"/>
      <c r="X92" s="150"/>
    </row>
    <row r="93" spans="1:24" hidden="1">
      <c r="A93" s="140">
        <v>44287</v>
      </c>
      <c r="B93" s="251"/>
      <c r="C93" s="251"/>
      <c r="D93" s="252"/>
      <c r="E93" s="252"/>
      <c r="F93" s="251"/>
      <c r="G93" s="253"/>
      <c r="H93" s="253"/>
      <c r="I93" s="102"/>
      <c r="J93" s="252"/>
      <c r="K93" s="252"/>
      <c r="L93" s="103"/>
      <c r="M93" s="103"/>
      <c r="N93" s="102"/>
      <c r="O93" s="102"/>
      <c r="P93" s="102"/>
      <c r="Q93" s="103"/>
      <c r="R93" s="103"/>
      <c r="S93" s="145"/>
      <c r="T93" s="143"/>
      <c r="U93" s="254"/>
      <c r="V93" s="147"/>
      <c r="W93" s="105"/>
      <c r="X93" s="150"/>
    </row>
    <row r="94" spans="1:24" hidden="1">
      <c r="A94" s="140">
        <v>44288</v>
      </c>
      <c r="B94" s="251"/>
      <c r="C94" s="251"/>
      <c r="D94" s="252"/>
      <c r="E94" s="252"/>
      <c r="F94" s="251"/>
      <c r="G94" s="253"/>
      <c r="H94" s="253"/>
      <c r="I94" s="102"/>
      <c r="J94" s="252"/>
      <c r="K94" s="252"/>
      <c r="L94" s="103"/>
      <c r="M94" s="103"/>
      <c r="N94" s="102"/>
      <c r="O94" s="102"/>
      <c r="P94" s="102"/>
      <c r="Q94" s="103"/>
      <c r="R94" s="103"/>
      <c r="S94" s="145"/>
      <c r="T94" s="143"/>
      <c r="U94" s="254"/>
      <c r="V94" s="147"/>
      <c r="W94" s="105"/>
      <c r="X94" s="150"/>
    </row>
    <row r="95" spans="1:24" hidden="1">
      <c r="A95" s="140">
        <v>44289</v>
      </c>
      <c r="B95" s="251"/>
      <c r="C95" s="251"/>
      <c r="D95" s="252"/>
      <c r="E95" s="252"/>
      <c r="F95" s="251"/>
      <c r="G95" s="253"/>
      <c r="H95" s="253"/>
      <c r="I95" s="102"/>
      <c r="J95" s="252"/>
      <c r="K95" s="252"/>
      <c r="L95" s="103"/>
      <c r="M95" s="103"/>
      <c r="N95" s="102"/>
      <c r="O95" s="102"/>
      <c r="P95" s="102"/>
      <c r="Q95" s="103"/>
      <c r="R95" s="103"/>
      <c r="S95" s="145"/>
      <c r="T95" s="143"/>
      <c r="U95" s="254"/>
      <c r="V95" s="147"/>
      <c r="W95" s="105"/>
      <c r="X95" s="150"/>
    </row>
    <row r="96" spans="1:24" hidden="1">
      <c r="A96" s="140">
        <v>44290</v>
      </c>
      <c r="B96" s="251"/>
      <c r="C96" s="251"/>
      <c r="D96" s="252"/>
      <c r="E96" s="252"/>
      <c r="F96" s="251"/>
      <c r="G96" s="253"/>
      <c r="H96" s="253"/>
      <c r="I96" s="102"/>
      <c r="J96" s="252"/>
      <c r="K96" s="252"/>
      <c r="L96" s="103"/>
      <c r="M96" s="103"/>
      <c r="N96" s="102"/>
      <c r="O96" s="102"/>
      <c r="P96" s="102"/>
      <c r="Q96" s="103"/>
      <c r="R96" s="103"/>
      <c r="S96" s="145"/>
      <c r="T96" s="143"/>
      <c r="U96" s="254"/>
      <c r="V96" s="147"/>
      <c r="W96" s="105"/>
      <c r="X96" s="150"/>
    </row>
    <row r="97" spans="1:24" hidden="1">
      <c r="A97" s="140">
        <v>44291</v>
      </c>
      <c r="B97" s="251"/>
      <c r="C97" s="251"/>
      <c r="D97" s="252"/>
      <c r="E97" s="252"/>
      <c r="F97" s="251"/>
      <c r="G97" s="253"/>
      <c r="H97" s="253"/>
      <c r="I97" s="102"/>
      <c r="J97" s="252"/>
      <c r="K97" s="252"/>
      <c r="L97" s="103"/>
      <c r="M97" s="103"/>
      <c r="N97" s="102"/>
      <c r="O97" s="102"/>
      <c r="P97" s="102"/>
      <c r="Q97" s="103"/>
      <c r="R97" s="103"/>
      <c r="S97" s="145"/>
      <c r="T97" s="143"/>
      <c r="U97" s="254"/>
      <c r="V97" s="147"/>
      <c r="W97" s="105"/>
      <c r="X97" s="150"/>
    </row>
    <row r="98" spans="1:24" hidden="1">
      <c r="A98" s="140">
        <v>44292</v>
      </c>
      <c r="B98" s="251"/>
      <c r="C98" s="251"/>
      <c r="D98" s="252"/>
      <c r="E98" s="252"/>
      <c r="F98" s="251"/>
      <c r="G98" s="253"/>
      <c r="H98" s="253"/>
      <c r="I98" s="102"/>
      <c r="J98" s="252"/>
      <c r="K98" s="252"/>
      <c r="L98" s="103"/>
      <c r="M98" s="103"/>
      <c r="N98" s="102"/>
      <c r="O98" s="102"/>
      <c r="P98" s="102"/>
      <c r="Q98" s="103"/>
      <c r="R98" s="103"/>
      <c r="S98" s="145"/>
      <c r="T98" s="143"/>
      <c r="U98" s="254"/>
      <c r="V98" s="147"/>
      <c r="W98" s="105"/>
      <c r="X98" s="150"/>
    </row>
    <row r="99" spans="1:24" hidden="1">
      <c r="A99" s="140">
        <v>44293</v>
      </c>
      <c r="B99" s="251"/>
      <c r="C99" s="251"/>
      <c r="D99" s="252"/>
      <c r="E99" s="252"/>
      <c r="F99" s="251"/>
      <c r="G99" s="253"/>
      <c r="H99" s="253"/>
      <c r="I99" s="102"/>
      <c r="J99" s="252"/>
      <c r="K99" s="252"/>
      <c r="L99" s="103"/>
      <c r="M99" s="103"/>
      <c r="N99" s="102"/>
      <c r="O99" s="102"/>
      <c r="P99" s="102"/>
      <c r="Q99" s="103"/>
      <c r="R99" s="103"/>
      <c r="S99" s="145"/>
      <c r="T99" s="143"/>
      <c r="U99" s="254"/>
      <c r="V99" s="147"/>
      <c r="W99" s="105"/>
      <c r="X99" s="150"/>
    </row>
    <row r="100" spans="1:24" hidden="1">
      <c r="A100" s="140">
        <v>44294</v>
      </c>
      <c r="B100" s="251"/>
      <c r="C100" s="251"/>
      <c r="D100" s="252"/>
      <c r="E100" s="252"/>
      <c r="F100" s="251"/>
      <c r="G100" s="253"/>
      <c r="H100" s="253"/>
      <c r="I100" s="102"/>
      <c r="J100" s="252"/>
      <c r="K100" s="252"/>
      <c r="L100" s="103"/>
      <c r="M100" s="103"/>
      <c r="N100" s="102"/>
      <c r="O100" s="102"/>
      <c r="P100" s="102"/>
      <c r="Q100" s="103"/>
      <c r="R100" s="103"/>
      <c r="S100" s="145"/>
      <c r="T100" s="143"/>
      <c r="U100" s="254"/>
      <c r="V100" s="147"/>
      <c r="W100" s="105"/>
      <c r="X100" s="150"/>
    </row>
    <row r="101" spans="1:24" hidden="1">
      <c r="A101" s="140">
        <v>44295</v>
      </c>
      <c r="B101" s="251"/>
      <c r="C101" s="251"/>
      <c r="D101" s="252"/>
      <c r="E101" s="252"/>
      <c r="F101" s="251"/>
      <c r="G101" s="253"/>
      <c r="H101" s="253"/>
      <c r="I101" s="102"/>
      <c r="J101" s="252"/>
      <c r="K101" s="252"/>
      <c r="L101" s="103"/>
      <c r="M101" s="103"/>
      <c r="N101" s="102"/>
      <c r="O101" s="102"/>
      <c r="P101" s="102"/>
      <c r="Q101" s="103"/>
      <c r="R101" s="103"/>
      <c r="S101" s="145"/>
      <c r="T101" s="143"/>
      <c r="U101" s="254"/>
      <c r="V101" s="147"/>
      <c r="W101" s="105"/>
      <c r="X101" s="150"/>
    </row>
    <row r="102" spans="1:24" hidden="1">
      <c r="A102" s="140">
        <v>44296</v>
      </c>
      <c r="B102" s="251"/>
      <c r="C102" s="251"/>
      <c r="D102" s="252"/>
      <c r="E102" s="252"/>
      <c r="F102" s="251"/>
      <c r="G102" s="253"/>
      <c r="H102" s="253"/>
      <c r="I102" s="102"/>
      <c r="J102" s="252"/>
      <c r="K102" s="252"/>
      <c r="L102" s="103"/>
      <c r="M102" s="103"/>
      <c r="N102" s="102"/>
      <c r="O102" s="102"/>
      <c r="P102" s="102"/>
      <c r="Q102" s="103"/>
      <c r="R102" s="103"/>
      <c r="S102" s="145"/>
      <c r="T102" s="143"/>
      <c r="U102" s="254"/>
      <c r="V102" s="147"/>
      <c r="W102" s="105"/>
      <c r="X102" s="150"/>
    </row>
    <row r="103" spans="1:24" hidden="1">
      <c r="A103" s="140">
        <v>44297</v>
      </c>
      <c r="B103" s="251"/>
      <c r="C103" s="251"/>
      <c r="D103" s="252"/>
      <c r="E103" s="252"/>
      <c r="F103" s="251"/>
      <c r="G103" s="253"/>
      <c r="H103" s="253"/>
      <c r="I103" s="102"/>
      <c r="J103" s="252"/>
      <c r="K103" s="252"/>
      <c r="L103" s="103"/>
      <c r="M103" s="103"/>
      <c r="N103" s="102"/>
      <c r="O103" s="102"/>
      <c r="P103" s="102"/>
      <c r="Q103" s="103"/>
      <c r="R103" s="103"/>
      <c r="S103" s="145"/>
      <c r="T103" s="143"/>
      <c r="U103" s="254"/>
      <c r="V103" s="147"/>
      <c r="W103" s="105"/>
      <c r="X103" s="150"/>
    </row>
    <row r="104" spans="1:24" hidden="1">
      <c r="A104" s="140">
        <v>44298</v>
      </c>
      <c r="B104" s="251"/>
      <c r="C104" s="251"/>
      <c r="D104" s="252"/>
      <c r="E104" s="252"/>
      <c r="F104" s="251"/>
      <c r="G104" s="253"/>
      <c r="H104" s="253"/>
      <c r="I104" s="102"/>
      <c r="J104" s="252"/>
      <c r="K104" s="252"/>
      <c r="L104" s="103"/>
      <c r="M104" s="103"/>
      <c r="N104" s="102"/>
      <c r="O104" s="102"/>
      <c r="P104" s="102"/>
      <c r="Q104" s="103"/>
      <c r="R104" s="103"/>
      <c r="S104" s="145"/>
      <c r="T104" s="143"/>
      <c r="U104" s="254"/>
      <c r="V104" s="147"/>
      <c r="W104" s="105"/>
      <c r="X104" s="150"/>
    </row>
    <row r="105" spans="1:24" hidden="1">
      <c r="A105" s="140">
        <v>44299</v>
      </c>
      <c r="B105" s="251"/>
      <c r="C105" s="251"/>
      <c r="D105" s="252"/>
      <c r="E105" s="252"/>
      <c r="F105" s="251"/>
      <c r="G105" s="253"/>
      <c r="H105" s="253"/>
      <c r="I105" s="102"/>
      <c r="J105" s="252"/>
      <c r="K105" s="252"/>
      <c r="L105" s="103"/>
      <c r="M105" s="103"/>
      <c r="N105" s="102"/>
      <c r="O105" s="102"/>
      <c r="P105" s="102"/>
      <c r="Q105" s="103"/>
      <c r="R105" s="103"/>
      <c r="S105" s="145"/>
      <c r="T105" s="143"/>
      <c r="U105" s="254"/>
      <c r="V105" s="147"/>
      <c r="W105" s="105"/>
      <c r="X105" s="150"/>
    </row>
    <row r="106" spans="1:24" hidden="1">
      <c r="A106" s="140">
        <v>44300</v>
      </c>
      <c r="B106" s="251"/>
      <c r="C106" s="251"/>
      <c r="D106" s="252"/>
      <c r="E106" s="252"/>
      <c r="F106" s="251"/>
      <c r="G106" s="253"/>
      <c r="H106" s="253"/>
      <c r="I106" s="102"/>
      <c r="J106" s="252"/>
      <c r="K106" s="252"/>
      <c r="L106" s="103"/>
      <c r="M106" s="103"/>
      <c r="N106" s="102"/>
      <c r="O106" s="102"/>
      <c r="P106" s="102"/>
      <c r="Q106" s="103"/>
      <c r="R106" s="103"/>
      <c r="S106" s="145"/>
      <c r="T106" s="143"/>
      <c r="U106" s="254"/>
      <c r="V106" s="147"/>
      <c r="W106" s="105"/>
      <c r="X106" s="150"/>
    </row>
    <row r="107" spans="1:24" hidden="1">
      <c r="A107" s="140">
        <v>44301</v>
      </c>
      <c r="B107" s="251"/>
      <c r="C107" s="251"/>
      <c r="D107" s="252"/>
      <c r="E107" s="252"/>
      <c r="F107" s="251"/>
      <c r="G107" s="253"/>
      <c r="H107" s="253"/>
      <c r="I107" s="102"/>
      <c r="J107" s="252"/>
      <c r="K107" s="252"/>
      <c r="L107" s="103"/>
      <c r="M107" s="103"/>
      <c r="N107" s="102"/>
      <c r="O107" s="102"/>
      <c r="P107" s="102"/>
      <c r="Q107" s="103"/>
      <c r="R107" s="103"/>
      <c r="S107" s="145"/>
      <c r="T107" s="143"/>
      <c r="U107" s="254"/>
      <c r="V107" s="147"/>
      <c r="W107" s="105"/>
      <c r="X107" s="150"/>
    </row>
    <row r="108" spans="1:24" hidden="1">
      <c r="A108" s="140">
        <v>44302</v>
      </c>
      <c r="B108" s="251"/>
      <c r="C108" s="251"/>
      <c r="D108" s="252"/>
      <c r="E108" s="252"/>
      <c r="F108" s="251"/>
      <c r="G108" s="253"/>
      <c r="H108" s="253"/>
      <c r="I108" s="102"/>
      <c r="J108" s="252"/>
      <c r="K108" s="252"/>
      <c r="L108" s="103"/>
      <c r="M108" s="103"/>
      <c r="N108" s="102"/>
      <c r="O108" s="102"/>
      <c r="P108" s="102"/>
      <c r="Q108" s="103"/>
      <c r="R108" s="103"/>
      <c r="S108" s="145"/>
      <c r="T108" s="143"/>
      <c r="U108" s="254"/>
      <c r="V108" s="147"/>
      <c r="W108" s="105"/>
      <c r="X108" s="150"/>
    </row>
    <row r="109" spans="1:24" hidden="1">
      <c r="A109" s="140">
        <v>44303</v>
      </c>
      <c r="B109" s="251"/>
      <c r="C109" s="251"/>
      <c r="D109" s="252"/>
      <c r="E109" s="252"/>
      <c r="F109" s="251"/>
      <c r="G109" s="253"/>
      <c r="H109" s="253"/>
      <c r="I109" s="102"/>
      <c r="J109" s="252"/>
      <c r="K109" s="252"/>
      <c r="L109" s="103"/>
      <c r="M109" s="103"/>
      <c r="N109" s="102"/>
      <c r="O109" s="102"/>
      <c r="P109" s="102"/>
      <c r="Q109" s="103"/>
      <c r="R109" s="103"/>
      <c r="S109" s="145"/>
      <c r="T109" s="143"/>
      <c r="U109" s="254"/>
      <c r="V109" s="147"/>
      <c r="W109" s="105"/>
      <c r="X109" s="150"/>
    </row>
    <row r="110" spans="1:24" hidden="1">
      <c r="A110" s="140">
        <v>44304</v>
      </c>
      <c r="B110" s="251"/>
      <c r="C110" s="251"/>
      <c r="D110" s="252"/>
      <c r="E110" s="252"/>
      <c r="F110" s="251"/>
      <c r="G110" s="253"/>
      <c r="H110" s="253"/>
      <c r="I110" s="102"/>
      <c r="J110" s="252"/>
      <c r="K110" s="252"/>
      <c r="L110" s="103"/>
      <c r="M110" s="103"/>
      <c r="N110" s="102"/>
      <c r="O110" s="102"/>
      <c r="P110" s="102"/>
      <c r="Q110" s="103"/>
      <c r="R110" s="103"/>
      <c r="S110" s="145"/>
      <c r="T110" s="143"/>
      <c r="U110" s="254"/>
      <c r="V110" s="147"/>
      <c r="W110" s="105"/>
      <c r="X110" s="150"/>
    </row>
    <row r="111" spans="1:24" hidden="1">
      <c r="A111" s="140">
        <v>44305</v>
      </c>
      <c r="B111" s="251"/>
      <c r="C111" s="251"/>
      <c r="D111" s="252"/>
      <c r="E111" s="252"/>
      <c r="F111" s="251"/>
      <c r="G111" s="253"/>
      <c r="H111" s="253"/>
      <c r="I111" s="102"/>
      <c r="J111" s="252"/>
      <c r="K111" s="252"/>
      <c r="L111" s="103"/>
      <c r="M111" s="103"/>
      <c r="N111" s="102"/>
      <c r="O111" s="102"/>
      <c r="P111" s="102"/>
      <c r="Q111" s="103"/>
      <c r="R111" s="103"/>
      <c r="S111" s="145"/>
      <c r="T111" s="143"/>
      <c r="U111" s="254"/>
      <c r="V111" s="147"/>
      <c r="W111" s="105"/>
      <c r="X111" s="150"/>
    </row>
    <row r="112" spans="1:24" hidden="1">
      <c r="A112" s="140">
        <v>44306</v>
      </c>
      <c r="B112" s="251"/>
      <c r="C112" s="251"/>
      <c r="D112" s="252"/>
      <c r="E112" s="252"/>
      <c r="F112" s="251"/>
      <c r="G112" s="253"/>
      <c r="H112" s="253"/>
      <c r="I112" s="102"/>
      <c r="J112" s="252"/>
      <c r="K112" s="252"/>
      <c r="L112" s="103"/>
      <c r="M112" s="103"/>
      <c r="N112" s="102"/>
      <c r="O112" s="102"/>
      <c r="P112" s="102"/>
      <c r="Q112" s="103"/>
      <c r="R112" s="103"/>
      <c r="S112" s="145"/>
      <c r="T112" s="143"/>
      <c r="U112" s="254"/>
      <c r="V112" s="147"/>
      <c r="W112" s="105"/>
      <c r="X112" s="150"/>
    </row>
    <row r="113" spans="1:24" hidden="1">
      <c r="A113" s="140">
        <v>44307</v>
      </c>
      <c r="B113" s="251"/>
      <c r="C113" s="251"/>
      <c r="D113" s="252"/>
      <c r="E113" s="252"/>
      <c r="F113" s="251"/>
      <c r="G113" s="253"/>
      <c r="H113" s="253"/>
      <c r="I113" s="102"/>
      <c r="J113" s="252"/>
      <c r="K113" s="252"/>
      <c r="L113" s="103"/>
      <c r="M113" s="103"/>
      <c r="N113" s="102"/>
      <c r="O113" s="102"/>
      <c r="P113" s="102"/>
      <c r="Q113" s="103"/>
      <c r="R113" s="103"/>
      <c r="S113" s="145"/>
      <c r="T113" s="143"/>
      <c r="U113" s="254"/>
      <c r="V113" s="147"/>
      <c r="W113" s="105"/>
      <c r="X113" s="150"/>
    </row>
    <row r="114" spans="1:24" hidden="1">
      <c r="A114" s="140">
        <v>44308</v>
      </c>
      <c r="B114" s="251"/>
      <c r="C114" s="251"/>
      <c r="D114" s="252"/>
      <c r="E114" s="252"/>
      <c r="F114" s="251"/>
      <c r="G114" s="253"/>
      <c r="H114" s="253"/>
      <c r="I114" s="102"/>
      <c r="J114" s="252"/>
      <c r="K114" s="252"/>
      <c r="L114" s="103"/>
      <c r="M114" s="103"/>
      <c r="N114" s="102"/>
      <c r="O114" s="102"/>
      <c r="P114" s="102"/>
      <c r="Q114" s="103"/>
      <c r="R114" s="103"/>
      <c r="S114" s="145"/>
      <c r="T114" s="143"/>
      <c r="U114" s="254"/>
      <c r="V114" s="147"/>
      <c r="W114" s="105"/>
      <c r="X114" s="150"/>
    </row>
    <row r="115" spans="1:24" hidden="1">
      <c r="A115" s="140">
        <v>44309</v>
      </c>
      <c r="B115" s="251"/>
      <c r="C115" s="251"/>
      <c r="D115" s="252"/>
      <c r="E115" s="252"/>
      <c r="F115" s="251"/>
      <c r="G115" s="253"/>
      <c r="H115" s="253"/>
      <c r="I115" s="102"/>
      <c r="J115" s="252"/>
      <c r="K115" s="252"/>
      <c r="L115" s="103"/>
      <c r="M115" s="103"/>
      <c r="N115" s="102"/>
      <c r="O115" s="102"/>
      <c r="P115" s="102"/>
      <c r="Q115" s="103"/>
      <c r="R115" s="103"/>
      <c r="S115" s="145"/>
      <c r="T115" s="143"/>
      <c r="U115" s="254"/>
      <c r="V115" s="147"/>
      <c r="W115" s="105"/>
      <c r="X115" s="150"/>
    </row>
    <row r="116" spans="1:24" hidden="1">
      <c r="A116" s="140">
        <v>44310</v>
      </c>
      <c r="B116" s="251"/>
      <c r="C116" s="251"/>
      <c r="D116" s="252"/>
      <c r="E116" s="252"/>
      <c r="F116" s="251"/>
      <c r="G116" s="253"/>
      <c r="H116" s="253"/>
      <c r="I116" s="102"/>
      <c r="J116" s="252"/>
      <c r="K116" s="252"/>
      <c r="L116" s="103"/>
      <c r="M116" s="103"/>
      <c r="N116" s="102"/>
      <c r="O116" s="102"/>
      <c r="P116" s="102"/>
      <c r="Q116" s="103"/>
      <c r="R116" s="103"/>
      <c r="S116" s="145"/>
      <c r="T116" s="143"/>
      <c r="U116" s="254"/>
      <c r="V116" s="147"/>
      <c r="W116" s="105"/>
      <c r="X116" s="150"/>
    </row>
    <row r="117" spans="1:24" hidden="1">
      <c r="A117" s="140">
        <v>44311</v>
      </c>
      <c r="B117" s="251"/>
      <c r="C117" s="251"/>
      <c r="D117" s="252"/>
      <c r="E117" s="252"/>
      <c r="F117" s="251"/>
      <c r="G117" s="253"/>
      <c r="H117" s="253"/>
      <c r="I117" s="102"/>
      <c r="J117" s="252"/>
      <c r="K117" s="252"/>
      <c r="L117" s="103"/>
      <c r="M117" s="103"/>
      <c r="N117" s="102"/>
      <c r="O117" s="102"/>
      <c r="P117" s="102"/>
      <c r="Q117" s="103"/>
      <c r="R117" s="103"/>
      <c r="S117" s="145"/>
      <c r="T117" s="143"/>
      <c r="U117" s="254"/>
      <c r="V117" s="147"/>
      <c r="W117" s="105"/>
      <c r="X117" s="150"/>
    </row>
    <row r="118" spans="1:24" hidden="1">
      <c r="A118" s="140">
        <v>44312</v>
      </c>
      <c r="B118" s="251"/>
      <c r="C118" s="251"/>
      <c r="D118" s="252"/>
      <c r="E118" s="252"/>
      <c r="F118" s="251"/>
      <c r="G118" s="253"/>
      <c r="H118" s="253"/>
      <c r="I118" s="102"/>
      <c r="J118" s="252"/>
      <c r="K118" s="252"/>
      <c r="L118" s="103"/>
      <c r="M118" s="103"/>
      <c r="N118" s="102"/>
      <c r="O118" s="102"/>
      <c r="P118" s="102"/>
      <c r="Q118" s="103"/>
      <c r="R118" s="103"/>
      <c r="S118" s="145"/>
      <c r="T118" s="143"/>
      <c r="U118" s="254"/>
      <c r="V118" s="147"/>
      <c r="W118" s="105"/>
      <c r="X118" s="150"/>
    </row>
    <row r="119" spans="1:24" hidden="1">
      <c r="A119" s="140">
        <v>44313</v>
      </c>
      <c r="B119" s="251"/>
      <c r="C119" s="251"/>
      <c r="D119" s="252"/>
      <c r="E119" s="252"/>
      <c r="F119" s="251"/>
      <c r="G119" s="253"/>
      <c r="H119" s="253"/>
      <c r="I119" s="102"/>
      <c r="J119" s="252"/>
      <c r="K119" s="252"/>
      <c r="L119" s="103"/>
      <c r="M119" s="103"/>
      <c r="N119" s="102"/>
      <c r="O119" s="102"/>
      <c r="P119" s="102"/>
      <c r="Q119" s="103"/>
      <c r="R119" s="103"/>
      <c r="S119" s="145"/>
      <c r="T119" s="143"/>
      <c r="U119" s="254"/>
      <c r="V119" s="147"/>
      <c r="W119" s="105"/>
      <c r="X119" s="150"/>
    </row>
    <row r="120" spans="1:24" hidden="1">
      <c r="A120" s="140">
        <v>44314</v>
      </c>
      <c r="B120" s="251"/>
      <c r="C120" s="251"/>
      <c r="D120" s="252"/>
      <c r="E120" s="252"/>
      <c r="F120" s="251"/>
      <c r="G120" s="253"/>
      <c r="H120" s="253"/>
      <c r="I120" s="102"/>
      <c r="J120" s="252"/>
      <c r="K120" s="252"/>
      <c r="L120" s="103"/>
      <c r="M120" s="103"/>
      <c r="N120" s="102"/>
      <c r="O120" s="102"/>
      <c r="P120" s="102"/>
      <c r="Q120" s="103"/>
      <c r="R120" s="103"/>
      <c r="S120" s="145"/>
      <c r="T120" s="143"/>
      <c r="U120" s="254"/>
      <c r="V120" s="147"/>
      <c r="W120" s="105"/>
      <c r="X120" s="150"/>
    </row>
    <row r="121" spans="1:24" hidden="1">
      <c r="A121" s="140">
        <v>44315</v>
      </c>
      <c r="B121" s="251"/>
      <c r="C121" s="251"/>
      <c r="D121" s="252"/>
      <c r="E121" s="252"/>
      <c r="F121" s="251"/>
      <c r="G121" s="253"/>
      <c r="H121" s="253"/>
      <c r="I121" s="102"/>
      <c r="J121" s="252"/>
      <c r="K121" s="252"/>
      <c r="L121" s="103"/>
      <c r="M121" s="103"/>
      <c r="N121" s="102"/>
      <c r="O121" s="102"/>
      <c r="P121" s="102"/>
      <c r="Q121" s="103"/>
      <c r="R121" s="103"/>
      <c r="S121" s="145"/>
      <c r="T121" s="143"/>
      <c r="U121" s="254"/>
      <c r="V121" s="147"/>
      <c r="W121" s="105"/>
      <c r="X121" s="150"/>
    </row>
    <row r="122" spans="1:24" hidden="1">
      <c r="A122" s="140">
        <v>44316</v>
      </c>
      <c r="B122" s="251"/>
      <c r="C122" s="251"/>
      <c r="D122" s="252"/>
      <c r="E122" s="252"/>
      <c r="F122" s="251"/>
      <c r="G122" s="253"/>
      <c r="H122" s="253"/>
      <c r="I122" s="102"/>
      <c r="J122" s="252"/>
      <c r="K122" s="252"/>
      <c r="L122" s="103"/>
      <c r="M122" s="103"/>
      <c r="N122" s="102"/>
      <c r="O122" s="102"/>
      <c r="P122" s="102"/>
      <c r="Q122" s="103"/>
      <c r="R122" s="103"/>
      <c r="S122" s="145"/>
      <c r="T122" s="143"/>
      <c r="U122" s="254"/>
      <c r="V122" s="147"/>
      <c r="W122" s="105"/>
      <c r="X122" s="150"/>
    </row>
    <row r="123" spans="1:24" hidden="1">
      <c r="A123" s="140">
        <v>44317</v>
      </c>
      <c r="B123" s="251"/>
      <c r="C123" s="251"/>
      <c r="D123" s="252"/>
      <c r="E123" s="252"/>
      <c r="F123" s="251"/>
      <c r="G123" s="253"/>
      <c r="H123" s="253"/>
      <c r="I123" s="102"/>
      <c r="J123" s="252"/>
      <c r="K123" s="252"/>
      <c r="L123" s="103"/>
      <c r="M123" s="103"/>
      <c r="N123" s="102"/>
      <c r="O123" s="102"/>
      <c r="P123" s="102"/>
      <c r="Q123" s="103"/>
      <c r="R123" s="103"/>
      <c r="S123" s="145"/>
      <c r="T123" s="143"/>
      <c r="U123" s="254"/>
      <c r="V123" s="147"/>
      <c r="W123" s="105"/>
      <c r="X123" s="150"/>
    </row>
    <row r="124" spans="1:24" hidden="1">
      <c r="A124" s="140">
        <v>44318</v>
      </c>
      <c r="B124" s="251"/>
      <c r="C124" s="251"/>
      <c r="D124" s="252"/>
      <c r="E124" s="252"/>
      <c r="F124" s="251"/>
      <c r="G124" s="253"/>
      <c r="H124" s="253"/>
      <c r="I124" s="102"/>
      <c r="J124" s="252"/>
      <c r="K124" s="252"/>
      <c r="L124" s="103"/>
      <c r="M124" s="103"/>
      <c r="N124" s="102"/>
      <c r="O124" s="102"/>
      <c r="P124" s="102"/>
      <c r="Q124" s="103"/>
      <c r="R124" s="103"/>
      <c r="S124" s="145"/>
      <c r="T124" s="143"/>
      <c r="U124" s="254"/>
      <c r="V124" s="147"/>
      <c r="W124" s="105"/>
      <c r="X124" s="150"/>
    </row>
    <row r="125" spans="1:24" hidden="1">
      <c r="A125" s="140">
        <v>44319</v>
      </c>
      <c r="B125" s="251"/>
      <c r="C125" s="251"/>
      <c r="D125" s="252"/>
      <c r="E125" s="252"/>
      <c r="F125" s="251"/>
      <c r="G125" s="253"/>
      <c r="H125" s="253"/>
      <c r="I125" s="102"/>
      <c r="J125" s="252"/>
      <c r="K125" s="252"/>
      <c r="L125" s="103"/>
      <c r="M125" s="103"/>
      <c r="N125" s="102"/>
      <c r="O125" s="102"/>
      <c r="P125" s="102"/>
      <c r="Q125" s="103"/>
      <c r="R125" s="103"/>
      <c r="S125" s="145"/>
      <c r="T125" s="143"/>
      <c r="U125" s="254"/>
      <c r="V125" s="147"/>
      <c r="W125" s="105"/>
      <c r="X125" s="150"/>
    </row>
    <row r="126" spans="1:24" hidden="1">
      <c r="A126" s="140">
        <v>44320</v>
      </c>
      <c r="B126" s="251"/>
      <c r="C126" s="251"/>
      <c r="D126" s="252"/>
      <c r="E126" s="252"/>
      <c r="F126" s="251"/>
      <c r="G126" s="253"/>
      <c r="H126" s="253"/>
      <c r="I126" s="102"/>
      <c r="J126" s="252"/>
      <c r="K126" s="252"/>
      <c r="L126" s="103"/>
      <c r="M126" s="103"/>
      <c r="N126" s="102"/>
      <c r="O126" s="102"/>
      <c r="P126" s="102"/>
      <c r="Q126" s="103"/>
      <c r="R126" s="103"/>
      <c r="S126" s="145"/>
      <c r="T126" s="143"/>
      <c r="U126" s="254"/>
      <c r="V126" s="147"/>
      <c r="W126" s="105"/>
      <c r="X126" s="150"/>
    </row>
    <row r="127" spans="1:24" hidden="1">
      <c r="A127" s="140">
        <v>44321</v>
      </c>
      <c r="B127" s="251"/>
      <c r="C127" s="251"/>
      <c r="D127" s="252"/>
      <c r="E127" s="252"/>
      <c r="F127" s="251"/>
      <c r="G127" s="253"/>
      <c r="H127" s="253"/>
      <c r="I127" s="102"/>
      <c r="J127" s="252"/>
      <c r="K127" s="252"/>
      <c r="L127" s="103"/>
      <c r="M127" s="103"/>
      <c r="N127" s="102"/>
      <c r="O127" s="102"/>
      <c r="P127" s="102"/>
      <c r="Q127" s="103"/>
      <c r="R127" s="103"/>
      <c r="S127" s="145"/>
      <c r="T127" s="143"/>
      <c r="U127" s="254"/>
      <c r="V127" s="147"/>
      <c r="W127" s="105"/>
      <c r="X127" s="150"/>
    </row>
    <row r="128" spans="1:24" hidden="1">
      <c r="A128" s="140">
        <v>44322</v>
      </c>
      <c r="B128" s="251"/>
      <c r="C128" s="251"/>
      <c r="D128" s="252"/>
      <c r="E128" s="252"/>
      <c r="F128" s="251"/>
      <c r="G128" s="253"/>
      <c r="H128" s="253"/>
      <c r="I128" s="102"/>
      <c r="J128" s="252"/>
      <c r="K128" s="252"/>
      <c r="L128" s="103"/>
      <c r="M128" s="103"/>
      <c r="N128" s="102"/>
      <c r="O128" s="102"/>
      <c r="P128" s="102"/>
      <c r="Q128" s="103"/>
      <c r="R128" s="103"/>
      <c r="S128" s="145"/>
      <c r="T128" s="143"/>
      <c r="U128" s="254"/>
      <c r="V128" s="147"/>
      <c r="W128" s="105"/>
      <c r="X128" s="150"/>
    </row>
    <row r="129" spans="1:24" hidden="1">
      <c r="A129" s="140">
        <v>44323</v>
      </c>
      <c r="B129" s="251"/>
      <c r="C129" s="251"/>
      <c r="D129" s="252"/>
      <c r="E129" s="252"/>
      <c r="F129" s="251"/>
      <c r="G129" s="253"/>
      <c r="H129" s="253"/>
      <c r="I129" s="102"/>
      <c r="J129" s="252"/>
      <c r="K129" s="252"/>
      <c r="L129" s="103"/>
      <c r="M129" s="103"/>
      <c r="N129" s="102"/>
      <c r="O129" s="102"/>
      <c r="P129" s="102"/>
      <c r="Q129" s="103"/>
      <c r="R129" s="103"/>
      <c r="S129" s="145"/>
      <c r="T129" s="143"/>
      <c r="U129" s="254"/>
      <c r="V129" s="147"/>
      <c r="W129" s="105"/>
      <c r="X129" s="150"/>
    </row>
    <row r="130" spans="1:24" hidden="1">
      <c r="A130" s="140">
        <v>44324</v>
      </c>
      <c r="B130" s="251"/>
      <c r="C130" s="251"/>
      <c r="D130" s="252"/>
      <c r="E130" s="252"/>
      <c r="F130" s="251"/>
      <c r="G130" s="253"/>
      <c r="H130" s="253"/>
      <c r="I130" s="102"/>
      <c r="J130" s="252"/>
      <c r="K130" s="252"/>
      <c r="L130" s="103"/>
      <c r="M130" s="103"/>
      <c r="N130" s="102"/>
      <c r="O130" s="102"/>
      <c r="P130" s="102"/>
      <c r="Q130" s="103"/>
      <c r="R130" s="103"/>
      <c r="S130" s="145"/>
      <c r="T130" s="143"/>
      <c r="U130" s="254"/>
      <c r="V130" s="147"/>
      <c r="W130" s="105"/>
      <c r="X130" s="150"/>
    </row>
    <row r="131" spans="1:24" hidden="1">
      <c r="A131" s="140">
        <v>44325</v>
      </c>
      <c r="B131" s="251"/>
      <c r="C131" s="251"/>
      <c r="D131" s="252"/>
      <c r="E131" s="252"/>
      <c r="F131" s="251"/>
      <c r="G131" s="253"/>
      <c r="H131" s="253"/>
      <c r="I131" s="102"/>
      <c r="J131" s="252"/>
      <c r="K131" s="252"/>
      <c r="L131" s="103"/>
      <c r="M131" s="103"/>
      <c r="N131" s="102"/>
      <c r="O131" s="102"/>
      <c r="P131" s="102"/>
      <c r="Q131" s="103"/>
      <c r="R131" s="103"/>
      <c r="S131" s="145"/>
      <c r="T131" s="143"/>
      <c r="U131" s="254"/>
      <c r="V131" s="147"/>
      <c r="W131" s="105"/>
      <c r="X131" s="150"/>
    </row>
    <row r="132" spans="1:24" hidden="1">
      <c r="A132" s="140">
        <v>44326</v>
      </c>
      <c r="B132" s="251"/>
      <c r="C132" s="251"/>
      <c r="D132" s="252"/>
      <c r="E132" s="252"/>
      <c r="F132" s="251"/>
      <c r="G132" s="253"/>
      <c r="H132" s="253"/>
      <c r="I132" s="102"/>
      <c r="J132" s="252"/>
      <c r="K132" s="252"/>
      <c r="L132" s="103"/>
      <c r="M132" s="103"/>
      <c r="N132" s="102"/>
      <c r="O132" s="102"/>
      <c r="P132" s="102"/>
      <c r="Q132" s="103"/>
      <c r="R132" s="103"/>
      <c r="S132" s="145"/>
      <c r="T132" s="143"/>
      <c r="U132" s="254"/>
      <c r="V132" s="147"/>
      <c r="W132" s="105"/>
      <c r="X132" s="150"/>
    </row>
    <row r="133" spans="1:24" hidden="1">
      <c r="A133" s="140">
        <v>44327</v>
      </c>
      <c r="B133" s="251"/>
      <c r="C133" s="251"/>
      <c r="D133" s="252"/>
      <c r="E133" s="252"/>
      <c r="F133" s="251"/>
      <c r="G133" s="253"/>
      <c r="H133" s="253"/>
      <c r="I133" s="102"/>
      <c r="J133" s="252"/>
      <c r="K133" s="252"/>
      <c r="L133" s="103"/>
      <c r="M133" s="103"/>
      <c r="N133" s="102"/>
      <c r="O133" s="102"/>
      <c r="P133" s="102"/>
      <c r="Q133" s="103"/>
      <c r="R133" s="103"/>
      <c r="S133" s="145"/>
      <c r="T133" s="143"/>
      <c r="U133" s="254"/>
      <c r="V133" s="147"/>
      <c r="W133" s="105"/>
      <c r="X133" s="150"/>
    </row>
    <row r="134" spans="1:24" hidden="1">
      <c r="A134" s="140">
        <v>44328</v>
      </c>
      <c r="B134" s="251"/>
      <c r="C134" s="251"/>
      <c r="D134" s="252"/>
      <c r="E134" s="252"/>
      <c r="F134" s="251"/>
      <c r="G134" s="253"/>
      <c r="H134" s="253"/>
      <c r="I134" s="102"/>
      <c r="J134" s="252"/>
      <c r="K134" s="252"/>
      <c r="L134" s="103"/>
      <c r="M134" s="103"/>
      <c r="N134" s="102"/>
      <c r="O134" s="102"/>
      <c r="P134" s="102"/>
      <c r="Q134" s="103"/>
      <c r="R134" s="103"/>
      <c r="S134" s="145"/>
      <c r="T134" s="143"/>
      <c r="U134" s="254"/>
      <c r="V134" s="147"/>
      <c r="W134" s="105"/>
      <c r="X134" s="150"/>
    </row>
    <row r="135" spans="1:24" hidden="1">
      <c r="A135" s="140">
        <v>44329</v>
      </c>
      <c r="B135" s="251"/>
      <c r="C135" s="251"/>
      <c r="D135" s="252"/>
      <c r="E135" s="252"/>
      <c r="F135" s="251"/>
      <c r="G135" s="253"/>
      <c r="H135" s="253"/>
      <c r="I135" s="102"/>
      <c r="J135" s="252"/>
      <c r="K135" s="252"/>
      <c r="L135" s="103"/>
      <c r="M135" s="103"/>
      <c r="N135" s="102"/>
      <c r="O135" s="102"/>
      <c r="P135" s="102"/>
      <c r="Q135" s="103"/>
      <c r="R135" s="103"/>
      <c r="S135" s="145"/>
      <c r="T135" s="143"/>
      <c r="U135" s="254"/>
      <c r="V135" s="147"/>
      <c r="W135" s="105"/>
      <c r="X135" s="150"/>
    </row>
    <row r="136" spans="1:24" hidden="1">
      <c r="A136" s="140">
        <v>44330</v>
      </c>
      <c r="B136" s="251"/>
      <c r="C136" s="251"/>
      <c r="D136" s="252"/>
      <c r="E136" s="252"/>
      <c r="F136" s="251"/>
      <c r="G136" s="253"/>
      <c r="H136" s="253"/>
      <c r="I136" s="102"/>
      <c r="J136" s="252"/>
      <c r="K136" s="252"/>
      <c r="L136" s="103"/>
      <c r="M136" s="103"/>
      <c r="N136" s="102"/>
      <c r="O136" s="102"/>
      <c r="P136" s="102"/>
      <c r="Q136" s="103"/>
      <c r="R136" s="103"/>
      <c r="S136" s="145"/>
      <c r="T136" s="143"/>
      <c r="U136" s="254"/>
      <c r="V136" s="147"/>
      <c r="W136" s="105"/>
      <c r="X136" s="150"/>
    </row>
    <row r="137" spans="1:24" hidden="1">
      <c r="A137" s="140">
        <v>44331</v>
      </c>
      <c r="B137" s="251"/>
      <c r="C137" s="251"/>
      <c r="D137" s="252"/>
      <c r="E137" s="252"/>
      <c r="F137" s="251"/>
      <c r="G137" s="253"/>
      <c r="H137" s="253"/>
      <c r="I137" s="102"/>
      <c r="J137" s="252"/>
      <c r="K137" s="252"/>
      <c r="L137" s="103"/>
      <c r="M137" s="103"/>
      <c r="N137" s="102"/>
      <c r="O137" s="102"/>
      <c r="P137" s="102"/>
      <c r="Q137" s="103"/>
      <c r="R137" s="103"/>
      <c r="S137" s="145"/>
      <c r="T137" s="143"/>
      <c r="U137" s="254"/>
      <c r="V137" s="147"/>
      <c r="W137" s="105"/>
      <c r="X137" s="150"/>
    </row>
    <row r="138" spans="1:24" hidden="1">
      <c r="A138" s="140">
        <v>44332</v>
      </c>
      <c r="B138" s="251"/>
      <c r="C138" s="251"/>
      <c r="D138" s="252"/>
      <c r="E138" s="252"/>
      <c r="F138" s="251"/>
      <c r="G138" s="253"/>
      <c r="H138" s="253"/>
      <c r="I138" s="102"/>
      <c r="J138" s="252"/>
      <c r="K138" s="252"/>
      <c r="L138" s="103"/>
      <c r="M138" s="103"/>
      <c r="N138" s="102"/>
      <c r="O138" s="102"/>
      <c r="P138" s="102"/>
      <c r="Q138" s="103"/>
      <c r="R138" s="103"/>
      <c r="S138" s="145"/>
      <c r="T138" s="143"/>
      <c r="U138" s="254"/>
      <c r="V138" s="147"/>
      <c r="W138" s="105"/>
      <c r="X138" s="150"/>
    </row>
    <row r="139" spans="1:24" hidden="1">
      <c r="A139" s="140">
        <v>44333</v>
      </c>
      <c r="B139" s="251"/>
      <c r="C139" s="251"/>
      <c r="D139" s="252"/>
      <c r="E139" s="252"/>
      <c r="F139" s="251"/>
      <c r="G139" s="253"/>
      <c r="H139" s="253"/>
      <c r="I139" s="102"/>
      <c r="J139" s="252"/>
      <c r="K139" s="252"/>
      <c r="L139" s="103"/>
      <c r="M139" s="103"/>
      <c r="N139" s="102"/>
      <c r="O139" s="102"/>
      <c r="P139" s="102"/>
      <c r="Q139" s="103"/>
      <c r="R139" s="103"/>
      <c r="S139" s="145"/>
      <c r="T139" s="143"/>
      <c r="U139" s="254"/>
      <c r="V139" s="147"/>
      <c r="W139" s="105"/>
      <c r="X139" s="150"/>
    </row>
    <row r="140" spans="1:24" hidden="1">
      <c r="A140" s="140">
        <v>44334</v>
      </c>
      <c r="B140" s="251"/>
      <c r="C140" s="251"/>
      <c r="D140" s="252"/>
      <c r="E140" s="252"/>
      <c r="F140" s="251"/>
      <c r="G140" s="253"/>
      <c r="H140" s="253"/>
      <c r="I140" s="102"/>
      <c r="J140" s="252"/>
      <c r="K140" s="252"/>
      <c r="L140" s="103"/>
      <c r="M140" s="103"/>
      <c r="N140" s="102"/>
      <c r="O140" s="102"/>
      <c r="P140" s="102"/>
      <c r="Q140" s="103"/>
      <c r="R140" s="103"/>
      <c r="S140" s="145"/>
      <c r="T140" s="143"/>
      <c r="U140" s="254"/>
      <c r="V140" s="147"/>
      <c r="W140" s="105"/>
      <c r="X140" s="150"/>
    </row>
    <row r="141" spans="1:24" hidden="1">
      <c r="A141" s="140">
        <v>44335</v>
      </c>
      <c r="B141" s="251"/>
      <c r="C141" s="251"/>
      <c r="D141" s="252"/>
      <c r="E141" s="252"/>
      <c r="F141" s="251"/>
      <c r="G141" s="253"/>
      <c r="H141" s="253"/>
      <c r="I141" s="102"/>
      <c r="J141" s="252"/>
      <c r="K141" s="252"/>
      <c r="L141" s="103"/>
      <c r="M141" s="103"/>
      <c r="N141" s="102"/>
      <c r="O141" s="102"/>
      <c r="P141" s="102"/>
      <c r="Q141" s="103"/>
      <c r="R141" s="103"/>
      <c r="S141" s="145"/>
      <c r="T141" s="143"/>
      <c r="U141" s="254"/>
      <c r="V141" s="147"/>
      <c r="W141" s="105"/>
      <c r="X141" s="150"/>
    </row>
    <row r="142" spans="1:24" hidden="1">
      <c r="A142" s="140">
        <v>44336</v>
      </c>
      <c r="B142" s="251"/>
      <c r="C142" s="251"/>
      <c r="D142" s="252"/>
      <c r="E142" s="252"/>
      <c r="F142" s="251"/>
      <c r="G142" s="253"/>
      <c r="H142" s="253"/>
      <c r="I142" s="102"/>
      <c r="J142" s="252"/>
      <c r="K142" s="252"/>
      <c r="L142" s="103"/>
      <c r="M142" s="103"/>
      <c r="N142" s="102"/>
      <c r="O142" s="102"/>
      <c r="P142" s="102"/>
      <c r="Q142" s="103"/>
      <c r="R142" s="103"/>
      <c r="S142" s="145"/>
      <c r="T142" s="143"/>
      <c r="U142" s="254"/>
      <c r="V142" s="147"/>
      <c r="W142" s="105"/>
      <c r="X142" s="150"/>
    </row>
    <row r="143" spans="1:24" hidden="1">
      <c r="A143" s="140">
        <v>44337</v>
      </c>
      <c r="B143" s="251"/>
      <c r="C143" s="251"/>
      <c r="D143" s="252"/>
      <c r="E143" s="252"/>
      <c r="F143" s="251"/>
      <c r="G143" s="253"/>
      <c r="H143" s="253"/>
      <c r="I143" s="102"/>
      <c r="J143" s="252"/>
      <c r="K143" s="252"/>
      <c r="L143" s="103"/>
      <c r="M143" s="103"/>
      <c r="N143" s="102"/>
      <c r="O143" s="102"/>
      <c r="P143" s="102"/>
      <c r="Q143" s="103"/>
      <c r="R143" s="103"/>
      <c r="S143" s="145"/>
      <c r="T143" s="143"/>
      <c r="U143" s="254"/>
      <c r="V143" s="147"/>
      <c r="W143" s="105"/>
      <c r="X143" s="150"/>
    </row>
    <row r="144" spans="1:24" hidden="1">
      <c r="A144" s="140">
        <v>44338</v>
      </c>
      <c r="B144" s="251"/>
      <c r="C144" s="251"/>
      <c r="D144" s="252"/>
      <c r="E144" s="252"/>
      <c r="F144" s="251"/>
      <c r="G144" s="253"/>
      <c r="H144" s="253"/>
      <c r="I144" s="102"/>
      <c r="J144" s="252"/>
      <c r="K144" s="252"/>
      <c r="L144" s="103"/>
      <c r="M144" s="103"/>
      <c r="N144" s="102"/>
      <c r="O144" s="102"/>
      <c r="P144" s="102"/>
      <c r="Q144" s="103"/>
      <c r="R144" s="103"/>
      <c r="S144" s="145"/>
      <c r="T144" s="143"/>
      <c r="U144" s="254"/>
      <c r="V144" s="147"/>
      <c r="W144" s="105"/>
      <c r="X144" s="150"/>
    </row>
    <row r="145" spans="1:24" hidden="1">
      <c r="A145" s="140">
        <v>44339</v>
      </c>
      <c r="B145" s="251"/>
      <c r="C145" s="251"/>
      <c r="D145" s="252"/>
      <c r="E145" s="252"/>
      <c r="F145" s="251"/>
      <c r="G145" s="253"/>
      <c r="H145" s="253"/>
      <c r="I145" s="102"/>
      <c r="J145" s="252"/>
      <c r="K145" s="252"/>
      <c r="L145" s="103"/>
      <c r="M145" s="103"/>
      <c r="N145" s="102"/>
      <c r="O145" s="102"/>
      <c r="P145" s="102"/>
      <c r="Q145" s="103"/>
      <c r="R145" s="103"/>
      <c r="S145" s="145"/>
      <c r="T145" s="143"/>
      <c r="U145" s="254"/>
      <c r="V145" s="147"/>
      <c r="W145" s="105"/>
      <c r="X145" s="150"/>
    </row>
    <row r="146" spans="1:24" hidden="1">
      <c r="A146" s="140">
        <v>44340</v>
      </c>
      <c r="B146" s="251"/>
      <c r="C146" s="251"/>
      <c r="D146" s="252"/>
      <c r="E146" s="252"/>
      <c r="F146" s="251"/>
      <c r="G146" s="253"/>
      <c r="H146" s="253"/>
      <c r="I146" s="102"/>
      <c r="J146" s="252"/>
      <c r="K146" s="252"/>
      <c r="L146" s="103"/>
      <c r="M146" s="103"/>
      <c r="N146" s="102"/>
      <c r="O146" s="102"/>
      <c r="P146" s="102"/>
      <c r="Q146" s="103"/>
      <c r="R146" s="103"/>
      <c r="S146" s="145"/>
      <c r="T146" s="143"/>
      <c r="U146" s="254"/>
      <c r="V146" s="147"/>
      <c r="W146" s="105"/>
      <c r="X146" s="150"/>
    </row>
    <row r="147" spans="1:24" hidden="1">
      <c r="A147" s="140">
        <v>44341</v>
      </c>
      <c r="B147" s="251"/>
      <c r="C147" s="251"/>
      <c r="D147" s="252"/>
      <c r="E147" s="252"/>
      <c r="F147" s="251"/>
      <c r="G147" s="253"/>
      <c r="H147" s="253"/>
      <c r="I147" s="102"/>
      <c r="J147" s="252"/>
      <c r="K147" s="252"/>
      <c r="L147" s="103"/>
      <c r="M147" s="103"/>
      <c r="N147" s="102"/>
      <c r="O147" s="102"/>
      <c r="P147" s="102"/>
      <c r="Q147" s="103"/>
      <c r="R147" s="103"/>
      <c r="S147" s="145"/>
      <c r="T147" s="143"/>
      <c r="U147" s="254"/>
      <c r="V147" s="147"/>
      <c r="W147" s="105"/>
      <c r="X147" s="150"/>
    </row>
    <row r="148" spans="1:24" hidden="1">
      <c r="A148" s="140">
        <v>44342</v>
      </c>
      <c r="B148" s="251"/>
      <c r="C148" s="251"/>
      <c r="D148" s="252"/>
      <c r="E148" s="252"/>
      <c r="F148" s="251"/>
      <c r="G148" s="253"/>
      <c r="H148" s="253"/>
      <c r="I148" s="102"/>
      <c r="J148" s="252"/>
      <c r="K148" s="252"/>
      <c r="L148" s="103"/>
      <c r="M148" s="103"/>
      <c r="N148" s="102"/>
      <c r="O148" s="102"/>
      <c r="P148" s="102"/>
      <c r="Q148" s="103"/>
      <c r="R148" s="103"/>
      <c r="S148" s="145"/>
      <c r="T148" s="143"/>
      <c r="U148" s="254"/>
      <c r="V148" s="147"/>
      <c r="W148" s="105"/>
      <c r="X148" s="150"/>
    </row>
    <row r="149" spans="1:24" hidden="1">
      <c r="A149" s="140">
        <v>44343</v>
      </c>
      <c r="B149" s="251"/>
      <c r="C149" s="251"/>
      <c r="D149" s="252"/>
      <c r="E149" s="252"/>
      <c r="F149" s="251"/>
      <c r="G149" s="253"/>
      <c r="H149" s="253"/>
      <c r="I149" s="102"/>
      <c r="J149" s="252"/>
      <c r="K149" s="252"/>
      <c r="L149" s="103"/>
      <c r="M149" s="103"/>
      <c r="N149" s="102"/>
      <c r="O149" s="102"/>
      <c r="P149" s="102"/>
      <c r="Q149" s="103"/>
      <c r="R149" s="103"/>
      <c r="S149" s="145"/>
      <c r="T149" s="143"/>
      <c r="U149" s="254"/>
      <c r="V149" s="147"/>
      <c r="W149" s="105"/>
      <c r="X149" s="150"/>
    </row>
    <row r="150" spans="1:24" hidden="1">
      <c r="A150" s="140">
        <v>44344</v>
      </c>
      <c r="B150" s="251"/>
      <c r="C150" s="251"/>
      <c r="D150" s="252"/>
      <c r="E150" s="252"/>
      <c r="F150" s="251"/>
      <c r="G150" s="253"/>
      <c r="H150" s="253"/>
      <c r="I150" s="102"/>
      <c r="J150" s="252"/>
      <c r="K150" s="252"/>
      <c r="L150" s="103"/>
      <c r="M150" s="103"/>
      <c r="N150" s="102"/>
      <c r="O150" s="102"/>
      <c r="P150" s="102"/>
      <c r="Q150" s="103"/>
      <c r="R150" s="103"/>
      <c r="S150" s="145"/>
      <c r="T150" s="143"/>
      <c r="U150" s="254"/>
      <c r="V150" s="147"/>
      <c r="W150" s="105"/>
      <c r="X150" s="150"/>
    </row>
    <row r="151" spans="1:24" hidden="1">
      <c r="A151" s="140">
        <v>44345</v>
      </c>
      <c r="B151" s="251"/>
      <c r="C151" s="251"/>
      <c r="D151" s="252"/>
      <c r="E151" s="252"/>
      <c r="F151" s="251"/>
      <c r="G151" s="253"/>
      <c r="H151" s="253"/>
      <c r="I151" s="102"/>
      <c r="J151" s="252"/>
      <c r="K151" s="252"/>
      <c r="L151" s="103"/>
      <c r="M151" s="103"/>
      <c r="N151" s="102"/>
      <c r="O151" s="102"/>
      <c r="P151" s="102"/>
      <c r="Q151" s="103"/>
      <c r="R151" s="103"/>
      <c r="S151" s="145"/>
      <c r="T151" s="143"/>
      <c r="U151" s="254"/>
      <c r="V151" s="147"/>
      <c r="W151" s="105"/>
      <c r="X151" s="150"/>
    </row>
    <row r="152" spans="1:24" hidden="1">
      <c r="A152" s="140">
        <v>44346</v>
      </c>
      <c r="B152" s="251"/>
      <c r="C152" s="251"/>
      <c r="D152" s="252"/>
      <c r="E152" s="252"/>
      <c r="F152" s="251"/>
      <c r="G152" s="253"/>
      <c r="H152" s="253"/>
      <c r="I152" s="102"/>
      <c r="J152" s="252"/>
      <c r="K152" s="252"/>
      <c r="L152" s="103"/>
      <c r="M152" s="103"/>
      <c r="N152" s="102"/>
      <c r="O152" s="102"/>
      <c r="P152" s="102"/>
      <c r="Q152" s="103"/>
      <c r="R152" s="103"/>
      <c r="S152" s="145"/>
      <c r="T152" s="143"/>
      <c r="U152" s="254"/>
      <c r="V152" s="147"/>
      <c r="W152" s="105"/>
      <c r="X152" s="150"/>
    </row>
    <row r="153" spans="1:24" hidden="1">
      <c r="A153" s="140">
        <v>44347</v>
      </c>
      <c r="B153" s="251"/>
      <c r="C153" s="251"/>
      <c r="D153" s="252"/>
      <c r="E153" s="252"/>
      <c r="F153" s="251"/>
      <c r="G153" s="253"/>
      <c r="H153" s="253"/>
      <c r="I153" s="102"/>
      <c r="J153" s="252"/>
      <c r="K153" s="252"/>
      <c r="L153" s="103"/>
      <c r="M153" s="103"/>
      <c r="N153" s="102"/>
      <c r="O153" s="102"/>
      <c r="P153" s="102"/>
      <c r="Q153" s="103"/>
      <c r="R153" s="103"/>
      <c r="S153" s="145"/>
      <c r="T153" s="143"/>
      <c r="U153" s="254"/>
      <c r="V153" s="147"/>
      <c r="W153" s="105"/>
      <c r="X153" s="150"/>
    </row>
    <row r="154" spans="1:24" hidden="1">
      <c r="A154" s="140">
        <v>44348</v>
      </c>
      <c r="B154" s="251"/>
      <c r="C154" s="251"/>
      <c r="D154" s="252"/>
      <c r="E154" s="252"/>
      <c r="F154" s="251"/>
      <c r="G154" s="253"/>
      <c r="H154" s="253"/>
      <c r="I154" s="102"/>
      <c r="J154" s="252"/>
      <c r="K154" s="252"/>
      <c r="L154" s="103"/>
      <c r="M154" s="103"/>
      <c r="N154" s="102"/>
      <c r="O154" s="102"/>
      <c r="P154" s="102"/>
      <c r="Q154" s="103"/>
      <c r="R154" s="103"/>
      <c r="S154" s="145"/>
      <c r="T154" s="143"/>
      <c r="U154" s="254"/>
      <c r="V154" s="147"/>
      <c r="W154" s="105"/>
      <c r="X154" s="150"/>
    </row>
    <row r="155" spans="1:24" hidden="1">
      <c r="A155" s="140">
        <v>44349</v>
      </c>
      <c r="B155" s="251"/>
      <c r="C155" s="251"/>
      <c r="D155" s="252"/>
      <c r="E155" s="252"/>
      <c r="F155" s="251"/>
      <c r="G155" s="253"/>
      <c r="H155" s="253"/>
      <c r="I155" s="102"/>
      <c r="J155" s="252"/>
      <c r="K155" s="252"/>
      <c r="L155" s="103"/>
      <c r="M155" s="103"/>
      <c r="N155" s="102"/>
      <c r="O155" s="102"/>
      <c r="P155" s="102"/>
      <c r="Q155" s="103"/>
      <c r="R155" s="103"/>
      <c r="S155" s="145"/>
      <c r="T155" s="143"/>
      <c r="U155" s="254"/>
      <c r="V155" s="147"/>
      <c r="W155" s="105"/>
      <c r="X155" s="150"/>
    </row>
    <row r="156" spans="1:24" hidden="1">
      <c r="A156" s="140">
        <v>44350</v>
      </c>
      <c r="B156" s="251"/>
      <c r="C156" s="251"/>
      <c r="D156" s="252"/>
      <c r="E156" s="252"/>
      <c r="F156" s="251"/>
      <c r="G156" s="253"/>
      <c r="H156" s="253"/>
      <c r="I156" s="102"/>
      <c r="J156" s="252"/>
      <c r="K156" s="252"/>
      <c r="L156" s="103"/>
      <c r="M156" s="103"/>
      <c r="N156" s="102"/>
      <c r="O156" s="102"/>
      <c r="P156" s="102"/>
      <c r="Q156" s="103"/>
      <c r="R156" s="103"/>
      <c r="S156" s="145"/>
      <c r="T156" s="143"/>
      <c r="U156" s="254"/>
      <c r="V156" s="147"/>
      <c r="W156" s="105"/>
      <c r="X156" s="150"/>
    </row>
    <row r="157" spans="1:24" hidden="1">
      <c r="A157" s="140">
        <v>44351</v>
      </c>
      <c r="B157" s="251"/>
      <c r="C157" s="251"/>
      <c r="D157" s="252"/>
      <c r="E157" s="252"/>
      <c r="F157" s="251"/>
      <c r="G157" s="253"/>
      <c r="H157" s="253"/>
      <c r="I157" s="102"/>
      <c r="J157" s="252"/>
      <c r="K157" s="252"/>
      <c r="L157" s="103"/>
      <c r="M157" s="103"/>
      <c r="N157" s="102"/>
      <c r="O157" s="102"/>
      <c r="P157" s="102"/>
      <c r="Q157" s="103"/>
      <c r="R157" s="103"/>
      <c r="S157" s="145"/>
      <c r="T157" s="143"/>
      <c r="U157" s="254"/>
      <c r="V157" s="147"/>
      <c r="W157" s="105"/>
      <c r="X157" s="150"/>
    </row>
    <row r="158" spans="1:24" hidden="1">
      <c r="A158" s="140">
        <v>44352</v>
      </c>
      <c r="B158" s="251"/>
      <c r="C158" s="251"/>
      <c r="D158" s="252"/>
      <c r="E158" s="252"/>
      <c r="F158" s="251"/>
      <c r="G158" s="253"/>
      <c r="H158" s="253"/>
      <c r="I158" s="102"/>
      <c r="J158" s="252"/>
      <c r="K158" s="252"/>
      <c r="L158" s="103"/>
      <c r="M158" s="103"/>
      <c r="N158" s="102"/>
      <c r="O158" s="102"/>
      <c r="P158" s="102"/>
      <c r="Q158" s="103"/>
      <c r="R158" s="103"/>
      <c r="S158" s="145"/>
      <c r="T158" s="143"/>
      <c r="U158" s="254"/>
      <c r="V158" s="147"/>
      <c r="W158" s="105"/>
      <c r="X158" s="150"/>
    </row>
    <row r="159" spans="1:24" hidden="1">
      <c r="A159" s="140">
        <v>44353</v>
      </c>
      <c r="B159" s="251"/>
      <c r="C159" s="251"/>
      <c r="D159" s="252"/>
      <c r="E159" s="252"/>
      <c r="F159" s="251"/>
      <c r="G159" s="253"/>
      <c r="H159" s="253"/>
      <c r="I159" s="102"/>
      <c r="J159" s="252"/>
      <c r="K159" s="252"/>
      <c r="L159" s="103"/>
      <c r="M159" s="103"/>
      <c r="N159" s="102"/>
      <c r="O159" s="102"/>
      <c r="P159" s="102"/>
      <c r="Q159" s="103"/>
      <c r="R159" s="103"/>
      <c r="S159" s="145"/>
      <c r="T159" s="143"/>
      <c r="U159" s="254"/>
      <c r="V159" s="147"/>
      <c r="W159" s="105"/>
      <c r="X159" s="150"/>
    </row>
    <row r="160" spans="1:24" hidden="1">
      <c r="A160" s="140">
        <v>44354</v>
      </c>
      <c r="B160" s="251"/>
      <c r="C160" s="251"/>
      <c r="D160" s="252"/>
      <c r="E160" s="252"/>
      <c r="F160" s="251"/>
      <c r="G160" s="253"/>
      <c r="H160" s="253"/>
      <c r="I160" s="102"/>
      <c r="J160" s="252"/>
      <c r="K160" s="252"/>
      <c r="L160" s="103"/>
      <c r="M160" s="103"/>
      <c r="N160" s="102"/>
      <c r="O160" s="102"/>
      <c r="P160" s="102"/>
      <c r="Q160" s="103"/>
      <c r="R160" s="103"/>
      <c r="S160" s="145"/>
      <c r="T160" s="143"/>
      <c r="U160" s="254"/>
      <c r="V160" s="147"/>
      <c r="W160" s="105"/>
      <c r="X160" s="150"/>
    </row>
    <row r="161" spans="1:24" hidden="1">
      <c r="A161" s="140">
        <v>44355</v>
      </c>
      <c r="B161" s="251"/>
      <c r="C161" s="251"/>
      <c r="D161" s="252"/>
      <c r="E161" s="252"/>
      <c r="F161" s="251"/>
      <c r="G161" s="253"/>
      <c r="H161" s="253"/>
      <c r="I161" s="102"/>
      <c r="J161" s="252"/>
      <c r="K161" s="252"/>
      <c r="L161" s="103"/>
      <c r="M161" s="103"/>
      <c r="N161" s="102"/>
      <c r="O161" s="102"/>
      <c r="P161" s="102"/>
      <c r="Q161" s="103"/>
      <c r="R161" s="103"/>
      <c r="S161" s="145"/>
      <c r="T161" s="143"/>
      <c r="U161" s="254"/>
      <c r="V161" s="147"/>
      <c r="W161" s="105"/>
      <c r="X161" s="150"/>
    </row>
    <row r="162" spans="1:24" hidden="1">
      <c r="A162" s="140">
        <v>44356</v>
      </c>
      <c r="B162" s="251"/>
      <c r="C162" s="251"/>
      <c r="D162" s="252"/>
      <c r="E162" s="252"/>
      <c r="F162" s="251"/>
      <c r="G162" s="253"/>
      <c r="H162" s="253"/>
      <c r="I162" s="102"/>
      <c r="J162" s="252"/>
      <c r="K162" s="252"/>
      <c r="L162" s="103"/>
      <c r="M162" s="103"/>
      <c r="N162" s="102"/>
      <c r="O162" s="102"/>
      <c r="P162" s="102"/>
      <c r="Q162" s="103"/>
      <c r="R162" s="103"/>
      <c r="S162" s="145"/>
      <c r="T162" s="143"/>
      <c r="U162" s="254"/>
      <c r="V162" s="147"/>
      <c r="W162" s="105"/>
      <c r="X162" s="150"/>
    </row>
    <row r="163" spans="1:24" hidden="1">
      <c r="A163" s="140">
        <v>44357</v>
      </c>
      <c r="B163" s="251"/>
      <c r="C163" s="251"/>
      <c r="D163" s="252"/>
      <c r="E163" s="252"/>
      <c r="F163" s="251"/>
      <c r="G163" s="253"/>
      <c r="H163" s="253"/>
      <c r="I163" s="102"/>
      <c r="J163" s="252"/>
      <c r="K163" s="252"/>
      <c r="L163" s="103"/>
      <c r="M163" s="103"/>
      <c r="N163" s="102"/>
      <c r="O163" s="102"/>
      <c r="P163" s="102"/>
      <c r="Q163" s="103"/>
      <c r="R163" s="103"/>
      <c r="S163" s="145"/>
      <c r="T163" s="143"/>
      <c r="U163" s="254"/>
      <c r="V163" s="147"/>
      <c r="W163" s="105"/>
      <c r="X163" s="150"/>
    </row>
    <row r="164" spans="1:24" hidden="1">
      <c r="A164" s="140">
        <v>44358</v>
      </c>
      <c r="B164" s="251"/>
      <c r="C164" s="251"/>
      <c r="D164" s="252"/>
      <c r="E164" s="252"/>
      <c r="F164" s="251"/>
      <c r="G164" s="253"/>
      <c r="H164" s="253"/>
      <c r="I164" s="102"/>
      <c r="J164" s="252"/>
      <c r="K164" s="252"/>
      <c r="L164" s="103"/>
      <c r="M164" s="103"/>
      <c r="N164" s="102"/>
      <c r="O164" s="102"/>
      <c r="P164" s="102"/>
      <c r="Q164" s="103"/>
      <c r="R164" s="103"/>
      <c r="S164" s="145"/>
      <c r="T164" s="143"/>
      <c r="U164" s="254"/>
      <c r="V164" s="147"/>
      <c r="W164" s="105"/>
      <c r="X164" s="150"/>
    </row>
    <row r="165" spans="1:24" hidden="1">
      <c r="A165" s="140">
        <v>44359</v>
      </c>
      <c r="B165" s="251"/>
      <c r="C165" s="251"/>
      <c r="D165" s="252"/>
      <c r="E165" s="252"/>
      <c r="F165" s="251"/>
      <c r="G165" s="253"/>
      <c r="H165" s="253"/>
      <c r="I165" s="102"/>
      <c r="J165" s="252"/>
      <c r="K165" s="252"/>
      <c r="L165" s="103"/>
      <c r="M165" s="103"/>
      <c r="N165" s="102"/>
      <c r="O165" s="102"/>
      <c r="P165" s="102"/>
      <c r="Q165" s="103"/>
      <c r="R165" s="103"/>
      <c r="S165" s="145"/>
      <c r="T165" s="143"/>
      <c r="U165" s="254"/>
      <c r="V165" s="147"/>
      <c r="W165" s="105"/>
      <c r="X165" s="150"/>
    </row>
    <row r="166" spans="1:24" hidden="1">
      <c r="A166" s="140">
        <v>44360</v>
      </c>
      <c r="B166" s="251"/>
      <c r="C166" s="251"/>
      <c r="D166" s="252"/>
      <c r="E166" s="252"/>
      <c r="F166" s="251"/>
      <c r="G166" s="253"/>
      <c r="H166" s="253"/>
      <c r="I166" s="102"/>
      <c r="J166" s="252"/>
      <c r="K166" s="252"/>
      <c r="L166" s="103"/>
      <c r="M166" s="103"/>
      <c r="N166" s="102"/>
      <c r="O166" s="102"/>
      <c r="P166" s="102"/>
      <c r="Q166" s="103"/>
      <c r="R166" s="103"/>
      <c r="S166" s="145"/>
      <c r="T166" s="143"/>
      <c r="U166" s="254"/>
      <c r="V166" s="147"/>
      <c r="W166" s="105"/>
      <c r="X166" s="150"/>
    </row>
    <row r="167" spans="1:24" hidden="1">
      <c r="A167" s="140">
        <v>44361</v>
      </c>
      <c r="B167" s="251"/>
      <c r="C167" s="251"/>
      <c r="D167" s="252"/>
      <c r="E167" s="252"/>
      <c r="F167" s="251"/>
      <c r="G167" s="253"/>
      <c r="H167" s="253"/>
      <c r="I167" s="102"/>
      <c r="J167" s="252"/>
      <c r="K167" s="252"/>
      <c r="L167" s="103"/>
      <c r="M167" s="103"/>
      <c r="N167" s="102"/>
      <c r="O167" s="102"/>
      <c r="P167" s="102"/>
      <c r="Q167" s="103"/>
      <c r="R167" s="103"/>
      <c r="S167" s="145"/>
      <c r="T167" s="143"/>
      <c r="U167" s="254"/>
      <c r="V167" s="147"/>
      <c r="W167" s="105"/>
      <c r="X167" s="150"/>
    </row>
    <row r="168" spans="1:24" hidden="1">
      <c r="A168" s="140">
        <v>44362</v>
      </c>
      <c r="B168" s="251"/>
      <c r="C168" s="251"/>
      <c r="D168" s="252"/>
      <c r="E168" s="252"/>
      <c r="F168" s="251"/>
      <c r="G168" s="253"/>
      <c r="H168" s="253"/>
      <c r="I168" s="102"/>
      <c r="J168" s="252"/>
      <c r="K168" s="252"/>
      <c r="L168" s="103"/>
      <c r="M168" s="103"/>
      <c r="N168" s="102"/>
      <c r="O168" s="102"/>
      <c r="P168" s="102"/>
      <c r="Q168" s="103"/>
      <c r="R168" s="103"/>
      <c r="S168" s="145"/>
      <c r="T168" s="143"/>
      <c r="U168" s="254"/>
      <c r="V168" s="147"/>
      <c r="W168" s="105"/>
      <c r="X168" s="150"/>
    </row>
    <row r="169" spans="1:24" hidden="1">
      <c r="A169" s="140">
        <v>44363</v>
      </c>
      <c r="B169" s="251"/>
      <c r="C169" s="251"/>
      <c r="D169" s="252"/>
      <c r="E169" s="252"/>
      <c r="F169" s="251"/>
      <c r="G169" s="253"/>
      <c r="H169" s="253"/>
      <c r="I169" s="102"/>
      <c r="J169" s="252"/>
      <c r="K169" s="252"/>
      <c r="L169" s="103"/>
      <c r="M169" s="103"/>
      <c r="N169" s="102"/>
      <c r="O169" s="102"/>
      <c r="P169" s="102"/>
      <c r="Q169" s="103"/>
      <c r="R169" s="103"/>
      <c r="S169" s="145"/>
      <c r="T169" s="143"/>
      <c r="U169" s="254"/>
      <c r="V169" s="147"/>
      <c r="W169" s="105"/>
      <c r="X169" s="150"/>
    </row>
    <row r="170" spans="1:24" hidden="1">
      <c r="A170" s="140">
        <v>44364</v>
      </c>
      <c r="B170" s="251"/>
      <c r="C170" s="251"/>
      <c r="D170" s="252"/>
      <c r="E170" s="252"/>
      <c r="F170" s="251"/>
      <c r="G170" s="253"/>
      <c r="H170" s="253"/>
      <c r="I170" s="102"/>
      <c r="J170" s="252"/>
      <c r="K170" s="252"/>
      <c r="L170" s="103"/>
      <c r="M170" s="103"/>
      <c r="N170" s="102"/>
      <c r="O170" s="102"/>
      <c r="P170" s="102"/>
      <c r="Q170" s="103"/>
      <c r="R170" s="103"/>
      <c r="S170" s="145"/>
      <c r="T170" s="143"/>
      <c r="U170" s="254"/>
      <c r="V170" s="147"/>
      <c r="W170" s="105"/>
      <c r="X170" s="150"/>
    </row>
    <row r="171" spans="1:24" hidden="1">
      <c r="A171" s="140">
        <v>44365</v>
      </c>
      <c r="B171" s="251"/>
      <c r="C171" s="251"/>
      <c r="D171" s="252"/>
      <c r="E171" s="252"/>
      <c r="F171" s="251"/>
      <c r="G171" s="253"/>
      <c r="H171" s="253"/>
      <c r="I171" s="102"/>
      <c r="J171" s="252"/>
      <c r="K171" s="252"/>
      <c r="L171" s="103"/>
      <c r="M171" s="103"/>
      <c r="N171" s="102"/>
      <c r="O171" s="102"/>
      <c r="P171" s="102"/>
      <c r="Q171" s="103"/>
      <c r="R171" s="103"/>
      <c r="S171" s="145"/>
      <c r="T171" s="143"/>
      <c r="U171" s="254"/>
      <c r="V171" s="147"/>
      <c r="W171" s="105"/>
      <c r="X171" s="150"/>
    </row>
    <row r="172" spans="1:24" hidden="1">
      <c r="A172" s="140">
        <v>44366</v>
      </c>
      <c r="B172" s="251"/>
      <c r="C172" s="251"/>
      <c r="D172" s="252"/>
      <c r="E172" s="252"/>
      <c r="F172" s="251"/>
      <c r="G172" s="253"/>
      <c r="H172" s="253"/>
      <c r="I172" s="102"/>
      <c r="J172" s="252"/>
      <c r="K172" s="252"/>
      <c r="L172" s="103"/>
      <c r="M172" s="103"/>
      <c r="N172" s="102"/>
      <c r="O172" s="102"/>
      <c r="P172" s="102"/>
      <c r="Q172" s="103"/>
      <c r="R172" s="103"/>
      <c r="S172" s="145"/>
      <c r="T172" s="143"/>
      <c r="U172" s="254"/>
      <c r="V172" s="147"/>
      <c r="W172" s="105"/>
      <c r="X172" s="150"/>
    </row>
    <row r="173" spans="1:24" hidden="1">
      <c r="A173" s="140">
        <v>44367</v>
      </c>
      <c r="B173" s="251"/>
      <c r="C173" s="251"/>
      <c r="D173" s="252"/>
      <c r="E173" s="252"/>
      <c r="F173" s="251"/>
      <c r="G173" s="253"/>
      <c r="H173" s="253"/>
      <c r="I173" s="102"/>
      <c r="J173" s="252"/>
      <c r="K173" s="252"/>
      <c r="L173" s="103"/>
      <c r="M173" s="103"/>
      <c r="N173" s="102"/>
      <c r="O173" s="102"/>
      <c r="P173" s="102"/>
      <c r="Q173" s="103"/>
      <c r="R173" s="103"/>
      <c r="S173" s="145"/>
      <c r="T173" s="143"/>
      <c r="U173" s="254"/>
      <c r="V173" s="147"/>
      <c r="W173" s="105"/>
      <c r="X173" s="150"/>
    </row>
    <row r="174" spans="1:24" hidden="1">
      <c r="A174" s="140">
        <v>44368</v>
      </c>
      <c r="B174" s="251"/>
      <c r="C174" s="251"/>
      <c r="D174" s="252"/>
      <c r="E174" s="252"/>
      <c r="F174" s="251"/>
      <c r="G174" s="253"/>
      <c r="H174" s="253"/>
      <c r="I174" s="102"/>
      <c r="J174" s="252"/>
      <c r="K174" s="252"/>
      <c r="L174" s="103"/>
      <c r="M174" s="103"/>
      <c r="N174" s="102"/>
      <c r="O174" s="102"/>
      <c r="P174" s="102"/>
      <c r="Q174" s="103"/>
      <c r="R174" s="103"/>
      <c r="S174" s="145"/>
      <c r="T174" s="143"/>
      <c r="U174" s="254"/>
      <c r="V174" s="147"/>
      <c r="W174" s="105"/>
      <c r="X174" s="150"/>
    </row>
    <row r="175" spans="1:24" hidden="1">
      <c r="A175" s="140">
        <v>44369</v>
      </c>
      <c r="B175" s="251"/>
      <c r="C175" s="251"/>
      <c r="D175" s="252"/>
      <c r="E175" s="252"/>
      <c r="F175" s="251"/>
      <c r="G175" s="253"/>
      <c r="H175" s="253"/>
      <c r="I175" s="102"/>
      <c r="J175" s="252"/>
      <c r="K175" s="252"/>
      <c r="L175" s="103"/>
      <c r="M175" s="103"/>
      <c r="N175" s="102"/>
      <c r="O175" s="102"/>
      <c r="P175" s="102"/>
      <c r="Q175" s="103"/>
      <c r="R175" s="103"/>
      <c r="S175" s="145"/>
      <c r="T175" s="143"/>
      <c r="U175" s="254"/>
      <c r="V175" s="147"/>
      <c r="W175" s="105"/>
      <c r="X175" s="150"/>
    </row>
    <row r="176" spans="1:24" hidden="1">
      <c r="A176" s="140">
        <v>44370</v>
      </c>
      <c r="B176" s="251"/>
      <c r="C176" s="251"/>
      <c r="D176" s="252"/>
      <c r="E176" s="252"/>
      <c r="F176" s="251"/>
      <c r="G176" s="253"/>
      <c r="H176" s="253"/>
      <c r="I176" s="102"/>
      <c r="J176" s="252"/>
      <c r="K176" s="252"/>
      <c r="L176" s="103"/>
      <c r="M176" s="103"/>
      <c r="N176" s="102"/>
      <c r="O176" s="102"/>
      <c r="P176" s="102"/>
      <c r="Q176" s="103"/>
      <c r="R176" s="103"/>
      <c r="S176" s="145"/>
      <c r="T176" s="143"/>
      <c r="U176" s="254"/>
      <c r="V176" s="147"/>
      <c r="W176" s="105"/>
      <c r="X176" s="150"/>
    </row>
    <row r="177" spans="1:24" hidden="1">
      <c r="A177" s="140">
        <v>44371</v>
      </c>
      <c r="B177" s="251"/>
      <c r="C177" s="251"/>
      <c r="D177" s="252"/>
      <c r="E177" s="252"/>
      <c r="F177" s="251"/>
      <c r="G177" s="253"/>
      <c r="H177" s="253"/>
      <c r="I177" s="102"/>
      <c r="J177" s="252"/>
      <c r="K177" s="252"/>
      <c r="L177" s="103"/>
      <c r="M177" s="103"/>
      <c r="N177" s="102"/>
      <c r="O177" s="102"/>
      <c r="P177" s="102"/>
      <c r="Q177" s="103"/>
      <c r="R177" s="103"/>
      <c r="S177" s="145"/>
      <c r="T177" s="143"/>
      <c r="U177" s="254"/>
      <c r="V177" s="147"/>
      <c r="W177" s="105"/>
      <c r="X177" s="150"/>
    </row>
    <row r="178" spans="1:24" hidden="1">
      <c r="A178" s="140">
        <v>44372</v>
      </c>
      <c r="B178" s="251"/>
      <c r="C178" s="251"/>
      <c r="D178" s="252"/>
      <c r="E178" s="252"/>
      <c r="F178" s="251"/>
      <c r="G178" s="253"/>
      <c r="H178" s="253"/>
      <c r="I178" s="102"/>
      <c r="J178" s="252"/>
      <c r="K178" s="252"/>
      <c r="L178" s="103"/>
      <c r="M178" s="103"/>
      <c r="N178" s="102"/>
      <c r="O178" s="102"/>
      <c r="P178" s="102"/>
      <c r="Q178" s="103"/>
      <c r="R178" s="103"/>
      <c r="S178" s="145"/>
      <c r="T178" s="143"/>
      <c r="U178" s="254"/>
      <c r="V178" s="147"/>
      <c r="W178" s="105"/>
      <c r="X178" s="150"/>
    </row>
    <row r="179" spans="1:24" hidden="1">
      <c r="A179" s="140">
        <v>44373</v>
      </c>
      <c r="B179" s="251"/>
      <c r="C179" s="251"/>
      <c r="D179" s="252"/>
      <c r="E179" s="252"/>
      <c r="F179" s="251"/>
      <c r="G179" s="253"/>
      <c r="H179" s="253"/>
      <c r="I179" s="102"/>
      <c r="J179" s="252"/>
      <c r="K179" s="252"/>
      <c r="L179" s="103"/>
      <c r="M179" s="103"/>
      <c r="N179" s="102"/>
      <c r="O179" s="102"/>
      <c r="P179" s="102"/>
      <c r="Q179" s="103"/>
      <c r="R179" s="103"/>
      <c r="S179" s="145"/>
      <c r="T179" s="143"/>
      <c r="U179" s="254"/>
      <c r="V179" s="147"/>
      <c r="W179" s="105"/>
      <c r="X179" s="150"/>
    </row>
    <row r="180" spans="1:24" hidden="1">
      <c r="A180" s="140">
        <v>44374</v>
      </c>
      <c r="B180" s="251"/>
      <c r="C180" s="251"/>
      <c r="D180" s="252"/>
      <c r="E180" s="252"/>
      <c r="F180" s="251"/>
      <c r="G180" s="253"/>
      <c r="H180" s="253"/>
      <c r="I180" s="102"/>
      <c r="J180" s="252"/>
      <c r="K180" s="252"/>
      <c r="L180" s="103"/>
      <c r="M180" s="103"/>
      <c r="N180" s="102"/>
      <c r="O180" s="102"/>
      <c r="P180" s="102"/>
      <c r="Q180" s="103"/>
      <c r="R180" s="103"/>
      <c r="S180" s="145"/>
      <c r="T180" s="143"/>
      <c r="U180" s="254"/>
      <c r="V180" s="147"/>
      <c r="W180" s="105"/>
      <c r="X180" s="150"/>
    </row>
    <row r="181" spans="1:24" hidden="1">
      <c r="A181" s="140">
        <v>44375</v>
      </c>
      <c r="B181" s="251"/>
      <c r="C181" s="251"/>
      <c r="D181" s="252"/>
      <c r="E181" s="252"/>
      <c r="F181" s="251"/>
      <c r="G181" s="253"/>
      <c r="H181" s="253"/>
      <c r="I181" s="102"/>
      <c r="J181" s="252"/>
      <c r="K181" s="252"/>
      <c r="L181" s="103"/>
      <c r="M181" s="103"/>
      <c r="N181" s="102"/>
      <c r="O181" s="102"/>
      <c r="P181" s="102"/>
      <c r="Q181" s="103"/>
      <c r="R181" s="103"/>
      <c r="S181" s="145"/>
      <c r="T181" s="143"/>
      <c r="U181" s="254"/>
      <c r="V181" s="147"/>
      <c r="W181" s="105"/>
      <c r="X181" s="150"/>
    </row>
    <row r="182" spans="1:24" hidden="1">
      <c r="A182" s="140">
        <v>44376</v>
      </c>
      <c r="B182" s="251"/>
      <c r="C182" s="251"/>
      <c r="D182" s="252"/>
      <c r="E182" s="252"/>
      <c r="F182" s="251"/>
      <c r="G182" s="253"/>
      <c r="H182" s="253"/>
      <c r="I182" s="102"/>
      <c r="J182" s="252"/>
      <c r="K182" s="252"/>
      <c r="L182" s="103"/>
      <c r="M182" s="103"/>
      <c r="N182" s="102"/>
      <c r="O182" s="102"/>
      <c r="P182" s="102"/>
      <c r="Q182" s="103"/>
      <c r="R182" s="103"/>
      <c r="S182" s="145"/>
      <c r="T182" s="143"/>
      <c r="U182" s="254"/>
      <c r="V182" s="147"/>
      <c r="W182" s="105"/>
      <c r="X182" s="150"/>
    </row>
    <row r="183" spans="1:24" hidden="1">
      <c r="A183" s="140">
        <v>44377</v>
      </c>
      <c r="B183" s="251"/>
      <c r="C183" s="251"/>
      <c r="D183" s="252"/>
      <c r="E183" s="252"/>
      <c r="F183" s="251"/>
      <c r="G183" s="253"/>
      <c r="H183" s="253"/>
      <c r="I183" s="102"/>
      <c r="J183" s="252"/>
      <c r="K183" s="252"/>
      <c r="L183" s="103"/>
      <c r="M183" s="103"/>
      <c r="N183" s="102"/>
      <c r="O183" s="102"/>
      <c r="P183" s="102"/>
      <c r="Q183" s="103"/>
      <c r="R183" s="103"/>
      <c r="S183" s="145"/>
      <c r="T183" s="143"/>
      <c r="U183" s="254"/>
      <c r="V183" s="147"/>
      <c r="W183" s="105"/>
      <c r="X183" s="150"/>
    </row>
    <row r="184" spans="1:24" hidden="1">
      <c r="A184" s="140">
        <v>44378</v>
      </c>
      <c r="B184" s="251"/>
      <c r="C184" s="251"/>
      <c r="D184" s="252"/>
      <c r="E184" s="252"/>
      <c r="F184" s="251"/>
      <c r="G184" s="253"/>
      <c r="H184" s="253"/>
      <c r="I184" s="102"/>
      <c r="J184" s="252"/>
      <c r="K184" s="252"/>
      <c r="L184" s="103"/>
      <c r="M184" s="103"/>
      <c r="N184" s="102"/>
      <c r="O184" s="102"/>
      <c r="P184" s="102"/>
      <c r="Q184" s="103"/>
      <c r="R184" s="103"/>
      <c r="S184" s="145"/>
      <c r="T184" s="143"/>
      <c r="U184" s="254"/>
      <c r="V184" s="147"/>
      <c r="W184" s="105"/>
      <c r="X184" s="150"/>
    </row>
    <row r="185" spans="1:24" hidden="1">
      <c r="A185" s="140">
        <v>44379</v>
      </c>
      <c r="B185" s="251"/>
      <c r="C185" s="251"/>
      <c r="D185" s="252"/>
      <c r="E185" s="252"/>
      <c r="F185" s="251"/>
      <c r="G185" s="253"/>
      <c r="H185" s="253"/>
      <c r="I185" s="102"/>
      <c r="J185" s="252"/>
      <c r="K185" s="252"/>
      <c r="L185" s="103"/>
      <c r="M185" s="103"/>
      <c r="N185" s="102"/>
      <c r="O185" s="102"/>
      <c r="P185" s="102"/>
      <c r="Q185" s="103"/>
      <c r="R185" s="103"/>
      <c r="S185" s="145"/>
      <c r="T185" s="143"/>
      <c r="U185" s="254"/>
      <c r="V185" s="147"/>
      <c r="W185" s="105"/>
      <c r="X185" s="150"/>
    </row>
    <row r="186" spans="1:24" hidden="1">
      <c r="A186" s="140">
        <v>44380</v>
      </c>
      <c r="B186" s="251"/>
      <c r="C186" s="251"/>
      <c r="D186" s="252"/>
      <c r="E186" s="252"/>
      <c r="F186" s="251"/>
      <c r="G186" s="253"/>
      <c r="H186" s="253"/>
      <c r="I186" s="102"/>
      <c r="J186" s="252"/>
      <c r="K186" s="252"/>
      <c r="L186" s="103"/>
      <c r="M186" s="103"/>
      <c r="N186" s="102"/>
      <c r="O186" s="102"/>
      <c r="P186" s="102"/>
      <c r="Q186" s="103"/>
      <c r="R186" s="103"/>
      <c r="S186" s="145"/>
      <c r="T186" s="143"/>
      <c r="U186" s="254"/>
      <c r="V186" s="147"/>
      <c r="W186" s="105"/>
      <c r="X186" s="150"/>
    </row>
    <row r="187" spans="1:24" hidden="1">
      <c r="A187" s="140">
        <v>44381</v>
      </c>
      <c r="B187" s="251"/>
      <c r="C187" s="251"/>
      <c r="D187" s="252"/>
      <c r="E187" s="252"/>
      <c r="F187" s="251"/>
      <c r="G187" s="253"/>
      <c r="H187" s="253"/>
      <c r="I187" s="102"/>
      <c r="J187" s="252"/>
      <c r="K187" s="252"/>
      <c r="L187" s="103"/>
      <c r="M187" s="103"/>
      <c r="N187" s="102"/>
      <c r="O187" s="102"/>
      <c r="P187" s="102"/>
      <c r="Q187" s="103"/>
      <c r="R187" s="103"/>
      <c r="S187" s="145"/>
      <c r="T187" s="143"/>
      <c r="U187" s="254"/>
      <c r="V187" s="147"/>
      <c r="W187" s="105"/>
      <c r="X187" s="150"/>
    </row>
    <row r="188" spans="1:24" hidden="1">
      <c r="A188" s="140">
        <v>44382</v>
      </c>
      <c r="B188" s="251"/>
      <c r="C188" s="251"/>
      <c r="D188" s="252"/>
      <c r="E188" s="252"/>
      <c r="F188" s="251"/>
      <c r="G188" s="253"/>
      <c r="H188" s="253"/>
      <c r="I188" s="102"/>
      <c r="J188" s="252"/>
      <c r="K188" s="252"/>
      <c r="L188" s="103"/>
      <c r="M188" s="103"/>
      <c r="N188" s="102"/>
      <c r="O188" s="102"/>
      <c r="P188" s="102"/>
      <c r="Q188" s="103"/>
      <c r="R188" s="103"/>
      <c r="S188" s="145"/>
      <c r="T188" s="143"/>
      <c r="U188" s="254"/>
      <c r="V188" s="147"/>
      <c r="W188" s="105"/>
      <c r="X188" s="150"/>
    </row>
    <row r="189" spans="1:24" hidden="1">
      <c r="A189" s="140">
        <v>44383</v>
      </c>
      <c r="B189" s="251"/>
      <c r="C189" s="251"/>
      <c r="D189" s="252"/>
      <c r="E189" s="252"/>
      <c r="F189" s="251"/>
      <c r="G189" s="253"/>
      <c r="H189" s="253"/>
      <c r="I189" s="102"/>
      <c r="J189" s="252"/>
      <c r="K189" s="252"/>
      <c r="L189" s="103"/>
      <c r="M189" s="103"/>
      <c r="N189" s="102"/>
      <c r="O189" s="102"/>
      <c r="P189" s="102"/>
      <c r="Q189" s="103"/>
      <c r="R189" s="103"/>
      <c r="S189" s="145"/>
      <c r="T189" s="143"/>
      <c r="U189" s="254"/>
      <c r="V189" s="147"/>
      <c r="W189" s="105"/>
      <c r="X189" s="150"/>
    </row>
    <row r="190" spans="1:24" hidden="1">
      <c r="A190" s="140">
        <v>44384</v>
      </c>
      <c r="B190" s="251"/>
      <c r="C190" s="251"/>
      <c r="D190" s="252"/>
      <c r="E190" s="252"/>
      <c r="F190" s="251"/>
      <c r="G190" s="253"/>
      <c r="H190" s="253"/>
      <c r="I190" s="102"/>
      <c r="J190" s="252"/>
      <c r="K190" s="252"/>
      <c r="L190" s="103"/>
      <c r="M190" s="103"/>
      <c r="N190" s="102"/>
      <c r="O190" s="102"/>
      <c r="P190" s="102"/>
      <c r="Q190" s="103"/>
      <c r="R190" s="103"/>
      <c r="S190" s="145"/>
      <c r="T190" s="143"/>
      <c r="U190" s="254"/>
      <c r="V190" s="147"/>
      <c r="W190" s="105"/>
      <c r="X190" s="150"/>
    </row>
    <row r="191" spans="1:24" hidden="1">
      <c r="A191" s="140">
        <v>44385</v>
      </c>
      <c r="B191" s="251"/>
      <c r="C191" s="251"/>
      <c r="D191" s="252"/>
      <c r="E191" s="252"/>
      <c r="F191" s="251"/>
      <c r="G191" s="253"/>
      <c r="H191" s="253"/>
      <c r="I191" s="102"/>
      <c r="J191" s="252"/>
      <c r="K191" s="252"/>
      <c r="L191" s="103"/>
      <c r="M191" s="103"/>
      <c r="N191" s="102"/>
      <c r="O191" s="102"/>
      <c r="P191" s="102"/>
      <c r="Q191" s="103"/>
      <c r="R191" s="103"/>
      <c r="S191" s="145"/>
      <c r="T191" s="143"/>
      <c r="U191" s="254"/>
      <c r="V191" s="147"/>
      <c r="W191" s="105"/>
      <c r="X191" s="150"/>
    </row>
    <row r="192" spans="1:24" hidden="1">
      <c r="A192" s="140">
        <v>44386</v>
      </c>
      <c r="B192" s="251"/>
      <c r="C192" s="251"/>
      <c r="D192" s="252"/>
      <c r="E192" s="252"/>
      <c r="F192" s="251"/>
      <c r="G192" s="253"/>
      <c r="H192" s="253"/>
      <c r="I192" s="102"/>
      <c r="J192" s="252"/>
      <c r="K192" s="252"/>
      <c r="L192" s="103"/>
      <c r="M192" s="103"/>
      <c r="N192" s="102"/>
      <c r="O192" s="102"/>
      <c r="P192" s="102"/>
      <c r="Q192" s="103"/>
      <c r="R192" s="103"/>
      <c r="S192" s="145"/>
      <c r="T192" s="143"/>
      <c r="U192" s="254"/>
      <c r="V192" s="147"/>
      <c r="W192" s="105"/>
      <c r="X192" s="150"/>
    </row>
    <row r="193" spans="1:24" hidden="1">
      <c r="A193" s="140">
        <v>44387</v>
      </c>
      <c r="B193" s="251"/>
      <c r="C193" s="251"/>
      <c r="D193" s="252"/>
      <c r="E193" s="252"/>
      <c r="F193" s="251"/>
      <c r="G193" s="253"/>
      <c r="H193" s="253"/>
      <c r="I193" s="102"/>
      <c r="J193" s="252"/>
      <c r="K193" s="252"/>
      <c r="L193" s="103"/>
      <c r="M193" s="103"/>
      <c r="N193" s="102"/>
      <c r="O193" s="102"/>
      <c r="P193" s="102"/>
      <c r="Q193" s="103"/>
      <c r="R193" s="103"/>
      <c r="S193" s="145"/>
      <c r="T193" s="143"/>
      <c r="U193" s="254"/>
      <c r="V193" s="147"/>
      <c r="W193" s="105"/>
      <c r="X193" s="150"/>
    </row>
    <row r="194" spans="1:24" hidden="1">
      <c r="A194" s="140">
        <v>44388</v>
      </c>
      <c r="B194" s="251"/>
      <c r="C194" s="251"/>
      <c r="D194" s="252"/>
      <c r="E194" s="252"/>
      <c r="F194" s="251"/>
      <c r="G194" s="253"/>
      <c r="H194" s="253"/>
      <c r="I194" s="102"/>
      <c r="J194" s="252"/>
      <c r="K194" s="252"/>
      <c r="L194" s="103"/>
      <c r="M194" s="103"/>
      <c r="N194" s="102"/>
      <c r="O194" s="102"/>
      <c r="P194" s="102"/>
      <c r="Q194" s="103"/>
      <c r="R194" s="103"/>
      <c r="S194" s="145"/>
      <c r="T194" s="143"/>
      <c r="U194" s="254"/>
      <c r="V194" s="147"/>
      <c r="W194" s="105"/>
      <c r="X194" s="150"/>
    </row>
    <row r="195" spans="1:24" hidden="1">
      <c r="A195" s="140">
        <v>44389</v>
      </c>
      <c r="B195" s="251"/>
      <c r="C195" s="251"/>
      <c r="D195" s="252"/>
      <c r="E195" s="252"/>
      <c r="F195" s="251"/>
      <c r="G195" s="253"/>
      <c r="H195" s="253"/>
      <c r="I195" s="102"/>
      <c r="J195" s="252"/>
      <c r="K195" s="252"/>
      <c r="L195" s="103"/>
      <c r="M195" s="103"/>
      <c r="N195" s="102"/>
      <c r="O195" s="102"/>
      <c r="P195" s="102"/>
      <c r="Q195" s="103"/>
      <c r="R195" s="103"/>
      <c r="S195" s="145"/>
      <c r="T195" s="143"/>
      <c r="U195" s="254"/>
      <c r="V195" s="147"/>
      <c r="W195" s="105"/>
      <c r="X195" s="150"/>
    </row>
    <row r="196" spans="1:24" hidden="1">
      <c r="A196" s="140">
        <v>44390</v>
      </c>
      <c r="B196" s="251"/>
      <c r="C196" s="251"/>
      <c r="D196" s="252"/>
      <c r="E196" s="252"/>
      <c r="F196" s="251"/>
      <c r="G196" s="253"/>
      <c r="H196" s="253"/>
      <c r="I196" s="102"/>
      <c r="J196" s="252"/>
      <c r="K196" s="252"/>
      <c r="L196" s="103"/>
      <c r="M196" s="103"/>
      <c r="N196" s="102"/>
      <c r="O196" s="102"/>
      <c r="P196" s="102"/>
      <c r="Q196" s="103"/>
      <c r="R196" s="103"/>
      <c r="S196" s="145"/>
      <c r="T196" s="143"/>
      <c r="U196" s="254"/>
      <c r="V196" s="147"/>
      <c r="W196" s="105"/>
      <c r="X196" s="150"/>
    </row>
    <row r="197" spans="1:24" hidden="1">
      <c r="A197" s="140">
        <v>44391</v>
      </c>
      <c r="B197" s="251"/>
      <c r="C197" s="251"/>
      <c r="D197" s="252"/>
      <c r="E197" s="252"/>
      <c r="F197" s="251"/>
      <c r="G197" s="253"/>
      <c r="H197" s="253"/>
      <c r="I197" s="102"/>
      <c r="J197" s="252"/>
      <c r="K197" s="252"/>
      <c r="L197" s="103"/>
      <c r="M197" s="103"/>
      <c r="N197" s="102"/>
      <c r="O197" s="102"/>
      <c r="P197" s="102"/>
      <c r="Q197" s="103"/>
      <c r="R197" s="103"/>
      <c r="S197" s="145"/>
      <c r="T197" s="143"/>
      <c r="U197" s="254"/>
      <c r="V197" s="147"/>
      <c r="W197" s="105"/>
      <c r="X197" s="150"/>
    </row>
    <row r="198" spans="1:24" hidden="1">
      <c r="A198" s="140">
        <v>44392</v>
      </c>
      <c r="B198" s="251"/>
      <c r="C198" s="251"/>
      <c r="D198" s="252"/>
      <c r="E198" s="252"/>
      <c r="F198" s="251"/>
      <c r="G198" s="253"/>
      <c r="H198" s="253"/>
      <c r="I198" s="102"/>
      <c r="J198" s="252"/>
      <c r="K198" s="252"/>
      <c r="L198" s="103"/>
      <c r="M198" s="103"/>
      <c r="N198" s="102"/>
      <c r="O198" s="102"/>
      <c r="P198" s="102"/>
      <c r="Q198" s="103"/>
      <c r="R198" s="103"/>
      <c r="S198" s="145"/>
      <c r="T198" s="143"/>
      <c r="U198" s="254"/>
      <c r="V198" s="147"/>
      <c r="W198" s="105"/>
      <c r="X198" s="150"/>
    </row>
    <row r="199" spans="1:24" hidden="1">
      <c r="A199" s="140">
        <v>44393</v>
      </c>
      <c r="B199" s="251"/>
      <c r="C199" s="251"/>
      <c r="D199" s="252"/>
      <c r="E199" s="252"/>
      <c r="F199" s="251"/>
      <c r="G199" s="253"/>
      <c r="H199" s="253"/>
      <c r="I199" s="102"/>
      <c r="J199" s="252"/>
      <c r="K199" s="252"/>
      <c r="L199" s="103"/>
      <c r="M199" s="103"/>
      <c r="N199" s="102"/>
      <c r="O199" s="102"/>
      <c r="P199" s="102"/>
      <c r="Q199" s="103"/>
      <c r="R199" s="103"/>
      <c r="S199" s="145"/>
      <c r="T199" s="143"/>
      <c r="U199" s="254"/>
      <c r="V199" s="147"/>
      <c r="W199" s="105"/>
      <c r="X199" s="150"/>
    </row>
    <row r="200" spans="1:24" hidden="1">
      <c r="A200" s="140">
        <v>44394</v>
      </c>
      <c r="B200" s="251"/>
      <c r="C200" s="251"/>
      <c r="D200" s="252"/>
      <c r="E200" s="252"/>
      <c r="F200" s="251"/>
      <c r="G200" s="253"/>
      <c r="H200" s="253"/>
      <c r="I200" s="102"/>
      <c r="J200" s="252"/>
      <c r="K200" s="252"/>
      <c r="L200" s="103"/>
      <c r="M200" s="103"/>
      <c r="N200" s="102"/>
      <c r="O200" s="102"/>
      <c r="P200" s="102"/>
      <c r="Q200" s="103"/>
      <c r="R200" s="103"/>
      <c r="S200" s="145"/>
      <c r="T200" s="143"/>
      <c r="U200" s="254"/>
      <c r="V200" s="147"/>
      <c r="W200" s="105"/>
      <c r="X200" s="150"/>
    </row>
    <row r="201" spans="1:24" hidden="1">
      <c r="A201" s="140">
        <v>44395</v>
      </c>
      <c r="B201" s="251"/>
      <c r="C201" s="251"/>
      <c r="D201" s="252"/>
      <c r="E201" s="252"/>
      <c r="F201" s="251"/>
      <c r="G201" s="253"/>
      <c r="H201" s="253"/>
      <c r="I201" s="102"/>
      <c r="J201" s="252"/>
      <c r="K201" s="252"/>
      <c r="L201" s="103"/>
      <c r="M201" s="103"/>
      <c r="N201" s="102"/>
      <c r="O201" s="102"/>
      <c r="P201" s="102"/>
      <c r="Q201" s="103"/>
      <c r="R201" s="103"/>
      <c r="S201" s="145"/>
      <c r="T201" s="143"/>
      <c r="U201" s="254"/>
      <c r="V201" s="147"/>
      <c r="W201" s="105"/>
      <c r="X201" s="150"/>
    </row>
    <row r="202" spans="1:24" hidden="1">
      <c r="A202" s="140">
        <v>44396</v>
      </c>
      <c r="B202" s="251"/>
      <c r="C202" s="251"/>
      <c r="D202" s="252"/>
      <c r="E202" s="252"/>
      <c r="F202" s="251"/>
      <c r="G202" s="253"/>
      <c r="H202" s="253"/>
      <c r="I202" s="102"/>
      <c r="J202" s="252"/>
      <c r="K202" s="252"/>
      <c r="L202" s="103"/>
      <c r="M202" s="103"/>
      <c r="N202" s="102"/>
      <c r="O202" s="102"/>
      <c r="P202" s="102"/>
      <c r="Q202" s="103"/>
      <c r="R202" s="103"/>
      <c r="S202" s="145"/>
      <c r="T202" s="143"/>
      <c r="U202" s="254"/>
      <c r="V202" s="147"/>
      <c r="W202" s="105"/>
      <c r="X202" s="150"/>
    </row>
    <row r="203" spans="1:24" hidden="1">
      <c r="A203" s="140">
        <v>44397</v>
      </c>
      <c r="B203" s="251"/>
      <c r="C203" s="251"/>
      <c r="D203" s="252"/>
      <c r="E203" s="252"/>
      <c r="F203" s="251"/>
      <c r="G203" s="253"/>
      <c r="H203" s="253"/>
      <c r="I203" s="102"/>
      <c r="J203" s="252"/>
      <c r="K203" s="252"/>
      <c r="L203" s="103"/>
      <c r="M203" s="103"/>
      <c r="N203" s="102"/>
      <c r="O203" s="102"/>
      <c r="P203" s="102"/>
      <c r="Q203" s="103"/>
      <c r="R203" s="103"/>
      <c r="S203" s="145"/>
      <c r="T203" s="143"/>
      <c r="U203" s="254"/>
      <c r="V203" s="147"/>
      <c r="W203" s="105"/>
      <c r="X203" s="150"/>
    </row>
    <row r="204" spans="1:24" hidden="1">
      <c r="A204" s="140">
        <v>44398</v>
      </c>
      <c r="B204" s="251"/>
      <c r="C204" s="251"/>
      <c r="D204" s="252"/>
      <c r="E204" s="252"/>
      <c r="F204" s="251"/>
      <c r="G204" s="253"/>
      <c r="H204" s="253"/>
      <c r="I204" s="102"/>
      <c r="J204" s="252"/>
      <c r="K204" s="252"/>
      <c r="L204" s="103"/>
      <c r="M204" s="103"/>
      <c r="N204" s="102"/>
      <c r="O204" s="102"/>
      <c r="P204" s="102"/>
      <c r="Q204" s="103"/>
      <c r="R204" s="103"/>
      <c r="S204" s="145"/>
      <c r="T204" s="143"/>
      <c r="U204" s="254"/>
      <c r="V204" s="147"/>
      <c r="W204" s="105"/>
      <c r="X204" s="150"/>
    </row>
    <row r="205" spans="1:24" hidden="1">
      <c r="A205" s="140">
        <v>44399</v>
      </c>
      <c r="B205" s="251"/>
      <c r="C205" s="251"/>
      <c r="D205" s="252"/>
      <c r="E205" s="252"/>
      <c r="F205" s="251"/>
      <c r="G205" s="253"/>
      <c r="H205" s="253"/>
      <c r="I205" s="102"/>
      <c r="J205" s="252"/>
      <c r="K205" s="252"/>
      <c r="L205" s="103"/>
      <c r="M205" s="103"/>
      <c r="N205" s="102"/>
      <c r="O205" s="102"/>
      <c r="P205" s="102"/>
      <c r="Q205" s="103"/>
      <c r="R205" s="103"/>
      <c r="S205" s="145"/>
      <c r="T205" s="143"/>
      <c r="U205" s="254"/>
      <c r="V205" s="147"/>
      <c r="W205" s="105"/>
      <c r="X205" s="150"/>
    </row>
    <row r="206" spans="1:24" hidden="1">
      <c r="A206" s="140">
        <v>44400</v>
      </c>
      <c r="B206" s="251"/>
      <c r="C206" s="251"/>
      <c r="D206" s="252"/>
      <c r="E206" s="252"/>
      <c r="F206" s="251"/>
      <c r="G206" s="253"/>
      <c r="H206" s="253"/>
      <c r="I206" s="102"/>
      <c r="J206" s="252"/>
      <c r="K206" s="252"/>
      <c r="L206" s="103"/>
      <c r="M206" s="103"/>
      <c r="N206" s="102"/>
      <c r="O206" s="102"/>
      <c r="P206" s="102"/>
      <c r="Q206" s="103"/>
      <c r="R206" s="103"/>
      <c r="S206" s="145"/>
      <c r="T206" s="143"/>
      <c r="U206" s="254"/>
      <c r="V206" s="147"/>
      <c r="W206" s="105"/>
      <c r="X206" s="150"/>
    </row>
    <row r="207" spans="1:24" hidden="1">
      <c r="A207" s="140">
        <v>44401</v>
      </c>
      <c r="B207" s="251"/>
      <c r="C207" s="251"/>
      <c r="D207" s="252"/>
      <c r="E207" s="252"/>
      <c r="F207" s="251"/>
      <c r="G207" s="253"/>
      <c r="H207" s="253"/>
      <c r="I207" s="102"/>
      <c r="J207" s="252"/>
      <c r="K207" s="252"/>
      <c r="L207" s="103"/>
      <c r="M207" s="103"/>
      <c r="N207" s="102"/>
      <c r="O207" s="102"/>
      <c r="P207" s="102"/>
      <c r="Q207" s="103"/>
      <c r="R207" s="103"/>
      <c r="S207" s="145"/>
      <c r="T207" s="143"/>
      <c r="U207" s="254"/>
      <c r="V207" s="147"/>
      <c r="W207" s="105"/>
      <c r="X207" s="150"/>
    </row>
    <row r="208" spans="1:24" hidden="1">
      <c r="A208" s="140">
        <v>44402</v>
      </c>
      <c r="B208" s="251"/>
      <c r="C208" s="251"/>
      <c r="D208" s="252"/>
      <c r="E208" s="252"/>
      <c r="F208" s="251"/>
      <c r="G208" s="253"/>
      <c r="H208" s="253"/>
      <c r="I208" s="102"/>
      <c r="J208" s="252"/>
      <c r="K208" s="252"/>
      <c r="L208" s="103"/>
      <c r="M208" s="103"/>
      <c r="N208" s="102"/>
      <c r="O208" s="102"/>
      <c r="P208" s="102"/>
      <c r="Q208" s="103"/>
      <c r="R208" s="103"/>
      <c r="S208" s="145"/>
      <c r="T208" s="143"/>
      <c r="U208" s="254"/>
      <c r="V208" s="147"/>
      <c r="W208" s="105"/>
      <c r="X208" s="150"/>
    </row>
    <row r="209" spans="1:24" hidden="1">
      <c r="A209" s="140">
        <v>44403</v>
      </c>
      <c r="B209" s="251"/>
      <c r="C209" s="251"/>
      <c r="D209" s="252"/>
      <c r="E209" s="252"/>
      <c r="F209" s="251"/>
      <c r="G209" s="253"/>
      <c r="H209" s="253"/>
      <c r="I209" s="102"/>
      <c r="J209" s="252"/>
      <c r="K209" s="252"/>
      <c r="L209" s="103"/>
      <c r="M209" s="103"/>
      <c r="N209" s="102"/>
      <c r="O209" s="102"/>
      <c r="P209" s="102"/>
      <c r="Q209" s="103"/>
      <c r="R209" s="103"/>
      <c r="S209" s="145"/>
      <c r="T209" s="143"/>
      <c r="U209" s="254"/>
      <c r="V209" s="147"/>
      <c r="W209" s="105"/>
      <c r="X209" s="150"/>
    </row>
    <row r="210" spans="1:24" hidden="1">
      <c r="A210" s="140">
        <v>44404</v>
      </c>
      <c r="B210" s="251"/>
      <c r="C210" s="251"/>
      <c r="D210" s="252"/>
      <c r="E210" s="252"/>
      <c r="F210" s="251"/>
      <c r="G210" s="253"/>
      <c r="H210" s="253"/>
      <c r="I210" s="102"/>
      <c r="J210" s="252"/>
      <c r="K210" s="252"/>
      <c r="L210" s="103"/>
      <c r="M210" s="103"/>
      <c r="N210" s="102"/>
      <c r="O210" s="102"/>
      <c r="P210" s="102"/>
      <c r="Q210" s="103"/>
      <c r="R210" s="103"/>
      <c r="S210" s="145"/>
      <c r="T210" s="143"/>
      <c r="U210" s="254"/>
      <c r="V210" s="147"/>
      <c r="W210" s="105"/>
      <c r="X210" s="150"/>
    </row>
    <row r="211" spans="1:24" hidden="1">
      <c r="A211" s="140">
        <v>44405</v>
      </c>
      <c r="B211" s="251"/>
      <c r="C211" s="251"/>
      <c r="D211" s="252"/>
      <c r="E211" s="252"/>
      <c r="F211" s="251"/>
      <c r="G211" s="253"/>
      <c r="H211" s="253"/>
      <c r="I211" s="102"/>
      <c r="J211" s="252"/>
      <c r="K211" s="252"/>
      <c r="L211" s="103"/>
      <c r="M211" s="103"/>
      <c r="N211" s="102"/>
      <c r="O211" s="102"/>
      <c r="P211" s="102"/>
      <c r="Q211" s="103"/>
      <c r="R211" s="103"/>
      <c r="S211" s="145"/>
      <c r="T211" s="143"/>
      <c r="U211" s="254"/>
      <c r="V211" s="147"/>
      <c r="W211" s="105"/>
      <c r="X211" s="150"/>
    </row>
    <row r="212" spans="1:24" hidden="1">
      <c r="A212" s="140">
        <v>44406</v>
      </c>
      <c r="B212" s="251"/>
      <c r="C212" s="251"/>
      <c r="D212" s="252"/>
      <c r="E212" s="252"/>
      <c r="F212" s="251"/>
      <c r="G212" s="253"/>
      <c r="H212" s="253"/>
      <c r="I212" s="102"/>
      <c r="J212" s="252"/>
      <c r="K212" s="252"/>
      <c r="L212" s="103"/>
      <c r="M212" s="103"/>
      <c r="N212" s="102"/>
      <c r="O212" s="102"/>
      <c r="P212" s="102"/>
      <c r="Q212" s="103"/>
      <c r="R212" s="103"/>
      <c r="S212" s="145"/>
      <c r="T212" s="143"/>
      <c r="U212" s="254"/>
      <c r="V212" s="147"/>
      <c r="W212" s="105"/>
      <c r="X212" s="150"/>
    </row>
    <row r="213" spans="1:24" hidden="1">
      <c r="A213" s="140">
        <v>44407</v>
      </c>
      <c r="B213" s="251"/>
      <c r="C213" s="251"/>
      <c r="D213" s="252"/>
      <c r="E213" s="252"/>
      <c r="F213" s="251"/>
      <c r="G213" s="253"/>
      <c r="H213" s="253"/>
      <c r="I213" s="102"/>
      <c r="J213" s="252"/>
      <c r="K213" s="252"/>
      <c r="L213" s="103"/>
      <c r="M213" s="103"/>
      <c r="N213" s="102"/>
      <c r="O213" s="102"/>
      <c r="P213" s="102"/>
      <c r="Q213" s="103"/>
      <c r="R213" s="103"/>
      <c r="S213" s="145"/>
      <c r="T213" s="143"/>
      <c r="U213" s="254"/>
      <c r="V213" s="147"/>
      <c r="W213" s="105"/>
      <c r="X213" s="150"/>
    </row>
    <row r="214" spans="1:24" hidden="1">
      <c r="A214" s="140">
        <v>44408</v>
      </c>
      <c r="B214" s="251"/>
      <c r="C214" s="251"/>
      <c r="D214" s="252"/>
      <c r="E214" s="252"/>
      <c r="F214" s="251"/>
      <c r="G214" s="253"/>
      <c r="H214" s="253"/>
      <c r="I214" s="102"/>
      <c r="J214" s="252"/>
      <c r="K214" s="252"/>
      <c r="L214" s="103"/>
      <c r="M214" s="103"/>
      <c r="N214" s="102"/>
      <c r="O214" s="102"/>
      <c r="P214" s="102"/>
      <c r="Q214" s="103"/>
      <c r="R214" s="103"/>
      <c r="S214" s="145"/>
      <c r="T214" s="143"/>
      <c r="U214" s="254"/>
      <c r="V214" s="147"/>
      <c r="W214" s="105"/>
      <c r="X214" s="150"/>
    </row>
    <row r="215" spans="1:24" hidden="1">
      <c r="A215" s="140">
        <v>44409</v>
      </c>
      <c r="B215" s="251"/>
      <c r="C215" s="251"/>
      <c r="D215" s="252"/>
      <c r="E215" s="252"/>
      <c r="F215" s="251"/>
      <c r="G215" s="253"/>
      <c r="H215" s="253"/>
      <c r="I215" s="102"/>
      <c r="J215" s="252"/>
      <c r="K215" s="252"/>
      <c r="L215" s="103"/>
      <c r="M215" s="103"/>
      <c r="N215" s="102"/>
      <c r="O215" s="102"/>
      <c r="P215" s="102"/>
      <c r="Q215" s="103"/>
      <c r="R215" s="103"/>
      <c r="S215" s="145"/>
      <c r="T215" s="143"/>
      <c r="U215" s="254"/>
      <c r="V215" s="147"/>
      <c r="W215" s="105"/>
      <c r="X215" s="150"/>
    </row>
    <row r="216" spans="1:24" hidden="1">
      <c r="A216" s="140">
        <v>44410</v>
      </c>
      <c r="B216" s="251"/>
      <c r="C216" s="251"/>
      <c r="D216" s="252"/>
      <c r="E216" s="252"/>
      <c r="F216" s="251"/>
      <c r="G216" s="253"/>
      <c r="H216" s="253"/>
      <c r="I216" s="102"/>
      <c r="J216" s="252"/>
      <c r="K216" s="252"/>
      <c r="L216" s="103"/>
      <c r="M216" s="103"/>
      <c r="N216" s="102"/>
      <c r="O216" s="102"/>
      <c r="P216" s="102"/>
      <c r="Q216" s="103"/>
      <c r="R216" s="103"/>
      <c r="S216" s="145"/>
      <c r="T216" s="143"/>
      <c r="U216" s="254"/>
      <c r="V216" s="147"/>
      <c r="W216" s="105"/>
      <c r="X216" s="150"/>
    </row>
    <row r="217" spans="1:24" hidden="1">
      <c r="A217" s="140">
        <v>44411</v>
      </c>
      <c r="B217" s="251"/>
      <c r="C217" s="251"/>
      <c r="D217" s="252"/>
      <c r="E217" s="252"/>
      <c r="F217" s="251"/>
      <c r="G217" s="253"/>
      <c r="H217" s="253"/>
      <c r="I217" s="102"/>
      <c r="J217" s="252"/>
      <c r="K217" s="252"/>
      <c r="L217" s="103"/>
      <c r="M217" s="103"/>
      <c r="N217" s="102"/>
      <c r="O217" s="102"/>
      <c r="P217" s="102"/>
      <c r="Q217" s="103"/>
      <c r="R217" s="103"/>
      <c r="S217" s="145"/>
      <c r="T217" s="143"/>
      <c r="U217" s="254"/>
      <c r="V217" s="147"/>
      <c r="W217" s="105"/>
      <c r="X217" s="150"/>
    </row>
    <row r="218" spans="1:24" hidden="1">
      <c r="A218" s="140">
        <v>44412</v>
      </c>
      <c r="B218" s="251"/>
      <c r="C218" s="251"/>
      <c r="D218" s="252"/>
      <c r="E218" s="252"/>
      <c r="F218" s="251"/>
      <c r="G218" s="253"/>
      <c r="H218" s="253"/>
      <c r="I218" s="102"/>
      <c r="J218" s="252"/>
      <c r="K218" s="252"/>
      <c r="L218" s="103"/>
      <c r="M218" s="103"/>
      <c r="N218" s="102"/>
      <c r="O218" s="102"/>
      <c r="P218" s="102"/>
      <c r="Q218" s="103"/>
      <c r="R218" s="103"/>
      <c r="S218" s="145"/>
      <c r="T218" s="143"/>
      <c r="U218" s="254"/>
      <c r="V218" s="147"/>
      <c r="W218" s="105"/>
      <c r="X218" s="150"/>
    </row>
    <row r="219" spans="1:24" hidden="1">
      <c r="A219" s="140">
        <v>44413</v>
      </c>
      <c r="B219" s="251"/>
      <c r="C219" s="251"/>
      <c r="D219" s="252"/>
      <c r="E219" s="252"/>
      <c r="F219" s="251"/>
      <c r="G219" s="253"/>
      <c r="H219" s="253"/>
      <c r="I219" s="102"/>
      <c r="J219" s="252"/>
      <c r="K219" s="252"/>
      <c r="L219" s="103"/>
      <c r="M219" s="103"/>
      <c r="N219" s="102"/>
      <c r="O219" s="102"/>
      <c r="P219" s="102"/>
      <c r="Q219" s="103"/>
      <c r="R219" s="103"/>
      <c r="S219" s="145"/>
      <c r="T219" s="143"/>
      <c r="U219" s="254"/>
      <c r="V219" s="147"/>
      <c r="W219" s="105"/>
      <c r="X219" s="150"/>
    </row>
    <row r="220" spans="1:24" hidden="1">
      <c r="A220" s="140">
        <v>44414</v>
      </c>
      <c r="B220" s="251"/>
      <c r="C220" s="251"/>
      <c r="D220" s="252"/>
      <c r="E220" s="252"/>
      <c r="F220" s="251"/>
      <c r="G220" s="253"/>
      <c r="H220" s="253"/>
      <c r="I220" s="102"/>
      <c r="J220" s="252"/>
      <c r="K220" s="252"/>
      <c r="L220" s="103"/>
      <c r="M220" s="103"/>
      <c r="N220" s="102"/>
      <c r="O220" s="102"/>
      <c r="P220" s="102"/>
      <c r="Q220" s="103"/>
      <c r="R220" s="103"/>
      <c r="S220" s="145"/>
      <c r="T220" s="143"/>
      <c r="U220" s="254"/>
      <c r="V220" s="147"/>
      <c r="W220" s="105"/>
      <c r="X220" s="150"/>
    </row>
    <row r="221" spans="1:24" hidden="1">
      <c r="A221" s="140">
        <v>44415</v>
      </c>
      <c r="B221" s="251"/>
      <c r="C221" s="251"/>
      <c r="D221" s="252"/>
      <c r="E221" s="252"/>
      <c r="F221" s="251"/>
      <c r="G221" s="253"/>
      <c r="H221" s="253"/>
      <c r="I221" s="102"/>
      <c r="J221" s="252"/>
      <c r="K221" s="252"/>
      <c r="L221" s="103"/>
      <c r="M221" s="103"/>
      <c r="N221" s="102"/>
      <c r="O221" s="102"/>
      <c r="P221" s="102"/>
      <c r="Q221" s="103"/>
      <c r="R221" s="103"/>
      <c r="S221" s="145"/>
      <c r="T221" s="143"/>
      <c r="U221" s="254"/>
      <c r="V221" s="147"/>
      <c r="W221" s="105"/>
      <c r="X221" s="150"/>
    </row>
    <row r="222" spans="1:24" hidden="1">
      <c r="A222" s="140">
        <v>44416</v>
      </c>
      <c r="B222" s="251"/>
      <c r="C222" s="251"/>
      <c r="D222" s="252"/>
      <c r="E222" s="252"/>
      <c r="F222" s="251"/>
      <c r="G222" s="253"/>
      <c r="H222" s="253"/>
      <c r="I222" s="102"/>
      <c r="J222" s="252"/>
      <c r="K222" s="252"/>
      <c r="L222" s="103"/>
      <c r="M222" s="103"/>
      <c r="N222" s="102"/>
      <c r="O222" s="102"/>
      <c r="P222" s="102"/>
      <c r="Q222" s="103"/>
      <c r="R222" s="103"/>
      <c r="S222" s="145"/>
      <c r="T222" s="143"/>
      <c r="U222" s="254"/>
      <c r="V222" s="147"/>
      <c r="W222" s="105"/>
      <c r="X222" s="150"/>
    </row>
    <row r="223" spans="1:24" hidden="1">
      <c r="A223" s="140">
        <v>44417</v>
      </c>
      <c r="B223" s="251"/>
      <c r="C223" s="251"/>
      <c r="D223" s="252"/>
      <c r="E223" s="252"/>
      <c r="F223" s="251"/>
      <c r="G223" s="253"/>
      <c r="H223" s="253"/>
      <c r="I223" s="102"/>
      <c r="J223" s="252"/>
      <c r="K223" s="252"/>
      <c r="L223" s="103"/>
      <c r="M223" s="103"/>
      <c r="N223" s="102"/>
      <c r="O223" s="102"/>
      <c r="P223" s="102"/>
      <c r="Q223" s="103"/>
      <c r="R223" s="103"/>
      <c r="S223" s="145"/>
      <c r="T223" s="143"/>
      <c r="U223" s="254"/>
      <c r="V223" s="147"/>
      <c r="W223" s="105"/>
      <c r="X223" s="150"/>
    </row>
    <row r="224" spans="1:24" hidden="1">
      <c r="A224" s="140">
        <v>44418</v>
      </c>
      <c r="B224" s="251"/>
      <c r="C224" s="251"/>
      <c r="D224" s="252"/>
      <c r="E224" s="252"/>
      <c r="F224" s="251"/>
      <c r="G224" s="253"/>
      <c r="H224" s="253"/>
      <c r="I224" s="102"/>
      <c r="J224" s="252"/>
      <c r="K224" s="252"/>
      <c r="L224" s="103"/>
      <c r="M224" s="103"/>
      <c r="N224" s="102"/>
      <c r="O224" s="102"/>
      <c r="P224" s="102"/>
      <c r="Q224" s="103"/>
      <c r="R224" s="103"/>
      <c r="S224" s="145"/>
      <c r="T224" s="143"/>
      <c r="U224" s="254"/>
      <c r="V224" s="147"/>
      <c r="W224" s="105"/>
      <c r="X224" s="150"/>
    </row>
    <row r="225" spans="1:24" hidden="1">
      <c r="A225" s="140">
        <v>44419</v>
      </c>
      <c r="B225" s="251"/>
      <c r="C225" s="251"/>
      <c r="D225" s="252"/>
      <c r="E225" s="252"/>
      <c r="F225" s="251"/>
      <c r="G225" s="253"/>
      <c r="H225" s="253"/>
      <c r="I225" s="102"/>
      <c r="J225" s="252"/>
      <c r="K225" s="252"/>
      <c r="L225" s="103"/>
      <c r="M225" s="103"/>
      <c r="N225" s="102"/>
      <c r="O225" s="102"/>
      <c r="P225" s="102"/>
      <c r="Q225" s="103"/>
      <c r="R225" s="103"/>
      <c r="S225" s="145"/>
      <c r="T225" s="143"/>
      <c r="U225" s="254"/>
      <c r="V225" s="147"/>
      <c r="W225" s="105"/>
      <c r="X225" s="150"/>
    </row>
    <row r="226" spans="1:24" hidden="1">
      <c r="A226" s="140">
        <v>44420</v>
      </c>
      <c r="B226" s="251"/>
      <c r="C226" s="251"/>
      <c r="D226" s="252"/>
      <c r="E226" s="252"/>
      <c r="F226" s="251"/>
      <c r="G226" s="253"/>
      <c r="H226" s="253"/>
      <c r="I226" s="102"/>
      <c r="J226" s="252"/>
      <c r="K226" s="252"/>
      <c r="L226" s="103"/>
      <c r="M226" s="103"/>
      <c r="N226" s="102"/>
      <c r="O226" s="102"/>
      <c r="P226" s="102"/>
      <c r="Q226" s="103"/>
      <c r="R226" s="103"/>
      <c r="S226" s="145"/>
      <c r="T226" s="143"/>
      <c r="U226" s="254"/>
      <c r="V226" s="147"/>
      <c r="W226" s="105"/>
      <c r="X226" s="150"/>
    </row>
    <row r="227" spans="1:24" hidden="1">
      <c r="A227" s="140">
        <v>44421</v>
      </c>
      <c r="B227" s="251"/>
      <c r="C227" s="251"/>
      <c r="D227" s="252"/>
      <c r="E227" s="252"/>
      <c r="F227" s="251"/>
      <c r="G227" s="253"/>
      <c r="H227" s="253"/>
      <c r="I227" s="102"/>
      <c r="J227" s="252"/>
      <c r="K227" s="252"/>
      <c r="L227" s="103"/>
      <c r="M227" s="103"/>
      <c r="N227" s="102"/>
      <c r="O227" s="102"/>
      <c r="P227" s="102"/>
      <c r="Q227" s="103"/>
      <c r="R227" s="103"/>
      <c r="S227" s="145"/>
      <c r="T227" s="143"/>
      <c r="U227" s="254"/>
      <c r="V227" s="147"/>
      <c r="W227" s="105"/>
      <c r="X227" s="150"/>
    </row>
    <row r="228" spans="1:24" hidden="1">
      <c r="A228" s="140">
        <v>44422</v>
      </c>
      <c r="B228" s="251"/>
      <c r="C228" s="251"/>
      <c r="D228" s="252"/>
      <c r="E228" s="252"/>
      <c r="F228" s="251"/>
      <c r="G228" s="253"/>
      <c r="H228" s="253"/>
      <c r="I228" s="102"/>
      <c r="J228" s="252"/>
      <c r="K228" s="252"/>
      <c r="L228" s="103"/>
      <c r="M228" s="103"/>
      <c r="N228" s="102"/>
      <c r="O228" s="102"/>
      <c r="P228" s="102"/>
      <c r="Q228" s="103"/>
      <c r="R228" s="103"/>
      <c r="S228" s="145"/>
      <c r="T228" s="143"/>
      <c r="U228" s="254"/>
      <c r="V228" s="147"/>
      <c r="W228" s="105"/>
      <c r="X228" s="150"/>
    </row>
    <row r="229" spans="1:24" hidden="1">
      <c r="A229" s="140">
        <v>44423</v>
      </c>
      <c r="B229" s="251"/>
      <c r="C229" s="251"/>
      <c r="D229" s="252"/>
      <c r="E229" s="252"/>
      <c r="F229" s="251"/>
      <c r="G229" s="253"/>
      <c r="H229" s="253"/>
      <c r="I229" s="102"/>
      <c r="J229" s="252"/>
      <c r="K229" s="252"/>
      <c r="L229" s="103"/>
      <c r="M229" s="103"/>
      <c r="N229" s="102"/>
      <c r="O229" s="102"/>
      <c r="P229" s="102"/>
      <c r="Q229" s="103"/>
      <c r="R229" s="103"/>
      <c r="S229" s="145"/>
      <c r="T229" s="143"/>
      <c r="U229" s="254"/>
      <c r="V229" s="147"/>
      <c r="W229" s="105"/>
      <c r="X229" s="150"/>
    </row>
    <row r="230" spans="1:24" hidden="1">
      <c r="A230" s="140">
        <v>44424</v>
      </c>
      <c r="B230" s="251"/>
      <c r="C230" s="251"/>
      <c r="D230" s="252"/>
      <c r="E230" s="252"/>
      <c r="F230" s="251"/>
      <c r="G230" s="253"/>
      <c r="H230" s="253"/>
      <c r="I230" s="102"/>
      <c r="J230" s="252"/>
      <c r="K230" s="252"/>
      <c r="L230" s="103"/>
      <c r="M230" s="103"/>
      <c r="N230" s="102"/>
      <c r="O230" s="102"/>
      <c r="P230" s="102"/>
      <c r="Q230" s="103"/>
      <c r="R230" s="103"/>
      <c r="S230" s="145"/>
      <c r="T230" s="143"/>
      <c r="U230" s="254"/>
      <c r="V230" s="147"/>
      <c r="W230" s="105"/>
      <c r="X230" s="150"/>
    </row>
    <row r="231" spans="1:24" hidden="1">
      <c r="A231" s="140">
        <v>44425</v>
      </c>
      <c r="B231" s="251"/>
      <c r="C231" s="251"/>
      <c r="D231" s="252"/>
      <c r="E231" s="252"/>
      <c r="F231" s="251"/>
      <c r="G231" s="253"/>
      <c r="H231" s="253"/>
      <c r="I231" s="102"/>
      <c r="J231" s="252"/>
      <c r="K231" s="252"/>
      <c r="L231" s="103"/>
      <c r="M231" s="103"/>
      <c r="N231" s="102"/>
      <c r="O231" s="102"/>
      <c r="P231" s="102"/>
      <c r="Q231" s="103"/>
      <c r="R231" s="103"/>
      <c r="S231" s="145"/>
      <c r="T231" s="143"/>
      <c r="U231" s="254"/>
      <c r="V231" s="147"/>
      <c r="W231" s="105"/>
      <c r="X231" s="150"/>
    </row>
    <row r="232" spans="1:24" hidden="1">
      <c r="A232" s="140">
        <v>44426</v>
      </c>
      <c r="B232" s="251"/>
      <c r="C232" s="251"/>
      <c r="D232" s="252"/>
      <c r="E232" s="252"/>
      <c r="F232" s="251"/>
      <c r="G232" s="253"/>
      <c r="H232" s="253"/>
      <c r="I232" s="102"/>
      <c r="J232" s="252"/>
      <c r="K232" s="252"/>
      <c r="L232" s="103"/>
      <c r="M232" s="103"/>
      <c r="N232" s="102"/>
      <c r="O232" s="102"/>
      <c r="P232" s="102"/>
      <c r="Q232" s="103"/>
      <c r="R232" s="103"/>
      <c r="S232" s="145"/>
      <c r="T232" s="143"/>
      <c r="U232" s="254"/>
      <c r="V232" s="147"/>
      <c r="W232" s="105"/>
      <c r="X232" s="150"/>
    </row>
    <row r="233" spans="1:24" hidden="1">
      <c r="A233" s="140">
        <v>44427</v>
      </c>
      <c r="B233" s="251"/>
      <c r="C233" s="251"/>
      <c r="D233" s="252"/>
      <c r="E233" s="252"/>
      <c r="F233" s="251"/>
      <c r="G233" s="253"/>
      <c r="H233" s="253"/>
      <c r="I233" s="102"/>
      <c r="J233" s="252"/>
      <c r="K233" s="252"/>
      <c r="L233" s="103"/>
      <c r="M233" s="103"/>
      <c r="N233" s="102"/>
      <c r="O233" s="102"/>
      <c r="P233" s="102"/>
      <c r="Q233" s="103"/>
      <c r="R233" s="103"/>
      <c r="S233" s="145"/>
      <c r="T233" s="143"/>
      <c r="U233" s="254"/>
      <c r="V233" s="147"/>
      <c r="W233" s="105"/>
      <c r="X233" s="150"/>
    </row>
    <row r="234" spans="1:24" hidden="1">
      <c r="A234" s="140">
        <v>44428</v>
      </c>
      <c r="B234" s="251"/>
      <c r="C234" s="251"/>
      <c r="D234" s="252"/>
      <c r="E234" s="252"/>
      <c r="F234" s="251"/>
      <c r="G234" s="253"/>
      <c r="H234" s="253"/>
      <c r="I234" s="102"/>
      <c r="J234" s="252"/>
      <c r="K234" s="252"/>
      <c r="L234" s="103"/>
      <c r="M234" s="103"/>
      <c r="N234" s="102"/>
      <c r="O234" s="102"/>
      <c r="P234" s="102"/>
      <c r="Q234" s="103"/>
      <c r="R234" s="103"/>
      <c r="S234" s="145"/>
      <c r="T234" s="143"/>
      <c r="U234" s="254"/>
      <c r="V234" s="147"/>
      <c r="W234" s="105"/>
      <c r="X234" s="150"/>
    </row>
    <row r="235" spans="1:24" hidden="1">
      <c r="A235" s="140">
        <v>44429</v>
      </c>
      <c r="B235" s="251"/>
      <c r="C235" s="251"/>
      <c r="D235" s="252"/>
      <c r="E235" s="252"/>
      <c r="F235" s="251"/>
      <c r="G235" s="253"/>
      <c r="H235" s="253"/>
      <c r="I235" s="102"/>
      <c r="J235" s="252"/>
      <c r="K235" s="252"/>
      <c r="L235" s="103"/>
      <c r="M235" s="103"/>
      <c r="N235" s="102"/>
      <c r="O235" s="102"/>
      <c r="P235" s="102"/>
      <c r="Q235" s="103"/>
      <c r="R235" s="103"/>
      <c r="S235" s="145"/>
      <c r="T235" s="143"/>
      <c r="U235" s="254"/>
      <c r="V235" s="147"/>
      <c r="W235" s="105"/>
      <c r="X235" s="150"/>
    </row>
    <row r="236" spans="1:24" hidden="1">
      <c r="A236" s="140">
        <v>44430</v>
      </c>
      <c r="B236" s="251"/>
      <c r="C236" s="251"/>
      <c r="D236" s="252"/>
      <c r="E236" s="252"/>
      <c r="F236" s="251"/>
      <c r="G236" s="253"/>
      <c r="H236" s="253"/>
      <c r="I236" s="102"/>
      <c r="J236" s="252"/>
      <c r="K236" s="252"/>
      <c r="L236" s="103"/>
      <c r="M236" s="103"/>
      <c r="N236" s="102"/>
      <c r="O236" s="102"/>
      <c r="P236" s="102"/>
      <c r="Q236" s="103"/>
      <c r="R236" s="103"/>
      <c r="S236" s="145"/>
      <c r="T236" s="143"/>
      <c r="U236" s="254"/>
      <c r="V236" s="147"/>
      <c r="W236" s="105"/>
      <c r="X236" s="150"/>
    </row>
    <row r="237" spans="1:24" hidden="1">
      <c r="A237" s="140">
        <v>44431</v>
      </c>
      <c r="B237" s="251"/>
      <c r="C237" s="251"/>
      <c r="D237" s="252"/>
      <c r="E237" s="252"/>
      <c r="F237" s="251"/>
      <c r="G237" s="253"/>
      <c r="H237" s="253"/>
      <c r="I237" s="102"/>
      <c r="J237" s="252"/>
      <c r="K237" s="252"/>
      <c r="L237" s="103"/>
      <c r="M237" s="103"/>
      <c r="N237" s="102"/>
      <c r="O237" s="102"/>
      <c r="P237" s="102"/>
      <c r="Q237" s="103"/>
      <c r="R237" s="103"/>
      <c r="S237" s="145"/>
      <c r="T237" s="143"/>
      <c r="U237" s="254"/>
      <c r="V237" s="147"/>
      <c r="W237" s="105"/>
      <c r="X237" s="150"/>
    </row>
    <row r="238" spans="1:24" hidden="1">
      <c r="A238" s="140">
        <v>44432</v>
      </c>
      <c r="B238" s="251"/>
      <c r="C238" s="251"/>
      <c r="D238" s="252"/>
      <c r="E238" s="252"/>
      <c r="F238" s="251"/>
      <c r="G238" s="253"/>
      <c r="H238" s="253"/>
      <c r="I238" s="102"/>
      <c r="J238" s="252"/>
      <c r="K238" s="252"/>
      <c r="L238" s="103"/>
      <c r="M238" s="103"/>
      <c r="N238" s="102"/>
      <c r="O238" s="102"/>
      <c r="P238" s="102"/>
      <c r="Q238" s="103"/>
      <c r="R238" s="103"/>
      <c r="S238" s="145"/>
      <c r="T238" s="143"/>
      <c r="U238" s="254"/>
      <c r="V238" s="147"/>
      <c r="W238" s="105"/>
      <c r="X238" s="150"/>
    </row>
    <row r="239" spans="1:24" hidden="1">
      <c r="A239" s="140">
        <v>44433</v>
      </c>
      <c r="B239" s="251"/>
      <c r="C239" s="251"/>
      <c r="D239" s="252"/>
      <c r="E239" s="252"/>
      <c r="F239" s="251"/>
      <c r="G239" s="253"/>
      <c r="H239" s="253"/>
      <c r="I239" s="102"/>
      <c r="J239" s="252"/>
      <c r="K239" s="252"/>
      <c r="L239" s="103"/>
      <c r="M239" s="103"/>
      <c r="N239" s="102"/>
      <c r="O239" s="102"/>
      <c r="P239" s="102"/>
      <c r="Q239" s="103"/>
      <c r="R239" s="103"/>
      <c r="S239" s="145"/>
      <c r="T239" s="143"/>
      <c r="U239" s="254"/>
      <c r="V239" s="147"/>
      <c r="W239" s="105"/>
      <c r="X239" s="150"/>
    </row>
    <row r="240" spans="1:24" hidden="1">
      <c r="A240" s="140">
        <v>44434</v>
      </c>
      <c r="B240" s="251"/>
      <c r="C240" s="251"/>
      <c r="D240" s="252"/>
      <c r="E240" s="252"/>
      <c r="F240" s="251"/>
      <c r="G240" s="253"/>
      <c r="H240" s="253"/>
      <c r="I240" s="102"/>
      <c r="J240" s="252"/>
      <c r="K240" s="252"/>
      <c r="L240" s="103"/>
      <c r="M240" s="103"/>
      <c r="N240" s="102"/>
      <c r="O240" s="102"/>
      <c r="P240" s="102"/>
      <c r="Q240" s="103"/>
      <c r="R240" s="103"/>
      <c r="S240" s="145"/>
      <c r="T240" s="143"/>
      <c r="U240" s="254"/>
      <c r="V240" s="147"/>
      <c r="W240" s="105"/>
      <c r="X240" s="150"/>
    </row>
    <row r="241" spans="1:24" hidden="1">
      <c r="A241" s="140">
        <v>44435</v>
      </c>
      <c r="B241" s="251"/>
      <c r="C241" s="251"/>
      <c r="D241" s="252"/>
      <c r="E241" s="252"/>
      <c r="F241" s="251"/>
      <c r="G241" s="253"/>
      <c r="H241" s="253"/>
      <c r="I241" s="102"/>
      <c r="J241" s="252"/>
      <c r="K241" s="252"/>
      <c r="L241" s="103"/>
      <c r="M241" s="103"/>
      <c r="N241" s="102"/>
      <c r="O241" s="102"/>
      <c r="P241" s="102"/>
      <c r="Q241" s="103"/>
      <c r="R241" s="103"/>
      <c r="S241" s="145"/>
      <c r="T241" s="143"/>
      <c r="U241" s="254"/>
      <c r="V241" s="147"/>
      <c r="W241" s="105"/>
      <c r="X241" s="150"/>
    </row>
    <row r="242" spans="1:24" hidden="1">
      <c r="A242" s="140">
        <v>44436</v>
      </c>
      <c r="B242" s="251"/>
      <c r="C242" s="251"/>
      <c r="D242" s="252"/>
      <c r="E242" s="252"/>
      <c r="F242" s="251"/>
      <c r="G242" s="253"/>
      <c r="H242" s="253"/>
      <c r="I242" s="102"/>
      <c r="J242" s="252"/>
      <c r="K242" s="252"/>
      <c r="L242" s="103"/>
      <c r="M242" s="103"/>
      <c r="N242" s="102"/>
      <c r="O242" s="102"/>
      <c r="P242" s="102"/>
      <c r="Q242" s="103"/>
      <c r="R242" s="103"/>
      <c r="S242" s="145"/>
      <c r="T242" s="143"/>
      <c r="U242" s="254"/>
      <c r="V242" s="147"/>
      <c r="W242" s="105"/>
      <c r="X242" s="150"/>
    </row>
    <row r="243" spans="1:24" hidden="1">
      <c r="A243" s="140">
        <v>44437</v>
      </c>
      <c r="B243" s="251"/>
      <c r="C243" s="251"/>
      <c r="D243" s="252"/>
      <c r="E243" s="252"/>
      <c r="F243" s="251"/>
      <c r="G243" s="253"/>
      <c r="H243" s="253"/>
      <c r="I243" s="102"/>
      <c r="J243" s="252"/>
      <c r="K243" s="252"/>
      <c r="L243" s="103"/>
      <c r="M243" s="103"/>
      <c r="N243" s="102"/>
      <c r="O243" s="102"/>
      <c r="P243" s="102"/>
      <c r="Q243" s="103"/>
      <c r="R243" s="103"/>
      <c r="S243" s="145"/>
      <c r="T243" s="143"/>
      <c r="U243" s="254"/>
      <c r="V243" s="147"/>
      <c r="W243" s="105"/>
      <c r="X243" s="150"/>
    </row>
    <row r="244" spans="1:24" hidden="1">
      <c r="A244" s="140">
        <v>44438</v>
      </c>
      <c r="B244" s="251"/>
      <c r="C244" s="251"/>
      <c r="D244" s="252"/>
      <c r="E244" s="252"/>
      <c r="F244" s="251"/>
      <c r="G244" s="253"/>
      <c r="H244" s="253"/>
      <c r="I244" s="102"/>
      <c r="J244" s="252"/>
      <c r="K244" s="252"/>
      <c r="L244" s="103"/>
      <c r="M244" s="103"/>
      <c r="N244" s="102"/>
      <c r="O244" s="102"/>
      <c r="P244" s="102"/>
      <c r="Q244" s="103"/>
      <c r="R244" s="103"/>
      <c r="S244" s="145"/>
      <c r="T244" s="143"/>
      <c r="U244" s="254"/>
      <c r="V244" s="147"/>
      <c r="W244" s="105"/>
      <c r="X244" s="150"/>
    </row>
    <row r="245" spans="1:24" hidden="1">
      <c r="A245" s="140">
        <v>44439</v>
      </c>
      <c r="B245" s="251"/>
      <c r="C245" s="251"/>
      <c r="D245" s="252"/>
      <c r="E245" s="252"/>
      <c r="F245" s="251"/>
      <c r="G245" s="253"/>
      <c r="H245" s="253"/>
      <c r="I245" s="102"/>
      <c r="J245" s="252"/>
      <c r="K245" s="252"/>
      <c r="L245" s="103"/>
      <c r="M245" s="103"/>
      <c r="N245" s="102"/>
      <c r="O245" s="102"/>
      <c r="P245" s="102"/>
      <c r="Q245" s="103"/>
      <c r="R245" s="103"/>
      <c r="S245" s="145"/>
      <c r="T245" s="143"/>
      <c r="U245" s="254"/>
      <c r="V245" s="147"/>
      <c r="W245" s="105"/>
      <c r="X245" s="150"/>
    </row>
    <row r="246" spans="1:24" hidden="1">
      <c r="A246" s="140">
        <v>44440</v>
      </c>
      <c r="B246" s="251"/>
      <c r="C246" s="251"/>
      <c r="D246" s="252"/>
      <c r="E246" s="252"/>
      <c r="F246" s="251"/>
      <c r="G246" s="253"/>
      <c r="H246" s="253"/>
      <c r="I246" s="102"/>
      <c r="J246" s="252"/>
      <c r="K246" s="252"/>
      <c r="L246" s="103"/>
      <c r="M246" s="103"/>
      <c r="N246" s="102"/>
      <c r="O246" s="102"/>
      <c r="P246" s="102"/>
      <c r="Q246" s="103"/>
      <c r="R246" s="103"/>
      <c r="S246" s="145"/>
      <c r="T246" s="143"/>
      <c r="U246" s="254"/>
      <c r="V246" s="147"/>
      <c r="W246" s="105"/>
      <c r="X246" s="150"/>
    </row>
    <row r="247" spans="1:24" hidden="1">
      <c r="A247" s="140">
        <v>44441</v>
      </c>
      <c r="B247" s="251"/>
      <c r="C247" s="251"/>
      <c r="D247" s="252"/>
      <c r="E247" s="252"/>
      <c r="F247" s="251"/>
      <c r="G247" s="253"/>
      <c r="H247" s="253"/>
      <c r="I247" s="102"/>
      <c r="J247" s="252"/>
      <c r="K247" s="252"/>
      <c r="L247" s="103"/>
      <c r="M247" s="103"/>
      <c r="N247" s="102"/>
      <c r="O247" s="102"/>
      <c r="P247" s="102"/>
      <c r="Q247" s="103"/>
      <c r="R247" s="103"/>
      <c r="S247" s="145"/>
      <c r="T247" s="143"/>
      <c r="U247" s="254"/>
      <c r="V247" s="147"/>
      <c r="W247" s="105"/>
      <c r="X247" s="150"/>
    </row>
    <row r="248" spans="1:24" hidden="1">
      <c r="A248" s="140">
        <v>44442</v>
      </c>
      <c r="B248" s="251"/>
      <c r="C248" s="251"/>
      <c r="D248" s="252"/>
      <c r="E248" s="252"/>
      <c r="F248" s="251"/>
      <c r="G248" s="253"/>
      <c r="H248" s="253"/>
      <c r="I248" s="102"/>
      <c r="J248" s="252"/>
      <c r="K248" s="252"/>
      <c r="L248" s="103"/>
      <c r="M248" s="103"/>
      <c r="N248" s="102"/>
      <c r="O248" s="102"/>
      <c r="P248" s="102"/>
      <c r="Q248" s="103"/>
      <c r="R248" s="103"/>
      <c r="S248" s="145"/>
      <c r="T248" s="143"/>
      <c r="U248" s="254"/>
      <c r="V248" s="147"/>
      <c r="W248" s="105"/>
      <c r="X248" s="150"/>
    </row>
    <row r="249" spans="1:24" hidden="1">
      <c r="A249" s="140">
        <v>44443</v>
      </c>
      <c r="B249" s="251"/>
      <c r="C249" s="251"/>
      <c r="D249" s="252"/>
      <c r="E249" s="252"/>
      <c r="F249" s="251"/>
      <c r="G249" s="253"/>
      <c r="H249" s="253"/>
      <c r="I249" s="102"/>
      <c r="J249" s="252"/>
      <c r="K249" s="252"/>
      <c r="L249" s="103"/>
      <c r="M249" s="103"/>
      <c r="N249" s="102"/>
      <c r="O249" s="102"/>
      <c r="P249" s="102"/>
      <c r="Q249" s="103"/>
      <c r="R249" s="103"/>
      <c r="S249" s="145"/>
      <c r="T249" s="143"/>
      <c r="U249" s="254"/>
      <c r="V249" s="147"/>
      <c r="W249" s="105"/>
      <c r="X249" s="150"/>
    </row>
    <row r="250" spans="1:24" hidden="1">
      <c r="A250" s="140">
        <v>44444</v>
      </c>
      <c r="B250" s="251"/>
      <c r="C250" s="251"/>
      <c r="D250" s="252"/>
      <c r="E250" s="252"/>
      <c r="F250" s="251"/>
      <c r="G250" s="253"/>
      <c r="H250" s="253"/>
      <c r="I250" s="102"/>
      <c r="J250" s="252"/>
      <c r="K250" s="252"/>
      <c r="L250" s="103"/>
      <c r="M250" s="103"/>
      <c r="N250" s="102"/>
      <c r="O250" s="102"/>
      <c r="P250" s="102"/>
      <c r="Q250" s="103"/>
      <c r="R250" s="103"/>
      <c r="S250" s="145"/>
      <c r="T250" s="143"/>
      <c r="U250" s="254"/>
      <c r="V250" s="147"/>
      <c r="W250" s="105"/>
      <c r="X250" s="150"/>
    </row>
    <row r="251" spans="1:24" hidden="1">
      <c r="A251" s="140">
        <v>44445</v>
      </c>
      <c r="B251" s="251"/>
      <c r="C251" s="251"/>
      <c r="D251" s="252"/>
      <c r="E251" s="252"/>
      <c r="F251" s="251"/>
      <c r="G251" s="253"/>
      <c r="H251" s="253"/>
      <c r="I251" s="102"/>
      <c r="J251" s="252"/>
      <c r="K251" s="252"/>
      <c r="L251" s="103"/>
      <c r="M251" s="103"/>
      <c r="N251" s="102"/>
      <c r="O251" s="102"/>
      <c r="P251" s="102"/>
      <c r="Q251" s="103"/>
      <c r="R251" s="103"/>
      <c r="S251" s="145"/>
      <c r="T251" s="143"/>
      <c r="U251" s="254"/>
      <c r="V251" s="147"/>
      <c r="W251" s="105"/>
      <c r="X251" s="150"/>
    </row>
    <row r="252" spans="1:24" hidden="1">
      <c r="A252" s="140">
        <v>44446</v>
      </c>
      <c r="B252" s="251"/>
      <c r="C252" s="251"/>
      <c r="D252" s="252"/>
      <c r="E252" s="252"/>
      <c r="F252" s="251"/>
      <c r="G252" s="253"/>
      <c r="H252" s="253"/>
      <c r="I252" s="102"/>
      <c r="J252" s="252"/>
      <c r="K252" s="252"/>
      <c r="L252" s="103"/>
      <c r="M252" s="103"/>
      <c r="N252" s="102"/>
      <c r="O252" s="102"/>
      <c r="P252" s="102"/>
      <c r="Q252" s="103"/>
      <c r="R252" s="103"/>
      <c r="S252" s="145"/>
      <c r="T252" s="143"/>
      <c r="U252" s="254"/>
      <c r="V252" s="147"/>
      <c r="W252" s="105"/>
      <c r="X252" s="150"/>
    </row>
    <row r="253" spans="1:24" hidden="1">
      <c r="A253" s="140">
        <v>44447</v>
      </c>
      <c r="B253" s="251"/>
      <c r="C253" s="251"/>
      <c r="D253" s="252"/>
      <c r="E253" s="252"/>
      <c r="F253" s="251"/>
      <c r="G253" s="253"/>
      <c r="H253" s="253"/>
      <c r="I253" s="102"/>
      <c r="J253" s="252"/>
      <c r="K253" s="252"/>
      <c r="L253" s="103"/>
      <c r="M253" s="103"/>
      <c r="N253" s="102"/>
      <c r="O253" s="102"/>
      <c r="P253" s="102"/>
      <c r="Q253" s="103"/>
      <c r="R253" s="103"/>
      <c r="S253" s="145"/>
      <c r="T253" s="143"/>
      <c r="U253" s="254"/>
      <c r="V253" s="147"/>
      <c r="W253" s="105"/>
      <c r="X253" s="150"/>
    </row>
    <row r="254" spans="1:24" hidden="1">
      <c r="A254" s="140">
        <v>44448</v>
      </c>
      <c r="B254" s="251"/>
      <c r="C254" s="251"/>
      <c r="D254" s="252"/>
      <c r="E254" s="252"/>
      <c r="F254" s="251"/>
      <c r="G254" s="253"/>
      <c r="H254" s="253"/>
      <c r="I254" s="102"/>
      <c r="J254" s="252"/>
      <c r="K254" s="252"/>
      <c r="L254" s="103"/>
      <c r="M254" s="103"/>
      <c r="N254" s="102"/>
      <c r="O254" s="102"/>
      <c r="P254" s="102"/>
      <c r="Q254" s="103"/>
      <c r="R254" s="103"/>
      <c r="S254" s="145"/>
      <c r="T254" s="143"/>
      <c r="U254" s="254"/>
      <c r="V254" s="147"/>
      <c r="W254" s="105"/>
      <c r="X254" s="150"/>
    </row>
    <row r="255" spans="1:24" hidden="1">
      <c r="A255" s="140">
        <v>44449</v>
      </c>
      <c r="B255" s="251"/>
      <c r="C255" s="251"/>
      <c r="D255" s="252"/>
      <c r="E255" s="252"/>
      <c r="F255" s="251"/>
      <c r="G255" s="253"/>
      <c r="H255" s="253"/>
      <c r="I255" s="102"/>
      <c r="J255" s="252"/>
      <c r="K255" s="252"/>
      <c r="L255" s="103"/>
      <c r="M255" s="103"/>
      <c r="N255" s="102"/>
      <c r="O255" s="102"/>
      <c r="P255" s="102"/>
      <c r="Q255" s="103"/>
      <c r="R255" s="103"/>
      <c r="S255" s="145"/>
      <c r="T255" s="143"/>
      <c r="U255" s="254"/>
      <c r="V255" s="147"/>
      <c r="W255" s="105"/>
      <c r="X255" s="150"/>
    </row>
    <row r="256" spans="1:24" hidden="1">
      <c r="A256" s="140">
        <v>44450</v>
      </c>
      <c r="B256" s="251"/>
      <c r="C256" s="251"/>
      <c r="D256" s="252"/>
      <c r="E256" s="252"/>
      <c r="F256" s="251"/>
      <c r="G256" s="253"/>
      <c r="H256" s="253"/>
      <c r="I256" s="102"/>
      <c r="J256" s="252"/>
      <c r="K256" s="252"/>
      <c r="L256" s="103"/>
      <c r="M256" s="103"/>
      <c r="N256" s="102"/>
      <c r="O256" s="102"/>
      <c r="P256" s="102"/>
      <c r="Q256" s="103"/>
      <c r="R256" s="103"/>
      <c r="S256" s="145"/>
      <c r="T256" s="143"/>
      <c r="U256" s="254"/>
      <c r="V256" s="147"/>
      <c r="W256" s="105"/>
      <c r="X256" s="150"/>
    </row>
    <row r="257" spans="1:24" hidden="1">
      <c r="A257" s="140">
        <v>44451</v>
      </c>
      <c r="B257" s="251"/>
      <c r="C257" s="251"/>
      <c r="D257" s="252"/>
      <c r="E257" s="252"/>
      <c r="F257" s="251"/>
      <c r="G257" s="253"/>
      <c r="H257" s="253"/>
      <c r="I257" s="102"/>
      <c r="J257" s="252"/>
      <c r="K257" s="252"/>
      <c r="L257" s="103"/>
      <c r="M257" s="103"/>
      <c r="N257" s="102"/>
      <c r="O257" s="102"/>
      <c r="P257" s="102"/>
      <c r="Q257" s="103"/>
      <c r="R257" s="103"/>
      <c r="S257" s="145"/>
      <c r="T257" s="143"/>
      <c r="U257" s="254"/>
      <c r="V257" s="147"/>
      <c r="W257" s="105"/>
      <c r="X257" s="150"/>
    </row>
    <row r="258" spans="1:24" hidden="1">
      <c r="A258" s="140">
        <v>44452</v>
      </c>
      <c r="B258" s="251"/>
      <c r="C258" s="251"/>
      <c r="D258" s="252"/>
      <c r="E258" s="252"/>
      <c r="F258" s="251"/>
      <c r="G258" s="253"/>
      <c r="H258" s="253"/>
      <c r="I258" s="102"/>
      <c r="J258" s="252"/>
      <c r="K258" s="252"/>
      <c r="L258" s="103"/>
      <c r="M258" s="103"/>
      <c r="N258" s="102"/>
      <c r="O258" s="102"/>
      <c r="P258" s="102"/>
      <c r="Q258" s="103"/>
      <c r="R258" s="103"/>
      <c r="S258" s="145"/>
      <c r="T258" s="143"/>
      <c r="U258" s="254"/>
      <c r="V258" s="147"/>
      <c r="W258" s="105"/>
      <c r="X258" s="150"/>
    </row>
    <row r="259" spans="1:24" hidden="1">
      <c r="A259" s="140">
        <v>44453</v>
      </c>
      <c r="B259" s="251"/>
      <c r="C259" s="251"/>
      <c r="D259" s="252"/>
      <c r="E259" s="252"/>
      <c r="F259" s="251"/>
      <c r="G259" s="253"/>
      <c r="H259" s="253"/>
      <c r="I259" s="102"/>
      <c r="J259" s="252"/>
      <c r="K259" s="252"/>
      <c r="L259" s="103"/>
      <c r="M259" s="103"/>
      <c r="N259" s="102"/>
      <c r="O259" s="102"/>
      <c r="P259" s="102"/>
      <c r="Q259" s="103"/>
      <c r="R259" s="103"/>
      <c r="S259" s="145"/>
      <c r="T259" s="143"/>
      <c r="U259" s="254"/>
      <c r="V259" s="147"/>
      <c r="W259" s="105"/>
      <c r="X259" s="150"/>
    </row>
    <row r="260" spans="1:24" hidden="1">
      <c r="A260" s="140">
        <v>44454</v>
      </c>
      <c r="B260" s="251"/>
      <c r="C260" s="251"/>
      <c r="D260" s="252"/>
      <c r="E260" s="252"/>
      <c r="F260" s="251"/>
      <c r="G260" s="253"/>
      <c r="H260" s="253"/>
      <c r="I260" s="102"/>
      <c r="J260" s="252"/>
      <c r="K260" s="252"/>
      <c r="L260" s="103"/>
      <c r="M260" s="103"/>
      <c r="N260" s="102"/>
      <c r="O260" s="102"/>
      <c r="P260" s="102"/>
      <c r="Q260" s="103"/>
      <c r="R260" s="103"/>
      <c r="S260" s="145"/>
      <c r="T260" s="143"/>
      <c r="U260" s="254"/>
      <c r="V260" s="147"/>
      <c r="W260" s="105"/>
      <c r="X260" s="150"/>
    </row>
    <row r="261" spans="1:24" hidden="1">
      <c r="A261" s="140">
        <v>44455</v>
      </c>
      <c r="B261" s="251"/>
      <c r="C261" s="251"/>
      <c r="D261" s="252"/>
      <c r="E261" s="252"/>
      <c r="F261" s="251"/>
      <c r="G261" s="253"/>
      <c r="H261" s="253"/>
      <c r="I261" s="102"/>
      <c r="J261" s="252"/>
      <c r="K261" s="252"/>
      <c r="L261" s="103"/>
      <c r="M261" s="103"/>
      <c r="N261" s="102"/>
      <c r="O261" s="102"/>
      <c r="P261" s="102"/>
      <c r="Q261" s="103"/>
      <c r="R261" s="103"/>
      <c r="S261" s="145"/>
      <c r="T261" s="143"/>
      <c r="U261" s="254"/>
      <c r="V261" s="147"/>
      <c r="W261" s="105"/>
      <c r="X261" s="150"/>
    </row>
    <row r="262" spans="1:24" hidden="1">
      <c r="A262" s="140">
        <v>44456</v>
      </c>
      <c r="B262" s="251"/>
      <c r="C262" s="251"/>
      <c r="D262" s="252"/>
      <c r="E262" s="252"/>
      <c r="F262" s="251"/>
      <c r="G262" s="253"/>
      <c r="H262" s="253"/>
      <c r="I262" s="102"/>
      <c r="J262" s="252"/>
      <c r="K262" s="252"/>
      <c r="L262" s="103"/>
      <c r="M262" s="103"/>
      <c r="N262" s="102"/>
      <c r="O262" s="102"/>
      <c r="P262" s="102"/>
      <c r="Q262" s="103"/>
      <c r="R262" s="103"/>
      <c r="S262" s="145"/>
      <c r="T262" s="143"/>
      <c r="U262" s="254"/>
      <c r="V262" s="147"/>
      <c r="W262" s="105"/>
      <c r="X262" s="150"/>
    </row>
    <row r="263" spans="1:24" hidden="1">
      <c r="A263" s="140">
        <v>44457</v>
      </c>
      <c r="B263" s="251"/>
      <c r="C263" s="251"/>
      <c r="D263" s="252"/>
      <c r="E263" s="252"/>
      <c r="F263" s="251"/>
      <c r="G263" s="253"/>
      <c r="H263" s="253"/>
      <c r="I263" s="102"/>
      <c r="J263" s="252"/>
      <c r="K263" s="252"/>
      <c r="L263" s="103"/>
      <c r="M263" s="103"/>
      <c r="N263" s="102"/>
      <c r="O263" s="102"/>
      <c r="P263" s="102"/>
      <c r="Q263" s="103"/>
      <c r="R263" s="103"/>
      <c r="S263" s="145"/>
      <c r="T263" s="143"/>
      <c r="U263" s="254"/>
      <c r="V263" s="147"/>
      <c r="W263" s="105"/>
      <c r="X263" s="150"/>
    </row>
    <row r="264" spans="1:24" hidden="1">
      <c r="A264" s="140">
        <v>44458</v>
      </c>
      <c r="B264" s="251"/>
      <c r="C264" s="251"/>
      <c r="D264" s="252"/>
      <c r="E264" s="252"/>
      <c r="F264" s="251"/>
      <c r="G264" s="253"/>
      <c r="H264" s="253"/>
      <c r="I264" s="102"/>
      <c r="J264" s="252"/>
      <c r="K264" s="252"/>
      <c r="L264" s="103"/>
      <c r="M264" s="103"/>
      <c r="N264" s="102"/>
      <c r="O264" s="102"/>
      <c r="P264" s="102"/>
      <c r="Q264" s="103"/>
      <c r="R264" s="103"/>
      <c r="S264" s="145"/>
      <c r="T264" s="143"/>
      <c r="U264" s="254"/>
      <c r="V264" s="147"/>
      <c r="W264" s="105"/>
      <c r="X264" s="150"/>
    </row>
    <row r="265" spans="1:24" hidden="1">
      <c r="A265" s="140">
        <v>44459</v>
      </c>
      <c r="B265" s="251"/>
      <c r="C265" s="251"/>
      <c r="D265" s="252"/>
      <c r="E265" s="252"/>
      <c r="F265" s="251"/>
      <c r="G265" s="253"/>
      <c r="H265" s="253"/>
      <c r="I265" s="102"/>
      <c r="J265" s="252"/>
      <c r="K265" s="252"/>
      <c r="L265" s="103"/>
      <c r="M265" s="103"/>
      <c r="N265" s="102"/>
      <c r="O265" s="102"/>
      <c r="P265" s="102"/>
      <c r="Q265" s="103"/>
      <c r="R265" s="103"/>
      <c r="S265" s="145"/>
      <c r="T265" s="143"/>
      <c r="U265" s="254"/>
      <c r="V265" s="147"/>
      <c r="W265" s="105"/>
      <c r="X265" s="150"/>
    </row>
    <row r="266" spans="1:24" hidden="1">
      <c r="A266" s="140">
        <v>44460</v>
      </c>
      <c r="B266" s="251"/>
      <c r="C266" s="251"/>
      <c r="D266" s="252"/>
      <c r="E266" s="252"/>
      <c r="F266" s="251"/>
      <c r="G266" s="253"/>
      <c r="H266" s="253"/>
      <c r="I266" s="102"/>
      <c r="J266" s="252"/>
      <c r="K266" s="252"/>
      <c r="L266" s="103"/>
      <c r="M266" s="103"/>
      <c r="N266" s="102"/>
      <c r="O266" s="102"/>
      <c r="P266" s="102"/>
      <c r="Q266" s="103"/>
      <c r="R266" s="103"/>
      <c r="S266" s="145"/>
      <c r="T266" s="143"/>
      <c r="U266" s="254"/>
      <c r="V266" s="147"/>
      <c r="W266" s="105"/>
      <c r="X266" s="150"/>
    </row>
    <row r="267" spans="1:24" hidden="1">
      <c r="A267" s="140">
        <v>44461</v>
      </c>
      <c r="B267" s="251"/>
      <c r="C267" s="251"/>
      <c r="D267" s="252"/>
      <c r="E267" s="252"/>
      <c r="F267" s="251"/>
      <c r="G267" s="253"/>
      <c r="H267" s="253"/>
      <c r="I267" s="102"/>
      <c r="J267" s="252"/>
      <c r="K267" s="252"/>
      <c r="L267" s="103"/>
      <c r="M267" s="103"/>
      <c r="N267" s="102"/>
      <c r="O267" s="102"/>
      <c r="P267" s="102"/>
      <c r="Q267" s="103"/>
      <c r="R267" s="103"/>
      <c r="S267" s="145"/>
      <c r="T267" s="143"/>
      <c r="U267" s="254"/>
      <c r="V267" s="147"/>
      <c r="W267" s="105"/>
      <c r="X267" s="150"/>
    </row>
    <row r="268" spans="1:24" hidden="1">
      <c r="A268" s="140">
        <v>44462</v>
      </c>
      <c r="B268" s="251"/>
      <c r="C268" s="251"/>
      <c r="D268" s="252"/>
      <c r="E268" s="252"/>
      <c r="F268" s="251"/>
      <c r="G268" s="253"/>
      <c r="H268" s="253"/>
      <c r="I268" s="102"/>
      <c r="J268" s="252"/>
      <c r="K268" s="252"/>
      <c r="L268" s="103"/>
      <c r="M268" s="103"/>
      <c r="N268" s="102"/>
      <c r="O268" s="102"/>
      <c r="P268" s="102"/>
      <c r="Q268" s="103"/>
      <c r="R268" s="103"/>
      <c r="S268" s="145"/>
      <c r="T268" s="143"/>
      <c r="U268" s="254"/>
      <c r="V268" s="147"/>
      <c r="W268" s="105"/>
      <c r="X268" s="150"/>
    </row>
    <row r="269" spans="1:24" hidden="1">
      <c r="A269" s="140">
        <v>44463</v>
      </c>
      <c r="B269" s="251"/>
      <c r="C269" s="251"/>
      <c r="D269" s="252"/>
      <c r="E269" s="252"/>
      <c r="F269" s="251"/>
      <c r="G269" s="253"/>
      <c r="H269" s="253"/>
      <c r="I269" s="102"/>
      <c r="J269" s="252"/>
      <c r="K269" s="252"/>
      <c r="L269" s="103"/>
      <c r="M269" s="103"/>
      <c r="N269" s="102"/>
      <c r="O269" s="102"/>
      <c r="P269" s="102"/>
      <c r="Q269" s="103"/>
      <c r="R269" s="103"/>
      <c r="S269" s="145"/>
      <c r="T269" s="143"/>
      <c r="U269" s="254"/>
      <c r="V269" s="147"/>
      <c r="W269" s="105"/>
      <c r="X269" s="150"/>
    </row>
    <row r="270" spans="1:24" hidden="1">
      <c r="A270" s="140">
        <v>44464</v>
      </c>
      <c r="B270" s="251"/>
      <c r="C270" s="251"/>
      <c r="D270" s="252"/>
      <c r="E270" s="252"/>
      <c r="F270" s="251"/>
      <c r="G270" s="253"/>
      <c r="H270" s="253"/>
      <c r="I270" s="102"/>
      <c r="J270" s="252"/>
      <c r="K270" s="252"/>
      <c r="L270" s="103"/>
      <c r="M270" s="103"/>
      <c r="N270" s="102"/>
      <c r="O270" s="102"/>
      <c r="P270" s="102"/>
      <c r="Q270" s="103"/>
      <c r="R270" s="103"/>
      <c r="S270" s="145"/>
      <c r="T270" s="143"/>
      <c r="U270" s="254"/>
      <c r="V270" s="147"/>
      <c r="W270" s="105"/>
      <c r="X270" s="150"/>
    </row>
    <row r="271" spans="1:24" hidden="1">
      <c r="A271" s="140">
        <v>44465</v>
      </c>
      <c r="B271" s="251"/>
      <c r="C271" s="251"/>
      <c r="D271" s="252"/>
      <c r="E271" s="252"/>
      <c r="F271" s="251"/>
      <c r="G271" s="253"/>
      <c r="H271" s="253"/>
      <c r="I271" s="102"/>
      <c r="J271" s="252"/>
      <c r="K271" s="252"/>
      <c r="L271" s="103"/>
      <c r="M271" s="103"/>
      <c r="N271" s="102"/>
      <c r="O271" s="102"/>
      <c r="P271" s="102"/>
      <c r="Q271" s="103"/>
      <c r="R271" s="103"/>
      <c r="S271" s="145"/>
      <c r="T271" s="143"/>
      <c r="U271" s="254"/>
      <c r="V271" s="147"/>
      <c r="W271" s="105"/>
      <c r="X271" s="150"/>
    </row>
    <row r="272" spans="1:24" hidden="1">
      <c r="A272" s="140">
        <v>44466</v>
      </c>
      <c r="B272" s="251"/>
      <c r="C272" s="251"/>
      <c r="D272" s="252"/>
      <c r="E272" s="252"/>
      <c r="F272" s="251"/>
      <c r="G272" s="253"/>
      <c r="H272" s="253"/>
      <c r="I272" s="102"/>
      <c r="J272" s="252"/>
      <c r="K272" s="252"/>
      <c r="L272" s="103"/>
      <c r="M272" s="103"/>
      <c r="N272" s="102"/>
      <c r="O272" s="102"/>
      <c r="P272" s="102"/>
      <c r="Q272" s="103"/>
      <c r="R272" s="103"/>
      <c r="S272" s="145"/>
      <c r="T272" s="143"/>
      <c r="U272" s="254"/>
      <c r="V272" s="147"/>
      <c r="W272" s="105"/>
      <c r="X272" s="150"/>
    </row>
    <row r="273" spans="1:24" hidden="1">
      <c r="A273" s="140">
        <v>44467</v>
      </c>
      <c r="B273" s="251"/>
      <c r="C273" s="251"/>
      <c r="D273" s="252"/>
      <c r="E273" s="252"/>
      <c r="F273" s="251"/>
      <c r="G273" s="253"/>
      <c r="H273" s="253"/>
      <c r="I273" s="102"/>
      <c r="J273" s="252"/>
      <c r="K273" s="252"/>
      <c r="L273" s="103"/>
      <c r="M273" s="103"/>
      <c r="N273" s="102"/>
      <c r="O273" s="102"/>
      <c r="P273" s="102"/>
      <c r="Q273" s="103"/>
      <c r="R273" s="103"/>
      <c r="S273" s="145"/>
      <c r="T273" s="143"/>
      <c r="U273" s="254"/>
      <c r="V273" s="147"/>
      <c r="W273" s="105"/>
      <c r="X273" s="150"/>
    </row>
    <row r="274" spans="1:24" hidden="1">
      <c r="A274" s="140">
        <v>44468</v>
      </c>
      <c r="B274" s="251"/>
      <c r="C274" s="251"/>
      <c r="D274" s="252"/>
      <c r="E274" s="252"/>
      <c r="F274" s="251"/>
      <c r="G274" s="253"/>
      <c r="H274" s="253"/>
      <c r="I274" s="102"/>
      <c r="J274" s="252"/>
      <c r="K274" s="252"/>
      <c r="L274" s="103"/>
      <c r="M274" s="103"/>
      <c r="N274" s="102"/>
      <c r="O274" s="102"/>
      <c r="P274" s="102"/>
      <c r="Q274" s="103"/>
      <c r="R274" s="103"/>
      <c r="S274" s="145"/>
      <c r="T274" s="143"/>
      <c r="U274" s="254"/>
      <c r="V274" s="147"/>
      <c r="W274" s="105"/>
      <c r="X274" s="150"/>
    </row>
    <row r="275" spans="1:24" hidden="1">
      <c r="A275" s="140">
        <v>44469</v>
      </c>
      <c r="B275" s="251"/>
      <c r="C275" s="251"/>
      <c r="D275" s="252"/>
      <c r="E275" s="252"/>
      <c r="F275" s="251"/>
      <c r="G275" s="253"/>
      <c r="H275" s="253"/>
      <c r="I275" s="102"/>
      <c r="J275" s="252"/>
      <c r="K275" s="252"/>
      <c r="L275" s="103"/>
      <c r="M275" s="103"/>
      <c r="N275" s="102"/>
      <c r="O275" s="102"/>
      <c r="P275" s="102"/>
      <c r="Q275" s="103"/>
      <c r="R275" s="103"/>
      <c r="S275" s="145"/>
      <c r="T275" s="143"/>
      <c r="U275" s="254"/>
      <c r="V275" s="147"/>
      <c r="W275" s="105"/>
      <c r="X275" s="150"/>
    </row>
    <row r="276" spans="1:24" hidden="1">
      <c r="A276" s="140">
        <v>44470</v>
      </c>
      <c r="B276" s="251"/>
      <c r="C276" s="251"/>
      <c r="D276" s="252"/>
      <c r="E276" s="252"/>
      <c r="F276" s="251"/>
      <c r="G276" s="253"/>
      <c r="H276" s="253"/>
      <c r="I276" s="102"/>
      <c r="J276" s="252"/>
      <c r="K276" s="252"/>
      <c r="L276" s="103"/>
      <c r="M276" s="103"/>
      <c r="N276" s="102"/>
      <c r="O276" s="102"/>
      <c r="P276" s="102"/>
      <c r="Q276" s="103"/>
      <c r="R276" s="103"/>
      <c r="S276" s="145"/>
      <c r="T276" s="143"/>
      <c r="U276" s="254"/>
      <c r="V276" s="147"/>
      <c r="W276" s="105"/>
      <c r="X276" s="150"/>
    </row>
    <row r="277" spans="1:24" hidden="1">
      <c r="A277" s="140">
        <v>44471</v>
      </c>
      <c r="B277" s="251"/>
      <c r="C277" s="251"/>
      <c r="D277" s="252"/>
      <c r="E277" s="252"/>
      <c r="F277" s="251"/>
      <c r="G277" s="253"/>
      <c r="H277" s="253"/>
      <c r="I277" s="102"/>
      <c r="J277" s="252"/>
      <c r="K277" s="252"/>
      <c r="L277" s="103"/>
      <c r="M277" s="103"/>
      <c r="N277" s="102"/>
      <c r="O277" s="102"/>
      <c r="P277" s="102"/>
      <c r="Q277" s="103"/>
      <c r="R277" s="103"/>
      <c r="S277" s="145"/>
      <c r="T277" s="143"/>
      <c r="U277" s="254"/>
      <c r="V277" s="147"/>
      <c r="W277" s="105"/>
      <c r="X277" s="150"/>
    </row>
    <row r="278" spans="1:24" hidden="1">
      <c r="A278" s="140">
        <v>44472</v>
      </c>
      <c r="B278" s="251"/>
      <c r="C278" s="251"/>
      <c r="D278" s="252"/>
      <c r="E278" s="252"/>
      <c r="F278" s="251"/>
      <c r="G278" s="253"/>
      <c r="H278" s="253"/>
      <c r="I278" s="102"/>
      <c r="J278" s="252"/>
      <c r="K278" s="252"/>
      <c r="L278" s="103"/>
      <c r="M278" s="103"/>
      <c r="N278" s="102"/>
      <c r="O278" s="102"/>
      <c r="P278" s="102"/>
      <c r="Q278" s="103"/>
      <c r="R278" s="103"/>
      <c r="S278" s="145"/>
      <c r="T278" s="143"/>
      <c r="U278" s="254"/>
      <c r="V278" s="147"/>
      <c r="W278" s="105"/>
      <c r="X278" s="150"/>
    </row>
    <row r="279" spans="1:24" hidden="1">
      <c r="A279" s="140">
        <v>44473</v>
      </c>
      <c r="B279" s="251"/>
      <c r="C279" s="251"/>
      <c r="D279" s="252"/>
      <c r="E279" s="252"/>
      <c r="F279" s="251"/>
      <c r="G279" s="253"/>
      <c r="H279" s="253"/>
      <c r="I279" s="102"/>
      <c r="J279" s="252"/>
      <c r="K279" s="252"/>
      <c r="L279" s="103"/>
      <c r="M279" s="103"/>
      <c r="N279" s="102"/>
      <c r="O279" s="102"/>
      <c r="P279" s="102"/>
      <c r="Q279" s="103"/>
      <c r="R279" s="103"/>
      <c r="S279" s="145"/>
      <c r="T279" s="143"/>
      <c r="U279" s="254"/>
      <c r="V279" s="147"/>
      <c r="W279" s="105"/>
      <c r="X279" s="150"/>
    </row>
    <row r="280" spans="1:24" hidden="1">
      <c r="A280" s="140">
        <v>44474</v>
      </c>
      <c r="B280" s="251"/>
      <c r="C280" s="251"/>
      <c r="D280" s="252"/>
      <c r="E280" s="252"/>
      <c r="F280" s="251"/>
      <c r="G280" s="253"/>
      <c r="H280" s="253"/>
      <c r="I280" s="102"/>
      <c r="J280" s="252"/>
      <c r="K280" s="252"/>
      <c r="L280" s="103"/>
      <c r="M280" s="103"/>
      <c r="N280" s="102"/>
      <c r="O280" s="102"/>
      <c r="P280" s="102"/>
      <c r="Q280" s="103"/>
      <c r="R280" s="103"/>
      <c r="S280" s="145"/>
      <c r="T280" s="143"/>
      <c r="U280" s="254"/>
      <c r="V280" s="147"/>
      <c r="W280" s="105"/>
      <c r="X280" s="150"/>
    </row>
    <row r="281" spans="1:24" hidden="1">
      <c r="A281" s="140">
        <v>44475</v>
      </c>
      <c r="B281" s="251"/>
      <c r="C281" s="251"/>
      <c r="D281" s="252"/>
      <c r="E281" s="252"/>
      <c r="F281" s="251"/>
      <c r="G281" s="253"/>
      <c r="H281" s="253"/>
      <c r="I281" s="102"/>
      <c r="J281" s="252"/>
      <c r="K281" s="252"/>
      <c r="L281" s="103"/>
      <c r="M281" s="103"/>
      <c r="N281" s="102"/>
      <c r="O281" s="102"/>
      <c r="P281" s="102"/>
      <c r="Q281" s="103"/>
      <c r="R281" s="103"/>
      <c r="S281" s="145"/>
      <c r="T281" s="143"/>
      <c r="U281" s="254"/>
      <c r="V281" s="147"/>
      <c r="W281" s="105"/>
      <c r="X281" s="150"/>
    </row>
    <row r="282" spans="1:24" hidden="1">
      <c r="A282" s="140">
        <v>44476</v>
      </c>
      <c r="B282" s="251"/>
      <c r="C282" s="251"/>
      <c r="D282" s="252"/>
      <c r="E282" s="252"/>
      <c r="F282" s="251"/>
      <c r="G282" s="253"/>
      <c r="H282" s="253"/>
      <c r="I282" s="102"/>
      <c r="J282" s="252"/>
      <c r="K282" s="252"/>
      <c r="L282" s="103"/>
      <c r="M282" s="103"/>
      <c r="N282" s="102"/>
      <c r="O282" s="102"/>
      <c r="P282" s="102"/>
      <c r="Q282" s="103"/>
      <c r="R282" s="103"/>
      <c r="S282" s="145"/>
      <c r="T282" s="143"/>
      <c r="U282" s="254"/>
      <c r="V282" s="147"/>
      <c r="W282" s="105"/>
      <c r="X282" s="150"/>
    </row>
    <row r="283" spans="1:24" hidden="1">
      <c r="A283" s="140">
        <v>44477</v>
      </c>
      <c r="B283" s="251"/>
      <c r="C283" s="251"/>
      <c r="D283" s="252"/>
      <c r="E283" s="252"/>
      <c r="F283" s="251"/>
      <c r="G283" s="253"/>
      <c r="H283" s="253"/>
      <c r="I283" s="102"/>
      <c r="J283" s="252"/>
      <c r="K283" s="252"/>
      <c r="L283" s="103"/>
      <c r="M283" s="103"/>
      <c r="N283" s="102"/>
      <c r="O283" s="102"/>
      <c r="P283" s="102"/>
      <c r="Q283" s="103"/>
      <c r="R283" s="103"/>
      <c r="S283" s="145"/>
      <c r="T283" s="143"/>
      <c r="U283" s="254"/>
      <c r="V283" s="147"/>
      <c r="W283" s="105"/>
      <c r="X283" s="150"/>
    </row>
    <row r="284" spans="1:24" hidden="1">
      <c r="A284" s="140">
        <v>44478</v>
      </c>
      <c r="B284" s="251"/>
      <c r="C284" s="251"/>
      <c r="D284" s="252"/>
      <c r="E284" s="252"/>
      <c r="F284" s="251"/>
      <c r="G284" s="253"/>
      <c r="H284" s="253"/>
      <c r="I284" s="102"/>
      <c r="J284" s="252"/>
      <c r="K284" s="252"/>
      <c r="L284" s="103"/>
      <c r="M284" s="103"/>
      <c r="N284" s="102"/>
      <c r="O284" s="102"/>
      <c r="P284" s="102"/>
      <c r="Q284" s="103"/>
      <c r="R284" s="103"/>
      <c r="S284" s="145"/>
      <c r="T284" s="143"/>
      <c r="U284" s="254"/>
      <c r="V284" s="147"/>
      <c r="W284" s="105"/>
      <c r="X284" s="150"/>
    </row>
    <row r="285" spans="1:24" hidden="1">
      <c r="A285" s="140">
        <v>44479</v>
      </c>
      <c r="B285" s="251"/>
      <c r="C285" s="251"/>
      <c r="D285" s="252"/>
      <c r="E285" s="252"/>
      <c r="F285" s="251"/>
      <c r="G285" s="253"/>
      <c r="H285" s="253"/>
      <c r="I285" s="102"/>
      <c r="J285" s="252"/>
      <c r="K285" s="252"/>
      <c r="L285" s="103"/>
      <c r="M285" s="103"/>
      <c r="N285" s="102"/>
      <c r="O285" s="102"/>
      <c r="P285" s="102"/>
      <c r="Q285" s="103"/>
      <c r="R285" s="103"/>
      <c r="S285" s="145"/>
      <c r="T285" s="143"/>
      <c r="U285" s="254"/>
      <c r="V285" s="147"/>
      <c r="W285" s="105"/>
      <c r="X285" s="150"/>
    </row>
    <row r="286" spans="1:24" hidden="1">
      <c r="A286" s="140">
        <v>44480</v>
      </c>
      <c r="B286" s="251"/>
      <c r="C286" s="251"/>
      <c r="D286" s="252"/>
      <c r="E286" s="252"/>
      <c r="F286" s="251"/>
      <c r="G286" s="253"/>
      <c r="H286" s="253"/>
      <c r="I286" s="102"/>
      <c r="J286" s="252"/>
      <c r="K286" s="252"/>
      <c r="L286" s="103"/>
      <c r="M286" s="103"/>
      <c r="N286" s="102"/>
      <c r="O286" s="102"/>
      <c r="P286" s="102"/>
      <c r="Q286" s="103"/>
      <c r="R286" s="103"/>
      <c r="S286" s="145"/>
      <c r="T286" s="143"/>
      <c r="U286" s="254"/>
      <c r="V286" s="147"/>
      <c r="W286" s="105"/>
      <c r="X286" s="150"/>
    </row>
    <row r="287" spans="1:24" hidden="1">
      <c r="A287" s="140">
        <v>44481</v>
      </c>
      <c r="B287" s="251"/>
      <c r="C287" s="251"/>
      <c r="D287" s="252"/>
      <c r="E287" s="252"/>
      <c r="F287" s="251"/>
      <c r="G287" s="253"/>
      <c r="H287" s="253"/>
      <c r="I287" s="102"/>
      <c r="J287" s="252"/>
      <c r="K287" s="252"/>
      <c r="L287" s="103"/>
      <c r="M287" s="103"/>
      <c r="N287" s="102"/>
      <c r="O287" s="102"/>
      <c r="P287" s="102"/>
      <c r="Q287" s="103"/>
      <c r="R287" s="103"/>
      <c r="S287" s="145"/>
      <c r="T287" s="143"/>
      <c r="U287" s="254"/>
      <c r="V287" s="147"/>
      <c r="W287" s="105"/>
      <c r="X287" s="150"/>
    </row>
    <row r="288" spans="1:24" hidden="1">
      <c r="A288" s="140">
        <v>44482</v>
      </c>
      <c r="B288" s="251"/>
      <c r="C288" s="251"/>
      <c r="D288" s="252"/>
      <c r="E288" s="252"/>
      <c r="F288" s="251"/>
      <c r="G288" s="253"/>
      <c r="H288" s="253"/>
      <c r="I288" s="102"/>
      <c r="J288" s="252"/>
      <c r="K288" s="252"/>
      <c r="L288" s="103"/>
      <c r="M288" s="103"/>
      <c r="N288" s="102"/>
      <c r="O288" s="102"/>
      <c r="P288" s="102"/>
      <c r="Q288" s="103"/>
      <c r="R288" s="103"/>
      <c r="S288" s="145"/>
      <c r="T288" s="143"/>
      <c r="U288" s="254"/>
      <c r="V288" s="147"/>
      <c r="W288" s="105"/>
      <c r="X288" s="150"/>
    </row>
    <row r="289" spans="1:24" hidden="1">
      <c r="A289" s="140">
        <v>44483</v>
      </c>
      <c r="B289" s="251"/>
      <c r="C289" s="251"/>
      <c r="D289" s="252"/>
      <c r="E289" s="252"/>
      <c r="F289" s="251"/>
      <c r="G289" s="253"/>
      <c r="H289" s="253"/>
      <c r="I289" s="102"/>
      <c r="J289" s="252"/>
      <c r="K289" s="252"/>
      <c r="L289" s="103"/>
      <c r="M289" s="103"/>
      <c r="N289" s="102"/>
      <c r="O289" s="102"/>
      <c r="P289" s="102"/>
      <c r="Q289" s="103"/>
      <c r="R289" s="103"/>
      <c r="S289" s="145"/>
      <c r="T289" s="143"/>
      <c r="U289" s="254"/>
      <c r="V289" s="147"/>
      <c r="W289" s="105"/>
      <c r="X289" s="150"/>
    </row>
    <row r="290" spans="1:24" hidden="1">
      <c r="A290" s="140">
        <v>44484</v>
      </c>
      <c r="B290" s="251"/>
      <c r="C290" s="251"/>
      <c r="D290" s="252"/>
      <c r="E290" s="252"/>
      <c r="F290" s="251"/>
      <c r="G290" s="253"/>
      <c r="H290" s="253"/>
      <c r="I290" s="102"/>
      <c r="J290" s="252"/>
      <c r="K290" s="252"/>
      <c r="L290" s="103"/>
      <c r="M290" s="103"/>
      <c r="N290" s="102"/>
      <c r="O290" s="102"/>
      <c r="P290" s="102"/>
      <c r="Q290" s="103"/>
      <c r="R290" s="103"/>
      <c r="S290" s="145"/>
      <c r="T290" s="143"/>
      <c r="U290" s="254"/>
      <c r="V290" s="147"/>
      <c r="W290" s="105"/>
      <c r="X290" s="150"/>
    </row>
    <row r="291" spans="1:24" hidden="1">
      <c r="A291" s="140">
        <v>44485</v>
      </c>
      <c r="B291" s="251"/>
      <c r="C291" s="251"/>
      <c r="D291" s="252"/>
      <c r="E291" s="252"/>
      <c r="F291" s="251"/>
      <c r="G291" s="253"/>
      <c r="H291" s="253"/>
      <c r="I291" s="102"/>
      <c r="J291" s="252"/>
      <c r="K291" s="252"/>
      <c r="L291" s="103"/>
      <c r="M291" s="103"/>
      <c r="N291" s="102"/>
      <c r="O291" s="102"/>
      <c r="P291" s="102"/>
      <c r="Q291" s="103"/>
      <c r="R291" s="103"/>
      <c r="S291" s="145"/>
      <c r="T291" s="143"/>
      <c r="U291" s="254"/>
      <c r="V291" s="147"/>
      <c r="W291" s="105"/>
      <c r="X291" s="150"/>
    </row>
    <row r="292" spans="1:24" hidden="1">
      <c r="A292" s="140">
        <v>44486</v>
      </c>
      <c r="B292" s="251"/>
      <c r="C292" s="251"/>
      <c r="D292" s="252"/>
      <c r="E292" s="252"/>
      <c r="F292" s="251"/>
      <c r="G292" s="253"/>
      <c r="H292" s="253"/>
      <c r="I292" s="102"/>
      <c r="J292" s="252"/>
      <c r="K292" s="252"/>
      <c r="L292" s="103"/>
      <c r="M292" s="103"/>
      <c r="N292" s="102"/>
      <c r="O292" s="102"/>
      <c r="P292" s="102"/>
      <c r="Q292" s="103"/>
      <c r="R292" s="103"/>
      <c r="S292" s="145"/>
      <c r="T292" s="143"/>
      <c r="U292" s="254"/>
      <c r="V292" s="147"/>
      <c r="W292" s="105"/>
      <c r="X292" s="150"/>
    </row>
    <row r="293" spans="1:24" hidden="1">
      <c r="A293" s="140">
        <v>44487</v>
      </c>
      <c r="B293" s="251"/>
      <c r="C293" s="251"/>
      <c r="D293" s="252"/>
      <c r="E293" s="252"/>
      <c r="F293" s="251"/>
      <c r="G293" s="253"/>
      <c r="H293" s="253"/>
      <c r="I293" s="102"/>
      <c r="J293" s="252"/>
      <c r="K293" s="252"/>
      <c r="L293" s="103"/>
      <c r="M293" s="103"/>
      <c r="N293" s="102"/>
      <c r="O293" s="102"/>
      <c r="P293" s="102"/>
      <c r="Q293" s="103"/>
      <c r="R293" s="103"/>
      <c r="S293" s="145"/>
      <c r="T293" s="143"/>
      <c r="U293" s="254"/>
      <c r="V293" s="147"/>
      <c r="W293" s="105"/>
      <c r="X293" s="150"/>
    </row>
    <row r="294" spans="1:24" hidden="1">
      <c r="A294" s="140">
        <v>44488</v>
      </c>
      <c r="B294" s="251"/>
      <c r="C294" s="251"/>
      <c r="D294" s="252"/>
      <c r="E294" s="252"/>
      <c r="F294" s="251"/>
      <c r="G294" s="253"/>
      <c r="H294" s="253"/>
      <c r="I294" s="102"/>
      <c r="J294" s="252"/>
      <c r="K294" s="252"/>
      <c r="L294" s="103"/>
      <c r="M294" s="103"/>
      <c r="N294" s="102"/>
      <c r="O294" s="102"/>
      <c r="P294" s="102"/>
      <c r="Q294" s="103"/>
      <c r="R294" s="103"/>
      <c r="S294" s="145"/>
      <c r="T294" s="143"/>
      <c r="U294" s="254"/>
      <c r="V294" s="147"/>
      <c r="W294" s="105"/>
      <c r="X294" s="150"/>
    </row>
    <row r="295" spans="1:24" hidden="1">
      <c r="A295" s="140">
        <v>44489</v>
      </c>
      <c r="B295" s="251"/>
      <c r="C295" s="251"/>
      <c r="D295" s="252"/>
      <c r="E295" s="252"/>
      <c r="F295" s="251"/>
      <c r="G295" s="253"/>
      <c r="H295" s="253"/>
      <c r="I295" s="102"/>
      <c r="J295" s="252"/>
      <c r="K295" s="252"/>
      <c r="L295" s="103"/>
      <c r="M295" s="103"/>
      <c r="N295" s="102"/>
      <c r="O295" s="102"/>
      <c r="P295" s="102"/>
      <c r="Q295" s="103"/>
      <c r="R295" s="103"/>
      <c r="S295" s="145"/>
      <c r="T295" s="143"/>
      <c r="U295" s="254"/>
      <c r="V295" s="147"/>
      <c r="W295" s="105"/>
      <c r="X295" s="150"/>
    </row>
    <row r="296" spans="1:24" hidden="1">
      <c r="A296" s="140">
        <v>44490</v>
      </c>
      <c r="B296" s="251"/>
      <c r="C296" s="251"/>
      <c r="D296" s="252"/>
      <c r="E296" s="252"/>
      <c r="F296" s="251"/>
      <c r="G296" s="253"/>
      <c r="H296" s="253"/>
      <c r="I296" s="102"/>
      <c r="J296" s="252"/>
      <c r="K296" s="252"/>
      <c r="L296" s="103"/>
      <c r="M296" s="103"/>
      <c r="N296" s="102"/>
      <c r="O296" s="102"/>
      <c r="P296" s="102"/>
      <c r="Q296" s="103"/>
      <c r="R296" s="103"/>
      <c r="S296" s="145"/>
      <c r="T296" s="143"/>
      <c r="U296" s="254"/>
      <c r="V296" s="147"/>
      <c r="W296" s="105"/>
      <c r="X296" s="150"/>
    </row>
    <row r="297" spans="1:24" hidden="1">
      <c r="A297" s="140">
        <v>44491</v>
      </c>
      <c r="B297" s="251"/>
      <c r="C297" s="251"/>
      <c r="D297" s="252"/>
      <c r="E297" s="252"/>
      <c r="F297" s="251"/>
      <c r="G297" s="253"/>
      <c r="H297" s="253"/>
      <c r="I297" s="102"/>
      <c r="J297" s="252"/>
      <c r="K297" s="252"/>
      <c r="L297" s="103"/>
      <c r="M297" s="103"/>
      <c r="N297" s="102"/>
      <c r="O297" s="102"/>
      <c r="P297" s="102"/>
      <c r="Q297" s="103"/>
      <c r="R297" s="103"/>
      <c r="S297" s="145"/>
      <c r="T297" s="143"/>
      <c r="U297" s="254"/>
      <c r="V297" s="147"/>
      <c r="W297" s="105"/>
      <c r="X297" s="150"/>
    </row>
    <row r="298" spans="1:24" hidden="1">
      <c r="A298" s="140">
        <v>44492</v>
      </c>
      <c r="B298" s="251"/>
      <c r="C298" s="251"/>
      <c r="D298" s="252"/>
      <c r="E298" s="252"/>
      <c r="F298" s="251"/>
      <c r="G298" s="253"/>
      <c r="H298" s="253"/>
      <c r="I298" s="102"/>
      <c r="J298" s="252"/>
      <c r="K298" s="252"/>
      <c r="L298" s="103"/>
      <c r="M298" s="103"/>
      <c r="N298" s="102"/>
      <c r="O298" s="102"/>
      <c r="P298" s="102"/>
      <c r="Q298" s="103"/>
      <c r="R298" s="103"/>
      <c r="S298" s="145"/>
      <c r="T298" s="143"/>
      <c r="U298" s="254"/>
      <c r="V298" s="147"/>
      <c r="W298" s="105"/>
      <c r="X298" s="150"/>
    </row>
    <row r="299" spans="1:24" hidden="1">
      <c r="A299" s="140">
        <v>44493</v>
      </c>
      <c r="B299" s="251"/>
      <c r="C299" s="251"/>
      <c r="D299" s="252"/>
      <c r="E299" s="252"/>
      <c r="F299" s="251"/>
      <c r="G299" s="253"/>
      <c r="H299" s="253"/>
      <c r="I299" s="102"/>
      <c r="J299" s="252"/>
      <c r="K299" s="252"/>
      <c r="L299" s="103"/>
      <c r="M299" s="103"/>
      <c r="N299" s="102"/>
      <c r="O299" s="102"/>
      <c r="P299" s="102"/>
      <c r="Q299" s="103"/>
      <c r="R299" s="103"/>
      <c r="S299" s="145"/>
      <c r="T299" s="143"/>
      <c r="U299" s="254"/>
      <c r="V299" s="147"/>
      <c r="W299" s="105"/>
      <c r="X299" s="150"/>
    </row>
    <row r="300" spans="1:24" hidden="1">
      <c r="A300" s="140">
        <v>44494</v>
      </c>
      <c r="B300" s="251"/>
      <c r="C300" s="251"/>
      <c r="D300" s="252"/>
      <c r="E300" s="252"/>
      <c r="F300" s="251"/>
      <c r="G300" s="253"/>
      <c r="H300" s="253"/>
      <c r="I300" s="102"/>
      <c r="J300" s="252"/>
      <c r="K300" s="252"/>
      <c r="L300" s="103"/>
      <c r="M300" s="103"/>
      <c r="N300" s="102"/>
      <c r="O300" s="102"/>
      <c r="P300" s="102"/>
      <c r="Q300" s="103"/>
      <c r="R300" s="103"/>
      <c r="S300" s="145"/>
      <c r="T300" s="143"/>
      <c r="U300" s="254"/>
      <c r="V300" s="147"/>
      <c r="W300" s="105"/>
      <c r="X300" s="150"/>
    </row>
    <row r="301" spans="1:24" hidden="1">
      <c r="A301" s="140">
        <v>44495</v>
      </c>
      <c r="B301" s="251"/>
      <c r="C301" s="251"/>
      <c r="D301" s="252"/>
      <c r="E301" s="252"/>
      <c r="F301" s="251"/>
      <c r="G301" s="253"/>
      <c r="H301" s="253"/>
      <c r="I301" s="102"/>
      <c r="J301" s="252"/>
      <c r="K301" s="252"/>
      <c r="L301" s="103"/>
      <c r="M301" s="103"/>
      <c r="N301" s="102"/>
      <c r="O301" s="102"/>
      <c r="P301" s="102"/>
      <c r="Q301" s="103"/>
      <c r="R301" s="103"/>
      <c r="S301" s="145"/>
      <c r="T301" s="143"/>
      <c r="U301" s="254"/>
      <c r="V301" s="147"/>
      <c r="W301" s="105"/>
      <c r="X301" s="150"/>
    </row>
    <row r="302" spans="1:24" hidden="1">
      <c r="A302" s="140">
        <v>44496</v>
      </c>
      <c r="B302" s="251"/>
      <c r="C302" s="251"/>
      <c r="D302" s="252"/>
      <c r="E302" s="252"/>
      <c r="F302" s="251"/>
      <c r="G302" s="253"/>
      <c r="H302" s="253"/>
      <c r="I302" s="102"/>
      <c r="J302" s="252"/>
      <c r="K302" s="252"/>
      <c r="L302" s="103"/>
      <c r="M302" s="103"/>
      <c r="N302" s="102"/>
      <c r="O302" s="102"/>
      <c r="P302" s="102"/>
      <c r="Q302" s="103"/>
      <c r="R302" s="103"/>
      <c r="S302" s="145"/>
      <c r="T302" s="143"/>
      <c r="U302" s="254"/>
      <c r="V302" s="147"/>
      <c r="W302" s="105"/>
      <c r="X302" s="150"/>
    </row>
    <row r="303" spans="1:24" hidden="1">
      <c r="A303" s="140">
        <v>44497</v>
      </c>
      <c r="B303" s="251"/>
      <c r="C303" s="251"/>
      <c r="D303" s="252"/>
      <c r="E303" s="252"/>
      <c r="F303" s="251"/>
      <c r="G303" s="253"/>
      <c r="H303" s="253"/>
      <c r="I303" s="102"/>
      <c r="J303" s="252"/>
      <c r="K303" s="252"/>
      <c r="L303" s="103"/>
      <c r="M303" s="103"/>
      <c r="N303" s="102"/>
      <c r="O303" s="102"/>
      <c r="P303" s="102"/>
      <c r="Q303" s="103"/>
      <c r="R303" s="103"/>
      <c r="S303" s="145"/>
      <c r="T303" s="143"/>
      <c r="U303" s="254"/>
      <c r="V303" s="147"/>
      <c r="W303" s="105"/>
      <c r="X303" s="150"/>
    </row>
    <row r="304" spans="1:24" hidden="1">
      <c r="A304" s="140">
        <v>44498</v>
      </c>
      <c r="B304" s="251"/>
      <c r="C304" s="251"/>
      <c r="D304" s="252"/>
      <c r="E304" s="252"/>
      <c r="F304" s="251"/>
      <c r="G304" s="253"/>
      <c r="H304" s="253"/>
      <c r="I304" s="102"/>
      <c r="J304" s="252"/>
      <c r="K304" s="252"/>
      <c r="L304" s="103"/>
      <c r="M304" s="103"/>
      <c r="N304" s="102"/>
      <c r="O304" s="102"/>
      <c r="P304" s="102"/>
      <c r="Q304" s="103"/>
      <c r="R304" s="103"/>
      <c r="S304" s="145"/>
      <c r="T304" s="143"/>
      <c r="U304" s="254"/>
      <c r="V304" s="147"/>
      <c r="W304" s="105"/>
      <c r="X304" s="150"/>
    </row>
    <row r="305" spans="1:24" hidden="1">
      <c r="A305" s="140">
        <v>44499</v>
      </c>
      <c r="B305" s="251"/>
      <c r="C305" s="251"/>
      <c r="D305" s="252"/>
      <c r="E305" s="252"/>
      <c r="F305" s="251"/>
      <c r="G305" s="253"/>
      <c r="H305" s="253"/>
      <c r="I305" s="102"/>
      <c r="J305" s="252"/>
      <c r="K305" s="252"/>
      <c r="L305" s="103"/>
      <c r="M305" s="103"/>
      <c r="N305" s="102"/>
      <c r="O305" s="102"/>
      <c r="P305" s="102"/>
      <c r="Q305" s="103"/>
      <c r="R305" s="103"/>
      <c r="S305" s="145"/>
      <c r="T305" s="143"/>
      <c r="U305" s="254"/>
      <c r="V305" s="147"/>
      <c r="W305" s="105"/>
      <c r="X305" s="150"/>
    </row>
    <row r="306" spans="1:24" hidden="1">
      <c r="A306" s="140">
        <v>44500</v>
      </c>
      <c r="B306" s="251"/>
      <c r="C306" s="251"/>
      <c r="D306" s="252"/>
      <c r="E306" s="252"/>
      <c r="F306" s="251"/>
      <c r="G306" s="253"/>
      <c r="H306" s="253"/>
      <c r="I306" s="102"/>
      <c r="J306" s="252"/>
      <c r="K306" s="252"/>
      <c r="L306" s="103"/>
      <c r="M306" s="103"/>
      <c r="N306" s="102"/>
      <c r="O306" s="102"/>
      <c r="P306" s="102"/>
      <c r="Q306" s="103"/>
      <c r="R306" s="103"/>
      <c r="S306" s="145"/>
      <c r="T306" s="143"/>
      <c r="U306" s="254"/>
      <c r="V306" s="147"/>
      <c r="W306" s="105"/>
      <c r="X306" s="150"/>
    </row>
    <row r="307" spans="1:24" hidden="1">
      <c r="A307" s="140">
        <v>44501</v>
      </c>
      <c r="B307" s="251"/>
      <c r="C307" s="251"/>
      <c r="D307" s="252"/>
      <c r="E307" s="252"/>
      <c r="F307" s="251"/>
      <c r="G307" s="253"/>
      <c r="H307" s="253"/>
      <c r="I307" s="102"/>
      <c r="J307" s="252"/>
      <c r="K307" s="252"/>
      <c r="L307" s="103"/>
      <c r="M307" s="103"/>
      <c r="N307" s="102"/>
      <c r="O307" s="102"/>
      <c r="P307" s="102"/>
      <c r="Q307" s="103"/>
      <c r="R307" s="103"/>
      <c r="S307" s="145"/>
      <c r="T307" s="143"/>
      <c r="U307" s="254"/>
      <c r="V307" s="147"/>
      <c r="W307" s="105"/>
      <c r="X307" s="150"/>
    </row>
    <row r="308" spans="1:24" hidden="1">
      <c r="A308" s="140">
        <v>44502</v>
      </c>
      <c r="B308" s="251"/>
      <c r="C308" s="251"/>
      <c r="D308" s="252"/>
      <c r="E308" s="252"/>
      <c r="F308" s="251"/>
      <c r="G308" s="253"/>
      <c r="H308" s="253"/>
      <c r="I308" s="102"/>
      <c r="J308" s="252"/>
      <c r="K308" s="252"/>
      <c r="L308" s="103"/>
      <c r="M308" s="103"/>
      <c r="N308" s="102"/>
      <c r="O308" s="102"/>
      <c r="P308" s="102"/>
      <c r="Q308" s="103"/>
      <c r="R308" s="103"/>
      <c r="S308" s="145"/>
      <c r="T308" s="143"/>
      <c r="U308" s="254"/>
      <c r="V308" s="147"/>
      <c r="W308" s="105"/>
      <c r="X308" s="150"/>
    </row>
    <row r="309" spans="1:24" hidden="1">
      <c r="A309" s="140">
        <v>44503</v>
      </c>
      <c r="B309" s="251"/>
      <c r="C309" s="251"/>
      <c r="D309" s="252"/>
      <c r="E309" s="252"/>
      <c r="F309" s="251"/>
      <c r="G309" s="253"/>
      <c r="H309" s="253"/>
      <c r="I309" s="102"/>
      <c r="J309" s="252"/>
      <c r="K309" s="252"/>
      <c r="L309" s="103"/>
      <c r="M309" s="103"/>
      <c r="N309" s="102"/>
      <c r="O309" s="102"/>
      <c r="P309" s="102"/>
      <c r="Q309" s="103"/>
      <c r="R309" s="103"/>
      <c r="S309" s="145"/>
      <c r="T309" s="143"/>
      <c r="U309" s="254"/>
      <c r="V309" s="147"/>
      <c r="W309" s="105"/>
      <c r="X309" s="150"/>
    </row>
    <row r="310" spans="1:24" hidden="1">
      <c r="A310" s="140">
        <v>44504</v>
      </c>
      <c r="B310" s="251"/>
      <c r="C310" s="251"/>
      <c r="D310" s="252"/>
      <c r="E310" s="252"/>
      <c r="F310" s="251"/>
      <c r="G310" s="253"/>
      <c r="H310" s="253"/>
      <c r="I310" s="102"/>
      <c r="J310" s="252"/>
      <c r="K310" s="252"/>
      <c r="L310" s="103"/>
      <c r="M310" s="103"/>
      <c r="N310" s="102"/>
      <c r="O310" s="102"/>
      <c r="P310" s="102"/>
      <c r="Q310" s="103"/>
      <c r="R310" s="103"/>
      <c r="S310" s="145"/>
      <c r="T310" s="143"/>
      <c r="U310" s="254"/>
      <c r="V310" s="147"/>
      <c r="W310" s="105"/>
      <c r="X310" s="150"/>
    </row>
    <row r="311" spans="1:24" hidden="1">
      <c r="A311" s="140">
        <v>44505</v>
      </c>
      <c r="B311" s="251"/>
      <c r="C311" s="251"/>
      <c r="D311" s="252"/>
      <c r="E311" s="252"/>
      <c r="F311" s="251"/>
      <c r="G311" s="253"/>
      <c r="H311" s="253"/>
      <c r="I311" s="102"/>
      <c r="J311" s="252"/>
      <c r="K311" s="252"/>
      <c r="L311" s="103"/>
      <c r="M311" s="103"/>
      <c r="N311" s="102"/>
      <c r="O311" s="102"/>
      <c r="P311" s="102"/>
      <c r="Q311" s="103"/>
      <c r="R311" s="103"/>
      <c r="S311" s="145"/>
      <c r="T311" s="143"/>
      <c r="U311" s="254"/>
      <c r="V311" s="147"/>
      <c r="W311" s="105"/>
      <c r="X311" s="150"/>
    </row>
    <row r="312" spans="1:24" hidden="1">
      <c r="A312" s="140">
        <v>44506</v>
      </c>
      <c r="B312" s="251"/>
      <c r="C312" s="251"/>
      <c r="D312" s="252"/>
      <c r="E312" s="252"/>
      <c r="F312" s="251"/>
      <c r="G312" s="253"/>
      <c r="H312" s="253"/>
      <c r="I312" s="102"/>
      <c r="J312" s="252"/>
      <c r="K312" s="252"/>
      <c r="L312" s="103"/>
      <c r="M312" s="103"/>
      <c r="N312" s="102"/>
      <c r="O312" s="102"/>
      <c r="P312" s="102"/>
      <c r="Q312" s="103"/>
      <c r="R312" s="103"/>
      <c r="S312" s="145"/>
      <c r="T312" s="143"/>
      <c r="U312" s="254"/>
      <c r="V312" s="147"/>
      <c r="W312" s="105"/>
      <c r="X312" s="150"/>
    </row>
    <row r="313" spans="1:24" hidden="1">
      <c r="A313" s="140">
        <v>44507</v>
      </c>
      <c r="B313" s="251"/>
      <c r="C313" s="251"/>
      <c r="D313" s="252"/>
      <c r="E313" s="252"/>
      <c r="F313" s="251"/>
      <c r="G313" s="253"/>
      <c r="H313" s="253"/>
      <c r="I313" s="102"/>
      <c r="J313" s="252"/>
      <c r="K313" s="252"/>
      <c r="L313" s="103"/>
      <c r="M313" s="103"/>
      <c r="N313" s="102"/>
      <c r="O313" s="102"/>
      <c r="P313" s="102"/>
      <c r="Q313" s="103"/>
      <c r="R313" s="103"/>
      <c r="S313" s="145"/>
      <c r="T313" s="143"/>
      <c r="U313" s="254"/>
      <c r="V313" s="147"/>
      <c r="W313" s="105"/>
      <c r="X313" s="150"/>
    </row>
    <row r="314" spans="1:24" hidden="1">
      <c r="A314" s="140">
        <v>44508</v>
      </c>
      <c r="B314" s="251"/>
      <c r="C314" s="251"/>
      <c r="D314" s="252"/>
      <c r="E314" s="252"/>
      <c r="F314" s="251"/>
      <c r="G314" s="253"/>
      <c r="H314" s="253"/>
      <c r="I314" s="102"/>
      <c r="J314" s="252"/>
      <c r="K314" s="252"/>
      <c r="L314" s="103"/>
      <c r="M314" s="103"/>
      <c r="N314" s="102"/>
      <c r="O314" s="102"/>
      <c r="P314" s="102"/>
      <c r="Q314" s="103"/>
      <c r="R314" s="103"/>
      <c r="S314" s="145"/>
      <c r="T314" s="143"/>
      <c r="U314" s="254"/>
      <c r="V314" s="147"/>
      <c r="W314" s="105"/>
      <c r="X314" s="150"/>
    </row>
    <row r="315" spans="1:24" hidden="1">
      <c r="A315" s="140">
        <v>44509</v>
      </c>
      <c r="B315" s="251"/>
      <c r="C315" s="251"/>
      <c r="D315" s="252"/>
      <c r="E315" s="252"/>
      <c r="F315" s="251"/>
      <c r="G315" s="253"/>
      <c r="H315" s="253"/>
      <c r="I315" s="102"/>
      <c r="J315" s="252"/>
      <c r="K315" s="252"/>
      <c r="L315" s="103"/>
      <c r="M315" s="103"/>
      <c r="N315" s="102"/>
      <c r="O315" s="102"/>
      <c r="P315" s="102"/>
      <c r="Q315" s="103"/>
      <c r="R315" s="103"/>
      <c r="S315" s="145"/>
      <c r="T315" s="143"/>
      <c r="U315" s="254"/>
      <c r="V315" s="147"/>
      <c r="W315" s="105"/>
      <c r="X315" s="150"/>
    </row>
    <row r="316" spans="1:24" hidden="1">
      <c r="A316" s="140">
        <v>44510</v>
      </c>
      <c r="B316" s="251"/>
      <c r="C316" s="251"/>
      <c r="D316" s="252"/>
      <c r="E316" s="252"/>
      <c r="F316" s="251"/>
      <c r="G316" s="253"/>
      <c r="H316" s="253"/>
      <c r="I316" s="102"/>
      <c r="J316" s="252"/>
      <c r="K316" s="252"/>
      <c r="L316" s="103"/>
      <c r="M316" s="103"/>
      <c r="N316" s="102"/>
      <c r="O316" s="102"/>
      <c r="P316" s="102"/>
      <c r="Q316" s="103"/>
      <c r="R316" s="103"/>
      <c r="S316" s="145"/>
      <c r="T316" s="143"/>
      <c r="U316" s="254"/>
      <c r="V316" s="147"/>
      <c r="W316" s="105"/>
      <c r="X316" s="150"/>
    </row>
    <row r="317" spans="1:24" hidden="1">
      <c r="A317" s="140">
        <v>44511</v>
      </c>
      <c r="B317" s="251"/>
      <c r="C317" s="251"/>
      <c r="D317" s="252"/>
      <c r="E317" s="252"/>
      <c r="F317" s="251"/>
      <c r="G317" s="253"/>
      <c r="H317" s="253"/>
      <c r="I317" s="102"/>
      <c r="J317" s="252"/>
      <c r="K317" s="252"/>
      <c r="L317" s="103"/>
      <c r="M317" s="103"/>
      <c r="N317" s="102"/>
      <c r="O317" s="102"/>
      <c r="P317" s="102"/>
      <c r="Q317" s="103"/>
      <c r="R317" s="103"/>
      <c r="S317" s="145"/>
      <c r="T317" s="143"/>
      <c r="U317" s="254"/>
      <c r="V317" s="147"/>
      <c r="W317" s="105"/>
      <c r="X317" s="150"/>
    </row>
    <row r="318" spans="1:24" hidden="1">
      <c r="A318" s="140">
        <v>44512</v>
      </c>
      <c r="B318" s="251"/>
      <c r="C318" s="251"/>
      <c r="D318" s="252"/>
      <c r="E318" s="252"/>
      <c r="F318" s="251"/>
      <c r="G318" s="253"/>
      <c r="H318" s="253"/>
      <c r="I318" s="102"/>
      <c r="J318" s="252"/>
      <c r="K318" s="252"/>
      <c r="L318" s="103"/>
      <c r="M318" s="103"/>
      <c r="N318" s="102"/>
      <c r="O318" s="102"/>
      <c r="P318" s="102"/>
      <c r="Q318" s="103"/>
      <c r="R318" s="103"/>
      <c r="S318" s="145"/>
      <c r="T318" s="143"/>
      <c r="U318" s="254"/>
      <c r="V318" s="147"/>
      <c r="W318" s="105"/>
      <c r="X318" s="150"/>
    </row>
    <row r="319" spans="1:24" hidden="1">
      <c r="A319" s="140">
        <v>44513</v>
      </c>
      <c r="B319" s="251"/>
      <c r="C319" s="251"/>
      <c r="D319" s="252"/>
      <c r="E319" s="252"/>
      <c r="F319" s="251"/>
      <c r="G319" s="253"/>
      <c r="H319" s="253"/>
      <c r="I319" s="102"/>
      <c r="J319" s="252"/>
      <c r="K319" s="252"/>
      <c r="L319" s="103"/>
      <c r="M319" s="103"/>
      <c r="N319" s="102"/>
      <c r="O319" s="102"/>
      <c r="P319" s="102"/>
      <c r="Q319" s="103"/>
      <c r="R319" s="103"/>
      <c r="S319" s="145"/>
      <c r="T319" s="143"/>
      <c r="U319" s="254"/>
      <c r="V319" s="147"/>
      <c r="W319" s="105"/>
      <c r="X319" s="150"/>
    </row>
    <row r="320" spans="1:24" hidden="1">
      <c r="A320" s="140">
        <v>44514</v>
      </c>
      <c r="B320" s="251"/>
      <c r="C320" s="251"/>
      <c r="D320" s="252"/>
      <c r="E320" s="252"/>
      <c r="F320" s="251"/>
      <c r="G320" s="253"/>
      <c r="H320" s="253"/>
      <c r="I320" s="102"/>
      <c r="J320" s="252"/>
      <c r="K320" s="252"/>
      <c r="L320" s="103"/>
      <c r="M320" s="103"/>
      <c r="N320" s="102"/>
      <c r="O320" s="102"/>
      <c r="P320" s="102"/>
      <c r="Q320" s="103"/>
      <c r="R320" s="103"/>
      <c r="S320" s="145"/>
      <c r="T320" s="143"/>
      <c r="U320" s="254"/>
      <c r="V320" s="147"/>
      <c r="W320" s="105"/>
      <c r="X320" s="150"/>
    </row>
    <row r="321" spans="1:24" hidden="1">
      <c r="A321" s="140">
        <v>44515</v>
      </c>
      <c r="B321" s="251"/>
      <c r="C321" s="251"/>
      <c r="D321" s="252"/>
      <c r="E321" s="252"/>
      <c r="F321" s="251"/>
      <c r="G321" s="253"/>
      <c r="H321" s="253"/>
      <c r="I321" s="102"/>
      <c r="J321" s="252"/>
      <c r="K321" s="252"/>
      <c r="L321" s="103"/>
      <c r="M321" s="103"/>
      <c r="N321" s="102"/>
      <c r="O321" s="102"/>
      <c r="P321" s="102"/>
      <c r="Q321" s="103"/>
      <c r="R321" s="103"/>
      <c r="S321" s="145"/>
      <c r="T321" s="143"/>
      <c r="U321" s="254"/>
      <c r="V321" s="147"/>
      <c r="W321" s="105"/>
      <c r="X321" s="150"/>
    </row>
    <row r="322" spans="1:24" hidden="1">
      <c r="A322" s="140">
        <v>44516</v>
      </c>
      <c r="B322" s="251"/>
      <c r="C322" s="251"/>
      <c r="D322" s="252"/>
      <c r="E322" s="252"/>
      <c r="F322" s="251"/>
      <c r="G322" s="253"/>
      <c r="H322" s="253"/>
      <c r="I322" s="102"/>
      <c r="J322" s="252"/>
      <c r="K322" s="252"/>
      <c r="L322" s="103"/>
      <c r="M322" s="103"/>
      <c r="N322" s="102"/>
      <c r="O322" s="102"/>
      <c r="P322" s="102"/>
      <c r="Q322" s="103"/>
      <c r="R322" s="103"/>
      <c r="S322" s="145"/>
      <c r="T322" s="143"/>
      <c r="U322" s="254"/>
      <c r="V322" s="147"/>
      <c r="W322" s="105"/>
      <c r="X322" s="150"/>
    </row>
    <row r="323" spans="1:24" hidden="1">
      <c r="A323" s="140">
        <v>44517</v>
      </c>
      <c r="B323" s="251"/>
      <c r="C323" s="251"/>
      <c r="D323" s="252"/>
      <c r="E323" s="252"/>
      <c r="F323" s="251"/>
      <c r="G323" s="253"/>
      <c r="H323" s="253"/>
      <c r="I323" s="102"/>
      <c r="J323" s="252"/>
      <c r="K323" s="252"/>
      <c r="L323" s="103"/>
      <c r="M323" s="103"/>
      <c r="N323" s="102"/>
      <c r="O323" s="102"/>
      <c r="P323" s="102"/>
      <c r="Q323" s="103"/>
      <c r="R323" s="103"/>
      <c r="S323" s="145"/>
      <c r="T323" s="143"/>
      <c r="U323" s="254"/>
      <c r="V323" s="147"/>
      <c r="W323" s="105"/>
      <c r="X323" s="150"/>
    </row>
    <row r="324" spans="1:24" hidden="1">
      <c r="A324" s="140">
        <v>44518</v>
      </c>
      <c r="B324" s="251"/>
      <c r="C324" s="251"/>
      <c r="D324" s="252"/>
      <c r="E324" s="252"/>
      <c r="F324" s="251"/>
      <c r="G324" s="253"/>
      <c r="H324" s="253"/>
      <c r="I324" s="102"/>
      <c r="J324" s="252"/>
      <c r="K324" s="252"/>
      <c r="L324" s="103"/>
      <c r="M324" s="103"/>
      <c r="N324" s="102"/>
      <c r="O324" s="102"/>
      <c r="P324" s="102"/>
      <c r="Q324" s="103"/>
      <c r="R324" s="103"/>
      <c r="S324" s="145"/>
      <c r="T324" s="143"/>
      <c r="U324" s="254"/>
      <c r="V324" s="147"/>
      <c r="W324" s="105"/>
      <c r="X324" s="150"/>
    </row>
    <row r="325" spans="1:24" hidden="1">
      <c r="A325" s="140">
        <v>44519</v>
      </c>
      <c r="B325" s="251"/>
      <c r="C325" s="251"/>
      <c r="D325" s="252"/>
      <c r="E325" s="252"/>
      <c r="F325" s="251"/>
      <c r="G325" s="253"/>
      <c r="H325" s="253"/>
      <c r="I325" s="102"/>
      <c r="J325" s="252"/>
      <c r="K325" s="252"/>
      <c r="L325" s="103"/>
      <c r="M325" s="103"/>
      <c r="N325" s="102"/>
      <c r="O325" s="102"/>
      <c r="P325" s="102"/>
      <c r="Q325" s="103"/>
      <c r="R325" s="103"/>
      <c r="S325" s="145"/>
      <c r="T325" s="143"/>
      <c r="U325" s="254"/>
      <c r="V325" s="147"/>
      <c r="W325" s="105"/>
      <c r="X325" s="150"/>
    </row>
    <row r="326" spans="1:24" hidden="1">
      <c r="A326" s="140">
        <v>44520</v>
      </c>
      <c r="B326" s="251"/>
      <c r="C326" s="251"/>
      <c r="D326" s="252"/>
      <c r="E326" s="252"/>
      <c r="F326" s="251"/>
      <c r="G326" s="253"/>
      <c r="H326" s="253"/>
      <c r="I326" s="102"/>
      <c r="J326" s="252"/>
      <c r="K326" s="252"/>
      <c r="L326" s="103"/>
      <c r="M326" s="103"/>
      <c r="N326" s="102"/>
      <c r="O326" s="102"/>
      <c r="P326" s="102"/>
      <c r="Q326" s="103"/>
      <c r="R326" s="103"/>
      <c r="S326" s="145"/>
      <c r="T326" s="143"/>
      <c r="U326" s="254"/>
      <c r="V326" s="147"/>
      <c r="W326" s="105"/>
      <c r="X326" s="150"/>
    </row>
    <row r="327" spans="1:24" hidden="1">
      <c r="A327" s="140">
        <v>44521</v>
      </c>
      <c r="B327" s="251"/>
      <c r="C327" s="251"/>
      <c r="D327" s="252"/>
      <c r="E327" s="252"/>
      <c r="F327" s="251"/>
      <c r="G327" s="253"/>
      <c r="H327" s="253"/>
      <c r="I327" s="102"/>
      <c r="J327" s="252"/>
      <c r="K327" s="252"/>
      <c r="L327" s="103"/>
      <c r="M327" s="103"/>
      <c r="N327" s="102"/>
      <c r="O327" s="102"/>
      <c r="P327" s="102"/>
      <c r="Q327" s="103"/>
      <c r="R327" s="103"/>
      <c r="S327" s="145"/>
      <c r="T327" s="143"/>
      <c r="U327" s="254"/>
      <c r="V327" s="147"/>
      <c r="W327" s="105"/>
      <c r="X327" s="150"/>
    </row>
    <row r="328" spans="1:24" hidden="1">
      <c r="A328" s="140">
        <v>44522</v>
      </c>
      <c r="B328" s="251"/>
      <c r="C328" s="251"/>
      <c r="D328" s="252"/>
      <c r="E328" s="252"/>
      <c r="F328" s="251"/>
      <c r="G328" s="253"/>
      <c r="H328" s="253"/>
      <c r="I328" s="102"/>
      <c r="J328" s="252"/>
      <c r="K328" s="252"/>
      <c r="L328" s="103"/>
      <c r="M328" s="103"/>
      <c r="N328" s="102"/>
      <c r="O328" s="102"/>
      <c r="P328" s="102"/>
      <c r="Q328" s="103"/>
      <c r="R328" s="103"/>
      <c r="S328" s="145"/>
      <c r="T328" s="143"/>
      <c r="U328" s="254"/>
      <c r="V328" s="147"/>
      <c r="W328" s="105"/>
      <c r="X328" s="150"/>
    </row>
    <row r="329" spans="1:24" hidden="1">
      <c r="A329" s="140">
        <v>44523</v>
      </c>
      <c r="B329" s="251"/>
      <c r="C329" s="251"/>
      <c r="D329" s="252"/>
      <c r="E329" s="252"/>
      <c r="F329" s="251"/>
      <c r="G329" s="253"/>
      <c r="H329" s="253"/>
      <c r="I329" s="102"/>
      <c r="J329" s="252"/>
      <c r="K329" s="252"/>
      <c r="L329" s="103"/>
      <c r="M329" s="103"/>
      <c r="N329" s="102"/>
      <c r="O329" s="102"/>
      <c r="P329" s="102"/>
      <c r="Q329" s="103"/>
      <c r="R329" s="103"/>
      <c r="S329" s="145"/>
      <c r="T329" s="143"/>
      <c r="U329" s="254"/>
      <c r="V329" s="147"/>
      <c r="W329" s="105"/>
      <c r="X329" s="150"/>
    </row>
    <row r="330" spans="1:24" hidden="1">
      <c r="A330" s="140">
        <v>44524</v>
      </c>
      <c r="B330" s="251"/>
      <c r="C330" s="251"/>
      <c r="D330" s="252"/>
      <c r="E330" s="252"/>
      <c r="F330" s="251"/>
      <c r="G330" s="253"/>
      <c r="H330" s="253"/>
      <c r="I330" s="102"/>
      <c r="J330" s="252"/>
      <c r="K330" s="252"/>
      <c r="L330" s="103"/>
      <c r="M330" s="103"/>
      <c r="N330" s="102"/>
      <c r="O330" s="102"/>
      <c r="P330" s="102"/>
      <c r="Q330" s="103"/>
      <c r="R330" s="103"/>
      <c r="S330" s="145"/>
      <c r="T330" s="143"/>
      <c r="U330" s="254"/>
      <c r="V330" s="147"/>
      <c r="W330" s="105"/>
      <c r="X330" s="150"/>
    </row>
    <row r="331" spans="1:24" hidden="1">
      <c r="A331" s="140">
        <v>44525</v>
      </c>
      <c r="B331" s="251"/>
      <c r="C331" s="251"/>
      <c r="D331" s="252"/>
      <c r="E331" s="252"/>
      <c r="F331" s="251"/>
      <c r="G331" s="253"/>
      <c r="H331" s="253"/>
      <c r="I331" s="102"/>
      <c r="J331" s="252"/>
      <c r="K331" s="252"/>
      <c r="L331" s="103"/>
      <c r="M331" s="103"/>
      <c r="N331" s="102"/>
      <c r="O331" s="102"/>
      <c r="P331" s="102"/>
      <c r="Q331" s="103"/>
      <c r="R331" s="103"/>
      <c r="S331" s="145"/>
      <c r="T331" s="143"/>
      <c r="U331" s="254"/>
      <c r="V331" s="147"/>
      <c r="W331" s="105"/>
      <c r="X331" s="150"/>
    </row>
    <row r="332" spans="1:24" hidden="1">
      <c r="A332" s="140">
        <v>44526</v>
      </c>
      <c r="B332" s="251"/>
      <c r="C332" s="251"/>
      <c r="D332" s="252"/>
      <c r="E332" s="252"/>
      <c r="F332" s="251"/>
      <c r="G332" s="253"/>
      <c r="H332" s="253"/>
      <c r="I332" s="102"/>
      <c r="J332" s="252"/>
      <c r="K332" s="252"/>
      <c r="L332" s="103"/>
      <c r="M332" s="103"/>
      <c r="N332" s="102"/>
      <c r="O332" s="102"/>
      <c r="P332" s="102"/>
      <c r="Q332" s="103"/>
      <c r="R332" s="103"/>
      <c r="S332" s="145"/>
      <c r="T332" s="143"/>
      <c r="U332" s="254"/>
      <c r="V332" s="147"/>
      <c r="W332" s="105"/>
      <c r="X332" s="150"/>
    </row>
    <row r="333" spans="1:24" hidden="1">
      <c r="A333" s="140">
        <v>44527</v>
      </c>
      <c r="B333" s="251"/>
      <c r="C333" s="251"/>
      <c r="D333" s="252"/>
      <c r="E333" s="252"/>
      <c r="F333" s="251"/>
      <c r="G333" s="253"/>
      <c r="H333" s="253"/>
      <c r="I333" s="102"/>
      <c r="J333" s="252"/>
      <c r="K333" s="252"/>
      <c r="L333" s="103"/>
      <c r="M333" s="103"/>
      <c r="N333" s="102"/>
      <c r="O333" s="102"/>
      <c r="P333" s="102"/>
      <c r="Q333" s="103"/>
      <c r="R333" s="103"/>
      <c r="S333" s="145"/>
      <c r="T333" s="143"/>
      <c r="U333" s="254"/>
      <c r="V333" s="147"/>
      <c r="W333" s="105"/>
      <c r="X333" s="150"/>
    </row>
    <row r="334" spans="1:24" hidden="1">
      <c r="A334" s="140">
        <v>44528</v>
      </c>
      <c r="B334" s="251"/>
      <c r="C334" s="251"/>
      <c r="D334" s="252"/>
      <c r="E334" s="252"/>
      <c r="F334" s="251"/>
      <c r="G334" s="253"/>
      <c r="H334" s="253"/>
      <c r="I334" s="102"/>
      <c r="J334" s="252"/>
      <c r="K334" s="252"/>
      <c r="L334" s="103"/>
      <c r="M334" s="103"/>
      <c r="N334" s="102"/>
      <c r="O334" s="102"/>
      <c r="P334" s="102"/>
      <c r="Q334" s="103"/>
      <c r="R334" s="103"/>
      <c r="S334" s="145"/>
      <c r="T334" s="143"/>
      <c r="U334" s="254"/>
      <c r="V334" s="147"/>
      <c r="W334" s="105"/>
      <c r="X334" s="150"/>
    </row>
    <row r="335" spans="1:24" hidden="1">
      <c r="A335" s="140">
        <v>44529</v>
      </c>
      <c r="B335" s="251"/>
      <c r="C335" s="251"/>
      <c r="D335" s="252"/>
      <c r="E335" s="252"/>
      <c r="F335" s="251"/>
      <c r="G335" s="253"/>
      <c r="H335" s="253"/>
      <c r="I335" s="102"/>
      <c r="J335" s="252"/>
      <c r="K335" s="252"/>
      <c r="L335" s="103"/>
      <c r="M335" s="103"/>
      <c r="N335" s="102"/>
      <c r="O335" s="102"/>
      <c r="P335" s="102"/>
      <c r="Q335" s="103"/>
      <c r="R335" s="103"/>
      <c r="S335" s="145"/>
      <c r="T335" s="143"/>
      <c r="U335" s="254"/>
      <c r="V335" s="147"/>
      <c r="W335" s="105"/>
      <c r="X335" s="150"/>
    </row>
    <row r="336" spans="1:24" hidden="1">
      <c r="A336" s="140">
        <v>44530</v>
      </c>
      <c r="B336" s="251"/>
      <c r="C336" s="251"/>
      <c r="D336" s="252"/>
      <c r="E336" s="252"/>
      <c r="F336" s="251"/>
      <c r="G336" s="253"/>
      <c r="H336" s="253"/>
      <c r="I336" s="102"/>
      <c r="J336" s="252"/>
      <c r="K336" s="252"/>
      <c r="L336" s="103"/>
      <c r="M336" s="103"/>
      <c r="N336" s="102"/>
      <c r="O336" s="102"/>
      <c r="P336" s="102"/>
      <c r="Q336" s="103"/>
      <c r="R336" s="103"/>
      <c r="S336" s="145"/>
      <c r="T336" s="143"/>
      <c r="U336" s="254"/>
      <c r="V336" s="147"/>
      <c r="W336" s="105"/>
      <c r="X336" s="150"/>
    </row>
    <row r="337" spans="1:24" hidden="1">
      <c r="A337" s="140">
        <v>44531</v>
      </c>
      <c r="B337" s="251"/>
      <c r="C337" s="251"/>
      <c r="D337" s="252"/>
      <c r="E337" s="252"/>
      <c r="F337" s="251"/>
      <c r="G337" s="253"/>
      <c r="H337" s="253"/>
      <c r="I337" s="102"/>
      <c r="J337" s="252"/>
      <c r="K337" s="252"/>
      <c r="L337" s="103"/>
      <c r="M337" s="103"/>
      <c r="N337" s="102"/>
      <c r="O337" s="102"/>
      <c r="P337" s="102"/>
      <c r="Q337" s="103"/>
      <c r="R337" s="103"/>
      <c r="S337" s="145"/>
      <c r="T337" s="143"/>
      <c r="U337" s="254"/>
      <c r="V337" s="147"/>
      <c r="W337" s="105"/>
      <c r="X337" s="150"/>
    </row>
    <row r="338" spans="1:24" hidden="1">
      <c r="A338" s="140">
        <v>44532</v>
      </c>
      <c r="B338" s="251"/>
      <c r="C338" s="251"/>
      <c r="D338" s="252"/>
      <c r="E338" s="252"/>
      <c r="F338" s="251"/>
      <c r="G338" s="253"/>
      <c r="H338" s="253"/>
      <c r="I338" s="102"/>
      <c r="J338" s="252"/>
      <c r="K338" s="252"/>
      <c r="L338" s="103"/>
      <c r="M338" s="103"/>
      <c r="N338" s="102"/>
      <c r="O338" s="102"/>
      <c r="P338" s="102"/>
      <c r="Q338" s="103"/>
      <c r="R338" s="103"/>
      <c r="S338" s="145"/>
      <c r="T338" s="143"/>
      <c r="U338" s="254"/>
      <c r="V338" s="147"/>
      <c r="W338" s="105"/>
      <c r="X338" s="150"/>
    </row>
    <row r="339" spans="1:24" hidden="1">
      <c r="A339" s="140">
        <v>44533</v>
      </c>
      <c r="B339" s="251"/>
      <c r="C339" s="251"/>
      <c r="D339" s="252"/>
      <c r="E339" s="252"/>
      <c r="F339" s="251"/>
      <c r="G339" s="253"/>
      <c r="H339" s="253"/>
      <c r="I339" s="102"/>
      <c r="J339" s="252"/>
      <c r="K339" s="252"/>
      <c r="L339" s="103"/>
      <c r="M339" s="103"/>
      <c r="N339" s="102"/>
      <c r="O339" s="102"/>
      <c r="P339" s="102"/>
      <c r="Q339" s="103"/>
      <c r="R339" s="103"/>
      <c r="S339" s="145"/>
      <c r="T339" s="143"/>
      <c r="U339" s="254"/>
      <c r="V339" s="147"/>
      <c r="W339" s="105"/>
      <c r="X339" s="150"/>
    </row>
    <row r="340" spans="1:24" hidden="1">
      <c r="A340" s="140">
        <v>44534</v>
      </c>
      <c r="B340" s="251"/>
      <c r="C340" s="251"/>
      <c r="D340" s="252"/>
      <c r="E340" s="252"/>
      <c r="F340" s="251"/>
      <c r="G340" s="253"/>
      <c r="H340" s="253"/>
      <c r="I340" s="102"/>
      <c r="J340" s="252"/>
      <c r="K340" s="252"/>
      <c r="L340" s="103"/>
      <c r="M340" s="103"/>
      <c r="N340" s="102"/>
      <c r="O340" s="102"/>
      <c r="P340" s="102"/>
      <c r="Q340" s="103"/>
      <c r="R340" s="103"/>
      <c r="S340" s="145"/>
      <c r="T340" s="143"/>
      <c r="U340" s="254"/>
      <c r="V340" s="147"/>
      <c r="W340" s="105"/>
      <c r="X340" s="150"/>
    </row>
    <row r="341" spans="1:24" hidden="1">
      <c r="A341" s="140">
        <v>44535</v>
      </c>
      <c r="B341" s="251"/>
      <c r="C341" s="251"/>
      <c r="D341" s="252"/>
      <c r="E341" s="252"/>
      <c r="F341" s="251"/>
      <c r="G341" s="253"/>
      <c r="H341" s="253"/>
      <c r="I341" s="102"/>
      <c r="J341" s="252"/>
      <c r="K341" s="252"/>
      <c r="L341" s="103"/>
      <c r="M341" s="103"/>
      <c r="N341" s="102"/>
      <c r="O341" s="102"/>
      <c r="P341" s="102"/>
      <c r="Q341" s="103"/>
      <c r="R341" s="103"/>
      <c r="S341" s="145"/>
      <c r="T341" s="143"/>
      <c r="U341" s="254"/>
      <c r="V341" s="147"/>
      <c r="W341" s="105"/>
      <c r="X341" s="150"/>
    </row>
    <row r="342" spans="1:24" hidden="1">
      <c r="A342" s="140">
        <v>44536</v>
      </c>
      <c r="B342" s="251"/>
      <c r="C342" s="251"/>
      <c r="D342" s="252"/>
      <c r="E342" s="252"/>
      <c r="F342" s="251"/>
      <c r="G342" s="253"/>
      <c r="H342" s="253"/>
      <c r="I342" s="102"/>
      <c r="J342" s="252"/>
      <c r="K342" s="252"/>
      <c r="L342" s="103"/>
      <c r="M342" s="103"/>
      <c r="N342" s="102"/>
      <c r="O342" s="102"/>
      <c r="P342" s="102"/>
      <c r="Q342" s="103"/>
      <c r="R342" s="103"/>
      <c r="S342" s="145"/>
      <c r="T342" s="143"/>
      <c r="U342" s="254"/>
      <c r="V342" s="147"/>
      <c r="W342" s="105"/>
      <c r="X342" s="150"/>
    </row>
    <row r="343" spans="1:24" hidden="1">
      <c r="A343" s="140">
        <v>44537</v>
      </c>
      <c r="B343" s="251"/>
      <c r="C343" s="251"/>
      <c r="D343" s="252"/>
      <c r="E343" s="252"/>
      <c r="F343" s="251"/>
      <c r="G343" s="253"/>
      <c r="H343" s="253"/>
      <c r="I343" s="102"/>
      <c r="J343" s="252"/>
      <c r="K343" s="252"/>
      <c r="L343" s="103"/>
      <c r="M343" s="103"/>
      <c r="N343" s="102"/>
      <c r="O343" s="102"/>
      <c r="P343" s="102"/>
      <c r="Q343" s="103"/>
      <c r="R343" s="103"/>
      <c r="S343" s="145"/>
      <c r="T343" s="143"/>
      <c r="U343" s="254"/>
      <c r="V343" s="147"/>
      <c r="W343" s="105"/>
      <c r="X343" s="150"/>
    </row>
    <row r="344" spans="1:24" hidden="1">
      <c r="A344" s="140">
        <v>44538</v>
      </c>
      <c r="B344" s="251"/>
      <c r="C344" s="251"/>
      <c r="D344" s="252"/>
      <c r="E344" s="252"/>
      <c r="F344" s="251"/>
      <c r="G344" s="253"/>
      <c r="H344" s="253"/>
      <c r="I344" s="102"/>
      <c r="J344" s="252"/>
      <c r="K344" s="252"/>
      <c r="L344" s="103"/>
      <c r="M344" s="103"/>
      <c r="N344" s="102"/>
      <c r="O344" s="102"/>
      <c r="P344" s="102"/>
      <c r="Q344" s="103"/>
      <c r="R344" s="103"/>
      <c r="S344" s="145"/>
      <c r="T344" s="143"/>
      <c r="U344" s="254"/>
      <c r="V344" s="147"/>
      <c r="W344" s="105"/>
      <c r="X344" s="150"/>
    </row>
    <row r="345" spans="1:24" hidden="1">
      <c r="A345" s="140">
        <v>44539</v>
      </c>
      <c r="B345" s="251"/>
      <c r="C345" s="251"/>
      <c r="D345" s="252"/>
      <c r="E345" s="252"/>
      <c r="F345" s="251"/>
      <c r="G345" s="253"/>
      <c r="H345" s="253"/>
      <c r="I345" s="102"/>
      <c r="J345" s="252"/>
      <c r="K345" s="252"/>
      <c r="L345" s="103"/>
      <c r="M345" s="103"/>
      <c r="N345" s="102"/>
      <c r="O345" s="102"/>
      <c r="P345" s="102"/>
      <c r="Q345" s="103"/>
      <c r="R345" s="103"/>
      <c r="S345" s="145"/>
      <c r="T345" s="143"/>
      <c r="U345" s="254"/>
      <c r="V345" s="147"/>
      <c r="W345" s="105"/>
      <c r="X345" s="150"/>
    </row>
    <row r="346" spans="1:24" hidden="1">
      <c r="A346" s="140">
        <v>44540</v>
      </c>
      <c r="B346" s="251"/>
      <c r="C346" s="251"/>
      <c r="D346" s="252"/>
      <c r="E346" s="252"/>
      <c r="F346" s="251"/>
      <c r="G346" s="253"/>
      <c r="H346" s="253"/>
      <c r="I346" s="102"/>
      <c r="J346" s="252"/>
      <c r="K346" s="252"/>
      <c r="L346" s="103"/>
      <c r="M346" s="103"/>
      <c r="N346" s="102"/>
      <c r="O346" s="102"/>
      <c r="P346" s="102"/>
      <c r="Q346" s="103"/>
      <c r="R346" s="103"/>
      <c r="S346" s="145"/>
      <c r="T346" s="143"/>
      <c r="U346" s="254"/>
      <c r="V346" s="147"/>
      <c r="W346" s="105"/>
      <c r="X346" s="150"/>
    </row>
    <row r="347" spans="1:24" hidden="1">
      <c r="A347" s="140">
        <v>44541</v>
      </c>
      <c r="B347" s="251"/>
      <c r="C347" s="251"/>
      <c r="D347" s="252"/>
      <c r="E347" s="252"/>
      <c r="F347" s="251"/>
      <c r="G347" s="253"/>
      <c r="H347" s="253"/>
      <c r="I347" s="102"/>
      <c r="J347" s="252"/>
      <c r="K347" s="252"/>
      <c r="L347" s="103"/>
      <c r="M347" s="103"/>
      <c r="N347" s="102"/>
      <c r="O347" s="102"/>
      <c r="P347" s="102"/>
      <c r="Q347" s="103"/>
      <c r="R347" s="103"/>
      <c r="S347" s="145"/>
      <c r="T347" s="143"/>
      <c r="U347" s="254"/>
      <c r="V347" s="147"/>
      <c r="W347" s="105"/>
      <c r="X347" s="150"/>
    </row>
    <row r="348" spans="1:24" hidden="1">
      <c r="A348" s="140">
        <v>44542</v>
      </c>
      <c r="B348" s="251"/>
      <c r="C348" s="251"/>
      <c r="D348" s="252"/>
      <c r="E348" s="252"/>
      <c r="F348" s="251"/>
      <c r="G348" s="253"/>
      <c r="H348" s="253"/>
      <c r="I348" s="102"/>
      <c r="J348" s="252"/>
      <c r="K348" s="252"/>
      <c r="L348" s="103"/>
      <c r="M348" s="103"/>
      <c r="N348" s="102"/>
      <c r="O348" s="102"/>
      <c r="P348" s="102"/>
      <c r="Q348" s="103"/>
      <c r="R348" s="103"/>
      <c r="S348" s="145"/>
      <c r="T348" s="143"/>
      <c r="U348" s="254"/>
      <c r="V348" s="147"/>
      <c r="W348" s="105"/>
      <c r="X348" s="150"/>
    </row>
    <row r="349" spans="1:24" hidden="1">
      <c r="A349" s="140">
        <v>44543</v>
      </c>
      <c r="B349" s="251"/>
      <c r="C349" s="251"/>
      <c r="D349" s="252"/>
      <c r="E349" s="252"/>
      <c r="F349" s="251"/>
      <c r="G349" s="253"/>
      <c r="H349" s="253"/>
      <c r="I349" s="102"/>
      <c r="J349" s="252"/>
      <c r="K349" s="252"/>
      <c r="L349" s="103"/>
      <c r="M349" s="103"/>
      <c r="N349" s="102"/>
      <c r="O349" s="102"/>
      <c r="P349" s="102"/>
      <c r="Q349" s="103"/>
      <c r="R349" s="103"/>
      <c r="S349" s="145"/>
      <c r="T349" s="143"/>
      <c r="U349" s="254"/>
      <c r="V349" s="147"/>
      <c r="W349" s="105"/>
      <c r="X349" s="150"/>
    </row>
    <row r="350" spans="1:24" hidden="1">
      <c r="A350" s="140">
        <v>44544</v>
      </c>
      <c r="B350" s="251"/>
      <c r="C350" s="251"/>
      <c r="D350" s="252"/>
      <c r="E350" s="255"/>
      <c r="F350" s="251"/>
      <c r="G350" s="253"/>
      <c r="H350" s="253"/>
      <c r="I350" s="102"/>
      <c r="J350" s="252"/>
      <c r="K350" s="252"/>
      <c r="L350" s="103"/>
      <c r="M350" s="103"/>
      <c r="N350" s="102"/>
      <c r="O350" s="102"/>
      <c r="P350" s="102"/>
      <c r="Q350" s="103"/>
      <c r="R350" s="103"/>
      <c r="S350" s="145"/>
      <c r="T350" s="143"/>
      <c r="U350" s="254"/>
      <c r="V350" s="147"/>
      <c r="W350" s="105"/>
      <c r="X350" s="150"/>
    </row>
    <row r="351" spans="1:24" hidden="1">
      <c r="A351" s="140">
        <v>44545</v>
      </c>
      <c r="B351" s="251"/>
      <c r="C351" s="251"/>
      <c r="D351" s="252"/>
      <c r="E351" s="255"/>
      <c r="F351" s="251"/>
      <c r="G351" s="253"/>
      <c r="H351" s="253"/>
      <c r="I351" s="102"/>
      <c r="J351" s="252"/>
      <c r="K351" s="252"/>
      <c r="L351" s="103"/>
      <c r="M351" s="103"/>
      <c r="N351" s="102"/>
      <c r="O351" s="102"/>
      <c r="P351" s="102"/>
      <c r="Q351" s="103"/>
      <c r="R351" s="103"/>
      <c r="S351" s="145"/>
      <c r="T351" s="143"/>
      <c r="U351" s="254"/>
      <c r="V351" s="147"/>
      <c r="W351" s="105"/>
      <c r="X351" s="150"/>
    </row>
    <row r="352" spans="1:24" hidden="1">
      <c r="A352" s="140">
        <v>44546</v>
      </c>
      <c r="B352" s="251"/>
      <c r="C352" s="251"/>
      <c r="D352" s="252"/>
      <c r="E352" s="255"/>
      <c r="F352" s="251"/>
      <c r="G352" s="253"/>
      <c r="H352" s="253"/>
      <c r="I352" s="102"/>
      <c r="J352" s="252"/>
      <c r="K352" s="252"/>
      <c r="L352" s="103"/>
      <c r="M352" s="103"/>
      <c r="N352" s="102"/>
      <c r="O352" s="102"/>
      <c r="P352" s="102"/>
      <c r="Q352" s="103"/>
      <c r="R352" s="103"/>
      <c r="S352" s="145"/>
      <c r="T352" s="143"/>
      <c r="U352" s="254"/>
      <c r="V352" s="147"/>
      <c r="W352" s="105"/>
      <c r="X352" s="150"/>
    </row>
    <row r="353" spans="1:24" hidden="1">
      <c r="A353" s="140">
        <v>44547</v>
      </c>
      <c r="B353" s="251"/>
      <c r="C353" s="251"/>
      <c r="D353" s="252"/>
      <c r="E353" s="255"/>
      <c r="F353" s="251"/>
      <c r="G353" s="253"/>
      <c r="H353" s="253"/>
      <c r="I353" s="102"/>
      <c r="J353" s="252"/>
      <c r="K353" s="252"/>
      <c r="L353" s="103"/>
      <c r="M353" s="103"/>
      <c r="N353" s="102"/>
      <c r="O353" s="102"/>
      <c r="P353" s="102"/>
      <c r="Q353" s="103"/>
      <c r="R353" s="103"/>
      <c r="S353" s="145"/>
      <c r="T353" s="143"/>
      <c r="U353" s="254"/>
      <c r="V353" s="147"/>
      <c r="W353" s="105"/>
      <c r="X353" s="150"/>
    </row>
    <row r="354" spans="1:24" hidden="1">
      <c r="A354" s="140">
        <v>44548</v>
      </c>
      <c r="B354" s="251"/>
      <c r="C354" s="251"/>
      <c r="D354" s="252"/>
      <c r="E354" s="255"/>
      <c r="F354" s="251"/>
      <c r="G354" s="253"/>
      <c r="H354" s="253"/>
      <c r="I354" s="102"/>
      <c r="J354" s="252"/>
      <c r="K354" s="252"/>
      <c r="L354" s="103"/>
      <c r="M354" s="103"/>
      <c r="N354" s="102"/>
      <c r="O354" s="102"/>
      <c r="P354" s="102"/>
      <c r="Q354" s="103"/>
      <c r="R354" s="103"/>
      <c r="S354" s="145"/>
      <c r="T354" s="143"/>
      <c r="U354" s="254"/>
      <c r="V354" s="147"/>
      <c r="W354" s="105"/>
      <c r="X354" s="150"/>
    </row>
    <row r="355" spans="1:24" hidden="1">
      <c r="A355" s="140">
        <v>44549</v>
      </c>
      <c r="B355" s="251"/>
      <c r="C355" s="251"/>
      <c r="D355" s="252"/>
      <c r="E355" s="255"/>
      <c r="F355" s="251"/>
      <c r="G355" s="253"/>
      <c r="H355" s="253"/>
      <c r="I355" s="102"/>
      <c r="J355" s="252"/>
      <c r="K355" s="252"/>
      <c r="L355" s="103"/>
      <c r="M355" s="103"/>
      <c r="N355" s="102"/>
      <c r="O355" s="102"/>
      <c r="P355" s="102"/>
      <c r="Q355" s="103"/>
      <c r="R355" s="103"/>
      <c r="S355" s="145"/>
      <c r="T355" s="143"/>
      <c r="U355" s="254"/>
      <c r="V355" s="147"/>
      <c r="W355" s="105"/>
      <c r="X355" s="150"/>
    </row>
    <row r="356" spans="1:24" hidden="1">
      <c r="A356" s="140">
        <v>44550</v>
      </c>
      <c r="B356" s="251"/>
      <c r="C356" s="251"/>
      <c r="D356" s="252"/>
      <c r="E356" s="255"/>
      <c r="F356" s="251"/>
      <c r="G356" s="253"/>
      <c r="H356" s="253"/>
      <c r="I356" s="102"/>
      <c r="J356" s="252"/>
      <c r="K356" s="252"/>
      <c r="L356" s="103"/>
      <c r="M356" s="103"/>
      <c r="N356" s="102"/>
      <c r="O356" s="102"/>
      <c r="P356" s="102"/>
      <c r="Q356" s="103"/>
      <c r="R356" s="103"/>
      <c r="S356" s="145"/>
      <c r="T356" s="143"/>
      <c r="U356" s="254"/>
      <c r="V356" s="147"/>
      <c r="W356" s="105"/>
      <c r="X356" s="150"/>
    </row>
    <row r="357" spans="1:24" hidden="1">
      <c r="A357" s="140">
        <v>44551</v>
      </c>
      <c r="B357" s="251"/>
      <c r="C357" s="251"/>
      <c r="D357" s="252"/>
      <c r="E357" s="255"/>
      <c r="F357" s="251"/>
      <c r="G357" s="253"/>
      <c r="H357" s="253"/>
      <c r="I357" s="102"/>
      <c r="J357" s="252"/>
      <c r="K357" s="252"/>
      <c r="L357" s="103"/>
      <c r="M357" s="103"/>
      <c r="N357" s="102"/>
      <c r="O357" s="102"/>
      <c r="P357" s="102"/>
      <c r="Q357" s="103"/>
      <c r="R357" s="103"/>
      <c r="S357" s="145"/>
      <c r="T357" s="143"/>
      <c r="U357" s="254"/>
      <c r="V357" s="147"/>
      <c r="W357" s="105"/>
      <c r="X357" s="150"/>
    </row>
    <row r="358" spans="1:24" hidden="1">
      <c r="A358" s="140">
        <v>44552</v>
      </c>
      <c r="B358" s="251"/>
      <c r="C358" s="251"/>
      <c r="D358" s="252"/>
      <c r="E358" s="255"/>
      <c r="F358" s="251"/>
      <c r="G358" s="253"/>
      <c r="H358" s="253"/>
      <c r="I358" s="102"/>
      <c r="J358" s="252"/>
      <c r="K358" s="252"/>
      <c r="L358" s="103"/>
      <c r="M358" s="103"/>
      <c r="N358" s="102"/>
      <c r="O358" s="102"/>
      <c r="P358" s="102"/>
      <c r="Q358" s="103"/>
      <c r="R358" s="103"/>
      <c r="S358" s="145"/>
      <c r="T358" s="143"/>
      <c r="U358" s="254"/>
      <c r="V358" s="147"/>
      <c r="W358" s="105"/>
      <c r="X358" s="150"/>
    </row>
    <row r="359" spans="1:24" hidden="1">
      <c r="A359" s="140">
        <v>44553</v>
      </c>
      <c r="B359" s="251"/>
      <c r="C359" s="251"/>
      <c r="D359" s="252"/>
      <c r="E359" s="255"/>
      <c r="F359" s="251"/>
      <c r="G359" s="253"/>
      <c r="H359" s="253"/>
      <c r="I359" s="102"/>
      <c r="J359" s="252"/>
      <c r="K359" s="252"/>
      <c r="L359" s="103"/>
      <c r="M359" s="103"/>
      <c r="N359" s="102"/>
      <c r="O359" s="102"/>
      <c r="P359" s="102"/>
      <c r="Q359" s="103"/>
      <c r="R359" s="103"/>
      <c r="S359" s="145"/>
      <c r="T359" s="143"/>
      <c r="U359" s="254"/>
      <c r="V359" s="147"/>
      <c r="W359" s="105"/>
      <c r="X359" s="150"/>
    </row>
    <row r="360" spans="1:24" hidden="1">
      <c r="A360" s="140">
        <v>44554</v>
      </c>
      <c r="B360" s="251"/>
      <c r="C360" s="251"/>
      <c r="D360" s="252"/>
      <c r="E360" s="255"/>
      <c r="F360" s="251"/>
      <c r="G360" s="253"/>
      <c r="H360" s="253"/>
      <c r="I360" s="102"/>
      <c r="J360" s="252"/>
      <c r="K360" s="252"/>
      <c r="L360" s="103"/>
      <c r="M360" s="103"/>
      <c r="N360" s="102"/>
      <c r="O360" s="102"/>
      <c r="P360" s="102"/>
      <c r="Q360" s="103"/>
      <c r="R360" s="103"/>
      <c r="S360" s="145"/>
      <c r="T360" s="143"/>
      <c r="U360" s="254"/>
      <c r="V360" s="147"/>
      <c r="W360" s="105"/>
      <c r="X360" s="150"/>
    </row>
    <row r="361" spans="1:24" hidden="1">
      <c r="A361" s="140">
        <v>44555</v>
      </c>
      <c r="B361" s="251"/>
      <c r="C361" s="251"/>
      <c r="D361" s="252"/>
      <c r="E361" s="255"/>
      <c r="F361" s="251"/>
      <c r="G361" s="253"/>
      <c r="H361" s="253"/>
      <c r="I361" s="102"/>
      <c r="J361" s="252"/>
      <c r="K361" s="252"/>
      <c r="L361" s="103"/>
      <c r="M361" s="103"/>
      <c r="N361" s="102"/>
      <c r="O361" s="102"/>
      <c r="P361" s="102"/>
      <c r="Q361" s="103"/>
      <c r="R361" s="103"/>
      <c r="S361" s="145"/>
      <c r="T361" s="143"/>
      <c r="U361" s="254"/>
      <c r="V361" s="147"/>
      <c r="W361" s="105"/>
      <c r="X361" s="150"/>
    </row>
    <row r="362" spans="1:24" hidden="1">
      <c r="A362" s="140">
        <v>44556</v>
      </c>
      <c r="B362" s="251"/>
      <c r="C362" s="251"/>
      <c r="D362" s="252"/>
      <c r="E362" s="255"/>
      <c r="F362" s="251"/>
      <c r="G362" s="253"/>
      <c r="H362" s="253"/>
      <c r="I362" s="102"/>
      <c r="J362" s="252"/>
      <c r="K362" s="252"/>
      <c r="L362" s="103"/>
      <c r="M362" s="103"/>
      <c r="N362" s="102"/>
      <c r="O362" s="102"/>
      <c r="P362" s="102"/>
      <c r="Q362" s="103"/>
      <c r="R362" s="103"/>
      <c r="S362" s="145"/>
      <c r="T362" s="143"/>
      <c r="U362" s="254"/>
      <c r="V362" s="147"/>
      <c r="W362" s="105"/>
      <c r="X362" s="150"/>
    </row>
    <row r="363" spans="1:24" hidden="1">
      <c r="A363" s="140">
        <v>44557</v>
      </c>
      <c r="B363" s="251"/>
      <c r="C363" s="251"/>
      <c r="D363" s="252"/>
      <c r="E363" s="255"/>
      <c r="F363" s="251"/>
      <c r="G363" s="253"/>
      <c r="H363" s="253"/>
      <c r="I363" s="102"/>
      <c r="J363" s="252"/>
      <c r="K363" s="252"/>
      <c r="L363" s="103"/>
      <c r="M363" s="103"/>
      <c r="N363" s="102"/>
      <c r="O363" s="102"/>
      <c r="P363" s="102"/>
      <c r="Q363" s="103"/>
      <c r="R363" s="103"/>
      <c r="S363" s="145"/>
      <c r="T363" s="143"/>
      <c r="U363" s="254"/>
      <c r="V363" s="147"/>
      <c r="W363" s="105"/>
      <c r="X363" s="150"/>
    </row>
    <row r="364" spans="1:24" hidden="1">
      <c r="A364" s="140">
        <v>44558</v>
      </c>
      <c r="B364" s="251"/>
      <c r="C364" s="251"/>
      <c r="D364" s="252"/>
      <c r="E364" s="255"/>
      <c r="F364" s="251"/>
      <c r="G364" s="253"/>
      <c r="H364" s="253"/>
      <c r="I364" s="102"/>
      <c r="J364" s="252"/>
      <c r="K364" s="252"/>
      <c r="L364" s="103"/>
      <c r="M364" s="103"/>
      <c r="N364" s="102"/>
      <c r="O364" s="102"/>
      <c r="P364" s="102"/>
      <c r="Q364" s="103"/>
      <c r="R364" s="103"/>
      <c r="S364" s="145"/>
      <c r="T364" s="143"/>
      <c r="U364" s="254"/>
      <c r="V364" s="147"/>
      <c r="W364" s="105"/>
      <c r="X364" s="150"/>
    </row>
    <row r="365" spans="1:24">
      <c r="A365" s="140">
        <v>44559</v>
      </c>
      <c r="B365" s="251"/>
      <c r="C365" s="251"/>
      <c r="D365" s="252"/>
      <c r="E365" s="255"/>
      <c r="F365" s="251"/>
      <c r="G365" s="253"/>
      <c r="H365" s="253"/>
      <c r="I365" s="102"/>
      <c r="J365" s="252"/>
      <c r="K365" s="252"/>
      <c r="L365" s="103"/>
      <c r="M365" s="103"/>
      <c r="N365" s="102"/>
      <c r="O365" s="102"/>
      <c r="P365" s="102"/>
      <c r="Q365" s="103"/>
      <c r="R365" s="103"/>
      <c r="S365" s="145"/>
      <c r="T365" s="143"/>
      <c r="U365" s="254"/>
      <c r="V365" s="147"/>
      <c r="W365" s="105"/>
      <c r="X365" s="150"/>
    </row>
    <row r="366" spans="1:24">
      <c r="A366" s="140">
        <v>44560</v>
      </c>
      <c r="B366" s="142">
        <v>3.7242000000000002</v>
      </c>
      <c r="C366" s="142">
        <f>[1]!f_nav_accumulated($A$1,A366)</f>
        <v>3.8142</v>
      </c>
      <c r="D366" s="256">
        <v>2684871.92</v>
      </c>
      <c r="E366" s="257">
        <f t="shared" ref="E366:E378" si="0">B366*D366</f>
        <v>9999000.0044640005</v>
      </c>
      <c r="F366" s="258">
        <f t="shared" ref="F366:F378" si="1">C366/$C$366</f>
        <v>1</v>
      </c>
      <c r="G366" s="259">
        <f>出入金!AQ366</f>
        <v>10000000</v>
      </c>
      <c r="H366" s="259">
        <f>出入金!AR366</f>
        <v>27472.527472527472</v>
      </c>
      <c r="I366" s="120">
        <f>出入金!C366</f>
        <v>4.2895238095238215E-2</v>
      </c>
      <c r="J366" s="259">
        <f>E366-G366</f>
        <v>-999.99553599953651</v>
      </c>
      <c r="K366" s="260">
        <f>E366-G366</f>
        <v>-999.99553599953651</v>
      </c>
      <c r="L366" s="123">
        <f t="shared" ref="L366:L378" si="2">K366/H366</f>
        <v>-3.6399837510383129E-2</v>
      </c>
      <c r="M366" s="123">
        <f>J366/AVERAGE($G$366:G366)</f>
        <v>-9.9999553599953655E-5</v>
      </c>
      <c r="N366" s="123">
        <f>K366/AVERAGE($G$366:G366)</f>
        <v>-9.9999553599953655E-5</v>
      </c>
      <c r="O366" s="123">
        <f>N366/COUNT($N$366:N366)*365</f>
        <v>-3.6499837063983083E-2</v>
      </c>
      <c r="P366" t="e">
        <f>(O366-I366)/(STDEV($M$366:M366)*SQRT(365))</f>
        <v>#DIV/0!</v>
      </c>
      <c r="Q366" s="123">
        <f>IF(N366&lt;0,N366,0)</f>
        <v>-9.9999553599953655E-5</v>
      </c>
      <c r="R366" s="120">
        <f>MIN($Q$366:Q366)</f>
        <v>-9.9999553599953655E-5</v>
      </c>
      <c r="S366" s="145"/>
      <c r="T366" s="143"/>
      <c r="U366" s="254"/>
      <c r="V366" s="147"/>
      <c r="W366" s="105"/>
      <c r="X366" s="150"/>
    </row>
    <row r="367" spans="1:24" s="119" customFormat="1">
      <c r="A367" s="146">
        <v>44561</v>
      </c>
      <c r="B367" s="119">
        <f>[1]!f_nav_unit($A$1,A367)</f>
        <v>3.7353999999999998</v>
      </c>
      <c r="C367" s="119">
        <f>[1]!f_nav_accumulated($A$1,A367)</f>
        <v>3.8254000000000001</v>
      </c>
      <c r="D367" s="261">
        <v>2684871.92</v>
      </c>
      <c r="E367" s="262">
        <f t="shared" si="0"/>
        <v>10029070.569968</v>
      </c>
      <c r="F367" s="263">
        <f t="shared" si="1"/>
        <v>1.0029363955744324</v>
      </c>
      <c r="G367" s="264">
        <f>出入金!AQ367</f>
        <v>10000000</v>
      </c>
      <c r="H367" s="264">
        <f>出入金!AR367</f>
        <v>54794.520547945205</v>
      </c>
      <c r="I367" s="134">
        <f>出入金!C367</f>
        <v>4.289436201780427E-2</v>
      </c>
      <c r="J367" s="264">
        <f>E367-E366</f>
        <v>30070.565503999591</v>
      </c>
      <c r="K367" s="264">
        <f>E367-G367</f>
        <v>29070.569968000054</v>
      </c>
      <c r="L367" s="135">
        <f t="shared" si="2"/>
        <v>0.53053790191600103</v>
      </c>
      <c r="M367" s="135">
        <f>J367/AVERAGE($G$366:G367)</f>
        <v>3.0070565503999593E-3</v>
      </c>
      <c r="N367" s="135">
        <f>K367/AVERAGE($G$366:G367)</f>
        <v>2.9070569968000053E-3</v>
      </c>
      <c r="O367" s="135">
        <f>N367/COUNT($N$366:N367)*365</f>
        <v>0.53053790191600092</v>
      </c>
      <c r="P367" s="119">
        <f>(O367-I367)/(STDEV($M$366:M367)*SQRT(365))</f>
        <v>11.617747825868557</v>
      </c>
      <c r="Q367" s="135">
        <f>(N367+1)/(MAX($N$366:N367)+1)-1</f>
        <v>0</v>
      </c>
      <c r="R367" s="134">
        <f>MIN($Q$366:Q367)</f>
        <v>-9.9999553599953655E-5</v>
      </c>
      <c r="S367" s="135">
        <f>IF(WEEKDAY(A:A)=6,N:N,S366)</f>
        <v>2.9070569968000053E-3</v>
      </c>
      <c r="T367" s="135">
        <f>(AD367+1)/(MAX($AD$366:AD367)+1)-1</f>
        <v>0</v>
      </c>
      <c r="U367" s="134">
        <f>MIN($T$366:T367)</f>
        <v>0</v>
      </c>
      <c r="V367" s="148"/>
      <c r="X367" s="151"/>
    </row>
    <row r="368" spans="1:24">
      <c r="A368" s="140">
        <v>44562</v>
      </c>
      <c r="B368" s="142">
        <f>[1]!f_nav_unit($A$1,A368)</f>
        <v>3.7353999999999998</v>
      </c>
      <c r="C368" s="142">
        <f>[1]!f_nav_accumulated($A$1,A368)</f>
        <v>3.8254000000000001</v>
      </c>
      <c r="D368" s="256">
        <v>2684871.92</v>
      </c>
      <c r="E368" s="257">
        <f t="shared" si="0"/>
        <v>10029070.569968</v>
      </c>
      <c r="F368" s="258">
        <f t="shared" si="1"/>
        <v>1.0029363955744324</v>
      </c>
      <c r="G368" s="259">
        <f>出入金!AQ368</f>
        <v>10000000</v>
      </c>
      <c r="H368" s="259">
        <f>出入金!AR368</f>
        <v>10000000</v>
      </c>
      <c r="I368" s="120">
        <f>出入金!C368</f>
        <v>4.2599999999999999E-2</v>
      </c>
      <c r="J368" s="259">
        <f>K368</f>
        <v>0</v>
      </c>
      <c r="K368" s="259">
        <f t="shared" ref="K368:K378" si="3">E368-G368-$K$367</f>
        <v>0</v>
      </c>
      <c r="L368" s="123">
        <f t="shared" si="2"/>
        <v>0</v>
      </c>
      <c r="M368" s="123">
        <f>J368/AVERAGE($G$368:G368)</f>
        <v>0</v>
      </c>
      <c r="N368" s="123">
        <f>K368/AVERAGE($G$368:G368)</f>
        <v>0</v>
      </c>
      <c r="O368" s="123">
        <f>N368/COUNT($N$368:N368)*365</f>
        <v>0</v>
      </c>
      <c r="P368" t="e">
        <f>(O368-I368)/(STDEV($M$368:M368)*SQRT(365))</f>
        <v>#DIV/0!</v>
      </c>
      <c r="Q368" s="123">
        <f>IF(N368&lt;0,N368,0)</f>
        <v>0</v>
      </c>
      <c r="R368" s="120">
        <f>MIN($Q$368:Q368)</f>
        <v>0</v>
      </c>
      <c r="S368" s="123">
        <v>0</v>
      </c>
      <c r="T368" s="123">
        <v>0</v>
      </c>
      <c r="U368" s="120">
        <f>MIN($T$368:T368)</f>
        <v>0</v>
      </c>
    </row>
    <row r="369" spans="1:23">
      <c r="A369" s="140">
        <v>44563</v>
      </c>
      <c r="B369" s="142">
        <f>[1]!f_nav_unit($A$1,A369)</f>
        <v>3.7353999999999998</v>
      </c>
      <c r="C369" s="142">
        <f>[1]!f_nav_accumulated($A$1,A369)</f>
        <v>3.8254000000000001</v>
      </c>
      <c r="D369" s="256">
        <v>2684871.92</v>
      </c>
      <c r="E369" s="257">
        <f t="shared" si="0"/>
        <v>10029070.569968</v>
      </c>
      <c r="F369" s="258">
        <f t="shared" si="1"/>
        <v>1.0029363955744324</v>
      </c>
      <c r="G369" s="259">
        <f>出入金!AQ369</f>
        <v>10000000</v>
      </c>
      <c r="H369" s="259">
        <f>出入金!AR369</f>
        <v>10000000</v>
      </c>
      <c r="I369" s="120">
        <f>出入金!C369</f>
        <v>4.2599999999999999E-2</v>
      </c>
      <c r="J369" s="265">
        <f t="shared" ref="J369:J378" si="4">E369-E368</f>
        <v>0</v>
      </c>
      <c r="K369" s="259">
        <f t="shared" si="3"/>
        <v>0</v>
      </c>
      <c r="L369" s="123">
        <f t="shared" si="2"/>
        <v>0</v>
      </c>
      <c r="M369" s="123">
        <f>J369/AVERAGE($G$368:G369)</f>
        <v>0</v>
      </c>
      <c r="N369" s="123">
        <f>K369/AVERAGE($G$368:G369)</f>
        <v>0</v>
      </c>
      <c r="O369" s="123">
        <f>N369/COUNT($N$368:N369)*365</f>
        <v>0</v>
      </c>
      <c r="P369" t="e">
        <f>(O369-I369)/(STDEV($M$368:M369)*SQRT(365))</f>
        <v>#DIV/0!</v>
      </c>
      <c r="Q369" s="123">
        <f>(N369+1)/(MAX($N$368:N369)+1)-1</f>
        <v>0</v>
      </c>
      <c r="R369" s="120">
        <f>MIN($Q$368:Q369)</f>
        <v>0</v>
      </c>
      <c r="S369" s="123">
        <f t="shared" ref="S369:S378" si="5">IF(WEEKDAY(A:A)=6,N:N,S368)</f>
        <v>0</v>
      </c>
      <c r="T369" s="123">
        <f>(S369+1)/(MAX($S$368:S369)+1)-1</f>
        <v>0</v>
      </c>
      <c r="U369" s="120">
        <f>MIN($T$368:T369)</f>
        <v>0</v>
      </c>
    </row>
    <row r="370" spans="1:23">
      <c r="A370" s="140">
        <v>44564</v>
      </c>
      <c r="B370" s="142">
        <f>[1]!f_nav_unit($A$1,A370)</f>
        <v>3.7353999999999998</v>
      </c>
      <c r="C370" s="142">
        <f>[1]!f_nav_accumulated($A$1,A370)</f>
        <v>3.8254000000000001</v>
      </c>
      <c r="D370" s="256">
        <v>2684871.92</v>
      </c>
      <c r="E370" s="257">
        <f t="shared" si="0"/>
        <v>10029070.569968</v>
      </c>
      <c r="F370" s="258">
        <f t="shared" si="1"/>
        <v>1.0029363955744324</v>
      </c>
      <c r="G370" s="259">
        <f>出入金!AQ370</f>
        <v>10000000</v>
      </c>
      <c r="H370" s="259">
        <f>出入金!AR370</f>
        <v>10000000</v>
      </c>
      <c r="I370" s="120">
        <f>出入金!C370</f>
        <v>4.2599999999999999E-2</v>
      </c>
      <c r="J370" s="265">
        <f t="shared" si="4"/>
        <v>0</v>
      </c>
      <c r="K370" s="259">
        <f t="shared" si="3"/>
        <v>0</v>
      </c>
      <c r="L370" s="123">
        <f t="shared" si="2"/>
        <v>0</v>
      </c>
      <c r="M370" s="123">
        <f>J370/AVERAGE($G$368:G370)</f>
        <v>0</v>
      </c>
      <c r="N370" s="123">
        <f>K370/AVERAGE($G$368:G370)</f>
        <v>0</v>
      </c>
      <c r="O370" s="123">
        <f>N370/COUNT($N$368:N370)*365</f>
        <v>0</v>
      </c>
      <c r="P370" t="e">
        <f>(O370-I370)/(STDEV($M$368:M370)*SQRT(365))</f>
        <v>#DIV/0!</v>
      </c>
      <c r="Q370" s="123">
        <f>(N370+1)/(MAX($N$368:N370)+1)-1</f>
        <v>0</v>
      </c>
      <c r="R370" s="120">
        <f>MIN($Q$368:Q370)</f>
        <v>0</v>
      </c>
      <c r="S370" s="123">
        <f t="shared" si="5"/>
        <v>0</v>
      </c>
      <c r="T370" s="123">
        <f>(S370+1)/(MAX($S$368:S370)+1)-1</f>
        <v>0</v>
      </c>
      <c r="U370" s="120">
        <f>MIN($T$368:T370)</f>
        <v>0</v>
      </c>
    </row>
    <row r="371" spans="1:23">
      <c r="A371" s="140">
        <v>44565</v>
      </c>
      <c r="B371" s="142">
        <f>[1]!f_nav_unit($A$1,A371)</f>
        <v>3.6579999999999999</v>
      </c>
      <c r="C371" s="142">
        <f>[1]!f_nav_accumulated($A$1,A371)</f>
        <v>3.7480000000000002</v>
      </c>
      <c r="D371" s="256">
        <v>2684871.92</v>
      </c>
      <c r="E371" s="257">
        <f t="shared" si="0"/>
        <v>9821261.48336</v>
      </c>
      <c r="F371" s="258">
        <f t="shared" si="1"/>
        <v>0.98264380472969437</v>
      </c>
      <c r="G371" s="259">
        <f>出入金!AQ371</f>
        <v>10000000</v>
      </c>
      <c r="H371" s="259">
        <f>出入金!AR371</f>
        <v>10000000</v>
      </c>
      <c r="I371" s="120">
        <f>出入金!C371</f>
        <v>4.2599999999999999E-2</v>
      </c>
      <c r="J371" s="265">
        <f t="shared" si="4"/>
        <v>-207809.0866080001</v>
      </c>
      <c r="K371" s="259">
        <f t="shared" si="3"/>
        <v>-207809.0866080001</v>
      </c>
      <c r="L371" s="123">
        <f t="shared" si="2"/>
        <v>-2.0780908660800009E-2</v>
      </c>
      <c r="M371" s="123">
        <f>J371/AVERAGE($G$368:G371)</f>
        <v>-2.0780908660800009E-2</v>
      </c>
      <c r="N371" s="123">
        <f>K371/AVERAGE($G$368:G371)</f>
        <v>-2.0780908660800009E-2</v>
      </c>
      <c r="O371" s="123">
        <f>N371/COUNT($N$368:N371)*365</f>
        <v>-1.8962579152980008</v>
      </c>
      <c r="P371" s="258">
        <f>(O371-I371)/(STDEV($M$368:M371)*SQRT(365))</f>
        <v>-9.767086049367153</v>
      </c>
      <c r="Q371" s="123">
        <f>(N371+1)/(MAX($N$368:N371)+1)-1</f>
        <v>-2.0780908660799957E-2</v>
      </c>
      <c r="R371" s="120">
        <f>MIN($Q$368:Q371)</f>
        <v>-2.0780908660799957E-2</v>
      </c>
      <c r="S371" s="123">
        <f t="shared" si="5"/>
        <v>0</v>
      </c>
      <c r="T371" s="123">
        <f>(S371+1)/(MAX($S$368:S371)+1)-1</f>
        <v>0</v>
      </c>
      <c r="U371" s="120">
        <f>MIN($T$368:T371)</f>
        <v>0</v>
      </c>
    </row>
    <row r="372" spans="1:23">
      <c r="A372" s="140">
        <v>44566</v>
      </c>
      <c r="B372" s="142">
        <f>[1]!f_nav_unit($A$1,A372)</f>
        <v>3.5251999999999999</v>
      </c>
      <c r="C372" s="142">
        <f>[1]!f_nav_accumulated($A$1,A372)</f>
        <v>3.6152000000000002</v>
      </c>
      <c r="D372" s="256">
        <v>2684871.92</v>
      </c>
      <c r="E372" s="257">
        <f t="shared" si="0"/>
        <v>9464710.4923839998</v>
      </c>
      <c r="F372" s="258">
        <f t="shared" si="1"/>
        <v>0.94782654291856749</v>
      </c>
      <c r="G372" s="259">
        <f>出入金!AQ372</f>
        <v>10000000</v>
      </c>
      <c r="H372" s="259">
        <f>出入金!AR372</f>
        <v>10000000</v>
      </c>
      <c r="I372" s="120">
        <f>出入金!C372</f>
        <v>4.2599999999999999E-2</v>
      </c>
      <c r="J372" s="265">
        <f t="shared" si="4"/>
        <v>-356550.9909760002</v>
      </c>
      <c r="K372" s="259">
        <f t="shared" si="3"/>
        <v>-564360.0775840003</v>
      </c>
      <c r="L372" s="123">
        <f t="shared" si="2"/>
        <v>-5.6436007758400034E-2</v>
      </c>
      <c r="M372" s="123">
        <f>J372/AVERAGE($G$368:G372)</f>
        <v>-3.5655099097600021E-2</v>
      </c>
      <c r="N372" s="123">
        <f>K372/AVERAGE($G$368:G372)</f>
        <v>-5.6436007758400034E-2</v>
      </c>
      <c r="O372" s="123">
        <f>N372/COUNT($N$368:N372)*365</f>
        <v>-4.1198285663632026</v>
      </c>
      <c r="P372">
        <f>(O372-I372)/(STDEV($M$368:M372)*SQRT(365))</f>
        <v>-13.345220408030366</v>
      </c>
      <c r="Q372" s="123">
        <f>(N372+1)/(MAX($N$368:N372)+1)-1</f>
        <v>-5.6436007758400075E-2</v>
      </c>
      <c r="R372" s="120">
        <f>MIN($Q$368:Q372)</f>
        <v>-5.6436007758400075E-2</v>
      </c>
      <c r="S372" s="123">
        <f t="shared" si="5"/>
        <v>0</v>
      </c>
      <c r="T372" s="123">
        <f>(S372+1)/(MAX($S$368:S372)+1)-1</f>
        <v>0</v>
      </c>
      <c r="U372" s="120">
        <f>MIN($T$368:T372)</f>
        <v>0</v>
      </c>
    </row>
    <row r="373" spans="1:23">
      <c r="A373" s="140">
        <v>44567</v>
      </c>
      <c r="B373" s="142">
        <f>[1]!f_nav_unit($A$1,A373)</f>
        <v>3.5282</v>
      </c>
      <c r="C373" s="142">
        <f>[1]!f_nav_accumulated($A$1,A373)</f>
        <v>3.6181999999999999</v>
      </c>
      <c r="D373" s="256">
        <v>2684871.92</v>
      </c>
      <c r="E373" s="257">
        <f t="shared" si="0"/>
        <v>9472765.1081440002</v>
      </c>
      <c r="F373" s="258">
        <f t="shared" si="1"/>
        <v>0.94861307744743328</v>
      </c>
      <c r="G373" s="259">
        <f>出入金!AQ373</f>
        <v>10000000</v>
      </c>
      <c r="H373" s="259">
        <f>出入金!AR373</f>
        <v>10000000</v>
      </c>
      <c r="I373" s="120">
        <f>出入金!C373</f>
        <v>4.2599999999999999E-2</v>
      </c>
      <c r="J373" s="265">
        <f t="shared" si="4"/>
        <v>8054.6157600004226</v>
      </c>
      <c r="K373" s="259">
        <f t="shared" si="3"/>
        <v>-556305.46182399988</v>
      </c>
      <c r="L373" s="123">
        <f t="shared" si="2"/>
        <v>-5.5630546182399987E-2</v>
      </c>
      <c r="M373" s="123">
        <f>J373/AVERAGE($G$368:G373)</f>
        <v>8.054615760000423E-4</v>
      </c>
      <c r="N373" s="123">
        <f>K373/AVERAGE($G$368:G373)</f>
        <v>-5.5630546182399987E-2</v>
      </c>
      <c r="O373" s="123">
        <f>N373/COUNT($N$368:N373)*365</f>
        <v>-3.3841915594293326</v>
      </c>
      <c r="P373">
        <f>(O373-I373)/(STDEV($M$368:M373)*SQRT(365))</f>
        <v>-11.636442207406578</v>
      </c>
      <c r="Q373" s="123">
        <f>(N373+1)/(MAX($N$368:N373)+1)-1</f>
        <v>-5.5630546182400042E-2</v>
      </c>
      <c r="R373" s="120">
        <f>MIN($Q$368:Q373)</f>
        <v>-5.6436007758400075E-2</v>
      </c>
      <c r="S373" s="123">
        <f t="shared" si="5"/>
        <v>0</v>
      </c>
      <c r="T373" s="123">
        <f>(S373+1)/(MAX($S$368:S373)+1)-1</f>
        <v>0</v>
      </c>
      <c r="U373" s="120">
        <f>MIN($T$368:T373)</f>
        <v>0</v>
      </c>
    </row>
    <row r="374" spans="1:23">
      <c r="A374" s="140">
        <v>44568</v>
      </c>
      <c r="B374" s="142">
        <f>[1]!f_nav_unit($A$1,A374)</f>
        <v>3.4506999999999999</v>
      </c>
      <c r="C374" s="142">
        <f>[1]!f_nav_accumulated($A$1,A374)</f>
        <v>3.5407000000000002</v>
      </c>
      <c r="D374" s="256">
        <v>2684871.92</v>
      </c>
      <c r="E374" s="257">
        <f t="shared" si="0"/>
        <v>9264687.5343439989</v>
      </c>
      <c r="F374" s="258">
        <f t="shared" si="1"/>
        <v>0.92829426878506638</v>
      </c>
      <c r="G374" s="259">
        <f>出入金!AQ374</f>
        <v>10000000</v>
      </c>
      <c r="H374" s="259">
        <f>出入金!AR374</f>
        <v>10000000</v>
      </c>
      <c r="I374" s="120">
        <f>出入金!C374</f>
        <v>4.2600000000000006E-2</v>
      </c>
      <c r="J374" s="265">
        <f t="shared" si="4"/>
        <v>-208077.57380000129</v>
      </c>
      <c r="K374" s="259">
        <f t="shared" si="3"/>
        <v>-764383.03562400118</v>
      </c>
      <c r="L374" s="123">
        <f t="shared" si="2"/>
        <v>-7.6438303562400112E-2</v>
      </c>
      <c r="M374" s="123">
        <f>J374/AVERAGE($G$368:G374)</f>
        <v>-2.0807757380000128E-2</v>
      </c>
      <c r="N374" s="123">
        <f>K374/AVERAGE($G$368:G374)</f>
        <v>-7.6438303562400112E-2</v>
      </c>
      <c r="O374" s="123">
        <f>N374/COUNT($N$368:N374)*365</f>
        <v>-3.9857115428965773</v>
      </c>
      <c r="P374">
        <f>(O374-I374)/(STDEV($M$368:M374)*SQRT(365))</f>
        <v>-14.31322193125313</v>
      </c>
      <c r="Q374" s="123">
        <f>(N374+1)/(MAX($N$368:N374)+1)-1</f>
        <v>-7.6438303562400112E-2</v>
      </c>
      <c r="R374" s="120">
        <f>MIN($Q$368:Q374)</f>
        <v>-7.6438303562400112E-2</v>
      </c>
      <c r="S374" s="123">
        <f t="shared" si="5"/>
        <v>-7.6438303562400112E-2</v>
      </c>
      <c r="T374" s="123">
        <f>(S374+1)/(MAX($S$368:S374)+1)-1</f>
        <v>-7.6438303562400112E-2</v>
      </c>
      <c r="U374" s="120">
        <f>MIN($T$368:T374)</f>
        <v>-7.6438303562400112E-2</v>
      </c>
    </row>
    <row r="375" spans="1:23">
      <c r="A375" s="140">
        <v>44569</v>
      </c>
      <c r="B375" s="142">
        <f>[1]!f_nav_unit($A$1,A375)</f>
        <v>3.4506999999999999</v>
      </c>
      <c r="C375" s="142">
        <f>[1]!f_nav_accumulated($A$1,A375)</f>
        <v>3.5407000000000002</v>
      </c>
      <c r="D375" s="256">
        <v>2684871.92</v>
      </c>
      <c r="E375" s="257">
        <f t="shared" si="0"/>
        <v>9264687.5343439989</v>
      </c>
      <c r="F375" s="258">
        <f t="shared" si="1"/>
        <v>0.92829426878506638</v>
      </c>
      <c r="G375" s="259">
        <f>出入金!AQ375</f>
        <v>10000000</v>
      </c>
      <c r="H375" s="259">
        <f>出入金!AR375</f>
        <v>10000000</v>
      </c>
      <c r="I375" s="120">
        <f>出入金!C375</f>
        <v>4.2599999999999999E-2</v>
      </c>
      <c r="J375" s="265">
        <f t="shared" si="4"/>
        <v>0</v>
      </c>
      <c r="K375" s="259">
        <f t="shared" si="3"/>
        <v>-764383.03562400118</v>
      </c>
      <c r="L375" s="123">
        <f t="shared" si="2"/>
        <v>-7.6438303562400112E-2</v>
      </c>
      <c r="M375" s="123">
        <f>J375/AVERAGE($G$368:G375)</f>
        <v>0</v>
      </c>
      <c r="N375" s="123">
        <f>K375/AVERAGE($G$368:G375)</f>
        <v>-7.6438303562400112E-2</v>
      </c>
      <c r="O375" s="123">
        <f>N375/COUNT($N$368:N375)*365</f>
        <v>-3.487497600034505</v>
      </c>
      <c r="P375">
        <f>(O375-I375)/(STDEV($M$368:M375)*SQRT(365))</f>
        <v>-13.035752474554991</v>
      </c>
      <c r="Q375" s="123">
        <f>(N375+1)/(MAX($N$368:N375)+1)-1</f>
        <v>-7.6438303562400112E-2</v>
      </c>
      <c r="R375" s="120">
        <f>MIN($Q$368:Q375)</f>
        <v>-7.6438303562400112E-2</v>
      </c>
      <c r="S375" s="123">
        <f t="shared" si="5"/>
        <v>-7.6438303562400112E-2</v>
      </c>
      <c r="T375" s="123">
        <f>(S375+1)/(MAX($S$368:S375)+1)-1</f>
        <v>-7.6438303562400112E-2</v>
      </c>
      <c r="U375" s="120">
        <f>MIN($T$368:T375)</f>
        <v>-7.6438303562400112E-2</v>
      </c>
    </row>
    <row r="376" spans="1:23">
      <c r="A376" s="140">
        <v>44570</v>
      </c>
      <c r="B376" s="142">
        <f>[1]!f_nav_unit($A$1,A376)</f>
        <v>3.4506999999999999</v>
      </c>
      <c r="C376" s="142">
        <f>[1]!f_nav_accumulated($A$1,A376)</f>
        <v>3.5407000000000002</v>
      </c>
      <c r="D376" s="256">
        <v>2684871.92</v>
      </c>
      <c r="E376" s="257">
        <f t="shared" si="0"/>
        <v>9264687.5343439989</v>
      </c>
      <c r="F376" s="258">
        <f t="shared" si="1"/>
        <v>0.92829426878506638</v>
      </c>
      <c r="G376" s="259">
        <f>出入金!AQ376</f>
        <v>10000000</v>
      </c>
      <c r="H376" s="259">
        <f>出入金!AR376</f>
        <v>10000000</v>
      </c>
      <c r="I376" s="120">
        <f>出入金!C376</f>
        <v>4.2599999999999999E-2</v>
      </c>
      <c r="J376" s="265">
        <f t="shared" si="4"/>
        <v>0</v>
      </c>
      <c r="K376" s="259">
        <f t="shared" si="3"/>
        <v>-764383.03562400118</v>
      </c>
      <c r="L376" s="123">
        <f t="shared" si="2"/>
        <v>-7.6438303562400112E-2</v>
      </c>
      <c r="M376" s="123">
        <f>J376/AVERAGE($G$368:G376)</f>
        <v>0</v>
      </c>
      <c r="N376" s="123">
        <f>K376/AVERAGE($G$368:G376)</f>
        <v>-7.6438303562400112E-2</v>
      </c>
      <c r="O376" s="123">
        <f>N376/COUNT($N$368:N376)*365</f>
        <v>-3.0999978666973376</v>
      </c>
      <c r="P376">
        <f>(O376-I376)/(STDEV($M$368:M376)*SQRT(365))</f>
        <v>-12.062927672399288</v>
      </c>
      <c r="Q376" s="123">
        <f>(N376+1)/(MAX($N$368:N376)+1)-1</f>
        <v>-7.6438303562400112E-2</v>
      </c>
      <c r="R376" s="120">
        <f>MIN($Q$368:Q376)</f>
        <v>-7.6438303562400112E-2</v>
      </c>
      <c r="S376" s="123">
        <f t="shared" si="5"/>
        <v>-7.6438303562400112E-2</v>
      </c>
      <c r="T376" s="123">
        <f>(S376+1)/(MAX($S$368:S376)+1)-1</f>
        <v>-7.6438303562400112E-2</v>
      </c>
      <c r="U376" s="120">
        <f>MIN($T$368:T376)</f>
        <v>-7.6438303562400112E-2</v>
      </c>
    </row>
    <row r="377" spans="1:23">
      <c r="A377" s="140">
        <v>44571</v>
      </c>
      <c r="B377" s="142">
        <f>[1]!f_nav_unit($A$1,A377)</f>
        <v>3.4699</v>
      </c>
      <c r="C377" s="142">
        <f>[1]!f_nav_accumulated($A$1,A377)</f>
        <v>3.5598999999999998</v>
      </c>
      <c r="D377" s="256">
        <v>2684871.92</v>
      </c>
      <c r="E377" s="257">
        <f t="shared" si="0"/>
        <v>9316237.075207999</v>
      </c>
      <c r="F377" s="258">
        <f t="shared" si="1"/>
        <v>0.93332808976980752</v>
      </c>
      <c r="G377" s="259">
        <f>出入金!AQ377</f>
        <v>10000000</v>
      </c>
      <c r="H377" s="259">
        <f>出入金!AR377</f>
        <v>10000000</v>
      </c>
      <c r="I377" s="120">
        <f>出入金!C377</f>
        <v>4.2599999999999992E-2</v>
      </c>
      <c r="J377" s="265">
        <f t="shared" si="4"/>
        <v>51549.540864000097</v>
      </c>
      <c r="K377" s="259">
        <f t="shared" si="3"/>
        <v>-712833.49476000108</v>
      </c>
      <c r="L377" s="123">
        <f t="shared" si="2"/>
        <v>-7.128334947600011E-2</v>
      </c>
      <c r="M377" s="123">
        <f>J377/AVERAGE($G$368:G377)</f>
        <v>5.1549540864000093E-3</v>
      </c>
      <c r="N377" s="123">
        <f>K377/AVERAGE($G$368:G377)</f>
        <v>-7.128334947600011E-2</v>
      </c>
      <c r="O377" s="123">
        <f>N377/COUNT($N$368:N377)*365</f>
        <v>-2.6018422558740038</v>
      </c>
      <c r="P377">
        <f>(O377-I377)/(STDEV($M$368:M377)*SQRT(365))</f>
        <v>-10.206704489970322</v>
      </c>
      <c r="Q377" s="123">
        <f>(N377+1)/(MAX($N$368:N377)+1)-1</f>
        <v>-7.1283349476000124E-2</v>
      </c>
      <c r="R377" s="120">
        <f>MIN($Q$368:Q377)</f>
        <v>-7.6438303562400112E-2</v>
      </c>
      <c r="S377" s="123">
        <f t="shared" si="5"/>
        <v>-7.6438303562400112E-2</v>
      </c>
      <c r="T377" s="123">
        <f>(S377+1)/(MAX($S$368:S377)+1)-1</f>
        <v>-7.6438303562400112E-2</v>
      </c>
      <c r="U377" s="120">
        <f>MIN($T$368:T377)</f>
        <v>-7.6438303562400112E-2</v>
      </c>
    </row>
    <row r="378" spans="1:23">
      <c r="A378" s="140">
        <v>44572</v>
      </c>
      <c r="B378" s="142">
        <f>[1]!f_nav_unit($A$1,A378)</f>
        <v>3.3906999999999998</v>
      </c>
      <c r="C378" s="142">
        <f>[1]!f_nav_accumulated($A$1,A378)</f>
        <v>3.4807000000000001</v>
      </c>
      <c r="D378" s="256">
        <v>2684871.92</v>
      </c>
      <c r="E378" s="257">
        <f t="shared" si="0"/>
        <v>9103595.2191439997</v>
      </c>
      <c r="F378" s="258">
        <f t="shared" si="1"/>
        <v>0.91256357820775003</v>
      </c>
      <c r="G378" s="259">
        <f>出入金!AQ378</f>
        <v>10000000</v>
      </c>
      <c r="H378" s="259">
        <f>出入金!AR378</f>
        <v>10000000</v>
      </c>
      <c r="I378" s="120">
        <f>出入金!C378</f>
        <v>4.2599999999999992E-2</v>
      </c>
      <c r="J378" s="265">
        <f t="shared" si="4"/>
        <v>-212641.85606399924</v>
      </c>
      <c r="K378" s="259">
        <f t="shared" si="3"/>
        <v>-925475.35082400031</v>
      </c>
      <c r="L378" s="123">
        <f t="shared" si="2"/>
        <v>-9.2547535082400031E-2</v>
      </c>
      <c r="M378" s="123">
        <f>J378/AVERAGE($G$368:G378)</f>
        <v>-2.1264185606399925E-2</v>
      </c>
      <c r="N378" s="123">
        <f>K378/AVERAGE($G$368:G378)</f>
        <v>-9.2547535082400031E-2</v>
      </c>
      <c r="O378" s="123">
        <f>N378/COUNT($N$368:N378)*365</f>
        <v>-3.0708954822796373</v>
      </c>
      <c r="P378">
        <f>(O378-I378)/(STDEV($M$368:M378)*SQRT(365))</f>
        <v>-12.024467807152726</v>
      </c>
      <c r="Q378" s="123">
        <f>(N378+1)/(MAX($N$368:N378)+1)-1</f>
        <v>-9.254753508239999E-2</v>
      </c>
      <c r="R378" s="120">
        <f>MIN($Q$368:Q378)</f>
        <v>-9.254753508239999E-2</v>
      </c>
      <c r="S378" s="123">
        <f t="shared" si="5"/>
        <v>-7.6438303562400112E-2</v>
      </c>
      <c r="T378" s="123">
        <f>(S378+1)/(MAX($S$368:S378)+1)-1</f>
        <v>-7.6438303562400112E-2</v>
      </c>
      <c r="U378" s="120">
        <f>MIN($T$368:T378)</f>
        <v>-7.6438303562400112E-2</v>
      </c>
    </row>
    <row r="379" spans="1:23">
      <c r="A379" s="140">
        <v>44573</v>
      </c>
      <c r="B379" s="142">
        <f>[1]!f_nav_unit($A$1,A379)</f>
        <v>3.4519000000000002</v>
      </c>
      <c r="C379" s="142">
        <f>[1]!f_nav_accumulated($A$1,A379)</f>
        <v>3.5419</v>
      </c>
      <c r="D379" s="256">
        <v>2684871.92</v>
      </c>
      <c r="E379" s="257">
        <f t="shared" ref="E379" si="6">B379*D379</f>
        <v>9267909.3806480002</v>
      </c>
      <c r="F379" s="258">
        <f t="shared" ref="F379" si="7">C379/$C$366</f>
        <v>0.92860888259661267</v>
      </c>
      <c r="G379" s="259">
        <f>出入金!AQ379</f>
        <v>10000000</v>
      </c>
      <c r="H379" s="259">
        <f>出入金!AR379</f>
        <v>10000000</v>
      </c>
      <c r="I379" s="120">
        <f>出入金!C379</f>
        <v>4.2599999999999992E-2</v>
      </c>
      <c r="J379" s="265">
        <f t="shared" ref="J379" si="8">E379-E378</f>
        <v>164314.16150400043</v>
      </c>
      <c r="K379" s="259">
        <f t="shared" ref="K379" si="9">E379-G379-$K$367</f>
        <v>-761161.18931999989</v>
      </c>
      <c r="L379" s="123">
        <f t="shared" ref="L379" si="10">K379/H379</f>
        <v>-7.6116118931999988E-2</v>
      </c>
      <c r="M379" s="123">
        <f>J379/AVERAGE($G$368:G379)</f>
        <v>1.6431416150400044E-2</v>
      </c>
      <c r="N379" s="123">
        <f>K379/AVERAGE($G$368:G379)</f>
        <v>-7.6116118931999988E-2</v>
      </c>
      <c r="O379" s="123">
        <f>N379/COUNT($N$368:N379)*365</f>
        <v>-2.3151986175149997</v>
      </c>
      <c r="P379" s="301">
        <f>(O379-I379)/(STDEV($M$368:M379)*SQRT(365))</f>
        <v>-8.3504453856609651</v>
      </c>
      <c r="Q379" s="123">
        <f>(N379+1)/(MAX($N$368:N379)+1)-1</f>
        <v>-7.6116118931999988E-2</v>
      </c>
      <c r="R379" s="120">
        <f>MIN($Q$368:Q379)</f>
        <v>-9.254753508239999E-2</v>
      </c>
      <c r="S379" s="123">
        <f t="shared" ref="S379" si="11">IF(WEEKDAY(A:A)=6,N:N,S378)</f>
        <v>-7.6438303562400112E-2</v>
      </c>
      <c r="T379" s="123">
        <f>(S379+1)/(MAX($S$368:S379)+1)-1</f>
        <v>-7.6438303562400112E-2</v>
      </c>
      <c r="U379" s="120">
        <f>MIN($T$368:T379)</f>
        <v>-7.6438303562400112E-2</v>
      </c>
      <c r="W379" s="301"/>
    </row>
    <row r="380" spans="1:23">
      <c r="A380" s="140">
        <v>44574</v>
      </c>
      <c r="B380" s="142">
        <f>[1]!f_nav_unit($A$1,A380)</f>
        <v>3.3913000000000002</v>
      </c>
      <c r="C380" s="142">
        <f>[1]!f_nav_accumulated($A$1,A380)</f>
        <v>3.4813000000000001</v>
      </c>
      <c r="D380" s="256">
        <v>2684871.92</v>
      </c>
      <c r="E380" s="257">
        <f t="shared" ref="E380" si="12">B380*D380</f>
        <v>9105206.1422959995</v>
      </c>
      <c r="F380" s="258">
        <f t="shared" ref="F380" si="13">C380/$C$366</f>
        <v>0.91272088511352312</v>
      </c>
      <c r="G380" s="259">
        <f>出入金!AQ380</f>
        <v>10000000</v>
      </c>
      <c r="H380" s="259">
        <f>出入金!AR380</f>
        <v>10000000</v>
      </c>
      <c r="I380" s="120">
        <f>出入金!C380</f>
        <v>4.2599999999999985E-2</v>
      </c>
      <c r="J380" s="265">
        <f t="shared" ref="J380" si="14">E380-E379</f>
        <v>-162703.23835200071</v>
      </c>
      <c r="K380" s="259">
        <f t="shared" ref="K380" si="15">E380-G380-$K$367</f>
        <v>-923864.4276720006</v>
      </c>
      <c r="L380" s="123">
        <f t="shared" ref="L380" si="16">K380/H380</f>
        <v>-9.2386442767200067E-2</v>
      </c>
      <c r="M380" s="123">
        <f>J380/AVERAGE($G$368:G380)</f>
        <v>-1.6270323835200072E-2</v>
      </c>
      <c r="N380" s="123">
        <f>K380/AVERAGE($G$368:G380)</f>
        <v>-9.2386442767200067E-2</v>
      </c>
      <c r="O380" s="123">
        <f>N380/COUNT($N$368:N380)*365</f>
        <v>-2.5939270469252325</v>
      </c>
      <c r="P380" s="303">
        <f>(O380-I380)/(STDEV($M$368:M380)*SQRT(365))</f>
        <v>-9.5732536501004066</v>
      </c>
      <c r="Q380" s="123">
        <f>(N380+1)/(MAX($N$368:N380)+1)-1</f>
        <v>-9.2386442767200094E-2</v>
      </c>
      <c r="R380" s="120">
        <f>MIN($Q$368:Q380)</f>
        <v>-9.254753508239999E-2</v>
      </c>
      <c r="S380" s="123">
        <f t="shared" ref="S380" si="17">IF(WEEKDAY(A:A)=6,N:N,S379)</f>
        <v>-7.6438303562400112E-2</v>
      </c>
      <c r="T380" s="123">
        <f>(S380+1)/(MAX($S$368:S380)+1)-1</f>
        <v>-7.6438303562400112E-2</v>
      </c>
      <c r="U380" s="120">
        <f>MIN($T$368:T380)</f>
        <v>-7.6438303562400112E-2</v>
      </c>
      <c r="W380" s="303"/>
    </row>
    <row r="381" spans="1:23">
      <c r="A381" s="140">
        <v>44575</v>
      </c>
      <c r="B381" s="142">
        <f>[1]!f_nav_unit($A$1,A381)</f>
        <v>3.4535999999999998</v>
      </c>
      <c r="C381" s="142">
        <f>[1]!f_nav_accumulated($A$1,A381)</f>
        <v>3.5436000000000001</v>
      </c>
      <c r="D381" s="256">
        <v>2684871.92</v>
      </c>
      <c r="E381" s="257">
        <f t="shared" ref="E381" si="18">B381*D381</f>
        <v>9272473.662912</v>
      </c>
      <c r="F381" s="258">
        <f t="shared" ref="F381" si="19">C381/$C$366</f>
        <v>0.92905458549630326</v>
      </c>
      <c r="G381" s="259">
        <f>出入金!AQ381</f>
        <v>10000000</v>
      </c>
      <c r="H381" s="259">
        <f>出入金!AR381</f>
        <v>10000000</v>
      </c>
      <c r="I381" s="120">
        <f>出入金!C381</f>
        <v>4.2599999999999985E-2</v>
      </c>
      <c r="J381" s="265">
        <f t="shared" ref="J381" si="20">E381-E380</f>
        <v>167267.52061600052</v>
      </c>
      <c r="K381" s="259">
        <f t="shared" ref="K381" si="21">E381-G381-$K$367</f>
        <v>-756596.90705600008</v>
      </c>
      <c r="L381" s="123">
        <f t="shared" ref="L381" si="22">K381/H381</f>
        <v>-7.5659690705600011E-2</v>
      </c>
      <c r="M381" s="123">
        <f>J381/AVERAGE($G$368:G381)</f>
        <v>1.6726752061600052E-2</v>
      </c>
      <c r="N381" s="123">
        <f>K381/AVERAGE($G$368:G381)</f>
        <v>-7.5659690705600011E-2</v>
      </c>
      <c r="O381" s="123">
        <f>N381/COUNT($N$368:N381)*365</f>
        <v>-1.9725562219674289</v>
      </c>
      <c r="P381" s="305">
        <f>(O381-I381)/(STDEV($M$368:M381)*SQRT(365))</f>
        <v>-6.9191320601809609</v>
      </c>
      <c r="Q381" s="123">
        <f>(N381+1)/(MAX($N$368:N381)+1)-1</f>
        <v>-7.5659690705599969E-2</v>
      </c>
      <c r="R381" s="120">
        <f>MIN($Q$368:Q381)</f>
        <v>-9.254753508239999E-2</v>
      </c>
      <c r="S381" s="123">
        <f t="shared" ref="S381" si="23">IF(WEEKDAY(A:A)=6,N:N,S380)</f>
        <v>-7.5659690705600011E-2</v>
      </c>
      <c r="T381" s="123">
        <f>(S381+1)/(MAX($S$368:S381)+1)-1</f>
        <v>-7.5659690705599969E-2</v>
      </c>
      <c r="U381" s="120">
        <f>MIN($T$368:T381)</f>
        <v>-7.6438303562400112E-2</v>
      </c>
      <c r="W381" s="305"/>
    </row>
    <row r="382" spans="1:23">
      <c r="A382" s="140">
        <v>44576</v>
      </c>
      <c r="B382" s="142">
        <f>[1]!f_nav_unit($A$1,A382)</f>
        <v>3.4535999999999998</v>
      </c>
      <c r="C382" s="142">
        <f>[1]!f_nav_accumulated($A$1,A382)</f>
        <v>3.5436000000000001</v>
      </c>
      <c r="D382" s="256">
        <v>2684871.92</v>
      </c>
      <c r="E382" s="257">
        <f t="shared" ref="E382:E384" si="24">B382*D382</f>
        <v>9272473.662912</v>
      </c>
      <c r="F382" s="258">
        <f t="shared" ref="F382:F384" si="25">C382/$C$366</f>
        <v>0.92905458549630326</v>
      </c>
      <c r="G382" s="259">
        <f>出入金!AQ382</f>
        <v>10000000</v>
      </c>
      <c r="H382" s="259">
        <f>出入金!AR382</f>
        <v>10000000</v>
      </c>
      <c r="I382" s="120">
        <f>出入金!C382</f>
        <v>4.2599999999999985E-2</v>
      </c>
      <c r="J382" s="265">
        <f t="shared" ref="J382:J384" si="26">E382-E381</f>
        <v>0</v>
      </c>
      <c r="K382" s="259">
        <f t="shared" ref="K382:K384" si="27">E382-G382-$K$367</f>
        <v>-756596.90705600008</v>
      </c>
      <c r="L382" s="123">
        <f t="shared" ref="L382:L384" si="28">K382/H382</f>
        <v>-7.5659690705600011E-2</v>
      </c>
      <c r="M382" s="123">
        <f>J382/AVERAGE($G$368:G382)</f>
        <v>0</v>
      </c>
      <c r="N382" s="123">
        <f>K382/AVERAGE($G$368:G382)</f>
        <v>-7.5659690705600011E-2</v>
      </c>
      <c r="O382" s="123">
        <f>N382/COUNT($N$368:N382)*365</f>
        <v>-1.841052473836267</v>
      </c>
      <c r="P382" s="306">
        <f>(O382-I382)/(STDEV($M$368:M382)*SQRT(365))</f>
        <v>-6.6816775768664849</v>
      </c>
      <c r="Q382" s="123">
        <f>(N382+1)/(MAX($N$368:N382)+1)-1</f>
        <v>-7.5659690705599969E-2</v>
      </c>
      <c r="R382" s="120">
        <f>MIN($Q$368:Q382)</f>
        <v>-9.254753508239999E-2</v>
      </c>
      <c r="S382" s="123">
        <f t="shared" ref="S382:S384" si="29">IF(WEEKDAY(A:A)=6,N:N,S381)</f>
        <v>-7.5659690705600011E-2</v>
      </c>
      <c r="T382" s="123">
        <f>(S382+1)/(MAX($S$368:S382)+1)-1</f>
        <v>-7.5659690705599969E-2</v>
      </c>
      <c r="U382" s="120">
        <f>MIN($T$368:T382)</f>
        <v>-7.6438303562400112E-2</v>
      </c>
      <c r="W382" s="306"/>
    </row>
    <row r="383" spans="1:23">
      <c r="A383" s="140">
        <v>44577</v>
      </c>
      <c r="B383" s="142">
        <f>[1]!f_nav_unit($A$1,A383)</f>
        <v>3.4535999999999998</v>
      </c>
      <c r="C383" s="142">
        <f>[1]!f_nav_accumulated($A$1,A383)</f>
        <v>3.5436000000000001</v>
      </c>
      <c r="D383" s="256">
        <v>2684871.92</v>
      </c>
      <c r="E383" s="257">
        <f t="shared" si="24"/>
        <v>9272473.662912</v>
      </c>
      <c r="F383" s="258">
        <f t="shared" si="25"/>
        <v>0.92905458549630326</v>
      </c>
      <c r="G383" s="259">
        <f>出入金!AQ383</f>
        <v>10000000</v>
      </c>
      <c r="H383" s="259">
        <f>出入金!AR383</f>
        <v>10000000</v>
      </c>
      <c r="I383" s="120">
        <f>出入金!C383</f>
        <v>4.2599999999999985E-2</v>
      </c>
      <c r="J383" s="265">
        <f t="shared" si="26"/>
        <v>0</v>
      </c>
      <c r="K383" s="259">
        <f t="shared" si="27"/>
        <v>-756596.90705600008</v>
      </c>
      <c r="L383" s="123">
        <f t="shared" si="28"/>
        <v>-7.5659690705600011E-2</v>
      </c>
      <c r="M383" s="123">
        <f>J383/AVERAGE($G$368:G383)</f>
        <v>0</v>
      </c>
      <c r="N383" s="123">
        <f>K383/AVERAGE($G$368:G383)</f>
        <v>-7.5659690705600011E-2</v>
      </c>
      <c r="O383" s="123">
        <f>N383/COUNT($N$368:N383)*365</f>
        <v>-1.7259866942215003</v>
      </c>
      <c r="P383" s="306">
        <f>(O383-I383)/(STDEV($M$368:M383)*SQRT(365))</f>
        <v>-6.4684505288581873</v>
      </c>
      <c r="Q383" s="123">
        <f>(N383+1)/(MAX($N$368:N383)+1)-1</f>
        <v>-7.5659690705599969E-2</v>
      </c>
      <c r="R383" s="120">
        <f>MIN($Q$368:Q383)</f>
        <v>-9.254753508239999E-2</v>
      </c>
      <c r="S383" s="123">
        <f t="shared" si="29"/>
        <v>-7.5659690705600011E-2</v>
      </c>
      <c r="T383" s="123">
        <f>(S383+1)/(MAX($S$368:S383)+1)-1</f>
        <v>-7.5659690705599969E-2</v>
      </c>
      <c r="U383" s="120">
        <f>MIN($T$368:T383)</f>
        <v>-7.6438303562400112E-2</v>
      </c>
      <c r="W383" s="306"/>
    </row>
    <row r="384" spans="1:23">
      <c r="A384" s="140">
        <v>44578</v>
      </c>
      <c r="B384" s="142">
        <f>[1]!f_nav_unit($A$1,A384)</f>
        <v>3.5222000000000002</v>
      </c>
      <c r="C384" s="142">
        <f>[1]!f_nav_accumulated($A$1,A384)</f>
        <v>3.6122000000000001</v>
      </c>
      <c r="D384" s="256">
        <v>2684871.92</v>
      </c>
      <c r="E384" s="257">
        <f t="shared" si="24"/>
        <v>9456655.8766240012</v>
      </c>
      <c r="F384" s="258">
        <f t="shared" si="25"/>
        <v>0.9470400083897017</v>
      </c>
      <c r="G384" s="259">
        <f>出入金!AQ384</f>
        <v>10000000</v>
      </c>
      <c r="H384" s="259">
        <f>出入金!AR384</f>
        <v>10000000</v>
      </c>
      <c r="I384" s="120">
        <f>出入金!C384</f>
        <v>4.2599999999999985E-2</v>
      </c>
      <c r="J384" s="265">
        <f t="shared" si="26"/>
        <v>184182.21371200122</v>
      </c>
      <c r="K384" s="259">
        <f t="shared" si="27"/>
        <v>-572414.69334399886</v>
      </c>
      <c r="L384" s="123">
        <f t="shared" si="28"/>
        <v>-5.7241469334399886E-2</v>
      </c>
      <c r="M384" s="123">
        <f>J384/AVERAGE($G$368:G384)</f>
        <v>1.8418221371200121E-2</v>
      </c>
      <c r="N384" s="123">
        <f>K384/AVERAGE($G$368:G384)</f>
        <v>-5.7241469334399886E-2</v>
      </c>
      <c r="O384" s="123">
        <f>N384/COUNT($N$368:N384)*365</f>
        <v>-1.2290080180621152</v>
      </c>
      <c r="P384" s="306">
        <f>(O384-I384)/(STDEV($M$368:M384)*SQRT(365))</f>
        <v>-4.4518381514039582</v>
      </c>
      <c r="Q384" s="123">
        <f>(N384+1)/(MAX($N$368:N384)+1)-1</f>
        <v>-5.7241469334399886E-2</v>
      </c>
      <c r="R384" s="120">
        <f>MIN($Q$368:Q384)</f>
        <v>-9.254753508239999E-2</v>
      </c>
      <c r="S384" s="123">
        <f t="shared" si="29"/>
        <v>-7.5659690705600011E-2</v>
      </c>
      <c r="T384" s="123">
        <f>(S384+1)/(MAX($S$368:S384)+1)-1</f>
        <v>-7.5659690705599969E-2</v>
      </c>
      <c r="U384" s="120">
        <f>MIN($T$368:T384)</f>
        <v>-7.6438303562400112E-2</v>
      </c>
      <c r="W384" s="306"/>
    </row>
    <row r="385" spans="1:23">
      <c r="A385" s="140">
        <v>44579</v>
      </c>
      <c r="B385" s="142">
        <f>[1]!f_nav_unit($A$1,A385)</f>
        <v>3.5184000000000002</v>
      </c>
      <c r="C385" s="142">
        <f>[1]!f_nav_accumulated($A$1,A385)</f>
        <v>3.6084000000000001</v>
      </c>
      <c r="D385" s="256">
        <v>2684871.92</v>
      </c>
      <c r="E385" s="257">
        <f t="shared" ref="E385" si="30">B385*D385</f>
        <v>9446453.3633280005</v>
      </c>
      <c r="F385" s="258">
        <f t="shared" ref="F385" si="31">C385/$C$366</f>
        <v>0.9460437313198049</v>
      </c>
      <c r="G385" s="259">
        <f>出入金!AQ385</f>
        <v>10000000</v>
      </c>
      <c r="H385" s="259">
        <f>出入金!AR385</f>
        <v>10000000</v>
      </c>
      <c r="I385" s="120">
        <f>出入金!C385</f>
        <v>4.2599999999999985E-2</v>
      </c>
      <c r="J385" s="265">
        <f t="shared" ref="J385" si="32">E385-E384</f>
        <v>-10202.513296000659</v>
      </c>
      <c r="K385" s="259">
        <f t="shared" ref="K385" si="33">E385-G385-$K$367</f>
        <v>-582617.20663999952</v>
      </c>
      <c r="L385" s="123">
        <f t="shared" ref="L385" si="34">K385/H385</f>
        <v>-5.8261720663999955E-2</v>
      </c>
      <c r="M385" s="123">
        <f>J385/AVERAGE($G$368:G385)</f>
        <v>-1.020251329600066E-3</v>
      </c>
      <c r="N385" s="123">
        <f>K385/AVERAGE($G$368:G385)</f>
        <v>-5.8261720663999955E-2</v>
      </c>
      <c r="O385" s="123">
        <f>N385/COUNT($N$368:N385)*365</f>
        <v>-1.1814182245755547</v>
      </c>
      <c r="P385" s="307">
        <f>(O385-I385)/(STDEV($M$368:M385)*SQRT(365))</f>
        <v>-4.413903717267889</v>
      </c>
      <c r="Q385" s="123">
        <f>(N385+1)/(MAX($N$368:N385)+1)-1</f>
        <v>-5.8261720663999927E-2</v>
      </c>
      <c r="R385" s="120">
        <f>MIN($Q$368:Q385)</f>
        <v>-9.254753508239999E-2</v>
      </c>
      <c r="S385" s="123">
        <f t="shared" ref="S385" si="35">IF(WEEKDAY(A:A)=6,N:N,S384)</f>
        <v>-7.5659690705600011E-2</v>
      </c>
      <c r="T385" s="123">
        <f>(S385+1)/(MAX($S$368:S385)+1)-1</f>
        <v>-7.5659690705599969E-2</v>
      </c>
      <c r="U385" s="120">
        <f>MIN($T$368:T385)</f>
        <v>-7.6438303562400112E-2</v>
      </c>
      <c r="W385" s="307"/>
    </row>
    <row r="386" spans="1:23">
      <c r="A386" s="140">
        <v>44580</v>
      </c>
      <c r="B386" s="142">
        <f>[1]!f_nav_unit($A$1,A386)</f>
        <v>3.4617</v>
      </c>
      <c r="C386" s="142">
        <f>[1]!f_nav_accumulated($A$1,A386)</f>
        <v>3.5516999999999999</v>
      </c>
      <c r="D386" s="256">
        <v>2684871.92</v>
      </c>
      <c r="E386" s="257">
        <f t="shared" ref="E386" si="36">B386*D386</f>
        <v>9294221.1254639998</v>
      </c>
      <c r="F386" s="258">
        <f t="shared" ref="F386" si="37">C386/$C$366</f>
        <v>0.93117822872424094</v>
      </c>
      <c r="G386" s="259">
        <f>出入金!AQ386</f>
        <v>10000000</v>
      </c>
      <c r="H386" s="259">
        <f>出入金!AR386</f>
        <v>10000000</v>
      </c>
      <c r="I386" s="120">
        <f>出入金!C386</f>
        <v>4.2599999999999985E-2</v>
      </c>
      <c r="J386" s="265">
        <f t="shared" ref="J386" si="38">E386-E385</f>
        <v>-152232.23786400072</v>
      </c>
      <c r="K386" s="259">
        <f t="shared" ref="K386" si="39">E386-G386-$K$367</f>
        <v>-734849.44450400025</v>
      </c>
      <c r="L386" s="123">
        <f t="shared" ref="L386" si="40">K386/H386</f>
        <v>-7.3484944450400019E-2</v>
      </c>
      <c r="M386" s="123">
        <f>J386/AVERAGE($G$368:G386)</f>
        <v>-1.5223223786400073E-2</v>
      </c>
      <c r="N386" s="123">
        <f>K386/AVERAGE($G$368:G386)</f>
        <v>-7.3484944450400019E-2</v>
      </c>
      <c r="O386" s="123">
        <f>N386/COUNT($N$368:N386)*365</f>
        <v>-1.4116844591787372</v>
      </c>
      <c r="P386" s="308">
        <f>(O386-I386)/(STDEV($M$368:M386)*SQRT(365))</f>
        <v>-5.2965963724816412</v>
      </c>
      <c r="Q386" s="123">
        <f>(N386+1)/(MAX($N$368:N386)+1)-1</f>
        <v>-7.3484944450399992E-2</v>
      </c>
      <c r="R386" s="120">
        <f>MIN($Q$368:Q386)</f>
        <v>-9.254753508239999E-2</v>
      </c>
      <c r="S386" s="123">
        <f t="shared" ref="S386" si="41">IF(WEEKDAY(A:A)=6,N:N,S385)</f>
        <v>-7.5659690705600011E-2</v>
      </c>
      <c r="T386" s="123">
        <f>(S386+1)/(MAX($S$368:S386)+1)-1</f>
        <v>-7.5659690705599969E-2</v>
      </c>
      <c r="U386" s="120">
        <f>MIN($T$368:T386)</f>
        <v>-7.6438303562400112E-2</v>
      </c>
      <c r="W386" s="308"/>
    </row>
    <row r="387" spans="1:23">
      <c r="A387" s="140">
        <v>44581</v>
      </c>
      <c r="B387" s="142">
        <f>[1]!f_nav_unit($A$1,A387)</f>
        <v>3.423</v>
      </c>
      <c r="C387" s="142">
        <f>[1]!f_nav_accumulated($A$1,A387)</f>
        <v>3.5129999999999999</v>
      </c>
      <c r="D387" s="256">
        <v>2684871.92</v>
      </c>
      <c r="E387" s="257">
        <f t="shared" ref="E387" si="42">B387*D387</f>
        <v>9190316.5821599998</v>
      </c>
      <c r="F387" s="258">
        <f t="shared" ref="F387" si="43">C387/$C$366</f>
        <v>0.92103193330187194</v>
      </c>
      <c r="G387" s="259">
        <f>出入金!AQ387</f>
        <v>10000000</v>
      </c>
      <c r="H387" s="259">
        <f>出入金!AR387</f>
        <v>10000000</v>
      </c>
      <c r="I387" s="120">
        <f>出入金!C387</f>
        <v>4.2599999999999985E-2</v>
      </c>
      <c r="J387" s="265">
        <f t="shared" ref="J387" si="44">E387-E386</f>
        <v>-103904.54330400005</v>
      </c>
      <c r="K387" s="259">
        <f t="shared" ref="K387" si="45">E387-G387-$K$367</f>
        <v>-838753.9878080003</v>
      </c>
      <c r="L387" s="123">
        <f t="shared" ref="L387" si="46">K387/H387</f>
        <v>-8.3875398780800026E-2</v>
      </c>
      <c r="M387" s="123">
        <f>J387/AVERAGE($G$368:G387)</f>
        <v>-1.0390454330400005E-2</v>
      </c>
      <c r="N387" s="123">
        <f>K387/AVERAGE($G$368:G387)</f>
        <v>-8.3875398780800026E-2</v>
      </c>
      <c r="O387" s="123">
        <f>N387/COUNT($N$368:N387)*365</f>
        <v>-1.5307260277496004</v>
      </c>
      <c r="P387" s="310">
        <f>(O387-I387)/(STDEV($M$368:M387)*SQRT(365))</f>
        <v>-5.8554287572433292</v>
      </c>
      <c r="Q387" s="123">
        <f>(N387+1)/(MAX($N$368:N387)+1)-1</f>
        <v>-8.3875398780800081E-2</v>
      </c>
      <c r="R387" s="120">
        <f>MIN($Q$368:Q387)</f>
        <v>-9.254753508239999E-2</v>
      </c>
      <c r="S387" s="123">
        <f t="shared" ref="S387" si="47">IF(WEEKDAY(A:A)=6,N:N,S386)</f>
        <v>-7.5659690705600011E-2</v>
      </c>
      <c r="T387" s="123">
        <f>(S387+1)/(MAX($S$368:S387)+1)-1</f>
        <v>-7.5659690705599969E-2</v>
      </c>
      <c r="U387" s="120">
        <f>MIN($T$368:T387)</f>
        <v>-7.6438303562400112E-2</v>
      </c>
      <c r="W387" s="310"/>
    </row>
    <row r="388" spans="1:23">
      <c r="A388" s="140">
        <v>44582</v>
      </c>
      <c r="B388" s="142">
        <f>[1]!f_nav_unit($A$1,A388)</f>
        <v>3.3704000000000001</v>
      </c>
      <c r="C388" s="142">
        <f>[1]!f_nav_accumulated($A$1,A388)</f>
        <v>3.4603999999999999</v>
      </c>
      <c r="D388" s="256">
        <v>2684871.92</v>
      </c>
      <c r="E388" s="257">
        <f t="shared" ref="E388" si="48">B388*D388</f>
        <v>9049092.3191679996</v>
      </c>
      <c r="F388" s="258">
        <f t="shared" ref="F388" si="49">C388/$C$366</f>
        <v>0.90724136122909127</v>
      </c>
      <c r="G388" s="259">
        <f>出入金!AQ388</f>
        <v>10000000</v>
      </c>
      <c r="H388" s="259">
        <f>出入金!AR388</f>
        <v>10000000</v>
      </c>
      <c r="I388" s="120">
        <f>出入金!C388</f>
        <v>4.2599999999999985E-2</v>
      </c>
      <c r="J388" s="265">
        <f t="shared" ref="J388" si="50">E388-E387</f>
        <v>-141224.26299200021</v>
      </c>
      <c r="K388" s="259">
        <f t="shared" ref="K388" si="51">E388-G388-$K$367</f>
        <v>-979978.2508000005</v>
      </c>
      <c r="L388" s="123">
        <f t="shared" ref="L388" si="52">K388/H388</f>
        <v>-9.7997825080000045E-2</v>
      </c>
      <c r="M388" s="123">
        <f>J388/AVERAGE($G$368:G388)</f>
        <v>-1.4122426299200021E-2</v>
      </c>
      <c r="N388" s="123">
        <f>K388/AVERAGE($G$368:G388)</f>
        <v>-9.7997825080000045E-2</v>
      </c>
      <c r="O388" s="123">
        <f>N388/COUNT($N$368:N388)*365</f>
        <v>-1.7032955311523816</v>
      </c>
      <c r="P388" s="311">
        <f>(O388-I388)/(STDEV($M$368:M388)*SQRT(365))</f>
        <v>-6.5847380737527823</v>
      </c>
      <c r="Q388" s="123">
        <f>(N388+1)/(MAX($N$368:N388)+1)-1</f>
        <v>-9.7997825079999989E-2</v>
      </c>
      <c r="R388" s="120">
        <f>MIN($Q$368:Q388)</f>
        <v>-9.7997825079999989E-2</v>
      </c>
      <c r="S388" s="123">
        <f t="shared" ref="S388" si="53">IF(WEEKDAY(A:A)=6,N:N,S387)</f>
        <v>-9.7997825080000045E-2</v>
      </c>
      <c r="T388" s="123">
        <f>(S388+1)/(MAX($S$368:S388)+1)-1</f>
        <v>-9.7997825079999989E-2</v>
      </c>
      <c r="U388" s="120">
        <f>MIN($T$368:T388)</f>
        <v>-9.7997825079999989E-2</v>
      </c>
      <c r="W388" s="311"/>
    </row>
    <row r="389" spans="1:23">
      <c r="A389" s="140">
        <v>44583</v>
      </c>
      <c r="B389" s="142">
        <f>[1]!f_nav_unit($A$1,A389)</f>
        <v>3.3704000000000001</v>
      </c>
      <c r="C389" s="142">
        <f>[1]!f_nav_accumulated($A$1,A389)</f>
        <v>3.4603999999999999</v>
      </c>
      <c r="D389" s="256">
        <v>2684871.92</v>
      </c>
      <c r="E389" s="257">
        <f t="shared" ref="E389:E391" si="54">B389*D389</f>
        <v>9049092.3191679996</v>
      </c>
      <c r="F389" s="258">
        <f t="shared" ref="F389:F391" si="55">C389/$C$366</f>
        <v>0.90724136122909127</v>
      </c>
      <c r="G389" s="259">
        <f>出入金!AQ389</f>
        <v>10000000</v>
      </c>
      <c r="H389" s="259">
        <f>出入金!AR389</f>
        <v>10000000</v>
      </c>
      <c r="I389" s="120">
        <f>出入金!C389</f>
        <v>4.2599999999999978E-2</v>
      </c>
      <c r="J389" s="265">
        <f t="shared" ref="J389:J391" si="56">E389-E388</f>
        <v>0</v>
      </c>
      <c r="K389" s="259">
        <f t="shared" ref="K389:K391" si="57">E389-G389-$K$367</f>
        <v>-979978.2508000005</v>
      </c>
      <c r="L389" s="123">
        <f t="shared" ref="L389:L391" si="58">K389/H389</f>
        <v>-9.7997825080000045E-2</v>
      </c>
      <c r="M389" s="123">
        <f>J389/AVERAGE($G$368:G389)</f>
        <v>0</v>
      </c>
      <c r="N389" s="123">
        <f>K389/AVERAGE($G$368:G389)</f>
        <v>-9.7997825080000045E-2</v>
      </c>
      <c r="O389" s="123">
        <f>N389/COUNT($N$368:N389)*365</f>
        <v>-1.6258730070090914</v>
      </c>
      <c r="P389" s="312">
        <f>(O389-I389)/(STDEV($M$368:M389)*SQRT(365))</f>
        <v>-6.4308066033733509</v>
      </c>
      <c r="Q389" s="123">
        <f>(N389+1)/(MAX($N$368:N389)+1)-1</f>
        <v>-9.7997825079999989E-2</v>
      </c>
      <c r="R389" s="120">
        <f>MIN($Q$368:Q389)</f>
        <v>-9.7997825079999989E-2</v>
      </c>
      <c r="S389" s="123">
        <f t="shared" ref="S389:S391" si="59">IF(WEEKDAY(A:A)=6,N:N,S388)</f>
        <v>-9.7997825080000045E-2</v>
      </c>
      <c r="T389" s="123">
        <f>(S389+1)/(MAX($S$368:S389)+1)-1</f>
        <v>-9.7997825079999989E-2</v>
      </c>
      <c r="U389" s="120">
        <f>MIN($T$368:T389)</f>
        <v>-9.7997825079999989E-2</v>
      </c>
    </row>
    <row r="390" spans="1:23">
      <c r="A390" s="140">
        <v>44584</v>
      </c>
      <c r="B390" s="142">
        <f>[1]!f_nav_unit($A$1,A390)</f>
        <v>3.3704000000000001</v>
      </c>
      <c r="C390" s="142">
        <f>[1]!f_nav_accumulated($A$1,A390)</f>
        <v>3.4603999999999999</v>
      </c>
      <c r="D390" s="256">
        <v>2684871.92</v>
      </c>
      <c r="E390" s="257">
        <f t="shared" si="54"/>
        <v>9049092.3191679996</v>
      </c>
      <c r="F390" s="258">
        <f t="shared" si="55"/>
        <v>0.90724136122909127</v>
      </c>
      <c r="G390" s="259">
        <f>出入金!AQ390</f>
        <v>10000000</v>
      </c>
      <c r="H390" s="259">
        <f>出入金!AR390</f>
        <v>10000000</v>
      </c>
      <c r="I390" s="120">
        <f>出入金!C390</f>
        <v>4.2599999999999978E-2</v>
      </c>
      <c r="J390" s="265">
        <f t="shared" si="56"/>
        <v>0</v>
      </c>
      <c r="K390" s="259">
        <f t="shared" si="57"/>
        <v>-979978.2508000005</v>
      </c>
      <c r="L390" s="123">
        <f t="shared" si="58"/>
        <v>-9.7997825080000045E-2</v>
      </c>
      <c r="M390" s="123">
        <f>J390/AVERAGE($G$368:G390)</f>
        <v>0</v>
      </c>
      <c r="N390" s="123">
        <f>K390/AVERAGE($G$368:G390)</f>
        <v>-9.7997825080000045E-2</v>
      </c>
      <c r="O390" s="123">
        <f>N390/COUNT($N$368:N390)*365</f>
        <v>-1.5551828762695659</v>
      </c>
      <c r="P390" s="312">
        <f>(O390-I390)/(STDEV($M$368:M390)*SQRT(365))</f>
        <v>-6.2878788981324956</v>
      </c>
      <c r="Q390" s="123">
        <f>(N390+1)/(MAX($N$368:N390)+1)-1</f>
        <v>-9.7997825079999989E-2</v>
      </c>
      <c r="R390" s="120">
        <f>MIN($Q$368:Q390)</f>
        <v>-9.7997825079999989E-2</v>
      </c>
      <c r="S390" s="123">
        <f t="shared" si="59"/>
        <v>-9.7997825080000045E-2</v>
      </c>
      <c r="T390" s="123">
        <f>(S390+1)/(MAX($S$368:S390)+1)-1</f>
        <v>-9.7997825079999989E-2</v>
      </c>
      <c r="U390" s="120">
        <f>MIN($T$368:T390)</f>
        <v>-9.7997825079999989E-2</v>
      </c>
    </row>
    <row r="391" spans="1:23">
      <c r="A391" s="140">
        <v>44585</v>
      </c>
      <c r="B391" s="142">
        <f>[1]!f_nav_unit($A$1,A391)</f>
        <v>3.4388000000000001</v>
      </c>
      <c r="C391" s="142">
        <f>[1]!f_nav_accumulated($A$1,A391)</f>
        <v>3.5287999999999999</v>
      </c>
      <c r="D391" s="256">
        <v>2684871.92</v>
      </c>
      <c r="E391" s="257">
        <f t="shared" si="54"/>
        <v>9232737.5584960002</v>
      </c>
      <c r="F391" s="258">
        <f t="shared" si="55"/>
        <v>0.9251743484872319</v>
      </c>
      <c r="G391" s="259">
        <f>出入金!AQ391</f>
        <v>10000000</v>
      </c>
      <c r="H391" s="259">
        <f>出入金!AR391</f>
        <v>10000000</v>
      </c>
      <c r="I391" s="120">
        <f>出入金!C391</f>
        <v>4.2599999999999978E-2</v>
      </c>
      <c r="J391" s="265">
        <f t="shared" si="56"/>
        <v>183645.23932800069</v>
      </c>
      <c r="K391" s="259">
        <f t="shared" si="57"/>
        <v>-796333.01147199981</v>
      </c>
      <c r="L391" s="123">
        <f t="shared" si="58"/>
        <v>-7.9633301147199978E-2</v>
      </c>
      <c r="M391" s="123">
        <f>J391/AVERAGE($G$368:G391)</f>
        <v>1.836452393280007E-2</v>
      </c>
      <c r="N391" s="123">
        <f>K391/AVERAGE($G$368:G391)</f>
        <v>-7.9633301147199978E-2</v>
      </c>
      <c r="O391" s="123">
        <f>N391/COUNT($N$368:N391)*365</f>
        <v>-1.2110897882803331</v>
      </c>
      <c r="P391" s="312">
        <f>(O391-I391)/(STDEV($M$368:M391)*SQRT(365))</f>
        <v>-4.7538988081246085</v>
      </c>
      <c r="Q391" s="123">
        <f>(N391+1)/(MAX($N$368:N391)+1)-1</f>
        <v>-7.963330114720002E-2</v>
      </c>
      <c r="R391" s="120">
        <f>MIN($Q$368:Q391)</f>
        <v>-9.7997825079999989E-2</v>
      </c>
      <c r="S391" s="123">
        <f t="shared" si="59"/>
        <v>-9.7997825080000045E-2</v>
      </c>
      <c r="T391" s="123">
        <f>(S391+1)/(MAX($S$368:S391)+1)-1</f>
        <v>-9.7997825079999989E-2</v>
      </c>
      <c r="U391" s="120">
        <f>MIN($T$368:T391)</f>
        <v>-9.7997825079999989E-2</v>
      </c>
    </row>
    <row r="392" spans="1:23">
      <c r="A392" s="140">
        <v>44586</v>
      </c>
      <c r="B392" s="142">
        <f>[1]!f_nav_unit($A$1,A392)</f>
        <v>3.3525999999999998</v>
      </c>
      <c r="C392" s="142">
        <f>[1]!f_nav_accumulated($A$1,A392)</f>
        <v>3.4426000000000001</v>
      </c>
      <c r="D392" s="256">
        <v>2684871.92</v>
      </c>
      <c r="E392" s="257">
        <f t="shared" ref="E392" si="60">B392*D392</f>
        <v>9001301.5989919994</v>
      </c>
      <c r="F392" s="258">
        <f t="shared" ref="F392" si="61">C392/$C$366</f>
        <v>0.90257458969115412</v>
      </c>
      <c r="G392" s="259">
        <f>出入金!AQ392</f>
        <v>10000000</v>
      </c>
      <c r="H392" s="259">
        <f>出入金!AR392</f>
        <v>10000000</v>
      </c>
      <c r="I392" s="120">
        <f>出入金!C392</f>
        <v>4.2599999999999978E-2</v>
      </c>
      <c r="J392" s="265">
        <f t="shared" ref="J392" si="62">E392-E391</f>
        <v>-231435.95950400084</v>
      </c>
      <c r="K392" s="259">
        <f t="shared" ref="K392" si="63">E392-G392-$K$367</f>
        <v>-1027768.9709760007</v>
      </c>
      <c r="L392" s="123">
        <f t="shared" ref="L392" si="64">K392/H392</f>
        <v>-0.10277689709760006</v>
      </c>
      <c r="M392" s="123">
        <f>J392/AVERAGE($G$368:G392)</f>
        <v>-2.3143595950400084E-2</v>
      </c>
      <c r="N392" s="123">
        <f>K392/AVERAGE($G$368:G392)</f>
        <v>-0.10277689709760006</v>
      </c>
      <c r="O392" s="123">
        <f>N392/COUNT($N$368:N392)*365</f>
        <v>-1.500542697624961</v>
      </c>
      <c r="P392" s="314">
        <f>(O392-I392)/(STDEV($M$368:M392)*SQRT(365))</f>
        <v>-5.7355175463874035</v>
      </c>
      <c r="Q392" s="123">
        <f>(N392+1)/(MAX($N$368:N392)+1)-1</f>
        <v>-0.10277689709760007</v>
      </c>
      <c r="R392" s="120">
        <f>MIN($Q$368:Q392)</f>
        <v>-0.10277689709760007</v>
      </c>
      <c r="S392" s="123">
        <f t="shared" ref="S392" si="65">IF(WEEKDAY(A:A)=6,N:N,S391)</f>
        <v>-9.7997825080000045E-2</v>
      </c>
      <c r="T392" s="123">
        <f>(S392+1)/(MAX($S$368:S392)+1)-1</f>
        <v>-9.7997825079999989E-2</v>
      </c>
      <c r="U392" s="120">
        <f>MIN($T$368:T392)</f>
        <v>-9.7997825079999989E-2</v>
      </c>
      <c r="W392" s="314"/>
    </row>
    <row r="393" spans="1:23">
      <c r="A393" s="140">
        <v>44587</v>
      </c>
      <c r="B393" s="142">
        <f>[1]!f_nav_unit($A$1,A393)</f>
        <v>3.4195000000000002</v>
      </c>
      <c r="C393" s="142">
        <f>[1]!f_nav_accumulated($A$1,A393)</f>
        <v>3.5095000000000001</v>
      </c>
      <c r="D393" s="256">
        <v>2684871.92</v>
      </c>
      <c r="E393" s="257">
        <f t="shared" ref="E393" si="66">B393*D393</f>
        <v>9180919.5304400008</v>
      </c>
      <c r="F393" s="258">
        <f t="shared" ref="F393" si="67">C393/$C$366</f>
        <v>0.92011430968486185</v>
      </c>
      <c r="G393" s="259">
        <f>出入金!AQ393</f>
        <v>10000000</v>
      </c>
      <c r="H393" s="259">
        <f>出入金!AR393</f>
        <v>10000000</v>
      </c>
      <c r="I393" s="120">
        <f>出入金!C393</f>
        <v>4.2599999999999978E-2</v>
      </c>
      <c r="J393" s="265">
        <f t="shared" ref="J393" si="68">E393-E392</f>
        <v>179617.93144800141</v>
      </c>
      <c r="K393" s="259">
        <f t="shared" ref="K393" si="69">E393-G393-$K$367</f>
        <v>-848151.03952799924</v>
      </c>
      <c r="L393" s="123">
        <f t="shared" ref="L393" si="70">K393/H393</f>
        <v>-8.4815103952799925E-2</v>
      </c>
      <c r="M393" s="123">
        <f>J393/AVERAGE($G$368:G393)</f>
        <v>1.7961793144800141E-2</v>
      </c>
      <c r="N393" s="123">
        <f>K393/AVERAGE($G$368:G393)</f>
        <v>-8.4815103952799925E-2</v>
      </c>
      <c r="O393" s="123">
        <f>N393/COUNT($N$368:N393)*365</f>
        <v>-1.190673574721999</v>
      </c>
      <c r="P393" s="315">
        <f>(O393-I393)/(STDEV($M$368:M393)*SQRT(365))</f>
        <v>-4.4638071322023958</v>
      </c>
      <c r="Q393" s="123">
        <f>(N393+1)/(MAX($N$368:N393)+1)-1</f>
        <v>-8.4815103952799897E-2</v>
      </c>
      <c r="R393" s="120">
        <f>MIN($Q$368:Q393)</f>
        <v>-0.10277689709760007</v>
      </c>
      <c r="S393" s="123">
        <f t="shared" ref="S393" si="71">IF(WEEKDAY(A:A)=6,N:N,S392)</f>
        <v>-9.7997825080000045E-2</v>
      </c>
      <c r="T393" s="123">
        <f>(S393+1)/(MAX($S$368:S393)+1)-1</f>
        <v>-9.7997825079999989E-2</v>
      </c>
      <c r="U393" s="120">
        <f>MIN($T$368:T393)</f>
        <v>-9.7997825079999989E-2</v>
      </c>
      <c r="W393" s="315"/>
    </row>
    <row r="394" spans="1:23">
      <c r="A394" s="140">
        <v>44588</v>
      </c>
      <c r="B394" s="142">
        <f>[1]!f_nav_unit($A$1,A394)</f>
        <v>3.3466</v>
      </c>
      <c r="C394" s="142">
        <f>[1]!f_nav_accumulated($A$1,A394)</f>
        <v>3.4365999999999999</v>
      </c>
      <c r="D394" s="256">
        <v>2684871.92</v>
      </c>
      <c r="E394" s="257">
        <f t="shared" ref="E394" si="72">B394*D394</f>
        <v>8985192.3674720004</v>
      </c>
      <c r="F394" s="258">
        <f t="shared" ref="F394" si="73">C394/$C$366</f>
        <v>0.90100152063342243</v>
      </c>
      <c r="G394" s="259">
        <f>出入金!AQ394</f>
        <v>10000000</v>
      </c>
      <c r="H394" s="259">
        <f>出入金!AR394</f>
        <v>10000000</v>
      </c>
      <c r="I394" s="120">
        <f>出入金!C394</f>
        <v>4.2599999999999978E-2</v>
      </c>
      <c r="J394" s="265">
        <f t="shared" ref="J394" si="74">E394-E393</f>
        <v>-195727.1629680004</v>
      </c>
      <c r="K394" s="259">
        <f t="shared" ref="K394" si="75">E394-G394-$K$367</f>
        <v>-1043878.2024959996</v>
      </c>
      <c r="L394" s="123">
        <f t="shared" ref="L394" si="76">K394/H394</f>
        <v>-0.10438782024959996</v>
      </c>
      <c r="M394" s="123">
        <f>J394/AVERAGE($G$368:G394)</f>
        <v>-1.957271629680004E-2</v>
      </c>
      <c r="N394" s="123">
        <f>K394/AVERAGE($G$368:G394)</f>
        <v>-0.10438782024959996</v>
      </c>
      <c r="O394" s="123">
        <f>N394/COUNT($N$368:N394)*365</f>
        <v>-1.4111686811519994</v>
      </c>
      <c r="P394" s="316">
        <f>(O394-I394)/(STDEV($M$368:M394)*SQRT(365))</f>
        <v>-5.2392639103070779</v>
      </c>
      <c r="Q394" s="123">
        <f>(N394+1)/(MAX($N$368:N394)+1)-1</f>
        <v>-0.10438782024959992</v>
      </c>
      <c r="R394" s="120">
        <f>MIN($Q$368:Q394)</f>
        <v>-0.10438782024959992</v>
      </c>
      <c r="S394" s="123">
        <f t="shared" ref="S394" si="77">IF(WEEKDAY(A:A)=6,N:N,S393)</f>
        <v>-9.7997825080000045E-2</v>
      </c>
      <c r="T394" s="123">
        <f>(S394+1)/(MAX($S$368:S394)+1)-1</f>
        <v>-9.7997825079999989E-2</v>
      </c>
      <c r="U394" s="120">
        <f>MIN($T$368:T394)</f>
        <v>-9.7997825079999989E-2</v>
      </c>
      <c r="W394" s="316"/>
    </row>
    <row r="395" spans="1:23">
      <c r="A395" s="140">
        <v>44589</v>
      </c>
      <c r="B395" s="142">
        <f>[1]!f_nav_unit($A$1,A395)</f>
        <v>3.3407</v>
      </c>
      <c r="C395" s="142">
        <f>[1]!f_nav_accumulated($A$1,A395)</f>
        <v>3.4306999999999999</v>
      </c>
      <c r="D395" s="256">
        <v>2684871.92</v>
      </c>
      <c r="E395" s="257">
        <f t="shared" ref="E395" si="78">B395*D395</f>
        <v>8969351.6231439989</v>
      </c>
      <c r="F395" s="258">
        <f t="shared" ref="F395" si="79">C395/$C$366</f>
        <v>0.89945466939331964</v>
      </c>
      <c r="G395" s="259">
        <f>出入金!AQ395</f>
        <v>10000000</v>
      </c>
      <c r="H395" s="259">
        <f>出入金!AR395</f>
        <v>10000000</v>
      </c>
      <c r="I395" s="120">
        <f>出入金!C395</f>
        <v>4.2599999999999978E-2</v>
      </c>
      <c r="J395" s="265">
        <f t="shared" ref="J395" si="80">E395-E394</f>
        <v>-15840.744328001514</v>
      </c>
      <c r="K395" s="259">
        <f t="shared" ref="K395" si="81">E395-G395-$K$367</f>
        <v>-1059718.9468240011</v>
      </c>
      <c r="L395" s="123">
        <f t="shared" ref="L395" si="82">K395/H395</f>
        <v>-0.10597189468240012</v>
      </c>
      <c r="M395" s="123">
        <f>J395/AVERAGE($G$368:G395)</f>
        <v>-1.5840744328001514E-3</v>
      </c>
      <c r="N395" s="123">
        <f>K395/AVERAGE($G$368:G395)</f>
        <v>-0.10597189468240012</v>
      </c>
      <c r="O395" s="123">
        <f>N395/COUNT($N$368:N395)*365</f>
        <v>-1.3814193413955729</v>
      </c>
      <c r="P395" s="317">
        <f>(O395-I395)/(STDEV($M$368:M395)*SQRT(365))</f>
        <v>-5.2274189608742123</v>
      </c>
      <c r="Q395" s="123">
        <f>(N395+1)/(MAX($N$368:N395)+1)-1</f>
        <v>-0.10597189468240009</v>
      </c>
      <c r="R395" s="120">
        <f>MIN($Q$368:Q395)</f>
        <v>-0.10597189468240009</v>
      </c>
      <c r="S395" s="123">
        <f t="shared" ref="S395" si="83">IF(WEEKDAY(A:A)=6,N:N,S394)</f>
        <v>-0.10597189468240012</v>
      </c>
      <c r="T395" s="123">
        <f>(S395+1)/(MAX($S$368:S395)+1)-1</f>
        <v>-0.10597189468240009</v>
      </c>
      <c r="U395" s="120">
        <f>MIN($T$368:T395)</f>
        <v>-0.10597189468240009</v>
      </c>
      <c r="W395" s="317"/>
    </row>
    <row r="396" spans="1:23">
      <c r="A396" s="140">
        <v>44590</v>
      </c>
      <c r="B396" s="142">
        <f>[1]!f_nav_unit($A$1,A396)</f>
        <v>3.3407</v>
      </c>
      <c r="C396" s="142">
        <f>[1]!f_nav_accumulated($A$1,A396)</f>
        <v>3.4306999999999999</v>
      </c>
      <c r="D396" s="256">
        <v>2684871.92</v>
      </c>
      <c r="E396" s="257">
        <f t="shared" ref="E396:E405" si="84">B396*D396</f>
        <v>8969351.6231439989</v>
      </c>
      <c r="F396" s="258">
        <f t="shared" ref="F396:F405" si="85">C396/$C$366</f>
        <v>0.89945466939331964</v>
      </c>
      <c r="G396" s="259">
        <f>出入金!AQ396</f>
        <v>10000000</v>
      </c>
      <c r="H396" s="259">
        <f>出入金!AR396</f>
        <v>10000000</v>
      </c>
      <c r="I396" s="120">
        <f>出入金!C396</f>
        <v>4.2599999999999978E-2</v>
      </c>
      <c r="J396" s="265">
        <f t="shared" ref="J396:J405" si="86">E396-E395</f>
        <v>0</v>
      </c>
      <c r="K396" s="259">
        <f t="shared" ref="K396:K405" si="87">E396-G396-$K$367</f>
        <v>-1059718.9468240011</v>
      </c>
      <c r="L396" s="123">
        <f t="shared" ref="L396:L405" si="88">K396/H396</f>
        <v>-0.10597189468240012</v>
      </c>
      <c r="M396" s="123">
        <f>J396/AVERAGE($G$368:G396)</f>
        <v>0</v>
      </c>
      <c r="N396" s="123">
        <f>K396/AVERAGE($G$368:G396)</f>
        <v>-0.10597189468240012</v>
      </c>
      <c r="O396" s="123">
        <f>N396/COUNT($N$368:N396)*365</f>
        <v>-1.3337841916922772</v>
      </c>
      <c r="P396" s="318">
        <f>(O396-I396)/(STDEV($M$368:M396)*SQRT(365))</f>
        <v>-5.1388014418103625</v>
      </c>
      <c r="Q396" s="123">
        <f>(N396+1)/(MAX($N$368:N396)+1)-1</f>
        <v>-0.10597189468240009</v>
      </c>
      <c r="R396" s="120">
        <f>MIN($Q$368:Q396)</f>
        <v>-0.10597189468240009</v>
      </c>
      <c r="S396" s="123">
        <f t="shared" ref="S396:S405" si="89">IF(WEEKDAY(A:A)=6,N:N,S395)</f>
        <v>-0.10597189468240012</v>
      </c>
      <c r="T396" s="123">
        <f>(S396+1)/(MAX($S$368:S396)+1)-1</f>
        <v>-0.10597189468240009</v>
      </c>
      <c r="U396" s="120">
        <f>MIN($T$368:T396)</f>
        <v>-0.10597189468240009</v>
      </c>
      <c r="W396" s="318"/>
    </row>
    <row r="397" spans="1:23">
      <c r="A397" s="140">
        <v>44591</v>
      </c>
      <c r="B397" s="142">
        <f>[1]!f_nav_unit($A$1,A397)</f>
        <v>3.3407</v>
      </c>
      <c r="C397" s="142">
        <f>[1]!f_nav_accumulated($A$1,A397)</f>
        <v>3.4306999999999999</v>
      </c>
      <c r="D397" s="256">
        <v>2684871.92</v>
      </c>
      <c r="E397" s="257">
        <f t="shared" si="84"/>
        <v>8969351.6231439989</v>
      </c>
      <c r="F397" s="258">
        <f t="shared" si="85"/>
        <v>0.89945466939331964</v>
      </c>
      <c r="G397" s="259">
        <f>出入金!AQ397</f>
        <v>10000000</v>
      </c>
      <c r="H397" s="259">
        <f>出入金!AR397</f>
        <v>10000000</v>
      </c>
      <c r="I397" s="120">
        <f>出入金!C397</f>
        <v>4.2599999999999978E-2</v>
      </c>
      <c r="J397" s="265">
        <f t="shared" si="86"/>
        <v>0</v>
      </c>
      <c r="K397" s="259">
        <f t="shared" si="87"/>
        <v>-1059718.9468240011</v>
      </c>
      <c r="L397" s="123">
        <f t="shared" si="88"/>
        <v>-0.10597189468240012</v>
      </c>
      <c r="M397" s="123">
        <f>J397/AVERAGE($G$368:G397)</f>
        <v>0</v>
      </c>
      <c r="N397" s="123">
        <f>K397/AVERAGE($G$368:G397)</f>
        <v>-0.10597189468240012</v>
      </c>
      <c r="O397" s="123">
        <f>N397/COUNT($N$368:N397)*365</f>
        <v>-1.2893247186358681</v>
      </c>
      <c r="P397" s="318">
        <f>(O397-I397)/(STDEV($M$368:M397)*SQRT(365))</f>
        <v>-5.0549061191128652</v>
      </c>
      <c r="Q397" s="123">
        <f>(N397+1)/(MAX($N$368:N397)+1)-1</f>
        <v>-0.10597189468240009</v>
      </c>
      <c r="R397" s="120">
        <f>MIN($Q$368:Q397)</f>
        <v>-0.10597189468240009</v>
      </c>
      <c r="S397" s="123">
        <f t="shared" si="89"/>
        <v>-0.10597189468240012</v>
      </c>
      <c r="T397" s="123">
        <f>(S397+1)/(MAX($S$368:S397)+1)-1</f>
        <v>-0.10597189468240009</v>
      </c>
      <c r="U397" s="120">
        <f>MIN($T$368:T397)</f>
        <v>-0.10597189468240009</v>
      </c>
      <c r="W397" s="318"/>
    </row>
    <row r="398" spans="1:23">
      <c r="A398" s="140">
        <v>44592</v>
      </c>
      <c r="B398" s="142">
        <f>[1]!f_nav_unit($A$1,A398)</f>
        <v>3.3407</v>
      </c>
      <c r="C398" s="142">
        <f>[1]!f_nav_accumulated($A$1,A398)</f>
        <v>3.4306999999999999</v>
      </c>
      <c r="D398" s="256">
        <v>2684871.92</v>
      </c>
      <c r="E398" s="257">
        <f t="shared" si="84"/>
        <v>8969351.6231439989</v>
      </c>
      <c r="F398" s="258">
        <f t="shared" si="85"/>
        <v>0.89945466939331964</v>
      </c>
      <c r="G398" s="259">
        <f>出入金!AQ398</f>
        <v>10000000</v>
      </c>
      <c r="H398" s="259">
        <f>出入金!AR398</f>
        <v>10000000</v>
      </c>
      <c r="I398" s="120">
        <f>出入金!C398</f>
        <v>4.2599999999999978E-2</v>
      </c>
      <c r="J398" s="265">
        <f t="shared" si="86"/>
        <v>0</v>
      </c>
      <c r="K398" s="259">
        <f t="shared" si="87"/>
        <v>-1059718.9468240011</v>
      </c>
      <c r="L398" s="123">
        <f t="shared" si="88"/>
        <v>-0.10597189468240012</v>
      </c>
      <c r="M398" s="123">
        <f>J398/AVERAGE($G$368:G398)</f>
        <v>0</v>
      </c>
      <c r="N398" s="123">
        <f>K398/AVERAGE($G$368:G398)</f>
        <v>-0.10597189468240012</v>
      </c>
      <c r="O398" s="123">
        <f>N398/COUNT($N$368:N398)*365</f>
        <v>-1.2477335986798723</v>
      </c>
      <c r="P398" s="318">
        <f>(O398-I398)/(STDEV($M$368:M398)*SQRT(365))</f>
        <v>-4.9753337403581757</v>
      </c>
      <c r="Q398" s="123">
        <f>(N398+1)/(MAX($N$368:N398)+1)-1</f>
        <v>-0.10597189468240009</v>
      </c>
      <c r="R398" s="120">
        <f>MIN($Q$368:Q398)</f>
        <v>-0.10597189468240009</v>
      </c>
      <c r="S398" s="123">
        <f t="shared" si="89"/>
        <v>-0.10597189468240012</v>
      </c>
      <c r="T398" s="123">
        <f>(S398+1)/(MAX($S$368:S398)+1)-1</f>
        <v>-0.10597189468240009</v>
      </c>
      <c r="U398" s="120">
        <f>MIN($T$368:T398)</f>
        <v>-0.10597189468240009</v>
      </c>
      <c r="W398" s="318"/>
    </row>
    <row r="399" spans="1:23">
      <c r="A399" s="140">
        <v>44593</v>
      </c>
      <c r="B399" s="142">
        <f>[1]!f_nav_unit($A$1,A399)</f>
        <v>3.3407</v>
      </c>
      <c r="C399" s="142">
        <f>[1]!f_nav_accumulated($A$1,A399)</f>
        <v>3.4306999999999999</v>
      </c>
      <c r="D399" s="256">
        <v>2684871.92</v>
      </c>
      <c r="E399" s="257">
        <f t="shared" si="84"/>
        <v>8969351.6231439989</v>
      </c>
      <c r="F399" s="258">
        <f t="shared" si="85"/>
        <v>0.89945466939331964</v>
      </c>
      <c r="G399" s="259">
        <f>出入金!AQ399</f>
        <v>10000000</v>
      </c>
      <c r="H399" s="259">
        <f>出入金!AR399</f>
        <v>10000000</v>
      </c>
      <c r="I399" s="120">
        <f>出入金!C399</f>
        <v>4.2599999999999978E-2</v>
      </c>
      <c r="J399" s="265">
        <f t="shared" si="86"/>
        <v>0</v>
      </c>
      <c r="K399" s="259">
        <f t="shared" si="87"/>
        <v>-1059718.9468240011</v>
      </c>
      <c r="L399" s="123">
        <f t="shared" si="88"/>
        <v>-0.10597189468240012</v>
      </c>
      <c r="M399" s="123">
        <f>J399/AVERAGE($G$368:G399)</f>
        <v>0</v>
      </c>
      <c r="N399" s="123">
        <f>K399/AVERAGE($G$368:G399)</f>
        <v>-0.10597189468240012</v>
      </c>
      <c r="O399" s="123">
        <f>N399/COUNT($N$368:N399)*365</f>
        <v>-1.2087419237211263</v>
      </c>
      <c r="P399" s="318">
        <f>(O399-I399)/(STDEV($M$368:M399)*SQRT(365))</f>
        <v>-4.8997307258059193</v>
      </c>
      <c r="Q399" s="123">
        <f>(N399+1)/(MAX($N$368:N399)+1)-1</f>
        <v>-0.10597189468240009</v>
      </c>
      <c r="R399" s="120">
        <f>MIN($Q$368:Q399)</f>
        <v>-0.10597189468240009</v>
      </c>
      <c r="S399" s="123">
        <f t="shared" si="89"/>
        <v>-0.10597189468240012</v>
      </c>
      <c r="T399" s="123">
        <f>(S399+1)/(MAX($S$368:S399)+1)-1</f>
        <v>-0.10597189468240009</v>
      </c>
      <c r="U399" s="120">
        <f>MIN($T$368:T399)</f>
        <v>-0.10597189468240009</v>
      </c>
      <c r="W399" s="318"/>
    </row>
    <row r="400" spans="1:23">
      <c r="A400" s="140">
        <v>44594</v>
      </c>
      <c r="B400" s="142">
        <f>[1]!f_nav_unit($A$1,A400)</f>
        <v>3.3407</v>
      </c>
      <c r="C400" s="142">
        <f>[1]!f_nav_accumulated($A$1,A400)</f>
        <v>3.4306999999999999</v>
      </c>
      <c r="D400" s="256">
        <v>2684871.92</v>
      </c>
      <c r="E400" s="257">
        <f t="shared" si="84"/>
        <v>8969351.6231439989</v>
      </c>
      <c r="F400" s="258">
        <f t="shared" si="85"/>
        <v>0.89945466939331964</v>
      </c>
      <c r="G400" s="259">
        <f>出入金!AQ400</f>
        <v>10000000</v>
      </c>
      <c r="H400" s="259">
        <f>出入金!AR400</f>
        <v>10000000</v>
      </c>
      <c r="I400" s="120">
        <f>出入金!C400</f>
        <v>4.2599999999999978E-2</v>
      </c>
      <c r="J400" s="265">
        <f t="shared" si="86"/>
        <v>0</v>
      </c>
      <c r="K400" s="259">
        <f t="shared" si="87"/>
        <v>-1059718.9468240011</v>
      </c>
      <c r="L400" s="123">
        <f t="shared" si="88"/>
        <v>-0.10597189468240012</v>
      </c>
      <c r="M400" s="123">
        <f>J400/AVERAGE($G$368:G400)</f>
        <v>0</v>
      </c>
      <c r="N400" s="123">
        <f>K400/AVERAGE($G$368:G400)</f>
        <v>-0.10597189468240012</v>
      </c>
      <c r="O400" s="123">
        <f>N400/COUNT($N$368:N400)*365</f>
        <v>-1.1721133805780619</v>
      </c>
      <c r="P400" s="318">
        <f>(O400-I400)/(STDEV($M$368:M400)*SQRT(365))</f>
        <v>-4.8277826601879914</v>
      </c>
      <c r="Q400" s="123">
        <f>(N400+1)/(MAX($N$368:N400)+1)-1</f>
        <v>-0.10597189468240009</v>
      </c>
      <c r="R400" s="120">
        <f>MIN($Q$368:Q400)</f>
        <v>-0.10597189468240009</v>
      </c>
      <c r="S400" s="123">
        <f t="shared" si="89"/>
        <v>-0.10597189468240012</v>
      </c>
      <c r="T400" s="123">
        <f>(S400+1)/(MAX($S$368:S400)+1)-1</f>
        <v>-0.10597189468240009</v>
      </c>
      <c r="U400" s="120">
        <f>MIN($T$368:T400)</f>
        <v>-0.10597189468240009</v>
      </c>
      <c r="W400" s="318"/>
    </row>
    <row r="401" spans="1:23">
      <c r="A401" s="140">
        <v>44595</v>
      </c>
      <c r="B401" s="142">
        <f>[1]!f_nav_unit($A$1,A401)</f>
        <v>3.3407</v>
      </c>
      <c r="C401" s="142">
        <f>[1]!f_nav_accumulated($A$1,A401)</f>
        <v>3.4306999999999999</v>
      </c>
      <c r="D401" s="256">
        <v>2684871.92</v>
      </c>
      <c r="E401" s="257">
        <f t="shared" si="84"/>
        <v>8969351.6231439989</v>
      </c>
      <c r="F401" s="258">
        <f t="shared" si="85"/>
        <v>0.89945466939331964</v>
      </c>
      <c r="G401" s="259">
        <f>出入金!AQ401</f>
        <v>10000000</v>
      </c>
      <c r="H401" s="259">
        <f>出入金!AR401</f>
        <v>10000000</v>
      </c>
      <c r="I401" s="120">
        <f>出入金!C401</f>
        <v>4.2599999999999978E-2</v>
      </c>
      <c r="J401" s="265">
        <f t="shared" si="86"/>
        <v>0</v>
      </c>
      <c r="K401" s="259">
        <f t="shared" si="87"/>
        <v>-1059718.9468240011</v>
      </c>
      <c r="L401" s="123">
        <f t="shared" si="88"/>
        <v>-0.10597189468240012</v>
      </c>
      <c r="M401" s="123">
        <f>J401/AVERAGE($G$368:G401)</f>
        <v>0</v>
      </c>
      <c r="N401" s="123">
        <f>K401/AVERAGE($G$368:G401)</f>
        <v>-0.10597189468240012</v>
      </c>
      <c r="O401" s="123">
        <f>N401/COUNT($N$368:N401)*365</f>
        <v>-1.1376394576198836</v>
      </c>
      <c r="P401" s="318">
        <f>(O401-I401)/(STDEV($M$368:M401)*SQRT(365))</f>
        <v>-4.7592088840887419</v>
      </c>
      <c r="Q401" s="123">
        <f>(N401+1)/(MAX($N$368:N401)+1)-1</f>
        <v>-0.10597189468240009</v>
      </c>
      <c r="R401" s="120">
        <f>MIN($Q$368:Q401)</f>
        <v>-0.10597189468240009</v>
      </c>
      <c r="S401" s="123">
        <f t="shared" si="89"/>
        <v>-0.10597189468240012</v>
      </c>
      <c r="T401" s="123">
        <f>(S401+1)/(MAX($S$368:S401)+1)-1</f>
        <v>-0.10597189468240009</v>
      </c>
      <c r="U401" s="120">
        <f>MIN($T$368:T401)</f>
        <v>-0.10597189468240009</v>
      </c>
      <c r="W401" s="318"/>
    </row>
    <row r="402" spans="1:23">
      <c r="A402" s="140">
        <v>44596</v>
      </c>
      <c r="B402" s="142">
        <f>[1]!f_nav_unit($A$1,A402)</f>
        <v>3.3407</v>
      </c>
      <c r="C402" s="142">
        <f>[1]!f_nav_accumulated($A$1,A402)</f>
        <v>3.4306999999999999</v>
      </c>
      <c r="D402" s="256">
        <v>2684871.92</v>
      </c>
      <c r="E402" s="257">
        <f t="shared" si="84"/>
        <v>8969351.6231439989</v>
      </c>
      <c r="F402" s="258">
        <f t="shared" si="85"/>
        <v>0.89945466939331964</v>
      </c>
      <c r="G402" s="259">
        <f>出入金!AQ402</f>
        <v>10000000</v>
      </c>
      <c r="H402" s="259">
        <f>出入金!AR402</f>
        <v>10000000</v>
      </c>
      <c r="I402" s="120">
        <f>出入金!C402</f>
        <v>4.2599999999999978E-2</v>
      </c>
      <c r="J402" s="265">
        <f t="shared" si="86"/>
        <v>0</v>
      </c>
      <c r="K402" s="259">
        <f t="shared" si="87"/>
        <v>-1059718.9468240011</v>
      </c>
      <c r="L402" s="123">
        <f t="shared" si="88"/>
        <v>-0.10597189468240012</v>
      </c>
      <c r="M402" s="123">
        <f>J402/AVERAGE($G$368:G402)</f>
        <v>0</v>
      </c>
      <c r="N402" s="123">
        <f>K402/AVERAGE($G$368:G402)</f>
        <v>-0.10597189468240012</v>
      </c>
      <c r="O402" s="123">
        <f>N402/COUNT($N$368:N402)*365</f>
        <v>-1.1051354731164584</v>
      </c>
      <c r="P402" s="318">
        <f>(O402-I402)/(STDEV($M$368:M402)*SQRT(365))</f>
        <v>-4.6937579717123743</v>
      </c>
      <c r="Q402" s="123">
        <f>(N402+1)/(MAX($N$368:N402)+1)-1</f>
        <v>-0.10597189468240009</v>
      </c>
      <c r="R402" s="120">
        <f>MIN($Q$368:Q402)</f>
        <v>-0.10597189468240009</v>
      </c>
      <c r="S402" s="123">
        <f t="shared" si="89"/>
        <v>-0.10597189468240012</v>
      </c>
      <c r="T402" s="123">
        <f>(S402+1)/(MAX($S$368:S402)+1)-1</f>
        <v>-0.10597189468240009</v>
      </c>
      <c r="U402" s="120">
        <f>MIN($T$368:T402)</f>
        <v>-0.10597189468240009</v>
      </c>
      <c r="W402" s="318"/>
    </row>
    <row r="403" spans="1:23">
      <c r="A403" s="140">
        <v>44597</v>
      </c>
      <c r="B403" s="142">
        <f>[1]!f_nav_unit($A$1,A403)</f>
        <v>3.3407</v>
      </c>
      <c r="C403" s="142">
        <f>[1]!f_nav_accumulated($A$1,A403)</f>
        <v>3.4306999999999999</v>
      </c>
      <c r="D403" s="256">
        <v>2684871.92</v>
      </c>
      <c r="E403" s="257">
        <f t="shared" si="84"/>
        <v>8969351.6231439989</v>
      </c>
      <c r="F403" s="258">
        <f t="shared" si="85"/>
        <v>0.89945466939331964</v>
      </c>
      <c r="G403" s="259">
        <f>出入金!AQ403</f>
        <v>10000000</v>
      </c>
      <c r="H403" s="259">
        <f>出入金!AR403</f>
        <v>10000000</v>
      </c>
      <c r="I403" s="120">
        <f>出入金!C403</f>
        <v>4.2599999999999978E-2</v>
      </c>
      <c r="J403" s="265">
        <f t="shared" si="86"/>
        <v>0</v>
      </c>
      <c r="K403" s="259">
        <f t="shared" si="87"/>
        <v>-1059718.9468240011</v>
      </c>
      <c r="L403" s="123">
        <f t="shared" si="88"/>
        <v>-0.10597189468240012</v>
      </c>
      <c r="M403" s="123">
        <f>J403/AVERAGE($G$368:G403)</f>
        <v>0</v>
      </c>
      <c r="N403" s="123">
        <f>K403/AVERAGE($G$368:G403)</f>
        <v>-0.10597189468240012</v>
      </c>
      <c r="O403" s="123">
        <f>N403/COUNT($N$368:N403)*365</f>
        <v>-1.0744372655298902</v>
      </c>
      <c r="P403" s="318">
        <f>(O403-I403)/(STDEV($M$368:M403)*SQRT(365))</f>
        <v>-4.6312039281915407</v>
      </c>
      <c r="Q403" s="123">
        <f>(N403+1)/(MAX($N$368:N403)+1)-1</f>
        <v>-0.10597189468240009</v>
      </c>
      <c r="R403" s="120">
        <f>MIN($Q$368:Q403)</f>
        <v>-0.10597189468240009</v>
      </c>
      <c r="S403" s="123">
        <f t="shared" si="89"/>
        <v>-0.10597189468240012</v>
      </c>
      <c r="T403" s="123">
        <f>(S403+1)/(MAX($S$368:S403)+1)-1</f>
        <v>-0.10597189468240009</v>
      </c>
      <c r="U403" s="120">
        <f>MIN($T$368:T403)</f>
        <v>-0.10597189468240009</v>
      </c>
      <c r="W403" s="318"/>
    </row>
    <row r="404" spans="1:23">
      <c r="A404" s="140">
        <v>44598</v>
      </c>
      <c r="B404" s="142">
        <f>[1]!f_nav_unit($A$1,A404)</f>
        <v>3.3407</v>
      </c>
      <c r="C404" s="142">
        <f>[1]!f_nav_accumulated($A$1,A404)</f>
        <v>3.4306999999999999</v>
      </c>
      <c r="D404" s="256">
        <v>2684871.92</v>
      </c>
      <c r="E404" s="257">
        <f t="shared" si="84"/>
        <v>8969351.6231439989</v>
      </c>
      <c r="F404" s="258">
        <f t="shared" si="85"/>
        <v>0.89945466939331964</v>
      </c>
      <c r="G404" s="259">
        <f>出入金!AQ404</f>
        <v>10000000</v>
      </c>
      <c r="H404" s="259">
        <f>出入金!AR404</f>
        <v>10000000</v>
      </c>
      <c r="I404" s="120">
        <f>出入金!C404</f>
        <v>4.2599999999999978E-2</v>
      </c>
      <c r="J404" s="265">
        <f t="shared" si="86"/>
        <v>0</v>
      </c>
      <c r="K404" s="259">
        <f t="shared" si="87"/>
        <v>-1059718.9468240011</v>
      </c>
      <c r="L404" s="123">
        <f t="shared" si="88"/>
        <v>-0.10597189468240012</v>
      </c>
      <c r="M404" s="123">
        <f>J404/AVERAGE($G$368:G404)</f>
        <v>0</v>
      </c>
      <c r="N404" s="123">
        <f>K404/AVERAGE($G$368:G404)</f>
        <v>-0.10597189468240012</v>
      </c>
      <c r="O404" s="123">
        <f>N404/COUNT($N$368:N404)*365</f>
        <v>-1.0453984205155689</v>
      </c>
      <c r="P404" s="318">
        <f>(O404-I404)/(STDEV($M$368:M404)*SQRT(365))</f>
        <v>-4.5713429748376129</v>
      </c>
      <c r="Q404" s="123">
        <f>(N404+1)/(MAX($N$368:N404)+1)-1</f>
        <v>-0.10597189468240009</v>
      </c>
      <c r="R404" s="120">
        <f>MIN($Q$368:Q404)</f>
        <v>-0.10597189468240009</v>
      </c>
      <c r="S404" s="123">
        <f t="shared" si="89"/>
        <v>-0.10597189468240012</v>
      </c>
      <c r="T404" s="123">
        <f>(S404+1)/(MAX($S$368:S404)+1)-1</f>
        <v>-0.10597189468240009</v>
      </c>
      <c r="U404" s="120">
        <f>MIN($T$368:T404)</f>
        <v>-0.10597189468240009</v>
      </c>
      <c r="W404" s="318"/>
    </row>
    <row r="405" spans="1:23">
      <c r="A405" s="140">
        <v>44599</v>
      </c>
      <c r="B405" s="142">
        <f>[1]!f_nav_unit($A$1,A405)</f>
        <v>3.3418999999999999</v>
      </c>
      <c r="C405" s="142">
        <f>[1]!f_nav_accumulated($A$1,A405)</f>
        <v>3.4319000000000002</v>
      </c>
      <c r="D405" s="256">
        <v>2684871.92</v>
      </c>
      <c r="E405" s="257">
        <f t="shared" si="84"/>
        <v>8972573.4694480002</v>
      </c>
      <c r="F405" s="258">
        <f t="shared" si="85"/>
        <v>0.89976928320486604</v>
      </c>
      <c r="G405" s="259">
        <f>出入金!AQ405</f>
        <v>10000000</v>
      </c>
      <c r="H405" s="259">
        <f>出入金!AR405</f>
        <v>10000000</v>
      </c>
      <c r="I405" s="120">
        <f>出入金!C405</f>
        <v>4.2599999999999978E-2</v>
      </c>
      <c r="J405" s="265">
        <f t="shared" si="86"/>
        <v>3221.8463040012866</v>
      </c>
      <c r="K405" s="259">
        <f t="shared" si="87"/>
        <v>-1056497.1005199999</v>
      </c>
      <c r="L405" s="123">
        <f t="shared" si="88"/>
        <v>-0.10564971005199998</v>
      </c>
      <c r="M405" s="123">
        <f>J405/AVERAGE($G$368:G405)</f>
        <v>3.2218463040012868E-4</v>
      </c>
      <c r="N405" s="123">
        <f>K405/AVERAGE($G$368:G405)</f>
        <v>-0.10564971005199998</v>
      </c>
      <c r="O405" s="123">
        <f>N405/COUNT($N$368:N405)*365</f>
        <v>-1.0147932676047366</v>
      </c>
      <c r="P405" s="318">
        <f>(O405-I405)/(STDEV($M$368:M405)*SQRT(365))</f>
        <v>-4.5000550571848095</v>
      </c>
      <c r="Q405" s="123">
        <f>(N405+1)/(MAX($N$368:N405)+1)-1</f>
        <v>-0.10564971005199997</v>
      </c>
      <c r="R405" s="120">
        <f>MIN($Q$368:Q405)</f>
        <v>-0.10597189468240009</v>
      </c>
      <c r="S405" s="123">
        <f t="shared" si="89"/>
        <v>-0.10597189468240012</v>
      </c>
      <c r="T405" s="123">
        <f>(S405+1)/(MAX($S$368:S405)+1)-1</f>
        <v>-0.10597189468240009</v>
      </c>
      <c r="U405" s="120">
        <f>MIN($T$368:T405)</f>
        <v>-0.10597189468240009</v>
      </c>
      <c r="W405" s="318"/>
    </row>
    <row r="406" spans="1:23">
      <c r="A406" s="140">
        <v>44600</v>
      </c>
      <c r="B406" s="142">
        <f>[1]!f_nav_unit($A$1,A406)</f>
        <v>3.2900999999999998</v>
      </c>
      <c r="C406" s="142">
        <f>[1]!f_nav_accumulated($A$1,A406)</f>
        <v>3.3801000000000001</v>
      </c>
      <c r="D406" s="256">
        <v>2684871.92</v>
      </c>
      <c r="E406" s="257">
        <f t="shared" ref="E406" si="90">B406*D406</f>
        <v>8833497.1039919984</v>
      </c>
      <c r="F406" s="258">
        <f t="shared" ref="F406" si="91">C406/$C$366</f>
        <v>0.88618845367311627</v>
      </c>
      <c r="G406" s="259">
        <f>出入金!AQ406</f>
        <v>10000000</v>
      </c>
      <c r="H406" s="259">
        <f>出入金!AR406</f>
        <v>10000000</v>
      </c>
      <c r="I406" s="120">
        <f>出入金!C406</f>
        <v>4.2599999999999978E-2</v>
      </c>
      <c r="J406" s="265">
        <f t="shared" ref="J406" si="92">E406-E405</f>
        <v>-139076.36545600183</v>
      </c>
      <c r="K406" s="259">
        <f t="shared" ref="K406" si="93">E406-G406-$K$367</f>
        <v>-1195573.4659760017</v>
      </c>
      <c r="L406" s="123">
        <f t="shared" ref="L406" si="94">K406/H406</f>
        <v>-0.11955734659760017</v>
      </c>
      <c r="M406" s="123">
        <f>J406/AVERAGE($G$368:G406)</f>
        <v>-1.3907636545600184E-2</v>
      </c>
      <c r="N406" s="123">
        <f>K406/AVERAGE($G$368:G406)</f>
        <v>-0.11955734659760017</v>
      </c>
      <c r="O406" s="123">
        <f>N406/COUNT($N$368:N406)*365</f>
        <v>-1.1189341412339504</v>
      </c>
      <c r="P406" s="320">
        <f>(O406-I406)/(STDEV($M$368:M406)*SQRT(365))</f>
        <v>-4.9564783512367567</v>
      </c>
      <c r="Q406" s="123">
        <f>(N406+1)/(MAX($N$368:N406)+1)-1</f>
        <v>-0.1195573465976002</v>
      </c>
      <c r="R406" s="120">
        <f>MIN($Q$368:Q406)</f>
        <v>-0.1195573465976002</v>
      </c>
      <c r="S406" s="123">
        <f t="shared" ref="S406" si="95">IF(WEEKDAY(A:A)=6,N:N,S405)</f>
        <v>-0.10597189468240012</v>
      </c>
      <c r="T406" s="123">
        <f>(S406+1)/(MAX($S$368:S406)+1)-1</f>
        <v>-0.10597189468240009</v>
      </c>
      <c r="U406" s="120">
        <f>MIN($T$368:T406)</f>
        <v>-0.10597189468240009</v>
      </c>
      <c r="W406" s="320"/>
    </row>
    <row r="407" spans="1:23">
      <c r="A407" s="140">
        <v>44601</v>
      </c>
      <c r="B407" s="142">
        <f>[1]!f_nav_unit($A$1,A407)</f>
        <v>3.3296000000000001</v>
      </c>
      <c r="C407" s="142">
        <f>[1]!f_nav_accumulated($A$1,A407)</f>
        <v>3.4196</v>
      </c>
      <c r="D407" s="256">
        <v>2684871.92</v>
      </c>
      <c r="E407" s="257">
        <f t="shared" ref="E407" si="96">B407*D407</f>
        <v>8939549.5448320005</v>
      </c>
      <c r="F407" s="258">
        <f t="shared" ref="F407" si="97">C407/$C$366</f>
        <v>0.89654449163651617</v>
      </c>
      <c r="G407" s="259">
        <f>出入金!AQ407</f>
        <v>10000000</v>
      </c>
      <c r="H407" s="259">
        <f>出入金!AR407</f>
        <v>10000000</v>
      </c>
      <c r="I407" s="120">
        <f>出入金!C407</f>
        <v>4.2599999999999978E-2</v>
      </c>
      <c r="J407" s="265">
        <f t="shared" ref="J407" si="98">E407-E406</f>
        <v>106052.44084000215</v>
      </c>
      <c r="K407" s="259">
        <f t="shared" ref="K407" si="99">E407-G407-$K$367</f>
        <v>-1089521.0251359995</v>
      </c>
      <c r="L407" s="123">
        <f t="shared" ref="L407" si="100">K407/H407</f>
        <v>-0.10895210251359995</v>
      </c>
      <c r="M407" s="123">
        <f>J407/AVERAGE($G$368:G407)</f>
        <v>1.0605244084000215E-2</v>
      </c>
      <c r="N407" s="123">
        <f>K407/AVERAGE($G$368:G407)</f>
        <v>-0.10895210251359995</v>
      </c>
      <c r="O407" s="123">
        <f>N407/COUNT($N$368:N407)*365</f>
        <v>-0.99418793543659945</v>
      </c>
      <c r="P407" s="321">
        <f>(O407-I407)/(STDEV($M$368:M407)*SQRT(365))</f>
        <v>-4.4122400363361978</v>
      </c>
      <c r="Q407" s="123">
        <f>(N407+1)/(MAX($N$368:N407)+1)-1</f>
        <v>-0.10895210251359999</v>
      </c>
      <c r="R407" s="120">
        <f>MIN($Q$368:Q407)</f>
        <v>-0.1195573465976002</v>
      </c>
      <c r="S407" s="123">
        <f t="shared" ref="S407" si="101">IF(WEEKDAY(A:A)=6,N:N,S406)</f>
        <v>-0.10597189468240012</v>
      </c>
      <c r="T407" s="123">
        <f>(S407+1)/(MAX($S$368:S407)+1)-1</f>
        <v>-0.10597189468240009</v>
      </c>
      <c r="U407" s="120">
        <f>MIN($T$368:T407)</f>
        <v>-0.10597189468240009</v>
      </c>
      <c r="W407" s="321"/>
    </row>
    <row r="408" spans="1:23">
      <c r="A408" s="140">
        <v>44602</v>
      </c>
      <c r="B408" s="142">
        <f>[1]!f_nav_unit($A$1,A408)</f>
        <v>3.2610000000000001</v>
      </c>
      <c r="C408" s="142">
        <f>[1]!f_nav_accumulated($A$1,A408)</f>
        <v>3.351</v>
      </c>
      <c r="D408" s="256">
        <v>2684871.92</v>
      </c>
      <c r="E408" s="257">
        <f t="shared" ref="E408" si="102">B408*D408</f>
        <v>8755367.3311199993</v>
      </c>
      <c r="F408" s="258">
        <f t="shared" ref="F408" si="103">C408/$C$366</f>
        <v>0.87855906874311784</v>
      </c>
      <c r="G408" s="259">
        <f>出入金!AQ408</f>
        <v>10000000</v>
      </c>
      <c r="H408" s="259">
        <f>出入金!AR408</f>
        <v>10000000</v>
      </c>
      <c r="I408" s="120">
        <f>出入金!C408</f>
        <v>4.2599999999999978E-2</v>
      </c>
      <c r="J408" s="265">
        <f t="shared" ref="J408" si="104">E408-E407</f>
        <v>-184182.21371200122</v>
      </c>
      <c r="K408" s="259">
        <f t="shared" ref="K408" si="105">E408-G408-$K$367</f>
        <v>-1273703.2388480008</v>
      </c>
      <c r="L408" s="123">
        <f t="shared" ref="L408" si="106">K408/H408</f>
        <v>-0.12737032388480007</v>
      </c>
      <c r="M408" s="123">
        <f>J408/AVERAGE($G$368:G408)</f>
        <v>-1.8418221371200121E-2</v>
      </c>
      <c r="N408" s="123">
        <f>K408/AVERAGE($G$368:G408)</f>
        <v>-0.12737032388480007</v>
      </c>
      <c r="O408" s="123">
        <f>N408/COUNT($N$368:N408)*365</f>
        <v>-1.1339065419012688</v>
      </c>
      <c r="P408" s="322">
        <f>(O408-I408)/(STDEV($M$368:M408)*SQRT(365))</f>
        <v>-4.9704055896820325</v>
      </c>
      <c r="Q408" s="123">
        <f>(N408+1)/(MAX($N$368:N408)+1)-1</f>
        <v>-0.12737032388480007</v>
      </c>
      <c r="R408" s="120">
        <f>MIN($Q$368:Q408)</f>
        <v>-0.12737032388480007</v>
      </c>
      <c r="S408" s="123">
        <f t="shared" ref="S408" si="107">IF(WEEKDAY(A:A)=6,N:N,S407)</f>
        <v>-0.10597189468240012</v>
      </c>
      <c r="T408" s="123">
        <f>(S408+1)/(MAX($S$368:S408)+1)-1</f>
        <v>-0.10597189468240009</v>
      </c>
      <c r="U408" s="120">
        <f>MIN($T$368:T408)</f>
        <v>-0.10597189468240009</v>
      </c>
      <c r="W408" s="322"/>
    </row>
    <row r="409" spans="1:23">
      <c r="A409" s="140">
        <v>44603</v>
      </c>
      <c r="B409" s="142">
        <f>[1]!f_nav_unit($A$1,A409)</f>
        <v>3.1863999999999999</v>
      </c>
      <c r="C409" s="142">
        <f>[1]!f_nav_accumulated($A$1,A409)</f>
        <v>3.2764000000000002</v>
      </c>
      <c r="D409" s="256">
        <v>2684871.92</v>
      </c>
      <c r="E409" s="257">
        <f t="shared" ref="E409" si="108">B409*D409</f>
        <v>8555075.8858879991</v>
      </c>
      <c r="F409" s="258">
        <f t="shared" ref="F409" si="109">C409/$C$366</f>
        <v>0.85900057679198782</v>
      </c>
      <c r="G409" s="259">
        <f>出入金!AQ409</f>
        <v>10000000</v>
      </c>
      <c r="H409" s="259">
        <f>出入金!AR409</f>
        <v>10000000</v>
      </c>
      <c r="I409" s="120">
        <f>出入金!C409</f>
        <v>4.2599999999999978E-2</v>
      </c>
      <c r="J409" s="265">
        <f t="shared" ref="J409" si="110">E409-E408</f>
        <v>-200291.4452320002</v>
      </c>
      <c r="K409" s="259">
        <f t="shared" ref="K409" si="111">E409-G409-$K$367</f>
        <v>-1473994.684080001</v>
      </c>
      <c r="L409" s="123">
        <f t="shared" ref="L409" si="112">K409/H409</f>
        <v>-0.14739946840800008</v>
      </c>
      <c r="M409" s="123">
        <f>J409/AVERAGE($G$368:G409)</f>
        <v>-2.002914452320002E-2</v>
      </c>
      <c r="N409" s="123">
        <f>K409/AVERAGE($G$368:G409)</f>
        <v>-0.14739946840800008</v>
      </c>
      <c r="O409" s="123">
        <f>N409/COUNT($N$368:N409)*365</f>
        <v>-1.2809715706885723</v>
      </c>
      <c r="P409" s="323">
        <f>(O409-I409)/(STDEV($M$368:M409)*SQRT(365))</f>
        <v>-5.5365429573747909</v>
      </c>
      <c r="Q409" s="123">
        <f>(N409+1)/(MAX($N$368:N409)+1)-1</f>
        <v>-0.14739946840800011</v>
      </c>
      <c r="R409" s="120">
        <f>MIN($Q$368:Q409)</f>
        <v>-0.14739946840800011</v>
      </c>
      <c r="S409" s="123">
        <f t="shared" ref="S409" si="113">IF(WEEKDAY(A:A)=6,N:N,S408)</f>
        <v>-0.14739946840800008</v>
      </c>
      <c r="T409" s="123">
        <f>(S409+1)/(MAX($S$368:S409)+1)-1</f>
        <v>-0.14739946840800011</v>
      </c>
      <c r="U409" s="120">
        <f>MIN($T$368:T409)</f>
        <v>-0.14739946840800011</v>
      </c>
      <c r="W409" s="323"/>
    </row>
    <row r="410" spans="1:23">
      <c r="A410" s="140">
        <v>44604</v>
      </c>
      <c r="B410" s="142">
        <f>[1]!f_nav_unit($A$1,A410)</f>
        <v>3.1863999999999999</v>
      </c>
      <c r="C410" s="142">
        <f>[1]!f_nav_accumulated($A$1,A410)</f>
        <v>3.2764000000000002</v>
      </c>
      <c r="D410" s="256">
        <v>2684871.92</v>
      </c>
      <c r="E410" s="257">
        <f t="shared" ref="E410:E412" si="114">B410*D410</f>
        <v>8555075.8858879991</v>
      </c>
      <c r="F410" s="258">
        <f t="shared" ref="F410:F412" si="115">C410/$C$366</f>
        <v>0.85900057679198782</v>
      </c>
      <c r="G410" s="259">
        <f>出入金!AQ410</f>
        <v>10000000</v>
      </c>
      <c r="H410" s="259">
        <f>出入金!AR410</f>
        <v>10000000</v>
      </c>
      <c r="I410" s="120">
        <f>出入金!C410</f>
        <v>4.2599999999999978E-2</v>
      </c>
      <c r="J410" s="265">
        <f t="shared" ref="J410:J412" si="116">E410-E409</f>
        <v>0</v>
      </c>
      <c r="K410" s="259">
        <f t="shared" ref="K410:K412" si="117">E410-G410-$K$367</f>
        <v>-1473994.684080001</v>
      </c>
      <c r="L410" s="123">
        <f t="shared" ref="L410:L412" si="118">K410/H410</f>
        <v>-0.14739946840800008</v>
      </c>
      <c r="M410" s="123">
        <f>J410/AVERAGE($G$368:G410)</f>
        <v>0</v>
      </c>
      <c r="N410" s="123">
        <f>K410/AVERAGE($G$368:G410)</f>
        <v>-0.14739946840800008</v>
      </c>
      <c r="O410" s="123">
        <f>N410/COUNT($N$368:N410)*365</f>
        <v>-1.2511815341609309</v>
      </c>
      <c r="P410" s="324">
        <f>(O410-I410)/(STDEV($M$368:M410)*SQRT(365))</f>
        <v>-5.4724066172055172</v>
      </c>
      <c r="Q410" s="123">
        <f>(N410+1)/(MAX($N$368:N410)+1)-1</f>
        <v>-0.14739946840800011</v>
      </c>
      <c r="R410" s="120">
        <f>MIN($Q$368:Q410)</f>
        <v>-0.14739946840800011</v>
      </c>
      <c r="S410" s="123">
        <f t="shared" ref="S410:S412" si="119">IF(WEEKDAY(A:A)=6,N:N,S409)</f>
        <v>-0.14739946840800008</v>
      </c>
      <c r="T410" s="123">
        <f>(S410+1)/(MAX($S$368:S410)+1)-1</f>
        <v>-0.14739946840800011</v>
      </c>
      <c r="U410" s="120">
        <f>MIN($T$368:T410)</f>
        <v>-0.14739946840800011</v>
      </c>
      <c r="W410" s="324"/>
    </row>
    <row r="411" spans="1:23">
      <c r="A411" s="140">
        <v>44605</v>
      </c>
      <c r="B411" s="142">
        <f>[1]!f_nav_unit($A$1,A411)</f>
        <v>3.1863999999999999</v>
      </c>
      <c r="C411" s="142">
        <f>[1]!f_nav_accumulated($A$1,A411)</f>
        <v>3.2764000000000002</v>
      </c>
      <c r="D411" s="256">
        <v>2684871.92</v>
      </c>
      <c r="E411" s="257">
        <f t="shared" si="114"/>
        <v>8555075.8858879991</v>
      </c>
      <c r="F411" s="258">
        <f t="shared" si="115"/>
        <v>0.85900057679198782</v>
      </c>
      <c r="G411" s="259">
        <f>出入金!AQ411</f>
        <v>10000000</v>
      </c>
      <c r="H411" s="259">
        <f>出入金!AR411</f>
        <v>10000000</v>
      </c>
      <c r="I411" s="120">
        <f>出入金!C411</f>
        <v>4.2599999999999978E-2</v>
      </c>
      <c r="J411" s="265">
        <f t="shared" si="116"/>
        <v>0</v>
      </c>
      <c r="K411" s="259">
        <f t="shared" si="117"/>
        <v>-1473994.684080001</v>
      </c>
      <c r="L411" s="123">
        <f t="shared" si="118"/>
        <v>-0.14739946840800008</v>
      </c>
      <c r="M411" s="123">
        <f>J411/AVERAGE($G$368:G411)</f>
        <v>0</v>
      </c>
      <c r="N411" s="123">
        <f>K411/AVERAGE($G$368:G411)</f>
        <v>-0.14739946840800008</v>
      </c>
      <c r="O411" s="123">
        <f>N411/COUNT($N$368:N411)*365</f>
        <v>-1.222745590202728</v>
      </c>
      <c r="P411" s="324">
        <f>(O411-I411)/(STDEV($M$368:M411)*SQRT(365))</f>
        <v>-5.4106418640885119</v>
      </c>
      <c r="Q411" s="123">
        <f>(N411+1)/(MAX($N$368:N411)+1)-1</f>
        <v>-0.14739946840800011</v>
      </c>
      <c r="R411" s="120">
        <f>MIN($Q$368:Q411)</f>
        <v>-0.14739946840800011</v>
      </c>
      <c r="S411" s="123">
        <f t="shared" si="119"/>
        <v>-0.14739946840800008</v>
      </c>
      <c r="T411" s="123">
        <f>(S411+1)/(MAX($S$368:S411)+1)-1</f>
        <v>-0.14739946840800011</v>
      </c>
      <c r="U411" s="120">
        <f>MIN($T$368:T411)</f>
        <v>-0.14739946840800011</v>
      </c>
      <c r="W411" s="324"/>
    </row>
    <row r="412" spans="1:23">
      <c r="A412" s="140">
        <v>44606</v>
      </c>
      <c r="B412" s="142">
        <f>[1]!f_nav_unit($A$1,A412)</f>
        <v>3.1848999999999998</v>
      </c>
      <c r="C412" s="142">
        <f>[1]!f_nav_accumulated($A$1,A412)</f>
        <v>3.2749000000000001</v>
      </c>
      <c r="D412" s="256">
        <v>2684871.92</v>
      </c>
      <c r="E412" s="257">
        <f t="shared" si="114"/>
        <v>8551048.5780079998</v>
      </c>
      <c r="F412" s="258">
        <f t="shared" si="115"/>
        <v>0.85860730952755493</v>
      </c>
      <c r="G412" s="259">
        <f>出入金!AQ412</f>
        <v>10000000</v>
      </c>
      <c r="H412" s="259">
        <f>出入金!AR412</f>
        <v>10000000</v>
      </c>
      <c r="I412" s="120">
        <f>出入金!C412</f>
        <v>4.2599999999999978E-2</v>
      </c>
      <c r="J412" s="265">
        <f t="shared" si="116"/>
        <v>-4027.30787999928</v>
      </c>
      <c r="K412" s="259">
        <f t="shared" si="117"/>
        <v>-1478021.9919600002</v>
      </c>
      <c r="L412" s="123">
        <f t="shared" si="118"/>
        <v>-0.14780219919600002</v>
      </c>
      <c r="M412" s="123">
        <f>J412/AVERAGE($G$368:G412)</f>
        <v>-4.0273078799992802E-4</v>
      </c>
      <c r="N412" s="123">
        <f>K412/AVERAGE($G$368:G412)</f>
        <v>-0.14780219919600002</v>
      </c>
      <c r="O412" s="123">
        <f>N412/COUNT($N$368:N412)*365</f>
        <v>-1.1988400601453335</v>
      </c>
      <c r="P412" s="324">
        <f>(O412-I412)/(STDEV($M$368:M412)*SQRT(365))</f>
        <v>-5.3662567103393393</v>
      </c>
      <c r="Q412" s="123">
        <f>(N412+1)/(MAX($N$368:N412)+1)-1</f>
        <v>-0.14780219919600002</v>
      </c>
      <c r="R412" s="120">
        <f>MIN($Q$368:Q412)</f>
        <v>-0.14780219919600002</v>
      </c>
      <c r="S412" s="123">
        <f t="shared" si="119"/>
        <v>-0.14739946840800008</v>
      </c>
      <c r="T412" s="123">
        <f>(S412+1)/(MAX($S$368:S412)+1)-1</f>
        <v>-0.14739946840800011</v>
      </c>
      <c r="U412" s="120">
        <f>MIN($T$368:T412)</f>
        <v>-0.14739946840800011</v>
      </c>
      <c r="W412" s="324"/>
    </row>
    <row r="413" spans="1:23">
      <c r="A413" s="140">
        <v>44607</v>
      </c>
      <c r="B413" s="142">
        <f>[1]!f_nav_unit($A$1,A413)</f>
        <v>3.2881</v>
      </c>
      <c r="C413" s="142">
        <f>[1]!f_nav_accumulated($A$1,A413)</f>
        <v>3.3780999999999999</v>
      </c>
      <c r="D413" s="256">
        <v>2684871.92</v>
      </c>
      <c r="E413" s="257">
        <f t="shared" ref="E413" si="120">B413*D413</f>
        <v>8828127.3601520006</v>
      </c>
      <c r="F413" s="258">
        <f t="shared" ref="F413" si="121">C413/$C$366</f>
        <v>0.88566409732053897</v>
      </c>
      <c r="G413" s="259">
        <f>出入金!AQ413</f>
        <v>10000000</v>
      </c>
      <c r="H413" s="259">
        <f>出入金!AR413</f>
        <v>10000000</v>
      </c>
      <c r="I413" s="120">
        <f>出入金!C413</f>
        <v>4.2599999999999978E-2</v>
      </c>
      <c r="J413" s="265">
        <f t="shared" ref="J413" si="122">E413-E412</f>
        <v>277078.78214400075</v>
      </c>
      <c r="K413" s="259">
        <f t="shared" ref="K413" si="123">E413-G413-$K$367</f>
        <v>-1200943.2098159995</v>
      </c>
      <c r="L413" s="123">
        <f t="shared" ref="L413" si="124">K413/H413</f>
        <v>-0.12009432098159994</v>
      </c>
      <c r="M413" s="123">
        <f>J413/AVERAGE($G$368:G413)</f>
        <v>2.7707878214400076E-2</v>
      </c>
      <c r="N413" s="123">
        <f>K413/AVERAGE($G$368:G413)</f>
        <v>-0.12009432098159994</v>
      </c>
      <c r="O413" s="123">
        <f>N413/COUNT($N$368:N413)*365</f>
        <v>-0.95292232952791256</v>
      </c>
      <c r="P413" s="325">
        <f>(O413-I413)/(STDEV($M$368:M413)*SQRT(365))</f>
        <v>-4.0658519726796207</v>
      </c>
      <c r="Q413" s="123">
        <f>(N413+1)/(MAX($N$368:N413)+1)-1</f>
        <v>-0.12009432098159989</v>
      </c>
      <c r="R413" s="120">
        <f>MIN($Q$368:Q413)</f>
        <v>-0.14780219919600002</v>
      </c>
      <c r="S413" s="123">
        <f t="shared" ref="S413" si="125">IF(WEEKDAY(A:A)=6,N:N,S412)</f>
        <v>-0.14739946840800008</v>
      </c>
      <c r="T413" s="123">
        <f>(S413+1)/(MAX($S$368:S413)+1)-1</f>
        <v>-0.14739946840800011</v>
      </c>
      <c r="U413" s="120">
        <f>MIN($T$368:T413)</f>
        <v>-0.14739946840800011</v>
      </c>
      <c r="W413" s="325"/>
    </row>
    <row r="414" spans="1:23">
      <c r="A414" s="140">
        <v>44608</v>
      </c>
      <c r="B414" s="142">
        <f>[1]!f_nav_unit($A$1,A414)</f>
        <v>3.2877000000000001</v>
      </c>
      <c r="C414" s="142">
        <f>[1]!f_nav_accumulated($A$1,A414)</f>
        <v>3.3776999999999999</v>
      </c>
      <c r="D414" s="256">
        <v>2684871.92</v>
      </c>
      <c r="E414" s="257">
        <f t="shared" ref="E414" si="126">B414*D414</f>
        <v>8827053.4113839995</v>
      </c>
      <c r="F414" s="258">
        <f t="shared" ref="F414" si="127">C414/$C$366</f>
        <v>0.88555922605002357</v>
      </c>
      <c r="G414" s="259">
        <f>出入金!AQ414</f>
        <v>10000000</v>
      </c>
      <c r="H414" s="259">
        <f>出入金!AR414</f>
        <v>10000000</v>
      </c>
      <c r="I414" s="120">
        <f>出入金!C414</f>
        <v>4.2599999999999978E-2</v>
      </c>
      <c r="J414" s="265">
        <f t="shared" ref="J414" si="128">E414-E413</f>
        <v>-1073.9487680010498</v>
      </c>
      <c r="K414" s="259">
        <f t="shared" ref="K414" si="129">E414-G414-$K$367</f>
        <v>-1202017.1585840005</v>
      </c>
      <c r="L414" s="123">
        <f t="shared" ref="L414" si="130">K414/H414</f>
        <v>-0.12020171585840006</v>
      </c>
      <c r="M414" s="123">
        <f>J414/AVERAGE($G$368:G414)</f>
        <v>-1.0739487680010497E-4</v>
      </c>
      <c r="N414" s="123">
        <f>K414/AVERAGE($G$368:G414)</f>
        <v>-0.12020171585840006</v>
      </c>
      <c r="O414" s="123">
        <f>N414/COUNT($N$368:N414)*365</f>
        <v>-0.93348141038970267</v>
      </c>
      <c r="P414" s="326">
        <f>(O414-I414)/(STDEV($M$368:M414)*SQRT(365))</f>
        <v>-4.0288318252166144</v>
      </c>
      <c r="Q414" s="123">
        <f>(N414+1)/(MAX($N$368:N414)+1)-1</f>
        <v>-0.12020171585840012</v>
      </c>
      <c r="R414" s="120">
        <f>MIN($Q$368:Q414)</f>
        <v>-0.14780219919600002</v>
      </c>
      <c r="S414" s="123">
        <f t="shared" ref="S414" si="131">IF(WEEKDAY(A:A)=6,N:N,S413)</f>
        <v>-0.14739946840800008</v>
      </c>
      <c r="T414" s="123">
        <f>(S414+1)/(MAX($S$368:S414)+1)-1</f>
        <v>-0.14739946840800011</v>
      </c>
      <c r="U414" s="120">
        <f>MIN($T$368:T414)</f>
        <v>-0.14739946840800011</v>
      </c>
      <c r="W414" s="326"/>
    </row>
  </sheetData>
  <mergeCells count="6">
    <mergeCell ref="V1:X1"/>
    <mergeCell ref="B1:F1"/>
    <mergeCell ref="G1:I1"/>
    <mergeCell ref="J1:K1"/>
    <mergeCell ref="M1:N1"/>
    <mergeCell ref="Q1:R1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61"/>
  <sheetViews>
    <sheetView workbookViewId="0">
      <pane xSplit="1" ySplit="2" topLeftCell="B396" activePane="bottomRight" state="frozen"/>
      <selection activeCell="N366" sqref="N366:P367"/>
      <selection pane="topRight" activeCell="N366" sqref="N366:P367"/>
      <selection pane="bottomLeft" activeCell="N366" sqref="N366:P367"/>
      <selection pane="bottomRight" activeCell="J402" sqref="J402"/>
    </sheetView>
  </sheetViews>
  <sheetFormatPr defaultRowHeight="13.5"/>
  <cols>
    <col min="1" max="1" width="11.125" style="75" bestFit="1" customWidth="1"/>
    <col min="2" max="2" width="8.625" style="240" customWidth="1"/>
    <col min="3" max="3" width="12.625" style="167" bestFit="1" customWidth="1"/>
    <col min="4" max="4" width="10.625" style="167" bestFit="1" customWidth="1"/>
    <col min="5" max="5" width="8.625" style="240" customWidth="1"/>
    <col min="6" max="6" width="11.5" style="167" bestFit="1" customWidth="1"/>
    <col min="7" max="7" width="10.5" style="167" customWidth="1"/>
    <col min="8" max="8" width="8.625" style="240" customWidth="1"/>
    <col min="9" max="9" width="10.875" style="167" bestFit="1" customWidth="1"/>
    <col min="10" max="10" width="10.25" style="167" customWidth="1"/>
    <col min="11" max="11" width="12.5" style="125" customWidth="1"/>
    <col min="12" max="12" width="11.75" style="167" customWidth="1"/>
    <col min="13" max="13" width="12.25" style="167" customWidth="1"/>
    <col min="15" max="15" width="10.625" style="75" customWidth="1"/>
    <col min="16" max="16" width="10.125" style="75" customWidth="1"/>
    <col min="17" max="17" width="14" style="120" customWidth="1"/>
    <col min="18" max="18" width="10.25" style="120" customWidth="1"/>
    <col min="19" max="19" width="10.625" style="120" customWidth="1"/>
    <col min="20" max="20" width="10.25" style="120" customWidth="1"/>
    <col min="26" max="26" width="12" style="75" customWidth="1"/>
    <col min="27" max="27" width="10.5" style="75" customWidth="1"/>
    <col min="29" max="29" width="10.875" style="75" customWidth="1"/>
  </cols>
  <sheetData>
    <row r="1" spans="1:29" s="96" customFormat="1" ht="16.5" customHeight="1">
      <c r="B1" s="355" t="s">
        <v>118</v>
      </c>
      <c r="C1" s="343"/>
      <c r="D1" s="344"/>
      <c r="E1" s="355" t="s">
        <v>119</v>
      </c>
      <c r="F1" s="343"/>
      <c r="G1" s="344"/>
      <c r="H1" s="355" t="s">
        <v>120</v>
      </c>
      <c r="I1" s="343"/>
      <c r="J1" s="344"/>
      <c r="K1" s="97" t="s">
        <v>121</v>
      </c>
      <c r="L1" s="346" t="s">
        <v>72</v>
      </c>
      <c r="M1" s="343"/>
      <c r="N1" s="344"/>
      <c r="O1" s="353" t="s">
        <v>73</v>
      </c>
      <c r="P1" s="343"/>
      <c r="Q1" s="156"/>
      <c r="R1" s="354" t="s">
        <v>74</v>
      </c>
      <c r="S1" s="343"/>
      <c r="T1" s="157"/>
      <c r="U1" s="31"/>
      <c r="V1" s="345" t="s">
        <v>75</v>
      </c>
      <c r="W1" s="344"/>
      <c r="X1" s="159"/>
      <c r="Y1" s="159"/>
      <c r="Z1" s="159"/>
      <c r="AA1" s="342" t="s">
        <v>76</v>
      </c>
      <c r="AB1" s="343"/>
      <c r="AC1" s="344"/>
    </row>
    <row r="2" spans="1:29" s="100" customFormat="1" ht="42.75" customHeight="1">
      <c r="B2" s="266" t="s">
        <v>0</v>
      </c>
      <c r="C2" s="267" t="s">
        <v>100</v>
      </c>
      <c r="D2" s="267" t="s">
        <v>78</v>
      </c>
      <c r="E2" s="266" t="s">
        <v>0</v>
      </c>
      <c r="F2" s="267" t="s">
        <v>100</v>
      </c>
      <c r="G2" s="267" t="s">
        <v>78</v>
      </c>
      <c r="H2" s="266" t="s">
        <v>0</v>
      </c>
      <c r="I2" s="267" t="s">
        <v>100</v>
      </c>
      <c r="J2" s="267" t="s">
        <v>78</v>
      </c>
      <c r="K2" s="97" t="s">
        <v>78</v>
      </c>
      <c r="L2" s="231" t="s">
        <v>80</v>
      </c>
      <c r="M2" s="231" t="s">
        <v>81</v>
      </c>
      <c r="N2" s="38" t="s">
        <v>82</v>
      </c>
      <c r="O2" s="232" t="s">
        <v>58</v>
      </c>
      <c r="P2" s="232" t="s">
        <v>66</v>
      </c>
      <c r="Q2" s="39" t="s">
        <v>105</v>
      </c>
      <c r="R2" s="39" t="s">
        <v>62</v>
      </c>
      <c r="S2" s="99" t="s">
        <v>67</v>
      </c>
      <c r="T2" s="99" t="s">
        <v>96</v>
      </c>
      <c r="U2" s="41" t="s">
        <v>90</v>
      </c>
      <c r="V2" s="40" t="s">
        <v>91</v>
      </c>
      <c r="W2" s="40" t="s">
        <v>92</v>
      </c>
      <c r="X2" s="198" t="s">
        <v>93</v>
      </c>
      <c r="Y2" s="199" t="s">
        <v>94</v>
      </c>
      <c r="Z2" s="199" t="s">
        <v>111</v>
      </c>
      <c r="AA2" s="86" t="s">
        <v>116</v>
      </c>
      <c r="AB2" s="86" t="s">
        <v>92</v>
      </c>
      <c r="AC2" s="86" t="s">
        <v>97</v>
      </c>
    </row>
    <row r="3" spans="1:29" s="100" customFormat="1">
      <c r="A3" s="106">
        <v>44197</v>
      </c>
      <c r="B3" s="268"/>
      <c r="C3" s="269"/>
      <c r="D3" s="269"/>
      <c r="E3" s="268"/>
      <c r="F3" s="269"/>
      <c r="G3" s="269"/>
      <c r="H3" s="268"/>
      <c r="I3" s="269"/>
      <c r="J3" s="269"/>
      <c r="K3" s="101"/>
      <c r="L3" s="253"/>
      <c r="M3" s="253"/>
      <c r="N3" s="102"/>
      <c r="O3" s="252"/>
      <c r="P3" s="252"/>
      <c r="Q3" s="103"/>
      <c r="R3" s="103"/>
      <c r="S3" s="104"/>
      <c r="T3" s="104"/>
      <c r="U3" s="102"/>
      <c r="V3" s="103"/>
      <c r="W3" s="103"/>
      <c r="X3" s="270"/>
      <c r="Y3" s="254"/>
      <c r="Z3" s="254"/>
      <c r="AA3" s="105"/>
      <c r="AB3" s="105"/>
      <c r="AC3" s="105"/>
    </row>
    <row r="4" spans="1:29" s="100" customFormat="1">
      <c r="A4" s="106">
        <v>44198</v>
      </c>
      <c r="B4" s="268"/>
      <c r="C4" s="269"/>
      <c r="D4" s="269"/>
      <c r="E4" s="268"/>
      <c r="F4" s="269"/>
      <c r="G4" s="269"/>
      <c r="H4" s="268"/>
      <c r="I4" s="269"/>
      <c r="J4" s="269"/>
      <c r="K4" s="101"/>
      <c r="L4" s="253"/>
      <c r="M4" s="253"/>
      <c r="N4" s="102"/>
      <c r="O4" s="252"/>
      <c r="P4" s="252"/>
      <c r="Q4" s="103"/>
      <c r="R4" s="103"/>
      <c r="S4" s="104"/>
      <c r="T4" s="104"/>
      <c r="U4" s="102"/>
      <c r="V4" s="103"/>
      <c r="W4" s="103"/>
      <c r="X4" s="270"/>
      <c r="Y4" s="254"/>
      <c r="Z4" s="254"/>
      <c r="AA4" s="105"/>
      <c r="AB4" s="105"/>
      <c r="AC4" s="105"/>
    </row>
    <row r="5" spans="1:29" s="100" customFormat="1">
      <c r="A5" s="106">
        <v>44199</v>
      </c>
      <c r="B5" s="268"/>
      <c r="C5" s="269"/>
      <c r="D5" s="269"/>
      <c r="E5" s="268"/>
      <c r="F5" s="269"/>
      <c r="G5" s="269"/>
      <c r="H5" s="268"/>
      <c r="I5" s="269"/>
      <c r="J5" s="269"/>
      <c r="K5" s="101"/>
      <c r="L5" s="253"/>
      <c r="M5" s="253"/>
      <c r="N5" s="102"/>
      <c r="O5" s="252"/>
      <c r="P5" s="252"/>
      <c r="Q5" s="103"/>
      <c r="R5" s="103"/>
      <c r="S5" s="104"/>
      <c r="T5" s="104"/>
      <c r="U5" s="102"/>
      <c r="V5" s="103"/>
      <c r="W5" s="103"/>
      <c r="X5" s="270"/>
      <c r="Y5" s="254"/>
      <c r="Z5" s="254"/>
      <c r="AA5" s="105"/>
      <c r="AB5" s="105"/>
      <c r="AC5" s="105"/>
    </row>
    <row r="6" spans="1:29" s="100" customFormat="1">
      <c r="A6" s="106">
        <v>44200</v>
      </c>
      <c r="B6" s="268"/>
      <c r="C6" s="269"/>
      <c r="D6" s="269"/>
      <c r="E6" s="268"/>
      <c r="F6" s="269"/>
      <c r="G6" s="269"/>
      <c r="H6" s="268"/>
      <c r="I6" s="269"/>
      <c r="J6" s="269"/>
      <c r="K6" s="101"/>
      <c r="L6" s="253"/>
      <c r="M6" s="253"/>
      <c r="N6" s="102"/>
      <c r="O6" s="252"/>
      <c r="P6" s="252"/>
      <c r="Q6" s="103"/>
      <c r="R6" s="103"/>
      <c r="S6" s="104"/>
      <c r="T6" s="104"/>
      <c r="U6" s="102"/>
      <c r="V6" s="103"/>
      <c r="W6" s="103"/>
      <c r="X6" s="270"/>
      <c r="Y6" s="254"/>
      <c r="Z6" s="254"/>
      <c r="AA6" s="105"/>
      <c r="AB6" s="105"/>
      <c r="AC6" s="105"/>
    </row>
    <row r="7" spans="1:29" s="100" customFormat="1">
      <c r="A7" s="106">
        <v>44201</v>
      </c>
      <c r="B7" s="268"/>
      <c r="C7" s="269"/>
      <c r="D7" s="269"/>
      <c r="E7" s="268"/>
      <c r="F7" s="269"/>
      <c r="G7" s="269"/>
      <c r="H7" s="268"/>
      <c r="I7" s="269"/>
      <c r="J7" s="269"/>
      <c r="K7" s="101"/>
      <c r="L7" s="253"/>
      <c r="M7" s="253"/>
      <c r="N7" s="102"/>
      <c r="O7" s="252"/>
      <c r="P7" s="252"/>
      <c r="Q7" s="103"/>
      <c r="R7" s="103"/>
      <c r="S7" s="104"/>
      <c r="T7" s="104"/>
      <c r="U7" s="102"/>
      <c r="V7" s="103"/>
      <c r="W7" s="103"/>
      <c r="X7" s="270"/>
      <c r="Y7" s="254"/>
      <c r="Z7" s="254"/>
      <c r="AA7" s="105"/>
      <c r="AB7" s="105"/>
      <c r="AC7" s="105"/>
    </row>
    <row r="8" spans="1:29" s="100" customFormat="1">
      <c r="A8" s="106">
        <v>44202</v>
      </c>
      <c r="B8" s="268"/>
      <c r="C8" s="269"/>
      <c r="D8" s="269"/>
      <c r="E8" s="268"/>
      <c r="F8" s="269"/>
      <c r="G8" s="269"/>
      <c r="H8" s="268"/>
      <c r="I8" s="269"/>
      <c r="J8" s="269"/>
      <c r="K8" s="101"/>
      <c r="L8" s="253"/>
      <c r="M8" s="253"/>
      <c r="N8" s="102"/>
      <c r="O8" s="252"/>
      <c r="P8" s="252"/>
      <c r="Q8" s="103"/>
      <c r="R8" s="103"/>
      <c r="S8" s="104"/>
      <c r="T8" s="104"/>
      <c r="U8" s="102"/>
      <c r="V8" s="103"/>
      <c r="W8" s="103"/>
      <c r="X8" s="270"/>
      <c r="Y8" s="254"/>
      <c r="Z8" s="254"/>
      <c r="AA8" s="105"/>
      <c r="AB8" s="105"/>
      <c r="AC8" s="105"/>
    </row>
    <row r="9" spans="1:29" s="100" customFormat="1">
      <c r="A9" s="106">
        <v>44203</v>
      </c>
      <c r="B9" s="268"/>
      <c r="C9" s="269"/>
      <c r="D9" s="269"/>
      <c r="E9" s="268"/>
      <c r="F9" s="269"/>
      <c r="G9" s="269"/>
      <c r="H9" s="268"/>
      <c r="I9" s="269"/>
      <c r="J9" s="269"/>
      <c r="K9" s="101"/>
      <c r="L9" s="253"/>
      <c r="M9" s="253"/>
      <c r="N9" s="102"/>
      <c r="O9" s="252"/>
      <c r="P9" s="252"/>
      <c r="Q9" s="103"/>
      <c r="R9" s="103"/>
      <c r="S9" s="104"/>
      <c r="T9" s="104"/>
      <c r="U9" s="102"/>
      <c r="V9" s="103"/>
      <c r="W9" s="103"/>
      <c r="X9" s="270"/>
      <c r="Y9" s="254"/>
      <c r="Z9" s="254"/>
      <c r="AA9" s="105"/>
      <c r="AB9" s="105"/>
      <c r="AC9" s="105"/>
    </row>
    <row r="10" spans="1:29" s="100" customFormat="1">
      <c r="A10" s="106">
        <v>44204</v>
      </c>
      <c r="B10" s="268"/>
      <c r="C10" s="269"/>
      <c r="D10" s="269"/>
      <c r="E10" s="268"/>
      <c r="F10" s="269"/>
      <c r="G10" s="269"/>
      <c r="H10" s="268"/>
      <c r="I10" s="269"/>
      <c r="J10" s="269"/>
      <c r="K10" s="101"/>
      <c r="L10" s="253"/>
      <c r="M10" s="253"/>
      <c r="N10" s="102"/>
      <c r="O10" s="252"/>
      <c r="P10" s="252"/>
      <c r="Q10" s="103"/>
      <c r="R10" s="103"/>
      <c r="S10" s="104"/>
      <c r="T10" s="104"/>
      <c r="U10" s="102"/>
      <c r="V10" s="103"/>
      <c r="W10" s="103"/>
      <c r="X10" s="270"/>
      <c r="Y10" s="254"/>
      <c r="Z10" s="254"/>
      <c r="AA10" s="105"/>
      <c r="AB10" s="105"/>
      <c r="AC10" s="105"/>
    </row>
    <row r="11" spans="1:29" s="100" customFormat="1">
      <c r="A11" s="106">
        <v>44205</v>
      </c>
      <c r="B11" s="268"/>
      <c r="C11" s="269"/>
      <c r="D11" s="269"/>
      <c r="E11" s="268"/>
      <c r="F11" s="269"/>
      <c r="G11" s="269"/>
      <c r="H11" s="268"/>
      <c r="I11" s="269"/>
      <c r="J11" s="269"/>
      <c r="K11" s="101"/>
      <c r="L11" s="253"/>
      <c r="M11" s="253"/>
      <c r="N11" s="102"/>
      <c r="O11" s="252"/>
      <c r="P11" s="252"/>
      <c r="Q11" s="103"/>
      <c r="R11" s="103"/>
      <c r="S11" s="104"/>
      <c r="T11" s="104"/>
      <c r="U11" s="102"/>
      <c r="V11" s="103"/>
      <c r="W11" s="103"/>
      <c r="X11" s="270"/>
      <c r="Y11" s="254"/>
      <c r="Z11" s="254"/>
      <c r="AA11" s="105"/>
      <c r="AB11" s="105"/>
      <c r="AC11" s="105"/>
    </row>
    <row r="12" spans="1:29" s="100" customFormat="1">
      <c r="A12" s="106">
        <v>44206</v>
      </c>
      <c r="B12" s="268"/>
      <c r="C12" s="269"/>
      <c r="D12" s="269"/>
      <c r="E12" s="268"/>
      <c r="F12" s="269"/>
      <c r="G12" s="269"/>
      <c r="H12" s="268"/>
      <c r="I12" s="269"/>
      <c r="J12" s="269"/>
      <c r="K12" s="101"/>
      <c r="L12" s="253"/>
      <c r="M12" s="253"/>
      <c r="N12" s="102"/>
      <c r="O12" s="252"/>
      <c r="P12" s="252"/>
      <c r="Q12" s="103"/>
      <c r="R12" s="103"/>
      <c r="S12" s="104"/>
      <c r="T12" s="104"/>
      <c r="U12" s="102"/>
      <c r="V12" s="103"/>
      <c r="W12" s="103"/>
      <c r="X12" s="270"/>
      <c r="Y12" s="254"/>
      <c r="Z12" s="254"/>
      <c r="AA12" s="105"/>
      <c r="AB12" s="105"/>
      <c r="AC12" s="105"/>
    </row>
    <row r="13" spans="1:29" s="100" customFormat="1">
      <c r="A13" s="106">
        <v>44207</v>
      </c>
      <c r="B13" s="268"/>
      <c r="C13" s="269"/>
      <c r="D13" s="269"/>
      <c r="E13" s="268"/>
      <c r="F13" s="269"/>
      <c r="G13" s="269"/>
      <c r="H13" s="268"/>
      <c r="I13" s="269"/>
      <c r="J13" s="269"/>
      <c r="K13" s="101"/>
      <c r="L13" s="253"/>
      <c r="M13" s="253"/>
      <c r="N13" s="102"/>
      <c r="O13" s="252"/>
      <c r="P13" s="252"/>
      <c r="Q13" s="103"/>
      <c r="R13" s="103"/>
      <c r="S13" s="104"/>
      <c r="T13" s="104"/>
      <c r="U13" s="102"/>
      <c r="V13" s="103"/>
      <c r="W13" s="103"/>
      <c r="X13" s="270"/>
      <c r="Y13" s="254"/>
      <c r="Z13" s="254"/>
      <c r="AA13" s="105"/>
      <c r="AB13" s="105"/>
      <c r="AC13" s="105"/>
    </row>
    <row r="14" spans="1:29" s="100" customFormat="1">
      <c r="A14" s="106">
        <v>44208</v>
      </c>
      <c r="B14" s="268"/>
      <c r="C14" s="269"/>
      <c r="D14" s="269"/>
      <c r="E14" s="268"/>
      <c r="F14" s="269"/>
      <c r="G14" s="269"/>
      <c r="H14" s="268"/>
      <c r="I14" s="269"/>
      <c r="J14" s="269"/>
      <c r="K14" s="101"/>
      <c r="L14" s="253"/>
      <c r="M14" s="253"/>
      <c r="N14" s="102"/>
      <c r="O14" s="252"/>
      <c r="P14" s="252"/>
      <c r="Q14" s="103"/>
      <c r="R14" s="103"/>
      <c r="S14" s="104"/>
      <c r="T14" s="104"/>
      <c r="U14" s="102"/>
      <c r="V14" s="103"/>
      <c r="W14" s="103"/>
      <c r="X14" s="270"/>
      <c r="Y14" s="254"/>
      <c r="Z14" s="254"/>
      <c r="AA14" s="105"/>
      <c r="AB14" s="105"/>
      <c r="AC14" s="105"/>
    </row>
    <row r="15" spans="1:29" s="100" customFormat="1">
      <c r="A15" s="106">
        <v>44209</v>
      </c>
      <c r="B15" s="268"/>
      <c r="C15" s="269"/>
      <c r="D15" s="269"/>
      <c r="E15" s="268"/>
      <c r="F15" s="269"/>
      <c r="G15" s="269"/>
      <c r="H15" s="268"/>
      <c r="I15" s="269"/>
      <c r="J15" s="269"/>
      <c r="K15" s="101"/>
      <c r="L15" s="253"/>
      <c r="M15" s="253"/>
      <c r="N15" s="102"/>
      <c r="O15" s="252"/>
      <c r="P15" s="252"/>
      <c r="Q15" s="103"/>
      <c r="R15" s="103"/>
      <c r="S15" s="104"/>
      <c r="T15" s="104"/>
      <c r="U15" s="102"/>
      <c r="V15" s="103"/>
      <c r="W15" s="103"/>
      <c r="X15" s="270"/>
      <c r="Y15" s="254"/>
      <c r="Z15" s="254"/>
      <c r="AA15" s="105"/>
      <c r="AB15" s="105"/>
      <c r="AC15" s="105"/>
    </row>
    <row r="16" spans="1:29" s="100" customFormat="1">
      <c r="A16" s="106">
        <v>44210</v>
      </c>
      <c r="B16" s="268"/>
      <c r="C16" s="269"/>
      <c r="D16" s="269"/>
      <c r="E16" s="268"/>
      <c r="F16" s="269"/>
      <c r="G16" s="269"/>
      <c r="H16" s="268"/>
      <c r="I16" s="269"/>
      <c r="J16" s="269"/>
      <c r="K16" s="101"/>
      <c r="L16" s="253"/>
      <c r="M16" s="253"/>
      <c r="N16" s="102"/>
      <c r="O16" s="252"/>
      <c r="P16" s="252"/>
      <c r="Q16" s="103"/>
      <c r="R16" s="103"/>
      <c r="S16" s="104"/>
      <c r="T16" s="104"/>
      <c r="U16" s="102"/>
      <c r="V16" s="103"/>
      <c r="W16" s="103"/>
      <c r="X16" s="270"/>
      <c r="Y16" s="254"/>
      <c r="Z16" s="254"/>
      <c r="AA16" s="105"/>
      <c r="AB16" s="105"/>
      <c r="AC16" s="105"/>
    </row>
    <row r="17" spans="1:29" s="100" customFormat="1">
      <c r="A17" s="106">
        <v>44211</v>
      </c>
      <c r="B17" s="268"/>
      <c r="C17" s="269"/>
      <c r="D17" s="269"/>
      <c r="E17" s="268"/>
      <c r="F17" s="269"/>
      <c r="G17" s="269"/>
      <c r="H17" s="268"/>
      <c r="I17" s="269"/>
      <c r="J17" s="269"/>
      <c r="K17" s="101"/>
      <c r="L17" s="253"/>
      <c r="M17" s="253"/>
      <c r="N17" s="102"/>
      <c r="O17" s="252"/>
      <c r="P17" s="252"/>
      <c r="Q17" s="103"/>
      <c r="R17" s="103"/>
      <c r="S17" s="104"/>
      <c r="T17" s="104"/>
      <c r="U17" s="102"/>
      <c r="V17" s="103"/>
      <c r="W17" s="103"/>
      <c r="X17" s="270"/>
      <c r="Y17" s="254"/>
      <c r="Z17" s="254"/>
      <c r="AA17" s="105"/>
      <c r="AB17" s="105"/>
      <c r="AC17" s="105"/>
    </row>
    <row r="18" spans="1:29" s="100" customFormat="1">
      <c r="A18" s="106">
        <v>44212</v>
      </c>
      <c r="B18" s="268"/>
      <c r="C18" s="269"/>
      <c r="D18" s="269"/>
      <c r="E18" s="268"/>
      <c r="F18" s="269"/>
      <c r="G18" s="269"/>
      <c r="H18" s="268"/>
      <c r="I18" s="269"/>
      <c r="J18" s="269"/>
      <c r="K18" s="101"/>
      <c r="L18" s="253"/>
      <c r="M18" s="253"/>
      <c r="N18" s="102"/>
      <c r="O18" s="252"/>
      <c r="P18" s="252"/>
      <c r="Q18" s="103"/>
      <c r="R18" s="103"/>
      <c r="S18" s="104"/>
      <c r="T18" s="104"/>
      <c r="U18" s="102"/>
      <c r="V18" s="103"/>
      <c r="W18" s="103"/>
      <c r="X18" s="270"/>
      <c r="Y18" s="254"/>
      <c r="Z18" s="254"/>
      <c r="AA18" s="105"/>
      <c r="AB18" s="105"/>
      <c r="AC18" s="105"/>
    </row>
    <row r="19" spans="1:29" s="100" customFormat="1">
      <c r="A19" s="106">
        <v>44213</v>
      </c>
      <c r="B19" s="268"/>
      <c r="C19" s="269"/>
      <c r="D19" s="269"/>
      <c r="E19" s="268"/>
      <c r="F19" s="269"/>
      <c r="G19" s="269"/>
      <c r="H19" s="268"/>
      <c r="I19" s="269"/>
      <c r="J19" s="269"/>
      <c r="K19" s="101"/>
      <c r="L19" s="253"/>
      <c r="M19" s="253"/>
      <c r="N19" s="102"/>
      <c r="O19" s="252"/>
      <c r="P19" s="252"/>
      <c r="Q19" s="103"/>
      <c r="R19" s="103"/>
      <c r="S19" s="104"/>
      <c r="T19" s="104"/>
      <c r="U19" s="102"/>
      <c r="V19" s="103"/>
      <c r="W19" s="103"/>
      <c r="X19" s="270"/>
      <c r="Y19" s="254"/>
      <c r="Z19" s="254"/>
      <c r="AA19" s="105"/>
      <c r="AB19" s="105"/>
      <c r="AC19" s="105"/>
    </row>
    <row r="20" spans="1:29" s="100" customFormat="1">
      <c r="A20" s="106">
        <v>44214</v>
      </c>
      <c r="B20" s="268"/>
      <c r="C20" s="269"/>
      <c r="D20" s="269"/>
      <c r="E20" s="268"/>
      <c r="F20" s="269"/>
      <c r="G20" s="269"/>
      <c r="H20" s="268"/>
      <c r="I20" s="269"/>
      <c r="J20" s="269"/>
      <c r="K20" s="101"/>
      <c r="L20" s="253"/>
      <c r="M20" s="253"/>
      <c r="N20" s="102"/>
      <c r="O20" s="252"/>
      <c r="P20" s="252"/>
      <c r="Q20" s="103"/>
      <c r="R20" s="103"/>
      <c r="S20" s="104"/>
      <c r="T20" s="104"/>
      <c r="U20" s="102"/>
      <c r="V20" s="103"/>
      <c r="W20" s="103"/>
      <c r="X20" s="270"/>
      <c r="Y20" s="254"/>
      <c r="Z20" s="254"/>
      <c r="AA20" s="105"/>
      <c r="AB20" s="105"/>
      <c r="AC20" s="105"/>
    </row>
    <row r="21" spans="1:29" s="100" customFormat="1">
      <c r="A21" s="106">
        <v>44215</v>
      </c>
      <c r="B21" s="268"/>
      <c r="C21" s="269"/>
      <c r="D21" s="269"/>
      <c r="E21" s="268"/>
      <c r="F21" s="269"/>
      <c r="G21" s="269"/>
      <c r="H21" s="268"/>
      <c r="I21" s="269"/>
      <c r="J21" s="269"/>
      <c r="K21" s="101"/>
      <c r="L21" s="253"/>
      <c r="M21" s="253"/>
      <c r="N21" s="102"/>
      <c r="O21" s="252"/>
      <c r="P21" s="252"/>
      <c r="Q21" s="103"/>
      <c r="R21" s="103"/>
      <c r="S21" s="104"/>
      <c r="T21" s="104"/>
      <c r="U21" s="102"/>
      <c r="V21" s="103"/>
      <c r="W21" s="103"/>
      <c r="X21" s="270"/>
      <c r="Y21" s="254"/>
      <c r="Z21" s="254"/>
      <c r="AA21" s="105"/>
      <c r="AB21" s="105"/>
      <c r="AC21" s="105"/>
    </row>
    <row r="22" spans="1:29" s="100" customFormat="1">
      <c r="A22" s="106">
        <v>44216</v>
      </c>
      <c r="B22" s="268"/>
      <c r="C22" s="269"/>
      <c r="D22" s="269"/>
      <c r="E22" s="268"/>
      <c r="F22" s="269"/>
      <c r="G22" s="269"/>
      <c r="H22" s="268"/>
      <c r="I22" s="269"/>
      <c r="J22" s="269"/>
      <c r="K22" s="101"/>
      <c r="L22" s="253"/>
      <c r="M22" s="253"/>
      <c r="N22" s="102"/>
      <c r="O22" s="252"/>
      <c r="P22" s="252"/>
      <c r="Q22" s="103"/>
      <c r="R22" s="103"/>
      <c r="S22" s="104"/>
      <c r="T22" s="104"/>
      <c r="U22" s="102"/>
      <c r="V22" s="103"/>
      <c r="W22" s="103"/>
      <c r="X22" s="270"/>
      <c r="Y22" s="254"/>
      <c r="Z22" s="254"/>
      <c r="AA22" s="105"/>
      <c r="AB22" s="105"/>
      <c r="AC22" s="105"/>
    </row>
    <row r="23" spans="1:29" s="100" customFormat="1">
      <c r="A23" s="106">
        <v>44217</v>
      </c>
      <c r="B23" s="268"/>
      <c r="C23" s="269"/>
      <c r="D23" s="269"/>
      <c r="E23" s="268"/>
      <c r="F23" s="269"/>
      <c r="G23" s="269"/>
      <c r="H23" s="268"/>
      <c r="I23" s="269"/>
      <c r="J23" s="269"/>
      <c r="K23" s="101"/>
      <c r="L23" s="253"/>
      <c r="M23" s="253"/>
      <c r="N23" s="102"/>
      <c r="O23" s="252"/>
      <c r="P23" s="252"/>
      <c r="Q23" s="103"/>
      <c r="R23" s="103"/>
      <c r="S23" s="104"/>
      <c r="T23" s="104"/>
      <c r="U23" s="102"/>
      <c r="V23" s="103"/>
      <c r="W23" s="103"/>
      <c r="X23" s="270"/>
      <c r="Y23" s="254"/>
      <c r="Z23" s="254"/>
      <c r="AA23" s="105"/>
      <c r="AB23" s="105"/>
      <c r="AC23" s="105"/>
    </row>
    <row r="24" spans="1:29" s="100" customFormat="1">
      <c r="A24" s="106">
        <v>44218</v>
      </c>
      <c r="B24" s="268"/>
      <c r="C24" s="269"/>
      <c r="D24" s="269"/>
      <c r="E24" s="268"/>
      <c r="F24" s="269"/>
      <c r="G24" s="269"/>
      <c r="H24" s="268"/>
      <c r="I24" s="269"/>
      <c r="J24" s="269"/>
      <c r="K24" s="101"/>
      <c r="L24" s="253"/>
      <c r="M24" s="253"/>
      <c r="N24" s="102"/>
      <c r="O24" s="252"/>
      <c r="P24" s="252"/>
      <c r="Q24" s="103"/>
      <c r="R24" s="103"/>
      <c r="S24" s="104"/>
      <c r="T24" s="104"/>
      <c r="U24" s="102"/>
      <c r="V24" s="103"/>
      <c r="W24" s="103"/>
      <c r="X24" s="270"/>
      <c r="Y24" s="254"/>
      <c r="Z24" s="254"/>
      <c r="AA24" s="105"/>
      <c r="AB24" s="105"/>
      <c r="AC24" s="105"/>
    </row>
    <row r="25" spans="1:29" s="100" customFormat="1">
      <c r="A25" s="106">
        <v>44219</v>
      </c>
      <c r="B25" s="268"/>
      <c r="C25" s="269"/>
      <c r="D25" s="269"/>
      <c r="E25" s="268"/>
      <c r="F25" s="269"/>
      <c r="G25" s="269"/>
      <c r="H25" s="268"/>
      <c r="I25" s="269"/>
      <c r="J25" s="269"/>
      <c r="K25" s="101"/>
      <c r="L25" s="253"/>
      <c r="M25" s="253"/>
      <c r="N25" s="102"/>
      <c r="O25" s="252"/>
      <c r="P25" s="252"/>
      <c r="Q25" s="103"/>
      <c r="R25" s="103"/>
      <c r="S25" s="104"/>
      <c r="T25" s="104"/>
      <c r="U25" s="102"/>
      <c r="V25" s="103"/>
      <c r="W25" s="103"/>
      <c r="X25" s="270"/>
      <c r="Y25" s="254"/>
      <c r="Z25" s="254"/>
      <c r="AA25" s="105"/>
      <c r="AB25" s="105"/>
      <c r="AC25" s="105"/>
    </row>
    <row r="26" spans="1:29" s="100" customFormat="1">
      <c r="A26" s="106">
        <v>44220</v>
      </c>
      <c r="B26" s="268"/>
      <c r="C26" s="269"/>
      <c r="D26" s="269"/>
      <c r="E26" s="268"/>
      <c r="F26" s="269"/>
      <c r="G26" s="269"/>
      <c r="H26" s="268"/>
      <c r="I26" s="269"/>
      <c r="J26" s="269"/>
      <c r="K26" s="101"/>
      <c r="L26" s="253"/>
      <c r="M26" s="253"/>
      <c r="N26" s="102"/>
      <c r="O26" s="252"/>
      <c r="P26" s="252"/>
      <c r="Q26" s="103"/>
      <c r="R26" s="103"/>
      <c r="S26" s="104"/>
      <c r="T26" s="104"/>
      <c r="U26" s="102"/>
      <c r="V26" s="103"/>
      <c r="W26" s="103"/>
      <c r="X26" s="270"/>
      <c r="Y26" s="254"/>
      <c r="Z26" s="254"/>
      <c r="AA26" s="105"/>
      <c r="AB26" s="105"/>
      <c r="AC26" s="105"/>
    </row>
    <row r="27" spans="1:29" s="100" customFormat="1">
      <c r="A27" s="106">
        <v>44221</v>
      </c>
      <c r="B27" s="268"/>
      <c r="C27" s="269"/>
      <c r="D27" s="269"/>
      <c r="E27" s="268"/>
      <c r="F27" s="269"/>
      <c r="G27" s="269"/>
      <c r="H27" s="268"/>
      <c r="I27" s="269"/>
      <c r="J27" s="269"/>
      <c r="K27" s="101"/>
      <c r="L27" s="253"/>
      <c r="M27" s="253"/>
      <c r="N27" s="102"/>
      <c r="O27" s="252"/>
      <c r="P27" s="252"/>
      <c r="Q27" s="103"/>
      <c r="R27" s="103"/>
      <c r="S27" s="104"/>
      <c r="T27" s="104"/>
      <c r="U27" s="102"/>
      <c r="V27" s="103"/>
      <c r="W27" s="103"/>
      <c r="X27" s="270"/>
      <c r="Y27" s="254"/>
      <c r="Z27" s="254"/>
      <c r="AA27" s="105"/>
      <c r="AB27" s="105"/>
      <c r="AC27" s="105"/>
    </row>
    <row r="28" spans="1:29" s="100" customFormat="1">
      <c r="A28" s="106">
        <v>44222</v>
      </c>
      <c r="B28" s="268"/>
      <c r="C28" s="269"/>
      <c r="D28" s="269"/>
      <c r="E28" s="268"/>
      <c r="F28" s="269"/>
      <c r="G28" s="269"/>
      <c r="H28" s="268"/>
      <c r="I28" s="269"/>
      <c r="J28" s="269"/>
      <c r="K28" s="101"/>
      <c r="L28" s="253"/>
      <c r="M28" s="253"/>
      <c r="N28" s="102"/>
      <c r="O28" s="252"/>
      <c r="P28" s="252"/>
      <c r="Q28" s="103"/>
      <c r="R28" s="103"/>
      <c r="S28" s="104"/>
      <c r="T28" s="104"/>
      <c r="U28" s="102"/>
      <c r="V28" s="103"/>
      <c r="W28" s="103"/>
      <c r="X28" s="270"/>
      <c r="Y28" s="254"/>
      <c r="Z28" s="254"/>
      <c r="AA28" s="105"/>
      <c r="AB28" s="105"/>
      <c r="AC28" s="105"/>
    </row>
    <row r="29" spans="1:29" s="100" customFormat="1">
      <c r="A29" s="106">
        <v>44223</v>
      </c>
      <c r="B29" s="268"/>
      <c r="C29" s="269"/>
      <c r="D29" s="269"/>
      <c r="E29" s="268"/>
      <c r="F29" s="269"/>
      <c r="G29" s="269"/>
      <c r="H29" s="268"/>
      <c r="I29" s="269"/>
      <c r="J29" s="269"/>
      <c r="K29" s="101"/>
      <c r="L29" s="253"/>
      <c r="M29" s="253"/>
      <c r="N29" s="102"/>
      <c r="O29" s="252"/>
      <c r="P29" s="252"/>
      <c r="Q29" s="103"/>
      <c r="R29" s="103"/>
      <c r="S29" s="104"/>
      <c r="T29" s="104"/>
      <c r="U29" s="102"/>
      <c r="V29" s="103"/>
      <c r="W29" s="103"/>
      <c r="X29" s="270"/>
      <c r="Y29" s="254"/>
      <c r="Z29" s="254"/>
      <c r="AA29" s="105"/>
      <c r="AB29" s="105"/>
      <c r="AC29" s="105"/>
    </row>
    <row r="30" spans="1:29" s="100" customFormat="1">
      <c r="A30" s="106">
        <v>44224</v>
      </c>
      <c r="B30" s="268"/>
      <c r="C30" s="269"/>
      <c r="D30" s="269"/>
      <c r="E30" s="268"/>
      <c r="F30" s="269"/>
      <c r="G30" s="269"/>
      <c r="H30" s="268"/>
      <c r="I30" s="269"/>
      <c r="J30" s="269"/>
      <c r="K30" s="101"/>
      <c r="L30" s="253"/>
      <c r="M30" s="253"/>
      <c r="N30" s="102"/>
      <c r="O30" s="252"/>
      <c r="P30" s="252"/>
      <c r="Q30" s="103"/>
      <c r="R30" s="103"/>
      <c r="S30" s="104"/>
      <c r="T30" s="104"/>
      <c r="U30" s="102"/>
      <c r="V30" s="103"/>
      <c r="W30" s="103"/>
      <c r="X30" s="270"/>
      <c r="Y30" s="254"/>
      <c r="Z30" s="254"/>
      <c r="AA30" s="105"/>
      <c r="AB30" s="105"/>
      <c r="AC30" s="105"/>
    </row>
    <row r="31" spans="1:29" s="100" customFormat="1">
      <c r="A31" s="106">
        <v>44225</v>
      </c>
      <c r="B31" s="268"/>
      <c r="C31" s="269"/>
      <c r="D31" s="269"/>
      <c r="E31" s="268"/>
      <c r="F31" s="269"/>
      <c r="G31" s="269"/>
      <c r="H31" s="268"/>
      <c r="I31" s="269"/>
      <c r="J31" s="269"/>
      <c r="K31" s="101"/>
      <c r="L31" s="253"/>
      <c r="M31" s="253"/>
      <c r="N31" s="102"/>
      <c r="O31" s="252"/>
      <c r="P31" s="252"/>
      <c r="Q31" s="103"/>
      <c r="R31" s="103"/>
      <c r="S31" s="104"/>
      <c r="T31" s="104"/>
      <c r="U31" s="102"/>
      <c r="V31" s="103"/>
      <c r="W31" s="103"/>
      <c r="X31" s="270"/>
      <c r="Y31" s="254"/>
      <c r="Z31" s="254"/>
      <c r="AA31" s="105"/>
      <c r="AB31" s="105"/>
      <c r="AC31" s="105"/>
    </row>
    <row r="32" spans="1:29" s="100" customFormat="1">
      <c r="A32" s="106">
        <v>44226</v>
      </c>
      <c r="B32" s="268"/>
      <c r="C32" s="269"/>
      <c r="D32" s="269"/>
      <c r="E32" s="268"/>
      <c r="F32" s="269"/>
      <c r="G32" s="269"/>
      <c r="H32" s="268"/>
      <c r="I32" s="269"/>
      <c r="J32" s="269"/>
      <c r="K32" s="101"/>
      <c r="L32" s="253"/>
      <c r="M32" s="253"/>
      <c r="N32" s="102"/>
      <c r="O32" s="252"/>
      <c r="P32" s="252"/>
      <c r="Q32" s="103"/>
      <c r="R32" s="103"/>
      <c r="S32" s="104"/>
      <c r="T32" s="104"/>
      <c r="U32" s="102"/>
      <c r="V32" s="103"/>
      <c r="W32" s="103"/>
      <c r="X32" s="270"/>
      <c r="Y32" s="254"/>
      <c r="Z32" s="254"/>
      <c r="AA32" s="105"/>
      <c r="AB32" s="105"/>
      <c r="AC32" s="105"/>
    </row>
    <row r="33" spans="1:29" s="100" customFormat="1">
      <c r="A33" s="106">
        <v>44227</v>
      </c>
      <c r="B33" s="268"/>
      <c r="C33" s="269"/>
      <c r="D33" s="269"/>
      <c r="E33" s="268"/>
      <c r="F33" s="269"/>
      <c r="G33" s="269"/>
      <c r="H33" s="268"/>
      <c r="I33" s="269"/>
      <c r="J33" s="269"/>
      <c r="K33" s="101"/>
      <c r="L33" s="253"/>
      <c r="M33" s="253"/>
      <c r="N33" s="102"/>
      <c r="O33" s="252"/>
      <c r="P33" s="252"/>
      <c r="Q33" s="103"/>
      <c r="R33" s="103"/>
      <c r="S33" s="104"/>
      <c r="T33" s="104"/>
      <c r="U33" s="102"/>
      <c r="V33" s="103"/>
      <c r="W33" s="103"/>
      <c r="X33" s="270"/>
      <c r="Y33" s="254"/>
      <c r="Z33" s="254"/>
      <c r="AA33" s="105"/>
      <c r="AB33" s="105"/>
      <c r="AC33" s="105"/>
    </row>
    <row r="34" spans="1:29" s="100" customFormat="1">
      <c r="A34" s="106">
        <v>44228</v>
      </c>
      <c r="B34" s="268"/>
      <c r="C34" s="269"/>
      <c r="D34" s="269"/>
      <c r="E34" s="268"/>
      <c r="F34" s="269"/>
      <c r="G34" s="269"/>
      <c r="H34" s="268"/>
      <c r="I34" s="269"/>
      <c r="J34" s="269"/>
      <c r="K34" s="101"/>
      <c r="L34" s="253"/>
      <c r="M34" s="253"/>
      <c r="N34" s="102"/>
      <c r="O34" s="252"/>
      <c r="P34" s="252"/>
      <c r="Q34" s="103"/>
      <c r="R34" s="103"/>
      <c r="S34" s="104"/>
      <c r="T34" s="104"/>
      <c r="U34" s="102"/>
      <c r="V34" s="103"/>
      <c r="W34" s="103"/>
      <c r="X34" s="270"/>
      <c r="Y34" s="254"/>
      <c r="Z34" s="254"/>
      <c r="AA34" s="105"/>
      <c r="AB34" s="105"/>
      <c r="AC34" s="105"/>
    </row>
    <row r="35" spans="1:29" s="100" customFormat="1">
      <c r="A35" s="106">
        <v>44229</v>
      </c>
      <c r="B35" s="268"/>
      <c r="C35" s="269"/>
      <c r="D35" s="269"/>
      <c r="E35" s="268"/>
      <c r="F35" s="269"/>
      <c r="G35" s="269"/>
      <c r="H35" s="268"/>
      <c r="I35" s="269"/>
      <c r="J35" s="269"/>
      <c r="K35" s="101"/>
      <c r="L35" s="253"/>
      <c r="M35" s="253"/>
      <c r="N35" s="102"/>
      <c r="O35" s="252"/>
      <c r="P35" s="252"/>
      <c r="Q35" s="103"/>
      <c r="R35" s="103"/>
      <c r="S35" s="104"/>
      <c r="T35" s="104"/>
      <c r="U35" s="102"/>
      <c r="V35" s="103"/>
      <c r="W35" s="103"/>
      <c r="X35" s="270"/>
      <c r="Y35" s="254"/>
      <c r="Z35" s="254"/>
      <c r="AA35" s="105"/>
      <c r="AB35" s="105"/>
      <c r="AC35" s="105"/>
    </row>
    <row r="36" spans="1:29" s="100" customFormat="1">
      <c r="A36" s="106">
        <v>44230</v>
      </c>
      <c r="B36" s="268"/>
      <c r="C36" s="269"/>
      <c r="D36" s="269"/>
      <c r="E36" s="268"/>
      <c r="F36" s="269"/>
      <c r="G36" s="269"/>
      <c r="H36" s="268"/>
      <c r="I36" s="269"/>
      <c r="J36" s="269"/>
      <c r="K36" s="101"/>
      <c r="L36" s="253"/>
      <c r="M36" s="253"/>
      <c r="N36" s="102"/>
      <c r="O36" s="252"/>
      <c r="P36" s="252"/>
      <c r="Q36" s="103"/>
      <c r="R36" s="103"/>
      <c r="S36" s="104"/>
      <c r="T36" s="104"/>
      <c r="U36" s="102"/>
      <c r="V36" s="103"/>
      <c r="W36" s="103"/>
      <c r="X36" s="270"/>
      <c r="Y36" s="254"/>
      <c r="Z36" s="254"/>
      <c r="AA36" s="105"/>
      <c r="AB36" s="105"/>
      <c r="AC36" s="105"/>
    </row>
    <row r="37" spans="1:29" s="100" customFormat="1">
      <c r="A37" s="106">
        <v>44231</v>
      </c>
      <c r="B37" s="268"/>
      <c r="C37" s="269"/>
      <c r="D37" s="269"/>
      <c r="E37" s="268"/>
      <c r="F37" s="269"/>
      <c r="G37" s="269"/>
      <c r="H37" s="268"/>
      <c r="I37" s="269"/>
      <c r="J37" s="269"/>
      <c r="K37" s="101"/>
      <c r="L37" s="253"/>
      <c r="M37" s="253"/>
      <c r="N37" s="102"/>
      <c r="O37" s="252"/>
      <c r="P37" s="252"/>
      <c r="Q37" s="103"/>
      <c r="R37" s="103"/>
      <c r="S37" s="104"/>
      <c r="T37" s="104"/>
      <c r="U37" s="102"/>
      <c r="V37" s="103"/>
      <c r="W37" s="103"/>
      <c r="X37" s="270"/>
      <c r="Y37" s="254"/>
      <c r="Z37" s="254"/>
      <c r="AA37" s="105"/>
      <c r="AB37" s="105"/>
      <c r="AC37" s="105"/>
    </row>
    <row r="38" spans="1:29" s="100" customFormat="1">
      <c r="A38" s="106">
        <v>44232</v>
      </c>
      <c r="B38" s="268"/>
      <c r="C38" s="269"/>
      <c r="D38" s="269"/>
      <c r="E38" s="268"/>
      <c r="F38" s="269"/>
      <c r="G38" s="269"/>
      <c r="H38" s="268"/>
      <c r="I38" s="269"/>
      <c r="J38" s="269"/>
      <c r="K38" s="101"/>
      <c r="L38" s="253"/>
      <c r="M38" s="253"/>
      <c r="N38" s="102"/>
      <c r="O38" s="252"/>
      <c r="P38" s="252"/>
      <c r="Q38" s="103"/>
      <c r="R38" s="103"/>
      <c r="S38" s="104"/>
      <c r="T38" s="104"/>
      <c r="U38" s="102"/>
      <c r="V38" s="103"/>
      <c r="W38" s="103"/>
      <c r="X38" s="270"/>
      <c r="Y38" s="254"/>
      <c r="Z38" s="254"/>
      <c r="AA38" s="105"/>
      <c r="AB38" s="105"/>
      <c r="AC38" s="105"/>
    </row>
    <row r="39" spans="1:29" s="100" customFormat="1">
      <c r="A39" s="106">
        <v>44233</v>
      </c>
      <c r="B39" s="268"/>
      <c r="C39" s="269"/>
      <c r="D39" s="269"/>
      <c r="E39" s="268"/>
      <c r="F39" s="269"/>
      <c r="G39" s="269"/>
      <c r="H39" s="268"/>
      <c r="I39" s="269"/>
      <c r="J39" s="269"/>
      <c r="K39" s="101"/>
      <c r="L39" s="253"/>
      <c r="M39" s="253"/>
      <c r="N39" s="102"/>
      <c r="O39" s="252"/>
      <c r="P39" s="252"/>
      <c r="Q39" s="103"/>
      <c r="R39" s="103"/>
      <c r="S39" s="104"/>
      <c r="T39" s="104"/>
      <c r="U39" s="102"/>
      <c r="V39" s="103"/>
      <c r="W39" s="103"/>
      <c r="X39" s="270"/>
      <c r="Y39" s="254"/>
      <c r="Z39" s="254"/>
      <c r="AA39" s="105"/>
      <c r="AB39" s="105"/>
      <c r="AC39" s="105"/>
    </row>
    <row r="40" spans="1:29" s="100" customFormat="1">
      <c r="A40" s="106">
        <v>44234</v>
      </c>
      <c r="B40" s="268"/>
      <c r="C40" s="269"/>
      <c r="D40" s="269"/>
      <c r="E40" s="268"/>
      <c r="F40" s="269"/>
      <c r="G40" s="269"/>
      <c r="H40" s="268"/>
      <c r="I40" s="269"/>
      <c r="J40" s="269"/>
      <c r="K40" s="101"/>
      <c r="L40" s="253"/>
      <c r="M40" s="253"/>
      <c r="N40" s="102"/>
      <c r="O40" s="252"/>
      <c r="P40" s="252"/>
      <c r="Q40" s="103"/>
      <c r="R40" s="103"/>
      <c r="S40" s="104"/>
      <c r="T40" s="104"/>
      <c r="U40" s="102"/>
      <c r="V40" s="103"/>
      <c r="W40" s="103"/>
      <c r="X40" s="270"/>
      <c r="Y40" s="254"/>
      <c r="Z40" s="254"/>
      <c r="AA40" s="105"/>
      <c r="AB40" s="105"/>
      <c r="AC40" s="105"/>
    </row>
    <row r="41" spans="1:29" s="100" customFormat="1">
      <c r="A41" s="106">
        <v>44235</v>
      </c>
      <c r="B41" s="268"/>
      <c r="C41" s="269"/>
      <c r="D41" s="269"/>
      <c r="E41" s="268"/>
      <c r="F41" s="269"/>
      <c r="G41" s="269"/>
      <c r="H41" s="268"/>
      <c r="I41" s="269"/>
      <c r="J41" s="269"/>
      <c r="K41" s="101"/>
      <c r="L41" s="253"/>
      <c r="M41" s="253"/>
      <c r="N41" s="102"/>
      <c r="O41" s="252"/>
      <c r="P41" s="252"/>
      <c r="Q41" s="103"/>
      <c r="R41" s="103"/>
      <c r="S41" s="104"/>
      <c r="T41" s="104"/>
      <c r="U41" s="102"/>
      <c r="V41" s="103"/>
      <c r="W41" s="103"/>
      <c r="X41" s="270"/>
      <c r="Y41" s="254"/>
      <c r="Z41" s="254"/>
      <c r="AA41" s="105"/>
      <c r="AB41" s="105"/>
      <c r="AC41" s="105"/>
    </row>
    <row r="42" spans="1:29" s="100" customFormat="1">
      <c r="A42" s="106">
        <v>44236</v>
      </c>
      <c r="B42" s="268"/>
      <c r="C42" s="269"/>
      <c r="D42" s="269"/>
      <c r="E42" s="268"/>
      <c r="F42" s="269"/>
      <c r="G42" s="269"/>
      <c r="H42" s="268"/>
      <c r="I42" s="269"/>
      <c r="J42" s="269"/>
      <c r="K42" s="101"/>
      <c r="L42" s="253"/>
      <c r="M42" s="253"/>
      <c r="N42" s="102"/>
      <c r="O42" s="252"/>
      <c r="P42" s="252"/>
      <c r="Q42" s="103"/>
      <c r="R42" s="103"/>
      <c r="S42" s="104"/>
      <c r="T42" s="104"/>
      <c r="U42" s="102"/>
      <c r="V42" s="103"/>
      <c r="W42" s="103"/>
      <c r="X42" s="270"/>
      <c r="Y42" s="254"/>
      <c r="Z42" s="254"/>
      <c r="AA42" s="105"/>
      <c r="AB42" s="105"/>
      <c r="AC42" s="105"/>
    </row>
    <row r="43" spans="1:29" s="100" customFormat="1">
      <c r="A43" s="106">
        <v>44237</v>
      </c>
      <c r="B43" s="268"/>
      <c r="C43" s="269"/>
      <c r="D43" s="269"/>
      <c r="E43" s="268"/>
      <c r="F43" s="269"/>
      <c r="G43" s="269"/>
      <c r="H43" s="268"/>
      <c r="I43" s="269"/>
      <c r="J43" s="269"/>
      <c r="K43" s="101"/>
      <c r="L43" s="253"/>
      <c r="M43" s="253"/>
      <c r="N43" s="102"/>
      <c r="O43" s="252"/>
      <c r="P43" s="252"/>
      <c r="Q43" s="103"/>
      <c r="R43" s="103"/>
      <c r="S43" s="104"/>
      <c r="T43" s="104"/>
      <c r="U43" s="102"/>
      <c r="V43" s="103"/>
      <c r="W43" s="103"/>
      <c r="X43" s="270"/>
      <c r="Y43" s="254"/>
      <c r="Z43" s="254"/>
      <c r="AA43" s="105"/>
      <c r="AB43" s="105"/>
      <c r="AC43" s="105"/>
    </row>
    <row r="44" spans="1:29" s="100" customFormat="1">
      <c r="A44" s="106">
        <v>44238</v>
      </c>
      <c r="B44" s="268"/>
      <c r="C44" s="269"/>
      <c r="D44" s="269"/>
      <c r="E44" s="268"/>
      <c r="F44" s="269"/>
      <c r="G44" s="269"/>
      <c r="H44" s="268"/>
      <c r="I44" s="269"/>
      <c r="J44" s="269"/>
      <c r="K44" s="101"/>
      <c r="L44" s="253"/>
      <c r="M44" s="253"/>
      <c r="N44" s="102"/>
      <c r="O44" s="252"/>
      <c r="P44" s="252"/>
      <c r="Q44" s="103"/>
      <c r="R44" s="103"/>
      <c r="S44" s="104"/>
      <c r="T44" s="104"/>
      <c r="U44" s="102"/>
      <c r="V44" s="103"/>
      <c r="W44" s="103"/>
      <c r="X44" s="270"/>
      <c r="Y44" s="254"/>
      <c r="Z44" s="254"/>
      <c r="AA44" s="105"/>
      <c r="AB44" s="105"/>
      <c r="AC44" s="105"/>
    </row>
    <row r="45" spans="1:29" s="100" customFormat="1">
      <c r="A45" s="106">
        <v>44239</v>
      </c>
      <c r="B45" s="268"/>
      <c r="C45" s="269"/>
      <c r="D45" s="269"/>
      <c r="E45" s="268"/>
      <c r="F45" s="269"/>
      <c r="G45" s="269"/>
      <c r="H45" s="268"/>
      <c r="I45" s="269"/>
      <c r="J45" s="269"/>
      <c r="K45" s="101"/>
      <c r="L45" s="253"/>
      <c r="M45" s="253"/>
      <c r="N45" s="102"/>
      <c r="O45" s="252"/>
      <c r="P45" s="252"/>
      <c r="Q45" s="103"/>
      <c r="R45" s="103"/>
      <c r="S45" s="104"/>
      <c r="T45" s="104"/>
      <c r="U45" s="102"/>
      <c r="V45" s="103"/>
      <c r="W45" s="103"/>
      <c r="X45" s="270"/>
      <c r="Y45" s="254"/>
      <c r="Z45" s="254"/>
      <c r="AA45" s="105"/>
      <c r="AB45" s="105"/>
      <c r="AC45" s="105"/>
    </row>
    <row r="46" spans="1:29" s="100" customFormat="1">
      <c r="A46" s="106">
        <v>44240</v>
      </c>
      <c r="B46" s="268"/>
      <c r="C46" s="269"/>
      <c r="D46" s="269"/>
      <c r="E46" s="268"/>
      <c r="F46" s="269"/>
      <c r="G46" s="269"/>
      <c r="H46" s="268"/>
      <c r="I46" s="269"/>
      <c r="J46" s="269"/>
      <c r="K46" s="101"/>
      <c r="L46" s="253"/>
      <c r="M46" s="253"/>
      <c r="N46" s="102"/>
      <c r="O46" s="252"/>
      <c r="P46" s="252"/>
      <c r="Q46" s="103"/>
      <c r="R46" s="103"/>
      <c r="S46" s="104"/>
      <c r="T46" s="104"/>
      <c r="U46" s="102"/>
      <c r="V46" s="103"/>
      <c r="W46" s="103"/>
      <c r="X46" s="270"/>
      <c r="Y46" s="254"/>
      <c r="Z46" s="254"/>
      <c r="AA46" s="105"/>
      <c r="AB46" s="105"/>
      <c r="AC46" s="105"/>
    </row>
    <row r="47" spans="1:29" s="100" customFormat="1">
      <c r="A47" s="106">
        <v>44241</v>
      </c>
      <c r="B47" s="268"/>
      <c r="C47" s="269"/>
      <c r="D47" s="269"/>
      <c r="E47" s="268"/>
      <c r="F47" s="269"/>
      <c r="G47" s="269"/>
      <c r="H47" s="268"/>
      <c r="I47" s="269"/>
      <c r="J47" s="269"/>
      <c r="K47" s="101"/>
      <c r="L47" s="253"/>
      <c r="M47" s="253"/>
      <c r="N47" s="102"/>
      <c r="O47" s="252"/>
      <c r="P47" s="252"/>
      <c r="Q47" s="103"/>
      <c r="R47" s="103"/>
      <c r="S47" s="104"/>
      <c r="T47" s="104"/>
      <c r="U47" s="102"/>
      <c r="V47" s="103"/>
      <c r="W47" s="103"/>
      <c r="X47" s="270"/>
      <c r="Y47" s="254"/>
      <c r="Z47" s="254"/>
      <c r="AA47" s="105"/>
      <c r="AB47" s="105"/>
      <c r="AC47" s="105"/>
    </row>
    <row r="48" spans="1:29" s="100" customFormat="1">
      <c r="A48" s="106">
        <v>44242</v>
      </c>
      <c r="B48" s="268"/>
      <c r="C48" s="269"/>
      <c r="D48" s="269"/>
      <c r="E48" s="268"/>
      <c r="F48" s="269"/>
      <c r="G48" s="269"/>
      <c r="H48" s="268"/>
      <c r="I48" s="269"/>
      <c r="J48" s="269"/>
      <c r="K48" s="101"/>
      <c r="L48" s="253"/>
      <c r="M48" s="253"/>
      <c r="N48" s="102"/>
      <c r="O48" s="252"/>
      <c r="P48" s="252"/>
      <c r="Q48" s="103"/>
      <c r="R48" s="103"/>
      <c r="S48" s="104"/>
      <c r="T48" s="104"/>
      <c r="U48" s="102"/>
      <c r="V48" s="103"/>
      <c r="W48" s="103"/>
      <c r="X48" s="270"/>
      <c r="Y48" s="254"/>
      <c r="Z48" s="254"/>
      <c r="AA48" s="105"/>
      <c r="AB48" s="105"/>
      <c r="AC48" s="105"/>
    </row>
    <row r="49" spans="1:29" s="100" customFormat="1">
      <c r="A49" s="106">
        <v>44243</v>
      </c>
      <c r="B49" s="268"/>
      <c r="C49" s="269"/>
      <c r="D49" s="269"/>
      <c r="E49" s="268"/>
      <c r="F49" s="269"/>
      <c r="G49" s="269"/>
      <c r="H49" s="268"/>
      <c r="I49" s="269"/>
      <c r="J49" s="269"/>
      <c r="K49" s="101"/>
      <c r="L49" s="253"/>
      <c r="M49" s="253"/>
      <c r="N49" s="102"/>
      <c r="O49" s="252"/>
      <c r="P49" s="252"/>
      <c r="Q49" s="103"/>
      <c r="R49" s="103"/>
      <c r="S49" s="104"/>
      <c r="T49" s="104"/>
      <c r="U49" s="102"/>
      <c r="V49" s="103"/>
      <c r="W49" s="103"/>
      <c r="X49" s="270"/>
      <c r="Y49" s="254"/>
      <c r="Z49" s="254"/>
      <c r="AA49" s="105"/>
      <c r="AB49" s="105"/>
      <c r="AC49" s="105"/>
    </row>
    <row r="50" spans="1:29" s="100" customFormat="1">
      <c r="A50" s="106">
        <v>44244</v>
      </c>
      <c r="B50" s="268"/>
      <c r="C50" s="269"/>
      <c r="D50" s="269"/>
      <c r="E50" s="268"/>
      <c r="F50" s="269"/>
      <c r="G50" s="269"/>
      <c r="H50" s="268"/>
      <c r="I50" s="269"/>
      <c r="J50" s="269"/>
      <c r="K50" s="101"/>
      <c r="L50" s="253"/>
      <c r="M50" s="253"/>
      <c r="N50" s="102"/>
      <c r="O50" s="252"/>
      <c r="P50" s="252"/>
      <c r="Q50" s="103"/>
      <c r="R50" s="103"/>
      <c r="S50" s="104"/>
      <c r="T50" s="104"/>
      <c r="U50" s="102"/>
      <c r="V50" s="103"/>
      <c r="W50" s="103"/>
      <c r="X50" s="270"/>
      <c r="Y50" s="254"/>
      <c r="Z50" s="254"/>
      <c r="AA50" s="105"/>
      <c r="AB50" s="105"/>
      <c r="AC50" s="105"/>
    </row>
    <row r="51" spans="1:29" s="100" customFormat="1">
      <c r="A51" s="106">
        <v>44245</v>
      </c>
      <c r="B51" s="268"/>
      <c r="C51" s="269"/>
      <c r="D51" s="269"/>
      <c r="E51" s="268"/>
      <c r="F51" s="269"/>
      <c r="G51" s="269"/>
      <c r="H51" s="268"/>
      <c r="I51" s="269"/>
      <c r="J51" s="269"/>
      <c r="K51" s="101"/>
      <c r="L51" s="253"/>
      <c r="M51" s="253"/>
      <c r="N51" s="102"/>
      <c r="O51" s="252"/>
      <c r="P51" s="252"/>
      <c r="Q51" s="103"/>
      <c r="R51" s="103"/>
      <c r="S51" s="104"/>
      <c r="T51" s="104"/>
      <c r="U51" s="102"/>
      <c r="V51" s="103"/>
      <c r="W51" s="103"/>
      <c r="X51" s="270"/>
      <c r="Y51" s="254"/>
      <c r="Z51" s="254"/>
      <c r="AA51" s="105"/>
      <c r="AB51" s="105"/>
      <c r="AC51" s="105"/>
    </row>
    <row r="52" spans="1:29" s="100" customFormat="1">
      <c r="A52" s="106">
        <v>44246</v>
      </c>
      <c r="B52" s="268"/>
      <c r="C52" s="269"/>
      <c r="D52" s="269"/>
      <c r="E52" s="268"/>
      <c r="F52" s="269"/>
      <c r="G52" s="269"/>
      <c r="H52" s="268"/>
      <c r="I52" s="269"/>
      <c r="J52" s="269"/>
      <c r="K52" s="101"/>
      <c r="L52" s="253"/>
      <c r="M52" s="253"/>
      <c r="N52" s="102"/>
      <c r="O52" s="252"/>
      <c r="P52" s="252"/>
      <c r="Q52" s="103"/>
      <c r="R52" s="103"/>
      <c r="S52" s="104"/>
      <c r="T52" s="104"/>
      <c r="U52" s="102"/>
      <c r="V52" s="103"/>
      <c r="W52" s="103"/>
      <c r="X52" s="270"/>
      <c r="Y52" s="254"/>
      <c r="Z52" s="254"/>
      <c r="AA52" s="105"/>
      <c r="AB52" s="105"/>
      <c r="AC52" s="105"/>
    </row>
    <row r="53" spans="1:29" s="100" customFormat="1">
      <c r="A53" s="106">
        <v>44247</v>
      </c>
      <c r="B53" s="268"/>
      <c r="C53" s="269"/>
      <c r="D53" s="269"/>
      <c r="E53" s="268"/>
      <c r="F53" s="269"/>
      <c r="G53" s="269"/>
      <c r="H53" s="268"/>
      <c r="I53" s="269"/>
      <c r="J53" s="269"/>
      <c r="K53" s="101"/>
      <c r="L53" s="253"/>
      <c r="M53" s="253"/>
      <c r="N53" s="102"/>
      <c r="O53" s="252"/>
      <c r="P53" s="252"/>
      <c r="Q53" s="103"/>
      <c r="R53" s="103"/>
      <c r="S53" s="104"/>
      <c r="T53" s="104"/>
      <c r="U53" s="102"/>
      <c r="V53" s="103"/>
      <c r="W53" s="103"/>
      <c r="X53" s="270"/>
      <c r="Y53" s="254"/>
      <c r="Z53" s="254"/>
      <c r="AA53" s="105"/>
      <c r="AB53" s="105"/>
      <c r="AC53" s="105"/>
    </row>
    <row r="54" spans="1:29" s="100" customFormat="1">
      <c r="A54" s="106">
        <v>44248</v>
      </c>
      <c r="B54" s="268"/>
      <c r="C54" s="269"/>
      <c r="D54" s="269"/>
      <c r="E54" s="268"/>
      <c r="F54" s="269"/>
      <c r="G54" s="269"/>
      <c r="H54" s="268"/>
      <c r="I54" s="269"/>
      <c r="J54" s="269"/>
      <c r="K54" s="101"/>
      <c r="L54" s="253"/>
      <c r="M54" s="253"/>
      <c r="N54" s="102"/>
      <c r="O54" s="252"/>
      <c r="P54" s="252"/>
      <c r="Q54" s="103"/>
      <c r="R54" s="103"/>
      <c r="S54" s="104"/>
      <c r="T54" s="104"/>
      <c r="U54" s="102"/>
      <c r="V54" s="103"/>
      <c r="W54" s="103"/>
      <c r="X54" s="270"/>
      <c r="Y54" s="254"/>
      <c r="Z54" s="254"/>
      <c r="AA54" s="105"/>
      <c r="AB54" s="105"/>
      <c r="AC54" s="105"/>
    </row>
    <row r="55" spans="1:29" s="100" customFormat="1">
      <c r="A55" s="106">
        <v>44249</v>
      </c>
      <c r="B55" s="268"/>
      <c r="C55" s="269"/>
      <c r="D55" s="269"/>
      <c r="E55" s="268"/>
      <c r="F55" s="269"/>
      <c r="G55" s="269"/>
      <c r="H55" s="268"/>
      <c r="I55" s="269"/>
      <c r="J55" s="269"/>
      <c r="K55" s="101"/>
      <c r="L55" s="253"/>
      <c r="M55" s="253"/>
      <c r="N55" s="102"/>
      <c r="O55" s="252"/>
      <c r="P55" s="252"/>
      <c r="Q55" s="103"/>
      <c r="R55" s="103"/>
      <c r="S55" s="104"/>
      <c r="T55" s="104"/>
      <c r="U55" s="102"/>
      <c r="V55" s="103"/>
      <c r="W55" s="103"/>
      <c r="X55" s="270"/>
      <c r="Y55" s="254"/>
      <c r="Z55" s="254"/>
      <c r="AA55" s="105"/>
      <c r="AB55" s="105"/>
      <c r="AC55" s="105"/>
    </row>
    <row r="56" spans="1:29" s="100" customFormat="1">
      <c r="A56" s="106">
        <v>44250</v>
      </c>
      <c r="B56" s="268"/>
      <c r="C56" s="269"/>
      <c r="D56" s="269"/>
      <c r="E56" s="268"/>
      <c r="F56" s="269"/>
      <c r="G56" s="269"/>
      <c r="H56" s="268"/>
      <c r="I56" s="269"/>
      <c r="J56" s="269"/>
      <c r="K56" s="101"/>
      <c r="L56" s="253"/>
      <c r="M56" s="253"/>
      <c r="N56" s="102"/>
      <c r="O56" s="252"/>
      <c r="P56" s="252"/>
      <c r="Q56" s="103"/>
      <c r="R56" s="103"/>
      <c r="S56" s="104"/>
      <c r="T56" s="104"/>
      <c r="U56" s="102"/>
      <c r="V56" s="103"/>
      <c r="W56" s="103"/>
      <c r="X56" s="270"/>
      <c r="Y56" s="254"/>
      <c r="Z56" s="254"/>
      <c r="AA56" s="105"/>
      <c r="AB56" s="105"/>
      <c r="AC56" s="105"/>
    </row>
    <row r="57" spans="1:29" s="100" customFormat="1">
      <c r="A57" s="106">
        <v>44251</v>
      </c>
      <c r="B57" s="268"/>
      <c r="C57" s="269"/>
      <c r="D57" s="269"/>
      <c r="E57" s="268"/>
      <c r="F57" s="269"/>
      <c r="G57" s="269"/>
      <c r="H57" s="268"/>
      <c r="I57" s="269"/>
      <c r="J57" s="269"/>
      <c r="K57" s="101"/>
      <c r="L57" s="253"/>
      <c r="M57" s="253"/>
      <c r="N57" s="102"/>
      <c r="O57" s="252"/>
      <c r="P57" s="252"/>
      <c r="Q57" s="103"/>
      <c r="R57" s="103"/>
      <c r="S57" s="104"/>
      <c r="T57" s="104"/>
      <c r="U57" s="102"/>
      <c r="V57" s="103"/>
      <c r="W57" s="103"/>
      <c r="X57" s="270"/>
      <c r="Y57" s="254"/>
      <c r="Z57" s="254"/>
      <c r="AA57" s="105"/>
      <c r="AB57" s="105"/>
      <c r="AC57" s="105"/>
    </row>
    <row r="58" spans="1:29" s="100" customFormat="1">
      <c r="A58" s="106">
        <v>44252</v>
      </c>
      <c r="B58" s="268"/>
      <c r="C58" s="269"/>
      <c r="D58" s="269"/>
      <c r="E58" s="268"/>
      <c r="F58" s="269"/>
      <c r="G58" s="269"/>
      <c r="H58" s="268"/>
      <c r="I58" s="269"/>
      <c r="J58" s="269"/>
      <c r="K58" s="101"/>
      <c r="L58" s="253"/>
      <c r="M58" s="253"/>
      <c r="N58" s="102"/>
      <c r="O58" s="252"/>
      <c r="P58" s="252"/>
      <c r="Q58" s="103"/>
      <c r="R58" s="103"/>
      <c r="S58" s="104"/>
      <c r="T58" s="104"/>
      <c r="U58" s="102"/>
      <c r="V58" s="103"/>
      <c r="W58" s="103"/>
      <c r="X58" s="270"/>
      <c r="Y58" s="254"/>
      <c r="Z58" s="254"/>
      <c r="AA58" s="105"/>
      <c r="AB58" s="105"/>
      <c r="AC58" s="105"/>
    </row>
    <row r="59" spans="1:29" s="100" customFormat="1">
      <c r="A59" s="106">
        <v>44253</v>
      </c>
      <c r="B59" s="268"/>
      <c r="C59" s="269"/>
      <c r="D59" s="269"/>
      <c r="E59" s="268"/>
      <c r="F59" s="269"/>
      <c r="G59" s="269"/>
      <c r="H59" s="268"/>
      <c r="I59" s="269"/>
      <c r="J59" s="269"/>
      <c r="K59" s="101"/>
      <c r="L59" s="253"/>
      <c r="M59" s="253"/>
      <c r="N59" s="102"/>
      <c r="O59" s="252"/>
      <c r="P59" s="252"/>
      <c r="Q59" s="103"/>
      <c r="R59" s="103"/>
      <c r="S59" s="104"/>
      <c r="T59" s="104"/>
      <c r="U59" s="102"/>
      <c r="V59" s="103"/>
      <c r="W59" s="103"/>
      <c r="X59" s="270"/>
      <c r="Y59" s="254"/>
      <c r="Z59" s="254"/>
      <c r="AA59" s="105"/>
      <c r="AB59" s="105"/>
      <c r="AC59" s="105"/>
    </row>
    <row r="60" spans="1:29" s="100" customFormat="1">
      <c r="A60" s="106">
        <v>44254</v>
      </c>
      <c r="B60" s="268"/>
      <c r="C60" s="269"/>
      <c r="D60" s="269"/>
      <c r="E60" s="268"/>
      <c r="F60" s="269"/>
      <c r="G60" s="269"/>
      <c r="H60" s="268"/>
      <c r="I60" s="269"/>
      <c r="J60" s="269"/>
      <c r="K60" s="101"/>
      <c r="L60" s="253"/>
      <c r="M60" s="253"/>
      <c r="N60" s="102"/>
      <c r="O60" s="252"/>
      <c r="P60" s="252"/>
      <c r="Q60" s="103"/>
      <c r="R60" s="103"/>
      <c r="S60" s="104"/>
      <c r="T60" s="104"/>
      <c r="U60" s="102"/>
      <c r="V60" s="103"/>
      <c r="W60" s="103"/>
      <c r="X60" s="270"/>
      <c r="Y60" s="254"/>
      <c r="Z60" s="254"/>
      <c r="AA60" s="105"/>
      <c r="AB60" s="105"/>
      <c r="AC60" s="105"/>
    </row>
    <row r="61" spans="1:29" s="100" customFormat="1">
      <c r="A61" s="106">
        <v>44255</v>
      </c>
      <c r="B61" s="268"/>
      <c r="C61" s="269"/>
      <c r="D61" s="269"/>
      <c r="E61" s="268"/>
      <c r="F61" s="269"/>
      <c r="G61" s="269"/>
      <c r="H61" s="268"/>
      <c r="I61" s="269"/>
      <c r="J61" s="269"/>
      <c r="K61" s="101"/>
      <c r="L61" s="253"/>
      <c r="M61" s="253"/>
      <c r="N61" s="102"/>
      <c r="O61" s="252"/>
      <c r="P61" s="252"/>
      <c r="Q61" s="103"/>
      <c r="R61" s="103"/>
      <c r="S61" s="104"/>
      <c r="T61" s="104"/>
      <c r="U61" s="102"/>
      <c r="V61" s="103"/>
      <c r="W61" s="103"/>
      <c r="X61" s="270"/>
      <c r="Y61" s="254"/>
      <c r="Z61" s="254"/>
      <c r="AA61" s="105"/>
      <c r="AB61" s="105"/>
      <c r="AC61" s="105"/>
    </row>
    <row r="62" spans="1:29" s="100" customFormat="1">
      <c r="A62" s="106">
        <v>44256</v>
      </c>
      <c r="B62" s="268"/>
      <c r="C62" s="269"/>
      <c r="D62" s="269"/>
      <c r="E62" s="268"/>
      <c r="F62" s="269"/>
      <c r="G62" s="269"/>
      <c r="H62" s="268"/>
      <c r="I62" s="269"/>
      <c r="J62" s="269"/>
      <c r="K62" s="101"/>
      <c r="L62" s="253"/>
      <c r="M62" s="253"/>
      <c r="N62" s="102"/>
      <c r="O62" s="252"/>
      <c r="P62" s="252"/>
      <c r="Q62" s="103"/>
      <c r="R62" s="103"/>
      <c r="S62" s="104"/>
      <c r="T62" s="104"/>
      <c r="U62" s="102"/>
      <c r="V62" s="103"/>
      <c r="W62" s="103"/>
      <c r="X62" s="270"/>
      <c r="Y62" s="254"/>
      <c r="Z62" s="254"/>
      <c r="AA62" s="105"/>
      <c r="AB62" s="105"/>
      <c r="AC62" s="105"/>
    </row>
    <row r="63" spans="1:29" s="100" customFormat="1">
      <c r="A63" s="106">
        <v>44257</v>
      </c>
      <c r="B63" s="268"/>
      <c r="C63" s="269"/>
      <c r="D63" s="269"/>
      <c r="E63" s="268"/>
      <c r="F63" s="269"/>
      <c r="G63" s="269"/>
      <c r="H63" s="268"/>
      <c r="I63" s="269"/>
      <c r="J63" s="269"/>
      <c r="K63" s="101"/>
      <c r="L63" s="253"/>
      <c r="M63" s="253"/>
      <c r="N63" s="102"/>
      <c r="O63" s="252"/>
      <c r="P63" s="252"/>
      <c r="Q63" s="103"/>
      <c r="R63" s="103"/>
      <c r="S63" s="104"/>
      <c r="T63" s="104"/>
      <c r="U63" s="102"/>
      <c r="V63" s="103"/>
      <c r="W63" s="103"/>
      <c r="X63" s="270"/>
      <c r="Y63" s="254"/>
      <c r="Z63" s="254"/>
      <c r="AA63" s="105"/>
      <c r="AB63" s="105"/>
      <c r="AC63" s="105"/>
    </row>
    <row r="64" spans="1:29" s="100" customFormat="1">
      <c r="A64" s="106">
        <v>44258</v>
      </c>
      <c r="B64" s="268"/>
      <c r="C64" s="269"/>
      <c r="D64" s="269"/>
      <c r="E64" s="268"/>
      <c r="F64" s="269"/>
      <c r="G64" s="269"/>
      <c r="H64" s="268"/>
      <c r="I64" s="269"/>
      <c r="J64" s="269"/>
      <c r="K64" s="101"/>
      <c r="L64" s="253"/>
      <c r="M64" s="253"/>
      <c r="N64" s="102"/>
      <c r="O64" s="252"/>
      <c r="P64" s="252"/>
      <c r="Q64" s="103"/>
      <c r="R64" s="103"/>
      <c r="S64" s="104"/>
      <c r="T64" s="104"/>
      <c r="U64" s="102"/>
      <c r="V64" s="103"/>
      <c r="W64" s="103"/>
      <c r="X64" s="270"/>
      <c r="Y64" s="254"/>
      <c r="Z64" s="254"/>
      <c r="AA64" s="105"/>
      <c r="AB64" s="105"/>
      <c r="AC64" s="105"/>
    </row>
    <row r="65" spans="1:29" s="100" customFormat="1">
      <c r="A65" s="106">
        <v>44259</v>
      </c>
      <c r="B65" s="268"/>
      <c r="C65" s="269"/>
      <c r="D65" s="269"/>
      <c r="E65" s="268"/>
      <c r="F65" s="269"/>
      <c r="G65" s="269"/>
      <c r="H65" s="268"/>
      <c r="I65" s="269"/>
      <c r="J65" s="269"/>
      <c r="K65" s="101"/>
      <c r="L65" s="253"/>
      <c r="M65" s="253"/>
      <c r="N65" s="102"/>
      <c r="O65" s="252"/>
      <c r="P65" s="252"/>
      <c r="Q65" s="103"/>
      <c r="R65" s="103"/>
      <c r="S65" s="104"/>
      <c r="T65" s="104"/>
      <c r="U65" s="102"/>
      <c r="V65" s="103"/>
      <c r="W65" s="103"/>
      <c r="X65" s="270"/>
      <c r="Y65" s="254"/>
      <c r="Z65" s="254"/>
      <c r="AA65" s="105"/>
      <c r="AB65" s="105"/>
      <c r="AC65" s="105"/>
    </row>
    <row r="66" spans="1:29" s="100" customFormat="1">
      <c r="A66" s="106">
        <v>44260</v>
      </c>
      <c r="B66" s="268"/>
      <c r="C66" s="269"/>
      <c r="D66" s="269"/>
      <c r="E66" s="268"/>
      <c r="F66" s="269"/>
      <c r="G66" s="269"/>
      <c r="H66" s="268"/>
      <c r="I66" s="269"/>
      <c r="J66" s="269"/>
      <c r="K66" s="101"/>
      <c r="L66" s="253"/>
      <c r="M66" s="253"/>
      <c r="N66" s="102"/>
      <c r="O66" s="252"/>
      <c r="P66" s="252"/>
      <c r="Q66" s="103"/>
      <c r="R66" s="103"/>
      <c r="S66" s="104"/>
      <c r="T66" s="104"/>
      <c r="U66" s="102"/>
      <c r="V66" s="103"/>
      <c r="W66" s="103"/>
      <c r="X66" s="270"/>
      <c r="Y66" s="254"/>
      <c r="Z66" s="254"/>
      <c r="AA66" s="105"/>
      <c r="AB66" s="105"/>
      <c r="AC66" s="105"/>
    </row>
    <row r="67" spans="1:29" s="100" customFormat="1">
      <c r="A67" s="106">
        <v>44261</v>
      </c>
      <c r="B67" s="268"/>
      <c r="C67" s="269"/>
      <c r="D67" s="269"/>
      <c r="E67" s="268"/>
      <c r="F67" s="269"/>
      <c r="G67" s="269"/>
      <c r="H67" s="268"/>
      <c r="I67" s="269"/>
      <c r="J67" s="269"/>
      <c r="K67" s="101"/>
      <c r="L67" s="253"/>
      <c r="M67" s="253"/>
      <c r="N67" s="102"/>
      <c r="O67" s="252"/>
      <c r="P67" s="252"/>
      <c r="Q67" s="103"/>
      <c r="R67" s="103"/>
      <c r="S67" s="104"/>
      <c r="T67" s="104"/>
      <c r="U67" s="102"/>
      <c r="V67" s="103"/>
      <c r="W67" s="103"/>
      <c r="X67" s="270"/>
      <c r="Y67" s="254"/>
      <c r="Z67" s="254"/>
      <c r="AA67" s="105"/>
      <c r="AB67" s="105"/>
      <c r="AC67" s="105"/>
    </row>
    <row r="68" spans="1:29" s="100" customFormat="1">
      <c r="A68" s="106">
        <v>44262</v>
      </c>
      <c r="B68" s="268"/>
      <c r="C68" s="269"/>
      <c r="D68" s="269"/>
      <c r="E68" s="268"/>
      <c r="F68" s="269"/>
      <c r="G68" s="269"/>
      <c r="H68" s="268"/>
      <c r="I68" s="269"/>
      <c r="J68" s="269"/>
      <c r="K68" s="101"/>
      <c r="L68" s="253"/>
      <c r="M68" s="253"/>
      <c r="N68" s="102"/>
      <c r="O68" s="252"/>
      <c r="P68" s="252"/>
      <c r="Q68" s="103"/>
      <c r="R68" s="103"/>
      <c r="S68" s="104"/>
      <c r="T68" s="104"/>
      <c r="U68" s="102"/>
      <c r="V68" s="103"/>
      <c r="W68" s="103"/>
      <c r="X68" s="270"/>
      <c r="Y68" s="254"/>
      <c r="Z68" s="254"/>
      <c r="AA68" s="105"/>
      <c r="AB68" s="105"/>
      <c r="AC68" s="105"/>
    </row>
    <row r="69" spans="1:29" s="100" customFormat="1">
      <c r="A69" s="106">
        <v>44263</v>
      </c>
      <c r="B69" s="268"/>
      <c r="C69" s="269"/>
      <c r="D69" s="269"/>
      <c r="E69" s="268"/>
      <c r="F69" s="269"/>
      <c r="G69" s="269"/>
      <c r="H69" s="268"/>
      <c r="I69" s="269"/>
      <c r="J69" s="269"/>
      <c r="K69" s="101"/>
      <c r="L69" s="253"/>
      <c r="M69" s="253"/>
      <c r="N69" s="102"/>
      <c r="O69" s="252"/>
      <c r="P69" s="252"/>
      <c r="Q69" s="103"/>
      <c r="R69" s="103"/>
      <c r="S69" s="104"/>
      <c r="T69" s="104"/>
      <c r="U69" s="102"/>
      <c r="V69" s="103"/>
      <c r="W69" s="103"/>
      <c r="X69" s="270"/>
      <c r="Y69" s="254"/>
      <c r="Z69" s="254"/>
      <c r="AA69" s="105"/>
      <c r="AB69" s="105"/>
      <c r="AC69" s="105"/>
    </row>
    <row r="70" spans="1:29" s="100" customFormat="1">
      <c r="A70" s="106">
        <v>44264</v>
      </c>
      <c r="B70" s="268"/>
      <c r="C70" s="269"/>
      <c r="D70" s="269"/>
      <c r="E70" s="268"/>
      <c r="F70" s="269"/>
      <c r="G70" s="269"/>
      <c r="H70" s="268"/>
      <c r="I70" s="269"/>
      <c r="J70" s="269"/>
      <c r="K70" s="101"/>
      <c r="L70" s="253"/>
      <c r="M70" s="253"/>
      <c r="N70" s="102"/>
      <c r="O70" s="252"/>
      <c r="P70" s="252"/>
      <c r="Q70" s="103"/>
      <c r="R70" s="103"/>
      <c r="S70" s="104"/>
      <c r="T70" s="104"/>
      <c r="U70" s="102"/>
      <c r="V70" s="103"/>
      <c r="W70" s="103"/>
      <c r="X70" s="270"/>
      <c r="Y70" s="254"/>
      <c r="Z70" s="254"/>
      <c r="AA70" s="105"/>
      <c r="AB70" s="105"/>
      <c r="AC70" s="105"/>
    </row>
    <row r="71" spans="1:29" s="100" customFormat="1">
      <c r="A71" s="106">
        <v>44265</v>
      </c>
      <c r="B71" s="268"/>
      <c r="C71" s="269"/>
      <c r="D71" s="269"/>
      <c r="E71" s="268"/>
      <c r="F71" s="269"/>
      <c r="G71" s="269"/>
      <c r="H71" s="268"/>
      <c r="I71" s="269"/>
      <c r="J71" s="269"/>
      <c r="K71" s="101"/>
      <c r="L71" s="253"/>
      <c r="M71" s="253"/>
      <c r="N71" s="102"/>
      <c r="O71" s="252"/>
      <c r="P71" s="252"/>
      <c r="Q71" s="103"/>
      <c r="R71" s="103"/>
      <c r="S71" s="104"/>
      <c r="T71" s="104"/>
      <c r="U71" s="102"/>
      <c r="V71" s="103"/>
      <c r="W71" s="103"/>
      <c r="X71" s="270"/>
      <c r="Y71" s="254"/>
      <c r="Z71" s="254"/>
      <c r="AA71" s="105"/>
      <c r="AB71" s="105"/>
      <c r="AC71" s="105"/>
    </row>
    <row r="72" spans="1:29" s="100" customFormat="1">
      <c r="A72" s="106">
        <v>44266</v>
      </c>
      <c r="B72" s="268"/>
      <c r="C72" s="269"/>
      <c r="D72" s="269"/>
      <c r="E72" s="268"/>
      <c r="F72" s="269"/>
      <c r="G72" s="269"/>
      <c r="H72" s="268"/>
      <c r="I72" s="269"/>
      <c r="J72" s="269"/>
      <c r="K72" s="101"/>
      <c r="L72" s="253"/>
      <c r="M72" s="253"/>
      <c r="N72" s="102"/>
      <c r="O72" s="252"/>
      <c r="P72" s="252"/>
      <c r="Q72" s="103"/>
      <c r="R72" s="103"/>
      <c r="S72" s="104"/>
      <c r="T72" s="104"/>
      <c r="U72" s="102"/>
      <c r="V72" s="103"/>
      <c r="W72" s="103"/>
      <c r="X72" s="270"/>
      <c r="Y72" s="254"/>
      <c r="Z72" s="254"/>
      <c r="AA72" s="105"/>
      <c r="AB72" s="105"/>
      <c r="AC72" s="105"/>
    </row>
    <row r="73" spans="1:29" s="100" customFormat="1">
      <c r="A73" s="106">
        <v>44267</v>
      </c>
      <c r="B73" s="268"/>
      <c r="C73" s="269"/>
      <c r="D73" s="269"/>
      <c r="E73" s="268"/>
      <c r="F73" s="269"/>
      <c r="G73" s="269"/>
      <c r="H73" s="268"/>
      <c r="I73" s="269"/>
      <c r="J73" s="269"/>
      <c r="K73" s="101"/>
      <c r="L73" s="253"/>
      <c r="M73" s="253"/>
      <c r="N73" s="102"/>
      <c r="O73" s="252"/>
      <c r="P73" s="252"/>
      <c r="Q73" s="103"/>
      <c r="R73" s="103"/>
      <c r="S73" s="104"/>
      <c r="T73" s="104"/>
      <c r="U73" s="102"/>
      <c r="V73" s="103"/>
      <c r="W73" s="103"/>
      <c r="X73" s="270"/>
      <c r="Y73" s="254"/>
      <c r="Z73" s="254"/>
      <c r="AA73" s="105"/>
      <c r="AB73" s="105"/>
      <c r="AC73" s="105"/>
    </row>
    <row r="74" spans="1:29" s="100" customFormat="1">
      <c r="A74" s="106">
        <v>44268</v>
      </c>
      <c r="B74" s="268"/>
      <c r="C74" s="269"/>
      <c r="D74" s="269"/>
      <c r="E74" s="268"/>
      <c r="F74" s="269"/>
      <c r="G74" s="269"/>
      <c r="H74" s="268"/>
      <c r="I74" s="269"/>
      <c r="J74" s="269"/>
      <c r="K74" s="101"/>
      <c r="L74" s="253"/>
      <c r="M74" s="253"/>
      <c r="N74" s="102"/>
      <c r="O74" s="252"/>
      <c r="P74" s="252"/>
      <c r="Q74" s="103"/>
      <c r="R74" s="103"/>
      <c r="S74" s="104"/>
      <c r="T74" s="104"/>
      <c r="U74" s="102"/>
      <c r="V74" s="103"/>
      <c r="W74" s="103"/>
      <c r="X74" s="270"/>
      <c r="Y74" s="254"/>
      <c r="Z74" s="254"/>
      <c r="AA74" s="105"/>
      <c r="AB74" s="105"/>
      <c r="AC74" s="105"/>
    </row>
    <row r="75" spans="1:29" s="100" customFormat="1">
      <c r="A75" s="106">
        <v>44269</v>
      </c>
      <c r="B75" s="268"/>
      <c r="C75" s="269"/>
      <c r="D75" s="269"/>
      <c r="E75" s="268"/>
      <c r="F75" s="269"/>
      <c r="G75" s="269"/>
      <c r="H75" s="268"/>
      <c r="I75" s="269"/>
      <c r="J75" s="269"/>
      <c r="K75" s="101"/>
      <c r="L75" s="253"/>
      <c r="M75" s="253"/>
      <c r="N75" s="102"/>
      <c r="O75" s="252"/>
      <c r="P75" s="252"/>
      <c r="Q75" s="103"/>
      <c r="R75" s="103"/>
      <c r="S75" s="104"/>
      <c r="T75" s="104"/>
      <c r="U75" s="102"/>
      <c r="V75" s="103"/>
      <c r="W75" s="103"/>
      <c r="X75" s="270"/>
      <c r="Y75" s="254"/>
      <c r="Z75" s="254"/>
      <c r="AA75" s="105"/>
      <c r="AB75" s="105"/>
      <c r="AC75" s="105"/>
    </row>
    <row r="76" spans="1:29" s="100" customFormat="1">
      <c r="A76" s="106">
        <v>44270</v>
      </c>
      <c r="B76" s="268"/>
      <c r="C76" s="269"/>
      <c r="D76" s="269"/>
      <c r="E76" s="268"/>
      <c r="F76" s="269"/>
      <c r="G76" s="269"/>
      <c r="H76" s="268"/>
      <c r="I76" s="269"/>
      <c r="J76" s="269"/>
      <c r="K76" s="101"/>
      <c r="L76" s="253"/>
      <c r="M76" s="253"/>
      <c r="N76" s="102"/>
      <c r="O76" s="252"/>
      <c r="P76" s="252"/>
      <c r="Q76" s="103"/>
      <c r="R76" s="103"/>
      <c r="S76" s="104"/>
      <c r="T76" s="104"/>
      <c r="U76" s="102"/>
      <c r="V76" s="103"/>
      <c r="W76" s="103"/>
      <c r="X76" s="270"/>
      <c r="Y76" s="254"/>
      <c r="Z76" s="254"/>
      <c r="AA76" s="105"/>
      <c r="AB76" s="105"/>
      <c r="AC76" s="105"/>
    </row>
    <row r="77" spans="1:29" s="100" customFormat="1">
      <c r="A77" s="106">
        <v>44271</v>
      </c>
      <c r="B77" s="268"/>
      <c r="C77" s="269"/>
      <c r="D77" s="269"/>
      <c r="E77" s="268"/>
      <c r="F77" s="269"/>
      <c r="G77" s="269"/>
      <c r="H77" s="268"/>
      <c r="I77" s="269"/>
      <c r="J77" s="269"/>
      <c r="K77" s="101"/>
      <c r="L77" s="253"/>
      <c r="M77" s="253"/>
      <c r="N77" s="102"/>
      <c r="O77" s="252"/>
      <c r="P77" s="252"/>
      <c r="Q77" s="103"/>
      <c r="R77" s="103"/>
      <c r="S77" s="104"/>
      <c r="T77" s="104"/>
      <c r="U77" s="102"/>
      <c r="V77" s="103"/>
      <c r="W77" s="103"/>
      <c r="X77" s="270"/>
      <c r="Y77" s="254"/>
      <c r="Z77" s="254"/>
      <c r="AA77" s="105"/>
      <c r="AB77" s="105"/>
      <c r="AC77" s="105"/>
    </row>
    <row r="78" spans="1:29" s="100" customFormat="1">
      <c r="A78" s="106">
        <v>44272</v>
      </c>
      <c r="B78" s="268"/>
      <c r="C78" s="269"/>
      <c r="D78" s="269"/>
      <c r="E78" s="268"/>
      <c r="F78" s="269"/>
      <c r="G78" s="269"/>
      <c r="H78" s="268"/>
      <c r="I78" s="269"/>
      <c r="J78" s="269"/>
      <c r="K78" s="101"/>
      <c r="L78" s="253"/>
      <c r="M78" s="253"/>
      <c r="N78" s="102"/>
      <c r="O78" s="252"/>
      <c r="P78" s="252"/>
      <c r="Q78" s="103"/>
      <c r="R78" s="103"/>
      <c r="S78" s="104"/>
      <c r="T78" s="104"/>
      <c r="U78" s="102"/>
      <c r="V78" s="103"/>
      <c r="W78" s="103"/>
      <c r="X78" s="270"/>
      <c r="Y78" s="254"/>
      <c r="Z78" s="254"/>
      <c r="AA78" s="105"/>
      <c r="AB78" s="105"/>
      <c r="AC78" s="105"/>
    </row>
    <row r="79" spans="1:29" s="100" customFormat="1">
      <c r="A79" s="106">
        <v>44273</v>
      </c>
      <c r="B79" s="268"/>
      <c r="C79" s="269"/>
      <c r="D79" s="269"/>
      <c r="E79" s="268"/>
      <c r="F79" s="269"/>
      <c r="G79" s="269"/>
      <c r="H79" s="268"/>
      <c r="I79" s="269"/>
      <c r="J79" s="269"/>
      <c r="K79" s="101"/>
      <c r="L79" s="253"/>
      <c r="M79" s="253"/>
      <c r="N79" s="102"/>
      <c r="O79" s="252"/>
      <c r="P79" s="252"/>
      <c r="Q79" s="103"/>
      <c r="R79" s="103"/>
      <c r="S79" s="104"/>
      <c r="T79" s="104"/>
      <c r="U79" s="102"/>
      <c r="V79" s="103"/>
      <c r="W79" s="103"/>
      <c r="X79" s="270"/>
      <c r="Y79" s="254"/>
      <c r="Z79" s="254"/>
      <c r="AA79" s="105"/>
      <c r="AB79" s="105"/>
      <c r="AC79" s="105"/>
    </row>
    <row r="80" spans="1:29" s="100" customFormat="1">
      <c r="A80" s="106">
        <v>44274</v>
      </c>
      <c r="B80" s="268"/>
      <c r="C80" s="269"/>
      <c r="D80" s="269"/>
      <c r="E80" s="268"/>
      <c r="F80" s="269"/>
      <c r="G80" s="269"/>
      <c r="H80" s="268"/>
      <c r="I80" s="269"/>
      <c r="J80" s="269"/>
      <c r="K80" s="101"/>
      <c r="L80" s="253"/>
      <c r="M80" s="253"/>
      <c r="N80" s="102"/>
      <c r="O80" s="252"/>
      <c r="P80" s="252"/>
      <c r="Q80" s="103"/>
      <c r="R80" s="103"/>
      <c r="S80" s="104"/>
      <c r="T80" s="104"/>
      <c r="U80" s="102"/>
      <c r="V80" s="103"/>
      <c r="W80" s="103"/>
      <c r="X80" s="270"/>
      <c r="Y80" s="254"/>
      <c r="Z80" s="254"/>
      <c r="AA80" s="105"/>
      <c r="AB80" s="105"/>
      <c r="AC80" s="105"/>
    </row>
    <row r="81" spans="1:29" s="100" customFormat="1">
      <c r="A81" s="106">
        <v>44275</v>
      </c>
      <c r="B81" s="268"/>
      <c r="C81" s="269"/>
      <c r="D81" s="269"/>
      <c r="E81" s="268"/>
      <c r="F81" s="269"/>
      <c r="G81" s="269"/>
      <c r="H81" s="268"/>
      <c r="I81" s="269"/>
      <c r="J81" s="269"/>
      <c r="K81" s="101"/>
      <c r="L81" s="253"/>
      <c r="M81" s="253"/>
      <c r="N81" s="102"/>
      <c r="O81" s="252"/>
      <c r="P81" s="252"/>
      <c r="Q81" s="103"/>
      <c r="R81" s="103"/>
      <c r="S81" s="104"/>
      <c r="T81" s="104"/>
      <c r="U81" s="102"/>
      <c r="V81" s="103"/>
      <c r="W81" s="103"/>
      <c r="X81" s="270"/>
      <c r="Y81" s="254"/>
      <c r="Z81" s="254"/>
      <c r="AA81" s="105"/>
      <c r="AB81" s="105"/>
      <c r="AC81" s="105"/>
    </row>
    <row r="82" spans="1:29" s="100" customFormat="1">
      <c r="A82" s="106">
        <v>44276</v>
      </c>
      <c r="B82" s="268"/>
      <c r="C82" s="269"/>
      <c r="D82" s="269"/>
      <c r="E82" s="268"/>
      <c r="F82" s="269"/>
      <c r="G82" s="269"/>
      <c r="H82" s="268"/>
      <c r="I82" s="269"/>
      <c r="J82" s="269"/>
      <c r="K82" s="101"/>
      <c r="L82" s="253"/>
      <c r="M82" s="253"/>
      <c r="N82" s="102"/>
      <c r="O82" s="252"/>
      <c r="P82" s="252"/>
      <c r="Q82" s="103"/>
      <c r="R82" s="103"/>
      <c r="S82" s="104"/>
      <c r="T82" s="104"/>
      <c r="U82" s="102"/>
      <c r="V82" s="103"/>
      <c r="W82" s="103"/>
      <c r="X82" s="270"/>
      <c r="Y82" s="254"/>
      <c r="Z82" s="254"/>
      <c r="AA82" s="105"/>
      <c r="AB82" s="105"/>
      <c r="AC82" s="105"/>
    </row>
    <row r="83" spans="1:29" s="100" customFormat="1">
      <c r="A83" s="106">
        <v>44277</v>
      </c>
      <c r="B83" s="268"/>
      <c r="C83" s="269"/>
      <c r="D83" s="269"/>
      <c r="E83" s="268"/>
      <c r="F83" s="269"/>
      <c r="G83" s="269"/>
      <c r="H83" s="268"/>
      <c r="I83" s="269"/>
      <c r="J83" s="269"/>
      <c r="K83" s="101"/>
      <c r="L83" s="253"/>
      <c r="M83" s="253"/>
      <c r="N83" s="102"/>
      <c r="O83" s="252"/>
      <c r="P83" s="252"/>
      <c r="Q83" s="103"/>
      <c r="R83" s="103"/>
      <c r="S83" s="104"/>
      <c r="T83" s="104"/>
      <c r="U83" s="102"/>
      <c r="V83" s="103"/>
      <c r="W83" s="103"/>
      <c r="X83" s="270"/>
      <c r="Y83" s="254"/>
      <c r="Z83" s="254"/>
      <c r="AA83" s="105"/>
      <c r="AB83" s="105"/>
      <c r="AC83" s="105"/>
    </row>
    <row r="84" spans="1:29" s="100" customFormat="1">
      <c r="A84" s="106">
        <v>44278</v>
      </c>
      <c r="B84" s="268"/>
      <c r="C84" s="269"/>
      <c r="D84" s="269"/>
      <c r="E84" s="268"/>
      <c r="F84" s="269"/>
      <c r="G84" s="269"/>
      <c r="H84" s="268"/>
      <c r="I84" s="269"/>
      <c r="J84" s="269"/>
      <c r="K84" s="101"/>
      <c r="L84" s="253"/>
      <c r="M84" s="253"/>
      <c r="N84" s="102"/>
      <c r="O84" s="252"/>
      <c r="P84" s="252"/>
      <c r="Q84" s="103"/>
      <c r="R84" s="103"/>
      <c r="S84" s="104"/>
      <c r="T84" s="104"/>
      <c r="U84" s="102"/>
      <c r="V84" s="103"/>
      <c r="W84" s="103"/>
      <c r="X84" s="270"/>
      <c r="Y84" s="254"/>
      <c r="Z84" s="254"/>
      <c r="AA84" s="105"/>
      <c r="AB84" s="105"/>
      <c r="AC84" s="105"/>
    </row>
    <row r="85" spans="1:29" s="100" customFormat="1">
      <c r="A85" s="106">
        <v>44279</v>
      </c>
      <c r="B85" s="268"/>
      <c r="C85" s="269"/>
      <c r="D85" s="269"/>
      <c r="E85" s="268"/>
      <c r="F85" s="269"/>
      <c r="G85" s="269"/>
      <c r="H85" s="268"/>
      <c r="I85" s="269"/>
      <c r="J85" s="269"/>
      <c r="K85" s="101"/>
      <c r="L85" s="253"/>
      <c r="M85" s="253"/>
      <c r="N85" s="102"/>
      <c r="O85" s="252"/>
      <c r="P85" s="252"/>
      <c r="Q85" s="103"/>
      <c r="R85" s="103"/>
      <c r="S85" s="104"/>
      <c r="T85" s="104"/>
      <c r="U85" s="102"/>
      <c r="V85" s="103"/>
      <c r="W85" s="103"/>
      <c r="X85" s="270"/>
      <c r="Y85" s="254"/>
      <c r="Z85" s="254"/>
      <c r="AA85" s="105"/>
      <c r="AB85" s="105"/>
      <c r="AC85" s="105"/>
    </row>
    <row r="86" spans="1:29" s="100" customFormat="1">
      <c r="A86" s="106">
        <v>44280</v>
      </c>
      <c r="B86" s="268"/>
      <c r="C86" s="269"/>
      <c r="D86" s="269"/>
      <c r="E86" s="268"/>
      <c r="F86" s="269"/>
      <c r="G86" s="269"/>
      <c r="H86" s="268"/>
      <c r="I86" s="269"/>
      <c r="J86" s="269"/>
      <c r="K86" s="101"/>
      <c r="L86" s="253"/>
      <c r="M86" s="253"/>
      <c r="N86" s="102"/>
      <c r="O86" s="252"/>
      <c r="P86" s="252"/>
      <c r="Q86" s="103"/>
      <c r="R86" s="103"/>
      <c r="S86" s="104"/>
      <c r="T86" s="104"/>
      <c r="U86" s="102"/>
      <c r="V86" s="103"/>
      <c r="W86" s="103"/>
      <c r="X86" s="270"/>
      <c r="Y86" s="254"/>
      <c r="Z86" s="254"/>
      <c r="AA86" s="105"/>
      <c r="AB86" s="105"/>
      <c r="AC86" s="105"/>
    </row>
    <row r="87" spans="1:29" s="100" customFormat="1">
      <c r="A87" s="106">
        <v>44281</v>
      </c>
      <c r="B87" s="268"/>
      <c r="C87" s="269"/>
      <c r="D87" s="269"/>
      <c r="E87" s="268"/>
      <c r="F87" s="269"/>
      <c r="G87" s="269"/>
      <c r="H87" s="268"/>
      <c r="I87" s="269"/>
      <c r="J87" s="269"/>
      <c r="K87" s="101"/>
      <c r="L87" s="253"/>
      <c r="M87" s="253"/>
      <c r="N87" s="102"/>
      <c r="O87" s="252"/>
      <c r="P87" s="252"/>
      <c r="Q87" s="103"/>
      <c r="R87" s="103"/>
      <c r="S87" s="104"/>
      <c r="T87" s="104"/>
      <c r="U87" s="102"/>
      <c r="V87" s="103"/>
      <c r="W87" s="103"/>
      <c r="X87" s="270"/>
      <c r="Y87" s="254"/>
      <c r="Z87" s="254"/>
      <c r="AA87" s="105"/>
      <c r="AB87" s="105"/>
      <c r="AC87" s="105"/>
    </row>
    <row r="88" spans="1:29" s="100" customFormat="1">
      <c r="A88" s="106">
        <v>44282</v>
      </c>
      <c r="B88" s="268"/>
      <c r="C88" s="269"/>
      <c r="D88" s="269"/>
      <c r="E88" s="268"/>
      <c r="F88" s="269"/>
      <c r="G88" s="269"/>
      <c r="H88" s="268"/>
      <c r="I88" s="269"/>
      <c r="J88" s="269"/>
      <c r="K88" s="101"/>
      <c r="L88" s="253"/>
      <c r="M88" s="253"/>
      <c r="N88" s="102"/>
      <c r="O88" s="252"/>
      <c r="P88" s="252"/>
      <c r="Q88" s="103"/>
      <c r="R88" s="103"/>
      <c r="S88" s="104"/>
      <c r="T88" s="104"/>
      <c r="U88" s="102"/>
      <c r="V88" s="103"/>
      <c r="W88" s="103"/>
      <c r="X88" s="270"/>
      <c r="Y88" s="254"/>
      <c r="Z88" s="254"/>
      <c r="AA88" s="105"/>
      <c r="AB88" s="105"/>
      <c r="AC88" s="105"/>
    </row>
    <row r="89" spans="1:29" s="100" customFormat="1">
      <c r="A89" s="106">
        <v>44283</v>
      </c>
      <c r="B89" s="268"/>
      <c r="C89" s="269"/>
      <c r="D89" s="269"/>
      <c r="E89" s="268"/>
      <c r="F89" s="269"/>
      <c r="G89" s="269"/>
      <c r="H89" s="268"/>
      <c r="I89" s="269"/>
      <c r="J89" s="269"/>
      <c r="K89" s="101"/>
      <c r="L89" s="253"/>
      <c r="M89" s="253"/>
      <c r="N89" s="102"/>
      <c r="O89" s="252"/>
      <c r="P89" s="252"/>
      <c r="Q89" s="103"/>
      <c r="R89" s="103"/>
      <c r="S89" s="104"/>
      <c r="T89" s="104"/>
      <c r="U89" s="102"/>
      <c r="V89" s="103"/>
      <c r="W89" s="103"/>
      <c r="X89" s="270"/>
      <c r="Y89" s="254"/>
      <c r="Z89" s="254"/>
      <c r="AA89" s="105"/>
      <c r="AB89" s="105"/>
      <c r="AC89" s="105"/>
    </row>
    <row r="90" spans="1:29" s="100" customFormat="1">
      <c r="A90" s="106">
        <v>44284</v>
      </c>
      <c r="B90" s="268"/>
      <c r="C90" s="269"/>
      <c r="D90" s="269"/>
      <c r="E90" s="268"/>
      <c r="F90" s="269"/>
      <c r="G90" s="269"/>
      <c r="H90" s="268"/>
      <c r="I90" s="269"/>
      <c r="J90" s="269"/>
      <c r="K90" s="101"/>
      <c r="L90" s="253"/>
      <c r="M90" s="253"/>
      <c r="N90" s="102"/>
      <c r="O90" s="252"/>
      <c r="P90" s="252"/>
      <c r="Q90" s="103"/>
      <c r="R90" s="103"/>
      <c r="S90" s="104"/>
      <c r="T90" s="104"/>
      <c r="U90" s="102"/>
      <c r="V90" s="103"/>
      <c r="W90" s="103"/>
      <c r="X90" s="270"/>
      <c r="Y90" s="254"/>
      <c r="Z90" s="254"/>
      <c r="AA90" s="105"/>
      <c r="AB90" s="105"/>
      <c r="AC90" s="105"/>
    </row>
    <row r="91" spans="1:29" s="100" customFormat="1">
      <c r="A91" s="106">
        <v>44285</v>
      </c>
      <c r="B91" s="268"/>
      <c r="C91" s="269"/>
      <c r="D91" s="269"/>
      <c r="E91" s="268"/>
      <c r="F91" s="269"/>
      <c r="G91" s="269"/>
      <c r="H91" s="268"/>
      <c r="I91" s="269"/>
      <c r="J91" s="269"/>
      <c r="K91" s="101"/>
      <c r="L91" s="253"/>
      <c r="M91" s="253"/>
      <c r="N91" s="102"/>
      <c r="O91" s="252"/>
      <c r="P91" s="252"/>
      <c r="Q91" s="103"/>
      <c r="R91" s="103"/>
      <c r="S91" s="104"/>
      <c r="T91" s="104"/>
      <c r="U91" s="102"/>
      <c r="V91" s="103"/>
      <c r="W91" s="103"/>
      <c r="X91" s="270"/>
      <c r="Y91" s="254"/>
      <c r="Z91" s="254"/>
      <c r="AA91" s="105"/>
      <c r="AB91" s="105"/>
      <c r="AC91" s="105"/>
    </row>
    <row r="92" spans="1:29" s="100" customFormat="1">
      <c r="A92" s="106">
        <v>44286</v>
      </c>
      <c r="B92" s="268"/>
      <c r="C92" s="269"/>
      <c r="D92" s="269"/>
      <c r="E92" s="268"/>
      <c r="F92" s="269"/>
      <c r="G92" s="269"/>
      <c r="H92" s="268"/>
      <c r="I92" s="269"/>
      <c r="J92" s="269"/>
      <c r="K92" s="101"/>
      <c r="L92" s="253"/>
      <c r="M92" s="253"/>
      <c r="N92" s="102"/>
      <c r="O92" s="252"/>
      <c r="P92" s="252"/>
      <c r="Q92" s="103"/>
      <c r="R92" s="103"/>
      <c r="S92" s="104"/>
      <c r="T92" s="104"/>
      <c r="U92" s="102"/>
      <c r="V92" s="103"/>
      <c r="W92" s="103"/>
      <c r="X92" s="270"/>
      <c r="Y92" s="254"/>
      <c r="Z92" s="254"/>
      <c r="AA92" s="105"/>
      <c r="AB92" s="105"/>
      <c r="AC92" s="105"/>
    </row>
    <row r="93" spans="1:29" s="100" customFormat="1">
      <c r="A93" s="106">
        <v>44287</v>
      </c>
      <c r="B93" s="268"/>
      <c r="C93" s="269"/>
      <c r="D93" s="269"/>
      <c r="E93" s="268"/>
      <c r="F93" s="269"/>
      <c r="G93" s="269"/>
      <c r="H93" s="268"/>
      <c r="I93" s="269"/>
      <c r="J93" s="269"/>
      <c r="K93" s="101"/>
      <c r="L93" s="253"/>
      <c r="M93" s="253"/>
      <c r="N93" s="102"/>
      <c r="O93" s="252"/>
      <c r="P93" s="252"/>
      <c r="Q93" s="103"/>
      <c r="R93" s="103"/>
      <c r="S93" s="104"/>
      <c r="T93" s="104"/>
      <c r="U93" s="102"/>
      <c r="V93" s="103"/>
      <c r="W93" s="103"/>
      <c r="X93" s="270"/>
      <c r="Y93" s="254"/>
      <c r="Z93" s="254"/>
      <c r="AA93" s="105"/>
      <c r="AB93" s="105"/>
      <c r="AC93" s="105"/>
    </row>
    <row r="94" spans="1:29" s="100" customFormat="1">
      <c r="A94" s="106">
        <v>44288</v>
      </c>
      <c r="B94" s="268"/>
      <c r="C94" s="269"/>
      <c r="D94" s="269"/>
      <c r="E94" s="268"/>
      <c r="F94" s="269"/>
      <c r="G94" s="269"/>
      <c r="H94" s="268"/>
      <c r="I94" s="269"/>
      <c r="J94" s="269"/>
      <c r="K94" s="101"/>
      <c r="L94" s="253"/>
      <c r="M94" s="253"/>
      <c r="N94" s="102"/>
      <c r="O94" s="252"/>
      <c r="P94" s="252"/>
      <c r="Q94" s="103"/>
      <c r="R94" s="103"/>
      <c r="S94" s="104"/>
      <c r="T94" s="104"/>
      <c r="U94" s="102"/>
      <c r="V94" s="103"/>
      <c r="W94" s="103"/>
      <c r="X94" s="270"/>
      <c r="Y94" s="254"/>
      <c r="Z94" s="254"/>
      <c r="AA94" s="105"/>
      <c r="AB94" s="105"/>
      <c r="AC94" s="105"/>
    </row>
    <row r="95" spans="1:29" s="100" customFormat="1">
      <c r="A95" s="106">
        <v>44289</v>
      </c>
      <c r="B95" s="268"/>
      <c r="C95" s="269"/>
      <c r="D95" s="269"/>
      <c r="E95" s="268"/>
      <c r="F95" s="269"/>
      <c r="G95" s="269"/>
      <c r="H95" s="268"/>
      <c r="I95" s="269"/>
      <c r="J95" s="269"/>
      <c r="K95" s="101"/>
      <c r="L95" s="253"/>
      <c r="M95" s="253"/>
      <c r="N95" s="102"/>
      <c r="O95" s="252"/>
      <c r="P95" s="252"/>
      <c r="Q95" s="103"/>
      <c r="R95" s="103"/>
      <c r="S95" s="104"/>
      <c r="T95" s="104"/>
      <c r="U95" s="102"/>
      <c r="V95" s="103"/>
      <c r="W95" s="103"/>
      <c r="X95" s="270"/>
      <c r="Y95" s="254"/>
      <c r="Z95" s="254"/>
      <c r="AA95" s="105"/>
      <c r="AB95" s="105"/>
      <c r="AC95" s="105"/>
    </row>
    <row r="96" spans="1:29" s="100" customFormat="1">
      <c r="A96" s="106">
        <v>44290</v>
      </c>
      <c r="B96" s="268"/>
      <c r="C96" s="269"/>
      <c r="D96" s="269"/>
      <c r="E96" s="268"/>
      <c r="F96" s="269"/>
      <c r="G96" s="269"/>
      <c r="H96" s="268"/>
      <c r="I96" s="269"/>
      <c r="J96" s="269"/>
      <c r="K96" s="101"/>
      <c r="L96" s="253"/>
      <c r="M96" s="253"/>
      <c r="N96" s="102"/>
      <c r="O96" s="252"/>
      <c r="P96" s="252"/>
      <c r="Q96" s="103"/>
      <c r="R96" s="103"/>
      <c r="S96" s="104"/>
      <c r="T96" s="104"/>
      <c r="U96" s="102"/>
      <c r="V96" s="103"/>
      <c r="W96" s="103"/>
      <c r="X96" s="270"/>
      <c r="Y96" s="254"/>
      <c r="Z96" s="254"/>
      <c r="AA96" s="105"/>
      <c r="AB96" s="105"/>
      <c r="AC96" s="105"/>
    </row>
    <row r="97" spans="1:29" s="100" customFormat="1">
      <c r="A97" s="106">
        <v>44291</v>
      </c>
      <c r="B97" s="268"/>
      <c r="C97" s="269"/>
      <c r="D97" s="269"/>
      <c r="E97" s="268"/>
      <c r="F97" s="269"/>
      <c r="G97" s="269"/>
      <c r="H97" s="268"/>
      <c r="I97" s="269"/>
      <c r="J97" s="269"/>
      <c r="K97" s="101"/>
      <c r="L97" s="253"/>
      <c r="M97" s="253"/>
      <c r="N97" s="102"/>
      <c r="O97" s="252"/>
      <c r="P97" s="252"/>
      <c r="Q97" s="103"/>
      <c r="R97" s="103"/>
      <c r="S97" s="104"/>
      <c r="T97" s="104"/>
      <c r="U97" s="102"/>
      <c r="V97" s="103"/>
      <c r="W97" s="103"/>
      <c r="X97" s="270"/>
      <c r="Y97" s="254"/>
      <c r="Z97" s="254"/>
      <c r="AA97" s="105"/>
      <c r="AB97" s="105"/>
      <c r="AC97" s="105"/>
    </row>
    <row r="98" spans="1:29" s="100" customFormat="1">
      <c r="A98" s="106">
        <v>44292</v>
      </c>
      <c r="B98" s="268"/>
      <c r="C98" s="269"/>
      <c r="D98" s="269"/>
      <c r="E98" s="268"/>
      <c r="F98" s="269"/>
      <c r="G98" s="269"/>
      <c r="H98" s="268"/>
      <c r="I98" s="269"/>
      <c r="J98" s="269"/>
      <c r="K98" s="101"/>
      <c r="L98" s="253"/>
      <c r="M98" s="253"/>
      <c r="N98" s="102"/>
      <c r="O98" s="252"/>
      <c r="P98" s="252"/>
      <c r="Q98" s="103"/>
      <c r="R98" s="103"/>
      <c r="S98" s="104"/>
      <c r="T98" s="104"/>
      <c r="U98" s="102"/>
      <c r="V98" s="103"/>
      <c r="W98" s="103"/>
      <c r="X98" s="270"/>
      <c r="Y98" s="254"/>
      <c r="Z98" s="254"/>
      <c r="AA98" s="105"/>
      <c r="AB98" s="105"/>
      <c r="AC98" s="105"/>
    </row>
    <row r="99" spans="1:29" s="100" customFormat="1">
      <c r="A99" s="106">
        <v>44293</v>
      </c>
      <c r="B99" s="268"/>
      <c r="C99" s="269"/>
      <c r="D99" s="269"/>
      <c r="E99" s="268"/>
      <c r="F99" s="269"/>
      <c r="G99" s="269"/>
      <c r="H99" s="268"/>
      <c r="I99" s="269"/>
      <c r="J99" s="269"/>
      <c r="K99" s="101"/>
      <c r="L99" s="253"/>
      <c r="M99" s="253"/>
      <c r="N99" s="102"/>
      <c r="O99" s="252"/>
      <c r="P99" s="252"/>
      <c r="Q99" s="103"/>
      <c r="R99" s="103"/>
      <c r="S99" s="104"/>
      <c r="T99" s="104"/>
      <c r="U99" s="102"/>
      <c r="V99" s="103"/>
      <c r="W99" s="103"/>
      <c r="X99" s="270"/>
      <c r="Y99" s="254"/>
      <c r="Z99" s="254"/>
      <c r="AA99" s="105"/>
      <c r="AB99" s="105"/>
      <c r="AC99" s="105"/>
    </row>
    <row r="100" spans="1:29" s="100" customFormat="1">
      <c r="A100" s="106">
        <v>44294</v>
      </c>
      <c r="B100" s="268"/>
      <c r="C100" s="269"/>
      <c r="D100" s="269"/>
      <c r="E100" s="268"/>
      <c r="F100" s="269"/>
      <c r="G100" s="269"/>
      <c r="H100" s="268"/>
      <c r="I100" s="269"/>
      <c r="J100" s="269"/>
      <c r="K100" s="101"/>
      <c r="L100" s="253"/>
      <c r="M100" s="253"/>
      <c r="N100" s="102"/>
      <c r="O100" s="252"/>
      <c r="P100" s="252"/>
      <c r="Q100" s="103"/>
      <c r="R100" s="103"/>
      <c r="S100" s="104"/>
      <c r="T100" s="104"/>
      <c r="U100" s="102"/>
      <c r="V100" s="103"/>
      <c r="W100" s="103"/>
      <c r="X100" s="270"/>
      <c r="Y100" s="254"/>
      <c r="Z100" s="254"/>
      <c r="AA100" s="105"/>
      <c r="AB100" s="105"/>
      <c r="AC100" s="105"/>
    </row>
    <row r="101" spans="1:29" s="100" customFormat="1">
      <c r="A101" s="106">
        <v>44295</v>
      </c>
      <c r="B101" s="268"/>
      <c r="C101" s="269"/>
      <c r="D101" s="269"/>
      <c r="E101" s="268"/>
      <c r="F101" s="269"/>
      <c r="G101" s="269"/>
      <c r="H101" s="268"/>
      <c r="I101" s="269"/>
      <c r="J101" s="269"/>
      <c r="K101" s="101"/>
      <c r="L101" s="253"/>
      <c r="M101" s="253"/>
      <c r="N101" s="102"/>
      <c r="O101" s="252"/>
      <c r="P101" s="252"/>
      <c r="Q101" s="103"/>
      <c r="R101" s="103"/>
      <c r="S101" s="104"/>
      <c r="T101" s="104"/>
      <c r="U101" s="102"/>
      <c r="V101" s="103"/>
      <c r="W101" s="103"/>
      <c r="X101" s="270"/>
      <c r="Y101" s="254"/>
      <c r="Z101" s="254"/>
      <c r="AA101" s="105"/>
      <c r="AB101" s="105"/>
      <c r="AC101" s="105"/>
    </row>
    <row r="102" spans="1:29" s="100" customFormat="1">
      <c r="A102" s="106">
        <v>44296</v>
      </c>
      <c r="B102" s="268"/>
      <c r="C102" s="269"/>
      <c r="D102" s="269"/>
      <c r="E102" s="268"/>
      <c r="F102" s="269"/>
      <c r="G102" s="269"/>
      <c r="H102" s="268"/>
      <c r="I102" s="269"/>
      <c r="J102" s="269"/>
      <c r="K102" s="101"/>
      <c r="L102" s="253"/>
      <c r="M102" s="253"/>
      <c r="N102" s="102"/>
      <c r="O102" s="252"/>
      <c r="P102" s="252"/>
      <c r="Q102" s="103"/>
      <c r="R102" s="103"/>
      <c r="S102" s="104"/>
      <c r="T102" s="104"/>
      <c r="U102" s="102"/>
      <c r="V102" s="103"/>
      <c r="W102" s="103"/>
      <c r="X102" s="270"/>
      <c r="Y102" s="254"/>
      <c r="Z102" s="254"/>
      <c r="AA102" s="105"/>
      <c r="AB102" s="105"/>
      <c r="AC102" s="105"/>
    </row>
    <row r="103" spans="1:29" s="100" customFormat="1">
      <c r="A103" s="106">
        <v>44297</v>
      </c>
      <c r="B103" s="268"/>
      <c r="C103" s="269"/>
      <c r="D103" s="269"/>
      <c r="E103" s="268"/>
      <c r="F103" s="269"/>
      <c r="G103" s="269"/>
      <c r="H103" s="268"/>
      <c r="I103" s="269"/>
      <c r="J103" s="269"/>
      <c r="K103" s="101"/>
      <c r="L103" s="253"/>
      <c r="M103" s="253"/>
      <c r="N103" s="102"/>
      <c r="O103" s="252"/>
      <c r="P103" s="252"/>
      <c r="Q103" s="103"/>
      <c r="R103" s="103"/>
      <c r="S103" s="104"/>
      <c r="T103" s="104"/>
      <c r="U103" s="102"/>
      <c r="V103" s="103"/>
      <c r="W103" s="103"/>
      <c r="X103" s="270"/>
      <c r="Y103" s="254"/>
      <c r="Z103" s="254"/>
      <c r="AA103" s="105"/>
      <c r="AB103" s="105"/>
      <c r="AC103" s="105"/>
    </row>
    <row r="104" spans="1:29" s="100" customFormat="1">
      <c r="A104" s="106">
        <v>44298</v>
      </c>
      <c r="B104" s="268"/>
      <c r="C104" s="269"/>
      <c r="D104" s="269"/>
      <c r="E104" s="268"/>
      <c r="F104" s="269"/>
      <c r="G104" s="269"/>
      <c r="H104" s="268"/>
      <c r="I104" s="269"/>
      <c r="J104" s="269"/>
      <c r="K104" s="101"/>
      <c r="L104" s="253"/>
      <c r="M104" s="253"/>
      <c r="N104" s="102"/>
      <c r="O104" s="252"/>
      <c r="P104" s="252"/>
      <c r="Q104" s="103"/>
      <c r="R104" s="103"/>
      <c r="S104" s="104"/>
      <c r="T104" s="104"/>
      <c r="U104" s="102"/>
      <c r="V104" s="103"/>
      <c r="W104" s="103"/>
      <c r="X104" s="270"/>
      <c r="Y104" s="254"/>
      <c r="Z104" s="254"/>
      <c r="AA104" s="105"/>
      <c r="AB104" s="105"/>
      <c r="AC104" s="105"/>
    </row>
    <row r="105" spans="1:29" s="100" customFormat="1">
      <c r="A105" s="106">
        <v>44299</v>
      </c>
      <c r="B105" s="268"/>
      <c r="C105" s="269"/>
      <c r="D105" s="269"/>
      <c r="E105" s="268"/>
      <c r="F105" s="269"/>
      <c r="G105" s="269"/>
      <c r="H105" s="268"/>
      <c r="I105" s="269"/>
      <c r="J105" s="269"/>
      <c r="K105" s="101"/>
      <c r="L105" s="253"/>
      <c r="M105" s="253"/>
      <c r="N105" s="102"/>
      <c r="O105" s="252"/>
      <c r="P105" s="252"/>
      <c r="Q105" s="103"/>
      <c r="R105" s="103"/>
      <c r="S105" s="104"/>
      <c r="T105" s="104"/>
      <c r="U105" s="102"/>
      <c r="V105" s="103"/>
      <c r="W105" s="103"/>
      <c r="X105" s="270"/>
      <c r="Y105" s="254"/>
      <c r="Z105" s="254"/>
      <c r="AA105" s="105"/>
      <c r="AB105" s="105"/>
      <c r="AC105" s="105"/>
    </row>
    <row r="106" spans="1:29" s="100" customFormat="1">
      <c r="A106" s="106">
        <v>44300</v>
      </c>
      <c r="B106" s="268"/>
      <c r="C106" s="269"/>
      <c r="D106" s="269"/>
      <c r="E106" s="268"/>
      <c r="F106" s="269"/>
      <c r="G106" s="269"/>
      <c r="H106" s="268"/>
      <c r="I106" s="269"/>
      <c r="J106" s="269"/>
      <c r="K106" s="101"/>
      <c r="L106" s="253"/>
      <c r="M106" s="253"/>
      <c r="N106" s="102"/>
      <c r="O106" s="252"/>
      <c r="P106" s="252"/>
      <c r="Q106" s="103"/>
      <c r="R106" s="103"/>
      <c r="S106" s="104"/>
      <c r="T106" s="104"/>
      <c r="U106" s="102"/>
      <c r="V106" s="103"/>
      <c r="W106" s="103"/>
      <c r="X106" s="270"/>
      <c r="Y106" s="254"/>
      <c r="Z106" s="254"/>
      <c r="AA106" s="105"/>
      <c r="AB106" s="105"/>
      <c r="AC106" s="105"/>
    </row>
    <row r="107" spans="1:29" s="100" customFormat="1">
      <c r="A107" s="106">
        <v>44301</v>
      </c>
      <c r="B107" s="268"/>
      <c r="C107" s="269"/>
      <c r="D107" s="269"/>
      <c r="E107" s="268"/>
      <c r="F107" s="269"/>
      <c r="G107" s="269"/>
      <c r="H107" s="268"/>
      <c r="I107" s="269"/>
      <c r="J107" s="269"/>
      <c r="K107" s="101"/>
      <c r="L107" s="253"/>
      <c r="M107" s="253"/>
      <c r="N107" s="102"/>
      <c r="O107" s="252"/>
      <c r="P107" s="252"/>
      <c r="Q107" s="103"/>
      <c r="R107" s="103"/>
      <c r="S107" s="104"/>
      <c r="T107" s="104"/>
      <c r="U107" s="102"/>
      <c r="V107" s="103"/>
      <c r="W107" s="103"/>
      <c r="X107" s="270"/>
      <c r="Y107" s="254"/>
      <c r="Z107" s="254"/>
      <c r="AA107" s="105"/>
      <c r="AB107" s="105"/>
      <c r="AC107" s="105"/>
    </row>
    <row r="108" spans="1:29" s="100" customFormat="1">
      <c r="A108" s="106">
        <v>44302</v>
      </c>
      <c r="B108" s="268"/>
      <c r="C108" s="269"/>
      <c r="D108" s="269"/>
      <c r="E108" s="268"/>
      <c r="F108" s="269"/>
      <c r="G108" s="269"/>
      <c r="H108" s="268"/>
      <c r="I108" s="269"/>
      <c r="J108" s="269"/>
      <c r="K108" s="101"/>
      <c r="L108" s="253"/>
      <c r="M108" s="253"/>
      <c r="N108" s="102"/>
      <c r="O108" s="252"/>
      <c r="P108" s="252"/>
      <c r="Q108" s="103"/>
      <c r="R108" s="103"/>
      <c r="S108" s="104"/>
      <c r="T108" s="104"/>
      <c r="U108" s="102"/>
      <c r="V108" s="103"/>
      <c r="W108" s="103"/>
      <c r="X108" s="270"/>
      <c r="Y108" s="254"/>
      <c r="Z108" s="254"/>
      <c r="AA108" s="105"/>
      <c r="AB108" s="105"/>
      <c r="AC108" s="105"/>
    </row>
    <row r="109" spans="1:29" s="100" customFormat="1">
      <c r="A109" s="106">
        <v>44303</v>
      </c>
      <c r="B109" s="268"/>
      <c r="C109" s="269"/>
      <c r="D109" s="269"/>
      <c r="E109" s="268"/>
      <c r="F109" s="269"/>
      <c r="G109" s="269"/>
      <c r="H109" s="268"/>
      <c r="I109" s="269"/>
      <c r="J109" s="269"/>
      <c r="K109" s="101"/>
      <c r="L109" s="253"/>
      <c r="M109" s="253"/>
      <c r="N109" s="102"/>
      <c r="O109" s="252"/>
      <c r="P109" s="252"/>
      <c r="Q109" s="103"/>
      <c r="R109" s="103"/>
      <c r="S109" s="104"/>
      <c r="T109" s="104"/>
      <c r="U109" s="102"/>
      <c r="V109" s="103"/>
      <c r="W109" s="103"/>
      <c r="X109" s="270"/>
      <c r="Y109" s="254"/>
      <c r="Z109" s="254"/>
      <c r="AA109" s="105"/>
      <c r="AB109" s="105"/>
      <c r="AC109" s="105"/>
    </row>
    <row r="110" spans="1:29" s="100" customFormat="1">
      <c r="A110" s="106">
        <v>44304</v>
      </c>
      <c r="B110" s="268"/>
      <c r="C110" s="269"/>
      <c r="D110" s="269"/>
      <c r="E110" s="268"/>
      <c r="F110" s="269"/>
      <c r="G110" s="269"/>
      <c r="H110" s="268"/>
      <c r="I110" s="269"/>
      <c r="J110" s="269"/>
      <c r="K110" s="101"/>
      <c r="L110" s="253"/>
      <c r="M110" s="253"/>
      <c r="N110" s="102"/>
      <c r="O110" s="252"/>
      <c r="P110" s="252"/>
      <c r="Q110" s="103"/>
      <c r="R110" s="103"/>
      <c r="S110" s="104"/>
      <c r="T110" s="104"/>
      <c r="U110" s="102"/>
      <c r="V110" s="103"/>
      <c r="W110" s="103"/>
      <c r="X110" s="270"/>
      <c r="Y110" s="254"/>
      <c r="Z110" s="254"/>
      <c r="AA110" s="105"/>
      <c r="AB110" s="105"/>
      <c r="AC110" s="105"/>
    </row>
    <row r="111" spans="1:29" s="100" customFormat="1">
      <c r="A111" s="106">
        <v>44305</v>
      </c>
      <c r="B111" s="268"/>
      <c r="C111" s="269"/>
      <c r="D111" s="269"/>
      <c r="E111" s="268"/>
      <c r="F111" s="269"/>
      <c r="G111" s="269"/>
      <c r="H111" s="268"/>
      <c r="I111" s="269"/>
      <c r="J111" s="269"/>
      <c r="K111" s="101"/>
      <c r="L111" s="253"/>
      <c r="M111" s="253"/>
      <c r="N111" s="102"/>
      <c r="O111" s="252"/>
      <c r="P111" s="252"/>
      <c r="Q111" s="103"/>
      <c r="R111" s="103"/>
      <c r="S111" s="104"/>
      <c r="T111" s="104"/>
      <c r="U111" s="102"/>
      <c r="V111" s="103"/>
      <c r="W111" s="103"/>
      <c r="X111" s="270"/>
      <c r="Y111" s="254"/>
      <c r="Z111" s="254"/>
      <c r="AA111" s="105"/>
      <c r="AB111" s="105"/>
      <c r="AC111" s="105"/>
    </row>
    <row r="112" spans="1:29" s="100" customFormat="1">
      <c r="A112" s="106">
        <v>44306</v>
      </c>
      <c r="B112" s="268"/>
      <c r="C112" s="269"/>
      <c r="D112" s="269"/>
      <c r="E112" s="268"/>
      <c r="F112" s="269"/>
      <c r="G112" s="269"/>
      <c r="H112" s="268"/>
      <c r="I112" s="269"/>
      <c r="J112" s="269"/>
      <c r="K112" s="101"/>
      <c r="L112" s="253"/>
      <c r="M112" s="253"/>
      <c r="N112" s="102"/>
      <c r="O112" s="252"/>
      <c r="P112" s="252"/>
      <c r="Q112" s="103"/>
      <c r="R112" s="103"/>
      <c r="S112" s="104"/>
      <c r="T112" s="104"/>
      <c r="U112" s="102"/>
      <c r="V112" s="103"/>
      <c r="W112" s="103"/>
      <c r="X112" s="270"/>
      <c r="Y112" s="254"/>
      <c r="Z112" s="254"/>
      <c r="AA112" s="105"/>
      <c r="AB112" s="105"/>
      <c r="AC112" s="105"/>
    </row>
    <row r="113" spans="1:29" s="100" customFormat="1">
      <c r="A113" s="106">
        <v>44307</v>
      </c>
      <c r="B113" s="268"/>
      <c r="C113" s="269"/>
      <c r="D113" s="269"/>
      <c r="E113" s="268"/>
      <c r="F113" s="269"/>
      <c r="G113" s="269"/>
      <c r="H113" s="268"/>
      <c r="I113" s="269"/>
      <c r="J113" s="269"/>
      <c r="K113" s="101"/>
      <c r="L113" s="253"/>
      <c r="M113" s="253"/>
      <c r="N113" s="102"/>
      <c r="O113" s="252"/>
      <c r="P113" s="252"/>
      <c r="Q113" s="103"/>
      <c r="R113" s="103"/>
      <c r="S113" s="104"/>
      <c r="T113" s="104"/>
      <c r="U113" s="102"/>
      <c r="V113" s="103"/>
      <c r="W113" s="103"/>
      <c r="X113" s="270"/>
      <c r="Y113" s="254"/>
      <c r="Z113" s="254"/>
      <c r="AA113" s="105"/>
      <c r="AB113" s="105"/>
      <c r="AC113" s="105"/>
    </row>
    <row r="114" spans="1:29" s="100" customFormat="1">
      <c r="A114" s="106">
        <v>44308</v>
      </c>
      <c r="B114" s="268"/>
      <c r="C114" s="269"/>
      <c r="D114" s="269"/>
      <c r="E114" s="268"/>
      <c r="F114" s="269"/>
      <c r="G114" s="269"/>
      <c r="H114" s="268"/>
      <c r="I114" s="269"/>
      <c r="J114" s="269"/>
      <c r="K114" s="101"/>
      <c r="L114" s="253"/>
      <c r="M114" s="253"/>
      <c r="N114" s="102"/>
      <c r="O114" s="252"/>
      <c r="P114" s="252"/>
      <c r="Q114" s="103"/>
      <c r="R114" s="103"/>
      <c r="S114" s="104"/>
      <c r="T114" s="104"/>
      <c r="U114" s="102"/>
      <c r="V114" s="103"/>
      <c r="W114" s="103"/>
      <c r="X114" s="270"/>
      <c r="Y114" s="254"/>
      <c r="Z114" s="254"/>
      <c r="AA114" s="105"/>
      <c r="AB114" s="105"/>
      <c r="AC114" s="105"/>
    </row>
    <row r="115" spans="1:29" s="100" customFormat="1">
      <c r="A115" s="106">
        <v>44309</v>
      </c>
      <c r="B115" s="268"/>
      <c r="C115" s="269"/>
      <c r="D115" s="269"/>
      <c r="E115" s="268"/>
      <c r="F115" s="269"/>
      <c r="G115" s="269"/>
      <c r="H115" s="268"/>
      <c r="I115" s="269"/>
      <c r="J115" s="269"/>
      <c r="K115" s="101"/>
      <c r="L115" s="253"/>
      <c r="M115" s="253"/>
      <c r="N115" s="102"/>
      <c r="O115" s="252"/>
      <c r="P115" s="252"/>
      <c r="Q115" s="103"/>
      <c r="R115" s="103"/>
      <c r="S115" s="104"/>
      <c r="T115" s="104"/>
      <c r="U115" s="102"/>
      <c r="V115" s="103"/>
      <c r="W115" s="103"/>
      <c r="X115" s="270"/>
      <c r="Y115" s="254"/>
      <c r="Z115" s="254"/>
      <c r="AA115" s="105"/>
      <c r="AB115" s="105"/>
      <c r="AC115" s="105"/>
    </row>
    <row r="116" spans="1:29" s="100" customFormat="1">
      <c r="A116" s="106">
        <v>44310</v>
      </c>
      <c r="B116" s="268"/>
      <c r="C116" s="269"/>
      <c r="D116" s="269"/>
      <c r="E116" s="268"/>
      <c r="F116" s="269"/>
      <c r="G116" s="269"/>
      <c r="H116" s="268"/>
      <c r="I116" s="269"/>
      <c r="J116" s="269"/>
      <c r="K116" s="101"/>
      <c r="L116" s="253"/>
      <c r="M116" s="253"/>
      <c r="N116" s="102"/>
      <c r="O116" s="252"/>
      <c r="P116" s="252"/>
      <c r="Q116" s="103"/>
      <c r="R116" s="103"/>
      <c r="S116" s="104"/>
      <c r="T116" s="104"/>
      <c r="U116" s="102"/>
      <c r="V116" s="103"/>
      <c r="W116" s="103"/>
      <c r="X116" s="270"/>
      <c r="Y116" s="254"/>
      <c r="Z116" s="254"/>
      <c r="AA116" s="105"/>
      <c r="AB116" s="105"/>
      <c r="AC116" s="105"/>
    </row>
    <row r="117" spans="1:29" s="100" customFormat="1">
      <c r="A117" s="106">
        <v>44311</v>
      </c>
      <c r="B117" s="268"/>
      <c r="C117" s="269"/>
      <c r="D117" s="269"/>
      <c r="E117" s="268"/>
      <c r="F117" s="269"/>
      <c r="G117" s="269"/>
      <c r="H117" s="268"/>
      <c r="I117" s="269"/>
      <c r="J117" s="269"/>
      <c r="K117" s="101"/>
      <c r="L117" s="253"/>
      <c r="M117" s="253"/>
      <c r="N117" s="102"/>
      <c r="O117" s="252"/>
      <c r="P117" s="252"/>
      <c r="Q117" s="103"/>
      <c r="R117" s="103"/>
      <c r="S117" s="104"/>
      <c r="T117" s="104"/>
      <c r="U117" s="102"/>
      <c r="V117" s="103"/>
      <c r="W117" s="103"/>
      <c r="X117" s="270"/>
      <c r="Y117" s="254"/>
      <c r="Z117" s="254"/>
      <c r="AA117" s="105"/>
      <c r="AB117" s="105"/>
      <c r="AC117" s="105"/>
    </row>
    <row r="118" spans="1:29" s="100" customFormat="1">
      <c r="A118" s="106">
        <v>44312</v>
      </c>
      <c r="B118" s="268"/>
      <c r="C118" s="269"/>
      <c r="D118" s="269"/>
      <c r="E118" s="268"/>
      <c r="F118" s="269"/>
      <c r="G118" s="269"/>
      <c r="H118" s="268"/>
      <c r="I118" s="269"/>
      <c r="J118" s="269"/>
      <c r="K118" s="101"/>
      <c r="L118" s="253"/>
      <c r="M118" s="253"/>
      <c r="N118" s="102"/>
      <c r="O118" s="252"/>
      <c r="P118" s="252"/>
      <c r="Q118" s="103"/>
      <c r="R118" s="103"/>
      <c r="S118" s="104"/>
      <c r="T118" s="104"/>
      <c r="U118" s="102"/>
      <c r="V118" s="103"/>
      <c r="W118" s="103"/>
      <c r="X118" s="270"/>
      <c r="Y118" s="254"/>
      <c r="Z118" s="254"/>
      <c r="AA118" s="105"/>
      <c r="AB118" s="105"/>
      <c r="AC118" s="105"/>
    </row>
    <row r="119" spans="1:29" s="100" customFormat="1">
      <c r="A119" s="106">
        <v>44313</v>
      </c>
      <c r="B119" s="268"/>
      <c r="C119" s="269"/>
      <c r="D119" s="269"/>
      <c r="E119" s="268"/>
      <c r="F119" s="269"/>
      <c r="G119" s="269"/>
      <c r="H119" s="268"/>
      <c r="I119" s="269"/>
      <c r="J119" s="269"/>
      <c r="K119" s="101"/>
      <c r="L119" s="253"/>
      <c r="M119" s="253"/>
      <c r="N119" s="102"/>
      <c r="O119" s="252"/>
      <c r="P119" s="252"/>
      <c r="Q119" s="103"/>
      <c r="R119" s="103"/>
      <c r="S119" s="104"/>
      <c r="T119" s="104"/>
      <c r="U119" s="102"/>
      <c r="V119" s="103"/>
      <c r="W119" s="103"/>
      <c r="X119" s="270"/>
      <c r="Y119" s="254"/>
      <c r="Z119" s="254"/>
      <c r="AA119" s="105"/>
      <c r="AB119" s="105"/>
      <c r="AC119" s="105"/>
    </row>
    <row r="120" spans="1:29" s="100" customFormat="1">
      <c r="A120" s="106">
        <v>44314</v>
      </c>
      <c r="B120" s="268"/>
      <c r="C120" s="269"/>
      <c r="D120" s="269"/>
      <c r="E120" s="268"/>
      <c r="F120" s="269"/>
      <c r="G120" s="269"/>
      <c r="H120" s="268"/>
      <c r="I120" s="269"/>
      <c r="J120" s="269"/>
      <c r="K120" s="101"/>
      <c r="L120" s="253"/>
      <c r="M120" s="253"/>
      <c r="N120" s="102"/>
      <c r="O120" s="252"/>
      <c r="P120" s="252"/>
      <c r="Q120" s="103"/>
      <c r="R120" s="103"/>
      <c r="S120" s="104"/>
      <c r="T120" s="104"/>
      <c r="U120" s="102"/>
      <c r="V120" s="103"/>
      <c r="W120" s="103"/>
      <c r="X120" s="270"/>
      <c r="Y120" s="254"/>
      <c r="Z120" s="254"/>
      <c r="AA120" s="105"/>
      <c r="AB120" s="105"/>
      <c r="AC120" s="105"/>
    </row>
    <row r="121" spans="1:29" s="100" customFormat="1">
      <c r="A121" s="106">
        <v>44315</v>
      </c>
      <c r="B121" s="268"/>
      <c r="C121" s="269"/>
      <c r="D121" s="269"/>
      <c r="E121" s="268"/>
      <c r="F121" s="269"/>
      <c r="G121" s="269"/>
      <c r="H121" s="268"/>
      <c r="I121" s="269"/>
      <c r="J121" s="269"/>
      <c r="K121" s="101"/>
      <c r="L121" s="253"/>
      <c r="M121" s="253"/>
      <c r="N121" s="102"/>
      <c r="O121" s="252"/>
      <c r="P121" s="252"/>
      <c r="Q121" s="103"/>
      <c r="R121" s="103"/>
      <c r="S121" s="104"/>
      <c r="T121" s="104"/>
      <c r="U121" s="102"/>
      <c r="V121" s="103"/>
      <c r="W121" s="103"/>
      <c r="X121" s="270"/>
      <c r="Y121" s="254"/>
      <c r="Z121" s="254"/>
      <c r="AA121" s="105"/>
      <c r="AB121" s="105"/>
      <c r="AC121" s="105"/>
    </row>
    <row r="122" spans="1:29" s="100" customFormat="1">
      <c r="A122" s="106">
        <v>44316</v>
      </c>
      <c r="B122" s="268"/>
      <c r="C122" s="269"/>
      <c r="D122" s="269"/>
      <c r="E122" s="268"/>
      <c r="F122" s="269"/>
      <c r="G122" s="269"/>
      <c r="H122" s="268"/>
      <c r="I122" s="269"/>
      <c r="J122" s="269"/>
      <c r="K122" s="101"/>
      <c r="L122" s="253"/>
      <c r="M122" s="253"/>
      <c r="N122" s="102"/>
      <c r="O122" s="252"/>
      <c r="P122" s="252"/>
      <c r="Q122" s="103"/>
      <c r="R122" s="103"/>
      <c r="S122" s="104"/>
      <c r="T122" s="104"/>
      <c r="U122" s="102"/>
      <c r="V122" s="103"/>
      <c r="W122" s="103"/>
      <c r="X122" s="270"/>
      <c r="Y122" s="254"/>
      <c r="Z122" s="254"/>
      <c r="AA122" s="105"/>
      <c r="AB122" s="105"/>
      <c r="AC122" s="105"/>
    </row>
    <row r="123" spans="1:29" s="100" customFormat="1">
      <c r="A123" s="106">
        <v>44317</v>
      </c>
      <c r="B123" s="268"/>
      <c r="C123" s="269"/>
      <c r="D123" s="269"/>
      <c r="E123" s="268"/>
      <c r="F123" s="269"/>
      <c r="G123" s="269"/>
      <c r="H123" s="268"/>
      <c r="I123" s="269"/>
      <c r="J123" s="269"/>
      <c r="K123" s="101"/>
      <c r="L123" s="253"/>
      <c r="M123" s="253"/>
      <c r="N123" s="102"/>
      <c r="O123" s="252"/>
      <c r="P123" s="252"/>
      <c r="Q123" s="103"/>
      <c r="R123" s="103"/>
      <c r="S123" s="104"/>
      <c r="T123" s="104"/>
      <c r="U123" s="102"/>
      <c r="V123" s="103"/>
      <c r="W123" s="103"/>
      <c r="X123" s="270"/>
      <c r="Y123" s="254"/>
      <c r="Z123" s="254"/>
      <c r="AA123" s="105"/>
      <c r="AB123" s="105"/>
      <c r="AC123" s="105"/>
    </row>
    <row r="124" spans="1:29" s="100" customFormat="1">
      <c r="A124" s="106">
        <v>44318</v>
      </c>
      <c r="B124" s="268"/>
      <c r="C124" s="269"/>
      <c r="D124" s="269"/>
      <c r="E124" s="268"/>
      <c r="F124" s="269"/>
      <c r="G124" s="269"/>
      <c r="H124" s="268"/>
      <c r="I124" s="269"/>
      <c r="J124" s="269"/>
      <c r="K124" s="101"/>
      <c r="L124" s="253"/>
      <c r="M124" s="253"/>
      <c r="N124" s="102"/>
      <c r="O124" s="252"/>
      <c r="P124" s="252"/>
      <c r="Q124" s="103"/>
      <c r="R124" s="103"/>
      <c r="S124" s="104"/>
      <c r="T124" s="104"/>
      <c r="U124" s="102"/>
      <c r="V124" s="103"/>
      <c r="W124" s="103"/>
      <c r="X124" s="270"/>
      <c r="Y124" s="254"/>
      <c r="Z124" s="254"/>
      <c r="AA124" s="105"/>
      <c r="AB124" s="105"/>
      <c r="AC124" s="105"/>
    </row>
    <row r="125" spans="1:29" s="100" customFormat="1">
      <c r="A125" s="106">
        <v>44319</v>
      </c>
      <c r="B125" s="268"/>
      <c r="C125" s="269"/>
      <c r="D125" s="269"/>
      <c r="E125" s="268"/>
      <c r="F125" s="269"/>
      <c r="G125" s="269"/>
      <c r="H125" s="268"/>
      <c r="I125" s="269"/>
      <c r="J125" s="269"/>
      <c r="K125" s="101"/>
      <c r="L125" s="253"/>
      <c r="M125" s="253"/>
      <c r="N125" s="102"/>
      <c r="O125" s="252"/>
      <c r="P125" s="252"/>
      <c r="Q125" s="103"/>
      <c r="R125" s="103"/>
      <c r="S125" s="104"/>
      <c r="T125" s="104"/>
      <c r="U125" s="102"/>
      <c r="V125" s="103"/>
      <c r="W125" s="103"/>
      <c r="X125" s="270"/>
      <c r="Y125" s="254"/>
      <c r="Z125" s="254"/>
      <c r="AA125" s="105"/>
      <c r="AB125" s="105"/>
      <c r="AC125" s="105"/>
    </row>
    <row r="126" spans="1:29" s="100" customFormat="1">
      <c r="A126" s="106">
        <v>44320</v>
      </c>
      <c r="B126" s="268"/>
      <c r="C126" s="269"/>
      <c r="D126" s="269"/>
      <c r="E126" s="268"/>
      <c r="F126" s="269"/>
      <c r="G126" s="269"/>
      <c r="H126" s="268"/>
      <c r="I126" s="269"/>
      <c r="J126" s="269"/>
      <c r="K126" s="101"/>
      <c r="L126" s="253"/>
      <c r="M126" s="253"/>
      <c r="N126" s="102"/>
      <c r="O126" s="252"/>
      <c r="P126" s="252"/>
      <c r="Q126" s="103"/>
      <c r="R126" s="103"/>
      <c r="S126" s="104"/>
      <c r="T126" s="104"/>
      <c r="U126" s="102"/>
      <c r="V126" s="103"/>
      <c r="W126" s="103"/>
      <c r="X126" s="270"/>
      <c r="Y126" s="254"/>
      <c r="Z126" s="254"/>
      <c r="AA126" s="105"/>
      <c r="AB126" s="105"/>
      <c r="AC126" s="105"/>
    </row>
    <row r="127" spans="1:29" s="100" customFormat="1">
      <c r="A127" s="106">
        <v>44321</v>
      </c>
      <c r="B127" s="268"/>
      <c r="C127" s="269"/>
      <c r="D127" s="269"/>
      <c r="E127" s="268"/>
      <c r="F127" s="269"/>
      <c r="G127" s="269"/>
      <c r="H127" s="268"/>
      <c r="I127" s="269"/>
      <c r="J127" s="269"/>
      <c r="K127" s="101"/>
      <c r="L127" s="253"/>
      <c r="M127" s="253"/>
      <c r="N127" s="102"/>
      <c r="O127" s="252"/>
      <c r="P127" s="252"/>
      <c r="Q127" s="103"/>
      <c r="R127" s="103"/>
      <c r="S127" s="104"/>
      <c r="T127" s="104"/>
      <c r="U127" s="102"/>
      <c r="V127" s="103"/>
      <c r="W127" s="103"/>
      <c r="X127" s="270"/>
      <c r="Y127" s="254"/>
      <c r="Z127" s="254"/>
      <c r="AA127" s="105"/>
      <c r="AB127" s="105"/>
      <c r="AC127" s="105"/>
    </row>
    <row r="128" spans="1:29" s="100" customFormat="1">
      <c r="A128" s="106">
        <v>44322</v>
      </c>
      <c r="B128" s="268"/>
      <c r="C128" s="269"/>
      <c r="D128" s="269"/>
      <c r="E128" s="268"/>
      <c r="F128" s="269"/>
      <c r="G128" s="269"/>
      <c r="H128" s="268"/>
      <c r="I128" s="269"/>
      <c r="J128" s="269"/>
      <c r="K128" s="101"/>
      <c r="L128" s="253"/>
      <c r="M128" s="253"/>
      <c r="N128" s="102"/>
      <c r="O128" s="252"/>
      <c r="P128" s="252"/>
      <c r="Q128" s="103"/>
      <c r="R128" s="103"/>
      <c r="S128" s="104"/>
      <c r="T128" s="104"/>
      <c r="U128" s="102"/>
      <c r="V128" s="103"/>
      <c r="W128" s="103"/>
      <c r="X128" s="270"/>
      <c r="Y128" s="254"/>
      <c r="Z128" s="254"/>
      <c r="AA128" s="105"/>
      <c r="AB128" s="105"/>
      <c r="AC128" s="105"/>
    </row>
    <row r="129" spans="1:29" s="100" customFormat="1">
      <c r="A129" s="106">
        <v>44323</v>
      </c>
      <c r="B129" s="268"/>
      <c r="C129" s="269"/>
      <c r="D129" s="269"/>
      <c r="E129" s="268"/>
      <c r="F129" s="269"/>
      <c r="G129" s="269"/>
      <c r="H129" s="268"/>
      <c r="I129" s="269"/>
      <c r="J129" s="269"/>
      <c r="K129" s="101"/>
      <c r="L129" s="253"/>
      <c r="M129" s="253"/>
      <c r="N129" s="102"/>
      <c r="O129" s="252"/>
      <c r="P129" s="252"/>
      <c r="Q129" s="103"/>
      <c r="R129" s="103"/>
      <c r="S129" s="104"/>
      <c r="T129" s="104"/>
      <c r="U129" s="102"/>
      <c r="V129" s="103"/>
      <c r="W129" s="103"/>
      <c r="X129" s="270"/>
      <c r="Y129" s="254"/>
      <c r="Z129" s="254"/>
      <c r="AA129" s="105"/>
      <c r="AB129" s="105"/>
      <c r="AC129" s="105"/>
    </row>
    <row r="130" spans="1:29" s="100" customFormat="1">
      <c r="A130" s="106">
        <v>44324</v>
      </c>
      <c r="B130" s="268"/>
      <c r="C130" s="269"/>
      <c r="D130" s="269"/>
      <c r="E130" s="268"/>
      <c r="F130" s="269"/>
      <c r="G130" s="269"/>
      <c r="H130" s="268"/>
      <c r="I130" s="269"/>
      <c r="J130" s="269"/>
      <c r="K130" s="101"/>
      <c r="L130" s="253"/>
      <c r="M130" s="253"/>
      <c r="N130" s="102"/>
      <c r="O130" s="252"/>
      <c r="P130" s="252"/>
      <c r="Q130" s="103"/>
      <c r="R130" s="103"/>
      <c r="S130" s="104"/>
      <c r="T130" s="104"/>
      <c r="U130" s="102"/>
      <c r="V130" s="103"/>
      <c r="W130" s="103"/>
      <c r="X130" s="270"/>
      <c r="Y130" s="254"/>
      <c r="Z130" s="254"/>
      <c r="AA130" s="105"/>
      <c r="AB130" s="105"/>
      <c r="AC130" s="105"/>
    </row>
    <row r="131" spans="1:29" s="100" customFormat="1">
      <c r="A131" s="106">
        <v>44325</v>
      </c>
      <c r="B131" s="268"/>
      <c r="C131" s="269"/>
      <c r="D131" s="269"/>
      <c r="E131" s="268"/>
      <c r="F131" s="269"/>
      <c r="G131" s="269"/>
      <c r="H131" s="268"/>
      <c r="I131" s="269"/>
      <c r="J131" s="269"/>
      <c r="K131" s="101"/>
      <c r="L131" s="253"/>
      <c r="M131" s="253"/>
      <c r="N131" s="102"/>
      <c r="O131" s="252"/>
      <c r="P131" s="252"/>
      <c r="Q131" s="103"/>
      <c r="R131" s="103"/>
      <c r="S131" s="104"/>
      <c r="T131" s="104"/>
      <c r="U131" s="102"/>
      <c r="V131" s="103"/>
      <c r="W131" s="103"/>
      <c r="X131" s="270"/>
      <c r="Y131" s="254"/>
      <c r="Z131" s="254"/>
      <c r="AA131" s="105"/>
      <c r="AB131" s="105"/>
      <c r="AC131" s="105"/>
    </row>
    <row r="132" spans="1:29" s="100" customFormat="1">
      <c r="A132" s="106">
        <v>44326</v>
      </c>
      <c r="B132" s="268"/>
      <c r="C132" s="269"/>
      <c r="D132" s="269"/>
      <c r="E132" s="268"/>
      <c r="F132" s="269"/>
      <c r="G132" s="269"/>
      <c r="H132" s="268"/>
      <c r="I132" s="269"/>
      <c r="J132" s="269"/>
      <c r="K132" s="101"/>
      <c r="L132" s="253"/>
      <c r="M132" s="253"/>
      <c r="N132" s="102"/>
      <c r="O132" s="252"/>
      <c r="P132" s="252"/>
      <c r="Q132" s="103"/>
      <c r="R132" s="103"/>
      <c r="S132" s="104"/>
      <c r="T132" s="104"/>
      <c r="U132" s="102"/>
      <c r="V132" s="103"/>
      <c r="W132" s="103"/>
      <c r="X132" s="270"/>
      <c r="Y132" s="254"/>
      <c r="Z132" s="254"/>
      <c r="AA132" s="105"/>
      <c r="AB132" s="105"/>
      <c r="AC132" s="105"/>
    </row>
    <row r="133" spans="1:29" s="100" customFormat="1">
      <c r="A133" s="106">
        <v>44327</v>
      </c>
      <c r="B133" s="268"/>
      <c r="C133" s="269"/>
      <c r="D133" s="269"/>
      <c r="E133" s="268"/>
      <c r="F133" s="269"/>
      <c r="G133" s="269"/>
      <c r="H133" s="268"/>
      <c r="I133" s="269"/>
      <c r="J133" s="269"/>
      <c r="K133" s="101"/>
      <c r="L133" s="253"/>
      <c r="M133" s="253"/>
      <c r="N133" s="102"/>
      <c r="O133" s="252"/>
      <c r="P133" s="252"/>
      <c r="Q133" s="103"/>
      <c r="R133" s="103"/>
      <c r="S133" s="104"/>
      <c r="T133" s="104"/>
      <c r="U133" s="102"/>
      <c r="V133" s="103"/>
      <c r="W133" s="103"/>
      <c r="X133" s="270"/>
      <c r="Y133" s="254"/>
      <c r="Z133" s="254"/>
      <c r="AA133" s="105"/>
      <c r="AB133" s="105"/>
      <c r="AC133" s="105"/>
    </row>
    <row r="134" spans="1:29" s="100" customFormat="1">
      <c r="A134" s="106">
        <v>44328</v>
      </c>
      <c r="B134" s="268"/>
      <c r="C134" s="269"/>
      <c r="D134" s="269"/>
      <c r="E134" s="268"/>
      <c r="F134" s="269"/>
      <c r="G134" s="269"/>
      <c r="H134" s="268"/>
      <c r="I134" s="269"/>
      <c r="J134" s="269"/>
      <c r="K134" s="101"/>
      <c r="L134" s="253"/>
      <c r="M134" s="253"/>
      <c r="N134" s="102"/>
      <c r="O134" s="252"/>
      <c r="P134" s="252"/>
      <c r="Q134" s="103"/>
      <c r="R134" s="103"/>
      <c r="S134" s="104"/>
      <c r="T134" s="104"/>
      <c r="U134" s="102"/>
      <c r="V134" s="103"/>
      <c r="W134" s="103"/>
      <c r="X134" s="270"/>
      <c r="Y134" s="254"/>
      <c r="Z134" s="254"/>
      <c r="AA134" s="105"/>
      <c r="AB134" s="105"/>
      <c r="AC134" s="105"/>
    </row>
    <row r="135" spans="1:29" s="100" customFormat="1">
      <c r="A135" s="106">
        <v>44329</v>
      </c>
      <c r="B135" s="268"/>
      <c r="C135" s="269"/>
      <c r="D135" s="269"/>
      <c r="E135" s="268"/>
      <c r="F135" s="269"/>
      <c r="G135" s="269"/>
      <c r="H135" s="268"/>
      <c r="I135" s="269"/>
      <c r="J135" s="269"/>
      <c r="K135" s="101"/>
      <c r="L135" s="253"/>
      <c r="M135" s="253"/>
      <c r="N135" s="102"/>
      <c r="O135" s="252"/>
      <c r="P135" s="252"/>
      <c r="Q135" s="103"/>
      <c r="R135" s="103"/>
      <c r="S135" s="104"/>
      <c r="T135" s="104"/>
      <c r="U135" s="102"/>
      <c r="V135" s="103"/>
      <c r="W135" s="103"/>
      <c r="X135" s="270"/>
      <c r="Y135" s="254"/>
      <c r="Z135" s="254"/>
      <c r="AA135" s="105"/>
      <c r="AB135" s="105"/>
      <c r="AC135" s="105"/>
    </row>
    <row r="136" spans="1:29" s="100" customFormat="1">
      <c r="A136" s="106">
        <v>44330</v>
      </c>
      <c r="B136" s="268"/>
      <c r="C136" s="269"/>
      <c r="D136" s="269"/>
      <c r="E136" s="268"/>
      <c r="F136" s="269"/>
      <c r="G136" s="269"/>
      <c r="H136" s="268"/>
      <c r="I136" s="269"/>
      <c r="J136" s="269"/>
      <c r="K136" s="101"/>
      <c r="L136" s="253"/>
      <c r="M136" s="253"/>
      <c r="N136" s="102"/>
      <c r="O136" s="252"/>
      <c r="P136" s="252"/>
      <c r="Q136" s="103"/>
      <c r="R136" s="103"/>
      <c r="S136" s="104"/>
      <c r="T136" s="104"/>
      <c r="U136" s="102"/>
      <c r="V136" s="103"/>
      <c r="W136" s="103"/>
      <c r="X136" s="270"/>
      <c r="Y136" s="254"/>
      <c r="Z136" s="254"/>
      <c r="AA136" s="105"/>
      <c r="AB136" s="105"/>
      <c r="AC136" s="105"/>
    </row>
    <row r="137" spans="1:29" s="100" customFormat="1">
      <c r="A137" s="106">
        <v>44331</v>
      </c>
      <c r="B137" s="268"/>
      <c r="C137" s="269"/>
      <c r="D137" s="269"/>
      <c r="E137" s="268"/>
      <c r="F137" s="269"/>
      <c r="G137" s="269"/>
      <c r="H137" s="268"/>
      <c r="I137" s="269"/>
      <c r="J137" s="269"/>
      <c r="K137" s="101"/>
      <c r="L137" s="253"/>
      <c r="M137" s="253"/>
      <c r="N137" s="102"/>
      <c r="O137" s="252"/>
      <c r="P137" s="252"/>
      <c r="Q137" s="103"/>
      <c r="R137" s="103"/>
      <c r="S137" s="104"/>
      <c r="T137" s="104"/>
      <c r="U137" s="102"/>
      <c r="V137" s="103"/>
      <c r="W137" s="103"/>
      <c r="X137" s="270"/>
      <c r="Y137" s="254"/>
      <c r="Z137" s="254"/>
      <c r="AA137" s="105"/>
      <c r="AB137" s="105"/>
      <c r="AC137" s="105"/>
    </row>
    <row r="138" spans="1:29" s="100" customFormat="1">
      <c r="A138" s="106">
        <v>44332</v>
      </c>
      <c r="B138" s="268"/>
      <c r="C138" s="269"/>
      <c r="D138" s="269"/>
      <c r="E138" s="268"/>
      <c r="F138" s="269"/>
      <c r="G138" s="269"/>
      <c r="H138" s="268"/>
      <c r="I138" s="269"/>
      <c r="J138" s="269"/>
      <c r="K138" s="101"/>
      <c r="L138" s="253"/>
      <c r="M138" s="253"/>
      <c r="N138" s="102"/>
      <c r="O138" s="252"/>
      <c r="P138" s="252"/>
      <c r="Q138" s="103"/>
      <c r="R138" s="103"/>
      <c r="S138" s="104"/>
      <c r="T138" s="104"/>
      <c r="U138" s="102"/>
      <c r="V138" s="103"/>
      <c r="W138" s="103"/>
      <c r="X138" s="270"/>
      <c r="Y138" s="254"/>
      <c r="Z138" s="254"/>
      <c r="AA138" s="105"/>
      <c r="AB138" s="105"/>
      <c r="AC138" s="105"/>
    </row>
    <row r="139" spans="1:29" s="100" customFormat="1">
      <c r="A139" s="106">
        <v>44333</v>
      </c>
      <c r="B139" s="268"/>
      <c r="C139" s="269"/>
      <c r="D139" s="269"/>
      <c r="E139" s="268"/>
      <c r="F139" s="269"/>
      <c r="G139" s="269"/>
      <c r="H139" s="268"/>
      <c r="I139" s="269"/>
      <c r="J139" s="269"/>
      <c r="K139" s="101"/>
      <c r="L139" s="253"/>
      <c r="M139" s="253"/>
      <c r="N139" s="102"/>
      <c r="O139" s="252"/>
      <c r="P139" s="252"/>
      <c r="Q139" s="103"/>
      <c r="R139" s="103"/>
      <c r="S139" s="104"/>
      <c r="T139" s="104"/>
      <c r="U139" s="102"/>
      <c r="V139" s="103"/>
      <c r="W139" s="103"/>
      <c r="X139" s="270"/>
      <c r="Y139" s="254"/>
      <c r="Z139" s="254"/>
      <c r="AA139" s="105"/>
      <c r="AB139" s="105"/>
      <c r="AC139" s="105"/>
    </row>
    <row r="140" spans="1:29" s="100" customFormat="1">
      <c r="A140" s="106">
        <v>44334</v>
      </c>
      <c r="B140" s="268"/>
      <c r="C140" s="269"/>
      <c r="D140" s="269"/>
      <c r="E140" s="268"/>
      <c r="F140" s="269"/>
      <c r="G140" s="269"/>
      <c r="H140" s="268"/>
      <c r="I140" s="269"/>
      <c r="J140" s="269"/>
      <c r="K140" s="101"/>
      <c r="L140" s="253"/>
      <c r="M140" s="253"/>
      <c r="N140" s="102"/>
      <c r="O140" s="252"/>
      <c r="P140" s="252"/>
      <c r="Q140" s="103"/>
      <c r="R140" s="103"/>
      <c r="S140" s="104"/>
      <c r="T140" s="104"/>
      <c r="U140" s="102"/>
      <c r="V140" s="103"/>
      <c r="W140" s="103"/>
      <c r="X140" s="270"/>
      <c r="Y140" s="254"/>
      <c r="Z140" s="254"/>
      <c r="AA140" s="105"/>
      <c r="AB140" s="105"/>
      <c r="AC140" s="105"/>
    </row>
    <row r="141" spans="1:29" s="100" customFormat="1">
      <c r="A141" s="106">
        <v>44335</v>
      </c>
      <c r="B141" s="268"/>
      <c r="C141" s="269"/>
      <c r="D141" s="269"/>
      <c r="E141" s="268"/>
      <c r="F141" s="269"/>
      <c r="G141" s="269"/>
      <c r="H141" s="268"/>
      <c r="I141" s="269"/>
      <c r="J141" s="269"/>
      <c r="K141" s="101"/>
      <c r="L141" s="253"/>
      <c r="M141" s="253"/>
      <c r="N141" s="102"/>
      <c r="O141" s="252"/>
      <c r="P141" s="252"/>
      <c r="Q141" s="103"/>
      <c r="R141" s="103"/>
      <c r="S141" s="104"/>
      <c r="T141" s="104"/>
      <c r="U141" s="102"/>
      <c r="V141" s="103"/>
      <c r="W141" s="103"/>
      <c r="X141" s="270"/>
      <c r="Y141" s="254"/>
      <c r="Z141" s="254"/>
      <c r="AA141" s="105"/>
      <c r="AB141" s="105"/>
      <c r="AC141" s="105"/>
    </row>
    <row r="142" spans="1:29" s="100" customFormat="1">
      <c r="A142" s="106">
        <v>44336</v>
      </c>
      <c r="B142" s="268"/>
      <c r="C142" s="269"/>
      <c r="D142" s="269"/>
      <c r="E142" s="268"/>
      <c r="F142" s="269"/>
      <c r="G142" s="269"/>
      <c r="H142" s="268"/>
      <c r="I142" s="269"/>
      <c r="J142" s="269"/>
      <c r="K142" s="101"/>
      <c r="L142" s="253"/>
      <c r="M142" s="253"/>
      <c r="N142" s="102"/>
      <c r="O142" s="252"/>
      <c r="P142" s="252"/>
      <c r="Q142" s="103"/>
      <c r="R142" s="103"/>
      <c r="S142" s="104"/>
      <c r="T142" s="104"/>
      <c r="U142" s="102"/>
      <c r="V142" s="103"/>
      <c r="W142" s="103"/>
      <c r="X142" s="270"/>
      <c r="Y142" s="254"/>
      <c r="Z142" s="254"/>
      <c r="AA142" s="105"/>
      <c r="AB142" s="105"/>
      <c r="AC142" s="105"/>
    </row>
    <row r="143" spans="1:29" s="100" customFormat="1">
      <c r="A143" s="106">
        <v>44337</v>
      </c>
      <c r="B143" s="268"/>
      <c r="C143" s="269"/>
      <c r="D143" s="269"/>
      <c r="E143" s="268"/>
      <c r="F143" s="269"/>
      <c r="G143" s="269"/>
      <c r="H143" s="268"/>
      <c r="I143" s="269"/>
      <c r="J143" s="269"/>
      <c r="K143" s="101"/>
      <c r="L143" s="253"/>
      <c r="M143" s="253"/>
      <c r="N143" s="102"/>
      <c r="O143" s="252"/>
      <c r="P143" s="252"/>
      <c r="Q143" s="103"/>
      <c r="R143" s="103"/>
      <c r="S143" s="104"/>
      <c r="T143" s="104"/>
      <c r="U143" s="102"/>
      <c r="V143" s="103"/>
      <c r="W143" s="103"/>
      <c r="X143" s="270"/>
      <c r="Y143" s="254"/>
      <c r="Z143" s="254"/>
      <c r="AA143" s="105"/>
      <c r="AB143" s="105"/>
      <c r="AC143" s="105"/>
    </row>
    <row r="144" spans="1:29" s="100" customFormat="1">
      <c r="A144" s="106">
        <v>44338</v>
      </c>
      <c r="B144" s="268"/>
      <c r="C144" s="269"/>
      <c r="D144" s="269"/>
      <c r="E144" s="268"/>
      <c r="F144" s="269"/>
      <c r="G144" s="269"/>
      <c r="H144" s="268"/>
      <c r="I144" s="269"/>
      <c r="J144" s="269"/>
      <c r="K144" s="101"/>
      <c r="L144" s="253"/>
      <c r="M144" s="253"/>
      <c r="N144" s="102"/>
      <c r="O144" s="252"/>
      <c r="P144" s="252"/>
      <c r="Q144" s="103"/>
      <c r="R144" s="103"/>
      <c r="S144" s="104"/>
      <c r="T144" s="104"/>
      <c r="U144" s="102"/>
      <c r="V144" s="103"/>
      <c r="W144" s="103"/>
      <c r="X144" s="270"/>
      <c r="Y144" s="254"/>
      <c r="Z144" s="254"/>
      <c r="AA144" s="105"/>
      <c r="AB144" s="105"/>
      <c r="AC144" s="105"/>
    </row>
    <row r="145" spans="1:29" s="100" customFormat="1">
      <c r="A145" s="106">
        <v>44339</v>
      </c>
      <c r="B145" s="268"/>
      <c r="C145" s="269"/>
      <c r="D145" s="269"/>
      <c r="E145" s="268"/>
      <c r="F145" s="269"/>
      <c r="G145" s="269"/>
      <c r="H145" s="268"/>
      <c r="I145" s="269"/>
      <c r="J145" s="269"/>
      <c r="K145" s="101"/>
      <c r="L145" s="253"/>
      <c r="M145" s="253"/>
      <c r="N145" s="102"/>
      <c r="O145" s="252"/>
      <c r="P145" s="252"/>
      <c r="Q145" s="103"/>
      <c r="R145" s="103"/>
      <c r="S145" s="104"/>
      <c r="T145" s="104"/>
      <c r="U145" s="102"/>
      <c r="V145" s="103"/>
      <c r="W145" s="103"/>
      <c r="X145" s="270"/>
      <c r="Y145" s="254"/>
      <c r="Z145" s="254"/>
      <c r="AA145" s="105"/>
      <c r="AB145" s="105"/>
      <c r="AC145" s="105"/>
    </row>
    <row r="146" spans="1:29" s="100" customFormat="1">
      <c r="A146" s="106">
        <v>44340</v>
      </c>
      <c r="B146" s="268"/>
      <c r="C146" s="269"/>
      <c r="D146" s="269"/>
      <c r="E146" s="268"/>
      <c r="F146" s="269"/>
      <c r="G146" s="269"/>
      <c r="H146" s="268"/>
      <c r="I146" s="269"/>
      <c r="J146" s="269"/>
      <c r="K146" s="101"/>
      <c r="L146" s="253"/>
      <c r="M146" s="253"/>
      <c r="N146" s="102"/>
      <c r="O146" s="252"/>
      <c r="P146" s="252"/>
      <c r="Q146" s="103"/>
      <c r="R146" s="103"/>
      <c r="S146" s="104"/>
      <c r="T146" s="104"/>
      <c r="U146" s="102"/>
      <c r="V146" s="103"/>
      <c r="W146" s="103"/>
      <c r="X146" s="270"/>
      <c r="Y146" s="254"/>
      <c r="Z146" s="254"/>
      <c r="AA146" s="105"/>
      <c r="AB146" s="105"/>
      <c r="AC146" s="105"/>
    </row>
    <row r="147" spans="1:29" s="100" customFormat="1">
      <c r="A147" s="106">
        <v>44341</v>
      </c>
      <c r="B147" s="268"/>
      <c r="C147" s="269"/>
      <c r="D147" s="269"/>
      <c r="E147" s="268"/>
      <c r="F147" s="269"/>
      <c r="G147" s="269"/>
      <c r="H147" s="268"/>
      <c r="I147" s="269"/>
      <c r="J147" s="269"/>
      <c r="K147" s="101"/>
      <c r="L147" s="253"/>
      <c r="M147" s="253"/>
      <c r="N147" s="102"/>
      <c r="O147" s="252"/>
      <c r="P147" s="252"/>
      <c r="Q147" s="103"/>
      <c r="R147" s="103"/>
      <c r="S147" s="104"/>
      <c r="T147" s="104"/>
      <c r="U147" s="102"/>
      <c r="V147" s="103"/>
      <c r="W147" s="103"/>
      <c r="X147" s="270"/>
      <c r="Y147" s="254"/>
      <c r="Z147" s="254"/>
      <c r="AA147" s="105"/>
      <c r="AB147" s="105"/>
      <c r="AC147" s="105"/>
    </row>
    <row r="148" spans="1:29" s="100" customFormat="1">
      <c r="A148" s="106">
        <v>44342</v>
      </c>
      <c r="B148" s="268"/>
      <c r="C148" s="269"/>
      <c r="D148" s="269"/>
      <c r="E148" s="268"/>
      <c r="F148" s="269"/>
      <c r="G148" s="269"/>
      <c r="H148" s="268"/>
      <c r="I148" s="269"/>
      <c r="J148" s="269"/>
      <c r="K148" s="101"/>
      <c r="L148" s="253"/>
      <c r="M148" s="253"/>
      <c r="N148" s="102"/>
      <c r="O148" s="252"/>
      <c r="P148" s="252"/>
      <c r="Q148" s="103"/>
      <c r="R148" s="103"/>
      <c r="S148" s="104"/>
      <c r="T148" s="104"/>
      <c r="U148" s="102"/>
      <c r="V148" s="103"/>
      <c r="W148" s="103"/>
      <c r="X148" s="270"/>
      <c r="Y148" s="254"/>
      <c r="Z148" s="254"/>
      <c r="AA148" s="105"/>
      <c r="AB148" s="105"/>
      <c r="AC148" s="105"/>
    </row>
    <row r="149" spans="1:29" s="100" customFormat="1">
      <c r="A149" s="106">
        <v>44343</v>
      </c>
      <c r="B149" s="268"/>
      <c r="C149" s="269"/>
      <c r="D149" s="269"/>
      <c r="E149" s="268"/>
      <c r="F149" s="269"/>
      <c r="G149" s="269"/>
      <c r="H149" s="268"/>
      <c r="I149" s="269"/>
      <c r="J149" s="269"/>
      <c r="K149" s="101"/>
      <c r="L149" s="253"/>
      <c r="M149" s="253"/>
      <c r="N149" s="102"/>
      <c r="O149" s="252"/>
      <c r="P149" s="252"/>
      <c r="Q149" s="103"/>
      <c r="R149" s="103"/>
      <c r="S149" s="104"/>
      <c r="T149" s="104"/>
      <c r="U149" s="102"/>
      <c r="V149" s="103"/>
      <c r="W149" s="103"/>
      <c r="X149" s="270"/>
      <c r="Y149" s="254"/>
      <c r="Z149" s="254"/>
      <c r="AA149" s="105"/>
      <c r="AB149" s="105"/>
      <c r="AC149" s="105"/>
    </row>
    <row r="150" spans="1:29" s="100" customFormat="1">
      <c r="A150" s="106">
        <v>44344</v>
      </c>
      <c r="B150" s="268"/>
      <c r="C150" s="269"/>
      <c r="D150" s="269"/>
      <c r="E150" s="268"/>
      <c r="F150" s="269"/>
      <c r="G150" s="269"/>
      <c r="H150" s="268"/>
      <c r="I150" s="269"/>
      <c r="J150" s="269"/>
      <c r="K150" s="101"/>
      <c r="L150" s="253"/>
      <c r="M150" s="253"/>
      <c r="N150" s="102"/>
      <c r="O150" s="252"/>
      <c r="P150" s="252"/>
      <c r="Q150" s="103"/>
      <c r="R150" s="103"/>
      <c r="S150" s="104"/>
      <c r="T150" s="104"/>
      <c r="U150" s="102"/>
      <c r="V150" s="103"/>
      <c r="W150" s="103"/>
      <c r="X150" s="270"/>
      <c r="Y150" s="254"/>
      <c r="Z150" s="254"/>
      <c r="AA150" s="105"/>
      <c r="AB150" s="105"/>
      <c r="AC150" s="105"/>
    </row>
    <row r="151" spans="1:29" s="100" customFormat="1">
      <c r="A151" s="106">
        <v>44345</v>
      </c>
      <c r="B151" s="268"/>
      <c r="C151" s="269"/>
      <c r="D151" s="269"/>
      <c r="E151" s="268"/>
      <c r="F151" s="269"/>
      <c r="G151" s="269"/>
      <c r="H151" s="268"/>
      <c r="I151" s="269"/>
      <c r="J151" s="269"/>
      <c r="K151" s="101"/>
      <c r="L151" s="253"/>
      <c r="M151" s="253"/>
      <c r="N151" s="102"/>
      <c r="O151" s="252"/>
      <c r="P151" s="252"/>
      <c r="Q151" s="103"/>
      <c r="R151" s="103"/>
      <c r="S151" s="104"/>
      <c r="T151" s="104"/>
      <c r="U151" s="102"/>
      <c r="V151" s="103"/>
      <c r="W151" s="103"/>
      <c r="X151" s="270"/>
      <c r="Y151" s="254"/>
      <c r="Z151" s="254"/>
      <c r="AA151" s="105"/>
      <c r="AB151" s="105"/>
      <c r="AC151" s="105"/>
    </row>
    <row r="152" spans="1:29" s="100" customFormat="1">
      <c r="A152" s="106">
        <v>44346</v>
      </c>
      <c r="B152" s="268"/>
      <c r="C152" s="269"/>
      <c r="D152" s="269"/>
      <c r="E152" s="268"/>
      <c r="F152" s="269"/>
      <c r="G152" s="269"/>
      <c r="H152" s="268"/>
      <c r="I152" s="269"/>
      <c r="J152" s="269"/>
      <c r="K152" s="101"/>
      <c r="L152" s="253"/>
      <c r="M152" s="253"/>
      <c r="N152" s="102"/>
      <c r="O152" s="252"/>
      <c r="P152" s="252"/>
      <c r="Q152" s="103"/>
      <c r="R152" s="103"/>
      <c r="S152" s="104"/>
      <c r="T152" s="104"/>
      <c r="U152" s="102"/>
      <c r="V152" s="103"/>
      <c r="W152" s="103"/>
      <c r="X152" s="270"/>
      <c r="Y152" s="254"/>
      <c r="Z152" s="254"/>
      <c r="AA152" s="105"/>
      <c r="AB152" s="105"/>
      <c r="AC152" s="105"/>
    </row>
    <row r="153" spans="1:29" s="100" customFormat="1">
      <c r="A153" s="106">
        <v>44347</v>
      </c>
      <c r="B153" s="268"/>
      <c r="C153" s="269"/>
      <c r="D153" s="269"/>
      <c r="E153" s="268"/>
      <c r="F153" s="269"/>
      <c r="G153" s="269"/>
      <c r="H153" s="268"/>
      <c r="I153" s="269"/>
      <c r="J153" s="269"/>
      <c r="K153" s="101"/>
      <c r="L153" s="253"/>
      <c r="M153" s="253"/>
      <c r="N153" s="102"/>
      <c r="O153" s="252"/>
      <c r="P153" s="252"/>
      <c r="Q153" s="103"/>
      <c r="R153" s="103"/>
      <c r="S153" s="104"/>
      <c r="T153" s="104"/>
      <c r="U153" s="102"/>
      <c r="V153" s="103"/>
      <c r="W153" s="103"/>
      <c r="X153" s="270"/>
      <c r="Y153" s="254"/>
      <c r="Z153" s="254"/>
      <c r="AA153" s="105"/>
      <c r="AB153" s="105"/>
      <c r="AC153" s="105"/>
    </row>
    <row r="154" spans="1:29" s="100" customFormat="1">
      <c r="A154" s="106">
        <v>44348</v>
      </c>
      <c r="B154" s="268"/>
      <c r="C154" s="269"/>
      <c r="D154" s="269"/>
      <c r="E154" s="268"/>
      <c r="F154" s="269"/>
      <c r="G154" s="269"/>
      <c r="H154" s="268"/>
      <c r="I154" s="269"/>
      <c r="J154" s="269"/>
      <c r="K154" s="101"/>
      <c r="L154" s="253"/>
      <c r="M154" s="253"/>
      <c r="N154" s="102"/>
      <c r="O154" s="252"/>
      <c r="P154" s="252"/>
      <c r="Q154" s="103"/>
      <c r="R154" s="103"/>
      <c r="S154" s="104"/>
      <c r="T154" s="104"/>
      <c r="U154" s="102"/>
      <c r="V154" s="103"/>
      <c r="W154" s="103"/>
      <c r="X154" s="270"/>
      <c r="Y154" s="254"/>
      <c r="Z154" s="254"/>
      <c r="AA154" s="105"/>
      <c r="AB154" s="105"/>
      <c r="AC154" s="105"/>
    </row>
    <row r="155" spans="1:29" s="100" customFormat="1">
      <c r="A155" s="106">
        <v>44349</v>
      </c>
      <c r="B155" s="268"/>
      <c r="C155" s="269"/>
      <c r="D155" s="269"/>
      <c r="E155" s="268"/>
      <c r="F155" s="269"/>
      <c r="G155" s="269"/>
      <c r="H155" s="268"/>
      <c r="I155" s="269"/>
      <c r="J155" s="269"/>
      <c r="K155" s="101"/>
      <c r="L155" s="253"/>
      <c r="M155" s="253"/>
      <c r="N155" s="102"/>
      <c r="O155" s="252"/>
      <c r="P155" s="252"/>
      <c r="Q155" s="103"/>
      <c r="R155" s="103"/>
      <c r="S155" s="104"/>
      <c r="T155" s="104"/>
      <c r="U155" s="102"/>
      <c r="V155" s="103"/>
      <c r="W155" s="103"/>
      <c r="X155" s="270"/>
      <c r="Y155" s="254"/>
      <c r="Z155" s="254"/>
      <c r="AA155" s="105"/>
      <c r="AB155" s="105"/>
      <c r="AC155" s="105"/>
    </row>
    <row r="156" spans="1:29" s="100" customFormat="1">
      <c r="A156" s="106">
        <v>44350</v>
      </c>
      <c r="B156" s="268"/>
      <c r="C156" s="269"/>
      <c r="D156" s="269"/>
      <c r="E156" s="268"/>
      <c r="F156" s="269"/>
      <c r="G156" s="269"/>
      <c r="H156" s="268"/>
      <c r="I156" s="269"/>
      <c r="J156" s="269"/>
      <c r="K156" s="101"/>
      <c r="L156" s="253"/>
      <c r="M156" s="253"/>
      <c r="N156" s="102"/>
      <c r="O156" s="252"/>
      <c r="P156" s="252"/>
      <c r="Q156" s="103"/>
      <c r="R156" s="103"/>
      <c r="S156" s="104"/>
      <c r="T156" s="104"/>
      <c r="U156" s="102"/>
      <c r="V156" s="103"/>
      <c r="W156" s="103"/>
      <c r="X156" s="270"/>
      <c r="Y156" s="254"/>
      <c r="Z156" s="254"/>
      <c r="AA156" s="105"/>
      <c r="AB156" s="105"/>
      <c r="AC156" s="105"/>
    </row>
    <row r="157" spans="1:29" s="100" customFormat="1">
      <c r="A157" s="106">
        <v>44351</v>
      </c>
      <c r="B157" s="268"/>
      <c r="C157" s="269"/>
      <c r="D157" s="269"/>
      <c r="E157" s="268"/>
      <c r="F157" s="269"/>
      <c r="G157" s="269"/>
      <c r="H157" s="268"/>
      <c r="I157" s="269"/>
      <c r="J157" s="269"/>
      <c r="K157" s="101"/>
      <c r="L157" s="253"/>
      <c r="M157" s="253"/>
      <c r="N157" s="102"/>
      <c r="O157" s="252"/>
      <c r="P157" s="252"/>
      <c r="Q157" s="103"/>
      <c r="R157" s="103"/>
      <c r="S157" s="104"/>
      <c r="T157" s="104"/>
      <c r="U157" s="102"/>
      <c r="V157" s="103"/>
      <c r="W157" s="103"/>
      <c r="X157" s="270"/>
      <c r="Y157" s="254"/>
      <c r="Z157" s="254"/>
      <c r="AA157" s="105"/>
      <c r="AB157" s="105"/>
      <c r="AC157" s="105"/>
    </row>
    <row r="158" spans="1:29" s="100" customFormat="1">
      <c r="A158" s="106">
        <v>44352</v>
      </c>
      <c r="B158" s="268"/>
      <c r="C158" s="269"/>
      <c r="D158" s="269"/>
      <c r="E158" s="268"/>
      <c r="F158" s="269"/>
      <c r="G158" s="269"/>
      <c r="H158" s="268"/>
      <c r="I158" s="269"/>
      <c r="J158" s="269"/>
      <c r="K158" s="101"/>
      <c r="L158" s="253"/>
      <c r="M158" s="253"/>
      <c r="N158" s="102"/>
      <c r="O158" s="252"/>
      <c r="P158" s="252"/>
      <c r="Q158" s="103"/>
      <c r="R158" s="103"/>
      <c r="S158" s="104"/>
      <c r="T158" s="104"/>
      <c r="U158" s="102"/>
      <c r="V158" s="103"/>
      <c r="W158" s="103"/>
      <c r="X158" s="270"/>
      <c r="Y158" s="254"/>
      <c r="Z158" s="254"/>
      <c r="AA158" s="105"/>
      <c r="AB158" s="105"/>
      <c r="AC158" s="105"/>
    </row>
    <row r="159" spans="1:29" s="100" customFormat="1">
      <c r="A159" s="106">
        <v>44353</v>
      </c>
      <c r="B159" s="268"/>
      <c r="C159" s="269"/>
      <c r="D159" s="269"/>
      <c r="E159" s="268"/>
      <c r="F159" s="269"/>
      <c r="G159" s="269"/>
      <c r="H159" s="268"/>
      <c r="I159" s="269"/>
      <c r="J159" s="269"/>
      <c r="K159" s="101"/>
      <c r="L159" s="253"/>
      <c r="M159" s="253"/>
      <c r="N159" s="102"/>
      <c r="O159" s="252"/>
      <c r="P159" s="252"/>
      <c r="Q159" s="103"/>
      <c r="R159" s="103"/>
      <c r="S159" s="104"/>
      <c r="T159" s="104"/>
      <c r="U159" s="102"/>
      <c r="V159" s="103"/>
      <c r="W159" s="103"/>
      <c r="X159" s="270"/>
      <c r="Y159" s="254"/>
      <c r="Z159" s="254"/>
      <c r="AA159" s="105"/>
      <c r="AB159" s="105"/>
      <c r="AC159" s="105"/>
    </row>
    <row r="160" spans="1:29" s="100" customFormat="1">
      <c r="A160" s="106">
        <v>44354</v>
      </c>
      <c r="B160" s="268"/>
      <c r="C160" s="269"/>
      <c r="D160" s="269"/>
      <c r="E160" s="268"/>
      <c r="F160" s="269"/>
      <c r="G160" s="269"/>
      <c r="H160" s="268"/>
      <c r="I160" s="269"/>
      <c r="J160" s="269"/>
      <c r="K160" s="101"/>
      <c r="L160" s="253"/>
      <c r="M160" s="253"/>
      <c r="N160" s="102"/>
      <c r="O160" s="252"/>
      <c r="P160" s="252"/>
      <c r="Q160" s="103"/>
      <c r="R160" s="103"/>
      <c r="S160" s="104"/>
      <c r="T160" s="104"/>
      <c r="U160" s="102"/>
      <c r="V160" s="103"/>
      <c r="W160" s="103"/>
      <c r="X160" s="270"/>
      <c r="Y160" s="254"/>
      <c r="Z160" s="254"/>
      <c r="AA160" s="105"/>
      <c r="AB160" s="105"/>
      <c r="AC160" s="105"/>
    </row>
    <row r="161" spans="1:29" s="100" customFormat="1">
      <c r="A161" s="106">
        <v>44355</v>
      </c>
      <c r="B161" s="268"/>
      <c r="C161" s="269"/>
      <c r="D161" s="269"/>
      <c r="E161" s="268"/>
      <c r="F161" s="269"/>
      <c r="G161" s="269"/>
      <c r="H161" s="268"/>
      <c r="I161" s="269"/>
      <c r="J161" s="269"/>
      <c r="K161" s="101"/>
      <c r="L161" s="253"/>
      <c r="M161" s="253"/>
      <c r="N161" s="102"/>
      <c r="O161" s="252"/>
      <c r="P161" s="252"/>
      <c r="Q161" s="103"/>
      <c r="R161" s="103"/>
      <c r="S161" s="104"/>
      <c r="T161" s="104"/>
      <c r="U161" s="102"/>
      <c r="V161" s="103"/>
      <c r="W161" s="103"/>
      <c r="X161" s="270"/>
      <c r="Y161" s="254"/>
      <c r="Z161" s="254"/>
      <c r="AA161" s="105"/>
      <c r="AB161" s="105"/>
      <c r="AC161" s="105"/>
    </row>
    <row r="162" spans="1:29" s="100" customFormat="1">
      <c r="A162" s="106">
        <v>44356</v>
      </c>
      <c r="B162" s="268"/>
      <c r="C162" s="269"/>
      <c r="D162" s="269"/>
      <c r="E162" s="268"/>
      <c r="F162" s="269"/>
      <c r="G162" s="269"/>
      <c r="H162" s="268"/>
      <c r="I162" s="269"/>
      <c r="J162" s="269"/>
      <c r="K162" s="101"/>
      <c r="L162" s="253"/>
      <c r="M162" s="253"/>
      <c r="N162" s="102"/>
      <c r="O162" s="252"/>
      <c r="P162" s="252"/>
      <c r="Q162" s="103"/>
      <c r="R162" s="103"/>
      <c r="S162" s="104"/>
      <c r="T162" s="104"/>
      <c r="U162" s="102"/>
      <c r="V162" s="103"/>
      <c r="W162" s="103"/>
      <c r="X162" s="270"/>
      <c r="Y162" s="254"/>
      <c r="Z162" s="254"/>
      <c r="AA162" s="105"/>
      <c r="AB162" s="105"/>
      <c r="AC162" s="105"/>
    </row>
    <row r="163" spans="1:29" s="100" customFormat="1">
      <c r="A163" s="106">
        <v>44357</v>
      </c>
      <c r="B163" s="268"/>
      <c r="C163" s="269"/>
      <c r="D163" s="269"/>
      <c r="E163" s="268"/>
      <c r="F163" s="269"/>
      <c r="G163" s="269"/>
      <c r="H163" s="268"/>
      <c r="I163" s="269"/>
      <c r="J163" s="269"/>
      <c r="K163" s="101"/>
      <c r="L163" s="253"/>
      <c r="M163" s="253"/>
      <c r="N163" s="102"/>
      <c r="O163" s="252"/>
      <c r="P163" s="252"/>
      <c r="Q163" s="103"/>
      <c r="R163" s="103"/>
      <c r="S163" s="104"/>
      <c r="T163" s="104"/>
      <c r="U163" s="102"/>
      <c r="V163" s="103"/>
      <c r="W163" s="103"/>
      <c r="X163" s="270"/>
      <c r="Y163" s="254"/>
      <c r="Z163" s="254"/>
      <c r="AA163" s="105"/>
      <c r="AB163" s="105"/>
      <c r="AC163" s="105"/>
    </row>
    <row r="164" spans="1:29" s="100" customFormat="1">
      <c r="A164" s="106">
        <v>44358</v>
      </c>
      <c r="B164" s="268"/>
      <c r="C164" s="269"/>
      <c r="D164" s="269"/>
      <c r="E164" s="268"/>
      <c r="F164" s="269"/>
      <c r="G164" s="269"/>
      <c r="H164" s="268"/>
      <c r="I164" s="269"/>
      <c r="J164" s="269"/>
      <c r="K164" s="101"/>
      <c r="L164" s="253"/>
      <c r="M164" s="253"/>
      <c r="N164" s="102"/>
      <c r="O164" s="252"/>
      <c r="P164" s="252"/>
      <c r="Q164" s="103"/>
      <c r="R164" s="103"/>
      <c r="S164" s="104"/>
      <c r="T164" s="104"/>
      <c r="U164" s="102"/>
      <c r="V164" s="103"/>
      <c r="W164" s="103"/>
      <c r="X164" s="270"/>
      <c r="Y164" s="254"/>
      <c r="Z164" s="254"/>
      <c r="AA164" s="105"/>
      <c r="AB164" s="105"/>
      <c r="AC164" s="105"/>
    </row>
    <row r="165" spans="1:29" s="100" customFormat="1">
      <c r="A165" s="106">
        <v>44359</v>
      </c>
      <c r="B165" s="268"/>
      <c r="C165" s="269"/>
      <c r="D165" s="269"/>
      <c r="E165" s="268"/>
      <c r="F165" s="269"/>
      <c r="G165" s="269"/>
      <c r="H165" s="268"/>
      <c r="I165" s="269"/>
      <c r="J165" s="269"/>
      <c r="K165" s="101"/>
      <c r="L165" s="253"/>
      <c r="M165" s="253"/>
      <c r="N165" s="102"/>
      <c r="O165" s="252"/>
      <c r="P165" s="252"/>
      <c r="Q165" s="103"/>
      <c r="R165" s="103"/>
      <c r="S165" s="104"/>
      <c r="T165" s="104"/>
      <c r="U165" s="102"/>
      <c r="V165" s="103"/>
      <c r="W165" s="103"/>
      <c r="X165" s="270"/>
      <c r="Y165" s="254"/>
      <c r="Z165" s="254"/>
      <c r="AA165" s="105"/>
      <c r="AB165" s="105"/>
      <c r="AC165" s="105"/>
    </row>
    <row r="166" spans="1:29" s="100" customFormat="1">
      <c r="A166" s="106">
        <v>44360</v>
      </c>
      <c r="B166" s="268"/>
      <c r="C166" s="269"/>
      <c r="D166" s="269"/>
      <c r="E166" s="268"/>
      <c r="F166" s="269"/>
      <c r="G166" s="269"/>
      <c r="H166" s="268"/>
      <c r="I166" s="269"/>
      <c r="J166" s="269"/>
      <c r="K166" s="101"/>
      <c r="L166" s="253"/>
      <c r="M166" s="253"/>
      <c r="N166" s="102"/>
      <c r="O166" s="252"/>
      <c r="P166" s="252"/>
      <c r="Q166" s="103"/>
      <c r="R166" s="103"/>
      <c r="S166" s="104"/>
      <c r="T166" s="104"/>
      <c r="U166" s="102"/>
      <c r="V166" s="103"/>
      <c r="W166" s="103"/>
      <c r="X166" s="270"/>
      <c r="Y166" s="254"/>
      <c r="Z166" s="254"/>
      <c r="AA166" s="105"/>
      <c r="AB166" s="105"/>
      <c r="AC166" s="105"/>
    </row>
    <row r="167" spans="1:29" s="100" customFormat="1">
      <c r="A167" s="106">
        <v>44361</v>
      </c>
      <c r="B167" s="268"/>
      <c r="C167" s="269"/>
      <c r="D167" s="269"/>
      <c r="E167" s="268"/>
      <c r="F167" s="269"/>
      <c r="G167" s="269"/>
      <c r="H167" s="268"/>
      <c r="I167" s="269"/>
      <c r="J167" s="269"/>
      <c r="K167" s="101"/>
      <c r="L167" s="253"/>
      <c r="M167" s="253"/>
      <c r="N167" s="102"/>
      <c r="O167" s="252"/>
      <c r="P167" s="252"/>
      <c r="Q167" s="103"/>
      <c r="R167" s="103"/>
      <c r="S167" s="104"/>
      <c r="T167" s="104"/>
      <c r="U167" s="102"/>
      <c r="V167" s="103"/>
      <c r="W167" s="103"/>
      <c r="X167" s="270"/>
      <c r="Y167" s="254"/>
      <c r="Z167" s="254"/>
      <c r="AA167" s="105"/>
      <c r="AB167" s="105"/>
      <c r="AC167" s="105"/>
    </row>
    <row r="168" spans="1:29" s="100" customFormat="1">
      <c r="A168" s="106">
        <v>44362</v>
      </c>
      <c r="B168" s="268"/>
      <c r="C168" s="269"/>
      <c r="D168" s="269"/>
      <c r="E168" s="268"/>
      <c r="F168" s="269"/>
      <c r="G168" s="269"/>
      <c r="H168" s="268"/>
      <c r="I168" s="269"/>
      <c r="J168" s="269"/>
      <c r="K168" s="101"/>
      <c r="L168" s="253"/>
      <c r="M168" s="253"/>
      <c r="N168" s="102"/>
      <c r="O168" s="252"/>
      <c r="P168" s="252"/>
      <c r="Q168" s="103"/>
      <c r="R168" s="103"/>
      <c r="S168" s="104"/>
      <c r="T168" s="104"/>
      <c r="U168" s="102"/>
      <c r="V168" s="103"/>
      <c r="W168" s="103"/>
      <c r="X168" s="270"/>
      <c r="Y168" s="254"/>
      <c r="Z168" s="254"/>
      <c r="AA168" s="105"/>
      <c r="AB168" s="105"/>
      <c r="AC168" s="105"/>
    </row>
    <row r="169" spans="1:29" s="100" customFormat="1">
      <c r="A169" s="106">
        <v>44363</v>
      </c>
      <c r="B169" s="268"/>
      <c r="C169" s="269"/>
      <c r="D169" s="269"/>
      <c r="E169" s="268"/>
      <c r="F169" s="269"/>
      <c r="G169" s="269"/>
      <c r="H169" s="268"/>
      <c r="I169" s="269"/>
      <c r="J169" s="269"/>
      <c r="K169" s="101"/>
      <c r="L169" s="253"/>
      <c r="M169" s="253"/>
      <c r="N169" s="102"/>
      <c r="O169" s="252"/>
      <c r="P169" s="252"/>
      <c r="Q169" s="103"/>
      <c r="R169" s="103"/>
      <c r="S169" s="104"/>
      <c r="T169" s="104"/>
      <c r="U169" s="102"/>
      <c r="V169" s="103"/>
      <c r="W169" s="103"/>
      <c r="X169" s="270"/>
      <c r="Y169" s="254"/>
      <c r="Z169" s="254"/>
      <c r="AA169" s="105"/>
      <c r="AB169" s="105"/>
      <c r="AC169" s="105"/>
    </row>
    <row r="170" spans="1:29" s="100" customFormat="1">
      <c r="A170" s="106">
        <v>44364</v>
      </c>
      <c r="B170" s="268"/>
      <c r="C170" s="269"/>
      <c r="D170" s="269"/>
      <c r="E170" s="268"/>
      <c r="F170" s="269"/>
      <c r="G170" s="269"/>
      <c r="H170" s="268"/>
      <c r="I170" s="269"/>
      <c r="J170" s="269"/>
      <c r="K170" s="101"/>
      <c r="L170" s="253"/>
      <c r="M170" s="253"/>
      <c r="N170" s="102"/>
      <c r="O170" s="252"/>
      <c r="P170" s="252"/>
      <c r="Q170" s="103"/>
      <c r="R170" s="103"/>
      <c r="S170" s="104"/>
      <c r="T170" s="104"/>
      <c r="U170" s="102"/>
      <c r="V170" s="103"/>
      <c r="W170" s="103"/>
      <c r="X170" s="270"/>
      <c r="Y170" s="254"/>
      <c r="Z170" s="254"/>
      <c r="AA170" s="105"/>
      <c r="AB170" s="105"/>
      <c r="AC170" s="105"/>
    </row>
    <row r="171" spans="1:29" s="100" customFormat="1">
      <c r="A171" s="106">
        <v>44365</v>
      </c>
      <c r="B171" s="268"/>
      <c r="C171" s="269"/>
      <c r="D171" s="269"/>
      <c r="E171" s="268"/>
      <c r="F171" s="269"/>
      <c r="G171" s="269"/>
      <c r="H171" s="268"/>
      <c r="I171" s="269"/>
      <c r="J171" s="269"/>
      <c r="K171" s="101"/>
      <c r="L171" s="253"/>
      <c r="M171" s="253"/>
      <c r="N171" s="102"/>
      <c r="O171" s="252"/>
      <c r="P171" s="252"/>
      <c r="Q171" s="103"/>
      <c r="R171" s="103"/>
      <c r="S171" s="104"/>
      <c r="T171" s="104"/>
      <c r="U171" s="102"/>
      <c r="V171" s="103"/>
      <c r="W171" s="103"/>
      <c r="X171" s="270"/>
      <c r="Y171" s="254"/>
      <c r="Z171" s="254"/>
      <c r="AA171" s="105"/>
      <c r="AB171" s="105"/>
      <c r="AC171" s="105"/>
    </row>
    <row r="172" spans="1:29" s="100" customFormat="1">
      <c r="A172" s="106">
        <v>44366</v>
      </c>
      <c r="B172" s="268"/>
      <c r="C172" s="269"/>
      <c r="D172" s="269"/>
      <c r="E172" s="268"/>
      <c r="F172" s="269"/>
      <c r="G172" s="269"/>
      <c r="H172" s="268"/>
      <c r="I172" s="269"/>
      <c r="J172" s="269"/>
      <c r="K172" s="101"/>
      <c r="L172" s="253"/>
      <c r="M172" s="253"/>
      <c r="N172" s="102"/>
      <c r="O172" s="252"/>
      <c r="P172" s="252"/>
      <c r="Q172" s="103"/>
      <c r="R172" s="103"/>
      <c r="S172" s="104"/>
      <c r="T172" s="104"/>
      <c r="U172" s="102"/>
      <c r="V172" s="103"/>
      <c r="W172" s="103"/>
      <c r="X172" s="270"/>
      <c r="Y172" s="254"/>
      <c r="Z172" s="254"/>
      <c r="AA172" s="105"/>
      <c r="AB172" s="105"/>
      <c r="AC172" s="105"/>
    </row>
    <row r="173" spans="1:29" s="100" customFormat="1">
      <c r="A173" s="106">
        <v>44367</v>
      </c>
      <c r="B173" s="268"/>
      <c r="C173" s="269"/>
      <c r="D173" s="269"/>
      <c r="E173" s="268"/>
      <c r="F173" s="269"/>
      <c r="G173" s="269"/>
      <c r="H173" s="268"/>
      <c r="I173" s="269"/>
      <c r="J173" s="269"/>
      <c r="K173" s="101"/>
      <c r="L173" s="253"/>
      <c r="M173" s="253"/>
      <c r="N173" s="102"/>
      <c r="O173" s="252"/>
      <c r="P173" s="252"/>
      <c r="Q173" s="103"/>
      <c r="R173" s="103"/>
      <c r="S173" s="104"/>
      <c r="T173" s="104"/>
      <c r="U173" s="102"/>
      <c r="V173" s="103"/>
      <c r="W173" s="103"/>
      <c r="X173" s="270"/>
      <c r="Y173" s="254"/>
      <c r="Z173" s="254"/>
      <c r="AA173" s="105"/>
      <c r="AB173" s="105"/>
      <c r="AC173" s="105"/>
    </row>
    <row r="174" spans="1:29" s="100" customFormat="1">
      <c r="A174" s="106">
        <v>44368</v>
      </c>
      <c r="B174" s="268"/>
      <c r="C174" s="269"/>
      <c r="D174" s="269"/>
      <c r="E174" s="268"/>
      <c r="F174" s="269"/>
      <c r="G174" s="269"/>
      <c r="H174" s="268"/>
      <c r="I174" s="269"/>
      <c r="J174" s="269"/>
      <c r="K174" s="101"/>
      <c r="L174" s="253"/>
      <c r="M174" s="253"/>
      <c r="N174" s="102"/>
      <c r="O174" s="252"/>
      <c r="P174" s="252"/>
      <c r="Q174" s="103"/>
      <c r="R174" s="103"/>
      <c r="S174" s="104"/>
      <c r="T174" s="104"/>
      <c r="U174" s="102"/>
      <c r="V174" s="103"/>
      <c r="W174" s="103"/>
      <c r="X174" s="270"/>
      <c r="Y174" s="254"/>
      <c r="Z174" s="254"/>
      <c r="AA174" s="105"/>
      <c r="AB174" s="105"/>
      <c r="AC174" s="105"/>
    </row>
    <row r="175" spans="1:29" s="100" customFormat="1">
      <c r="A175" s="106">
        <v>44369</v>
      </c>
      <c r="B175" s="268"/>
      <c r="C175" s="269"/>
      <c r="D175" s="269"/>
      <c r="E175" s="268"/>
      <c r="F175" s="269"/>
      <c r="G175" s="269"/>
      <c r="H175" s="268"/>
      <c r="I175" s="269"/>
      <c r="J175" s="269"/>
      <c r="K175" s="101"/>
      <c r="L175" s="253"/>
      <c r="M175" s="253"/>
      <c r="N175" s="102"/>
      <c r="O175" s="252"/>
      <c r="P175" s="252"/>
      <c r="Q175" s="103"/>
      <c r="R175" s="103"/>
      <c r="S175" s="104"/>
      <c r="T175" s="104"/>
      <c r="U175" s="102"/>
      <c r="V175" s="103"/>
      <c r="W175" s="103"/>
      <c r="X175" s="270"/>
      <c r="Y175" s="254"/>
      <c r="Z175" s="254"/>
      <c r="AA175" s="105"/>
      <c r="AB175" s="105"/>
      <c r="AC175" s="105"/>
    </row>
    <row r="176" spans="1:29" s="100" customFormat="1">
      <c r="A176" s="106">
        <v>44370</v>
      </c>
      <c r="B176" s="268"/>
      <c r="C176" s="269"/>
      <c r="D176" s="269"/>
      <c r="E176" s="268"/>
      <c r="F176" s="269"/>
      <c r="G176" s="269"/>
      <c r="H176" s="268"/>
      <c r="I176" s="269"/>
      <c r="J176" s="269"/>
      <c r="K176" s="101"/>
      <c r="L176" s="253"/>
      <c r="M176" s="253"/>
      <c r="N176" s="102"/>
      <c r="O176" s="252"/>
      <c r="P176" s="252"/>
      <c r="Q176" s="103"/>
      <c r="R176" s="103"/>
      <c r="S176" s="104"/>
      <c r="T176" s="104"/>
      <c r="U176" s="102"/>
      <c r="V176" s="103"/>
      <c r="W176" s="103"/>
      <c r="X176" s="270"/>
      <c r="Y176" s="254"/>
      <c r="Z176" s="254"/>
      <c r="AA176" s="105"/>
      <c r="AB176" s="105"/>
      <c r="AC176" s="105"/>
    </row>
    <row r="177" spans="1:29" s="100" customFormat="1">
      <c r="A177" s="106">
        <v>44371</v>
      </c>
      <c r="B177" s="268"/>
      <c r="C177" s="269"/>
      <c r="D177" s="269"/>
      <c r="E177" s="268"/>
      <c r="F177" s="269"/>
      <c r="G177" s="269"/>
      <c r="H177" s="268"/>
      <c r="I177" s="269"/>
      <c r="J177" s="269"/>
      <c r="K177" s="101"/>
      <c r="L177" s="253"/>
      <c r="M177" s="253"/>
      <c r="N177" s="102"/>
      <c r="O177" s="252"/>
      <c r="P177" s="252"/>
      <c r="Q177" s="103"/>
      <c r="R177" s="103"/>
      <c r="S177" s="104"/>
      <c r="T177" s="104"/>
      <c r="U177" s="102"/>
      <c r="V177" s="103"/>
      <c r="W177" s="103"/>
      <c r="X177" s="270"/>
      <c r="Y177" s="254"/>
      <c r="Z177" s="254"/>
      <c r="AA177" s="105"/>
      <c r="AB177" s="105"/>
      <c r="AC177" s="105"/>
    </row>
    <row r="178" spans="1:29" s="100" customFormat="1">
      <c r="A178" s="106">
        <v>44372</v>
      </c>
      <c r="B178" s="268"/>
      <c r="C178" s="269"/>
      <c r="D178" s="269"/>
      <c r="E178" s="268"/>
      <c r="F178" s="269"/>
      <c r="G178" s="269"/>
      <c r="H178" s="268"/>
      <c r="I178" s="269"/>
      <c r="J178" s="269"/>
      <c r="K178" s="101"/>
      <c r="L178" s="253"/>
      <c r="M178" s="253"/>
      <c r="N178" s="102"/>
      <c r="O178" s="252"/>
      <c r="P178" s="252"/>
      <c r="Q178" s="103"/>
      <c r="R178" s="103"/>
      <c r="S178" s="104"/>
      <c r="T178" s="104"/>
      <c r="U178" s="102"/>
      <c r="V178" s="103"/>
      <c r="W178" s="103"/>
      <c r="X178" s="270"/>
      <c r="Y178" s="254"/>
      <c r="Z178" s="254"/>
      <c r="AA178" s="105"/>
      <c r="AB178" s="105"/>
      <c r="AC178" s="105"/>
    </row>
    <row r="179" spans="1:29" s="100" customFormat="1">
      <c r="A179" s="106">
        <v>44373</v>
      </c>
      <c r="B179" s="268"/>
      <c r="C179" s="269"/>
      <c r="D179" s="269"/>
      <c r="E179" s="268"/>
      <c r="F179" s="269"/>
      <c r="G179" s="269"/>
      <c r="H179" s="268"/>
      <c r="I179" s="269"/>
      <c r="J179" s="269"/>
      <c r="K179" s="101"/>
      <c r="L179" s="253"/>
      <c r="M179" s="253"/>
      <c r="N179" s="102"/>
      <c r="O179" s="252"/>
      <c r="P179" s="252"/>
      <c r="Q179" s="103"/>
      <c r="R179" s="103"/>
      <c r="S179" s="104"/>
      <c r="T179" s="104"/>
      <c r="U179" s="102"/>
      <c r="V179" s="103"/>
      <c r="W179" s="103"/>
      <c r="X179" s="270"/>
      <c r="Y179" s="254"/>
      <c r="Z179" s="254"/>
      <c r="AA179" s="105"/>
      <c r="AB179" s="105"/>
      <c r="AC179" s="105"/>
    </row>
    <row r="180" spans="1:29" s="100" customFormat="1">
      <c r="A180" s="106">
        <v>44374</v>
      </c>
      <c r="B180" s="268"/>
      <c r="C180" s="269"/>
      <c r="D180" s="269"/>
      <c r="E180" s="268"/>
      <c r="F180" s="269"/>
      <c r="G180" s="269"/>
      <c r="H180" s="268"/>
      <c r="I180" s="269"/>
      <c r="J180" s="269"/>
      <c r="K180" s="101"/>
      <c r="L180" s="253"/>
      <c r="M180" s="253"/>
      <c r="N180" s="102"/>
      <c r="O180" s="252"/>
      <c r="P180" s="252"/>
      <c r="Q180" s="103"/>
      <c r="R180" s="103"/>
      <c r="S180" s="104"/>
      <c r="T180" s="104"/>
      <c r="U180" s="102"/>
      <c r="V180" s="103"/>
      <c r="W180" s="103"/>
      <c r="X180" s="270"/>
      <c r="Y180" s="254"/>
      <c r="Z180" s="254"/>
      <c r="AA180" s="105"/>
      <c r="AB180" s="105"/>
      <c r="AC180" s="105"/>
    </row>
    <row r="181" spans="1:29" s="100" customFormat="1">
      <c r="A181" s="106">
        <v>44375</v>
      </c>
      <c r="B181" s="268"/>
      <c r="C181" s="269"/>
      <c r="D181" s="269"/>
      <c r="E181" s="268"/>
      <c r="F181" s="269"/>
      <c r="G181" s="269"/>
      <c r="H181" s="268"/>
      <c r="I181" s="269"/>
      <c r="J181" s="269"/>
      <c r="K181" s="101"/>
      <c r="L181" s="253"/>
      <c r="M181" s="253"/>
      <c r="N181" s="102"/>
      <c r="O181" s="252"/>
      <c r="P181" s="252"/>
      <c r="Q181" s="103"/>
      <c r="R181" s="103"/>
      <c r="S181" s="104"/>
      <c r="T181" s="104"/>
      <c r="U181" s="102"/>
      <c r="V181" s="103"/>
      <c r="W181" s="103"/>
      <c r="X181" s="270"/>
      <c r="Y181" s="254"/>
      <c r="Z181" s="254"/>
      <c r="AA181" s="105"/>
      <c r="AB181" s="105"/>
      <c r="AC181" s="105"/>
    </row>
    <row r="182" spans="1:29" s="100" customFormat="1">
      <c r="A182" s="106">
        <v>44376</v>
      </c>
      <c r="B182" s="268"/>
      <c r="C182" s="269"/>
      <c r="D182" s="269"/>
      <c r="E182" s="268"/>
      <c r="F182" s="269"/>
      <c r="G182" s="269"/>
      <c r="H182" s="268"/>
      <c r="I182" s="269"/>
      <c r="J182" s="269"/>
      <c r="K182" s="101"/>
      <c r="L182" s="253"/>
      <c r="M182" s="253"/>
      <c r="N182" s="102"/>
      <c r="O182" s="252"/>
      <c r="P182" s="252"/>
      <c r="Q182" s="103"/>
      <c r="R182" s="103"/>
      <c r="S182" s="104"/>
      <c r="T182" s="104"/>
      <c r="U182" s="102"/>
      <c r="V182" s="103"/>
      <c r="W182" s="103"/>
      <c r="X182" s="270"/>
      <c r="Y182" s="254"/>
      <c r="Z182" s="254"/>
      <c r="AA182" s="105"/>
      <c r="AB182" s="105"/>
      <c r="AC182" s="105"/>
    </row>
    <row r="183" spans="1:29" s="100" customFormat="1">
      <c r="A183" s="106">
        <v>44377</v>
      </c>
      <c r="B183" s="268"/>
      <c r="C183" s="269"/>
      <c r="D183" s="269"/>
      <c r="E183" s="268"/>
      <c r="F183" s="269"/>
      <c r="G183" s="269"/>
      <c r="H183" s="268"/>
      <c r="I183" s="269"/>
      <c r="J183" s="269"/>
      <c r="K183" s="101"/>
      <c r="L183" s="253"/>
      <c r="M183" s="253"/>
      <c r="N183" s="102"/>
      <c r="O183" s="252"/>
      <c r="P183" s="252"/>
      <c r="Q183" s="103"/>
      <c r="R183" s="103"/>
      <c r="S183" s="104"/>
      <c r="T183" s="104"/>
      <c r="U183" s="102"/>
      <c r="V183" s="103"/>
      <c r="W183" s="103"/>
      <c r="X183" s="270"/>
      <c r="Y183" s="254"/>
      <c r="Z183" s="254"/>
      <c r="AA183" s="105"/>
      <c r="AB183" s="105"/>
      <c r="AC183" s="105"/>
    </row>
    <row r="184" spans="1:29" s="100" customFormat="1">
      <c r="A184" s="106">
        <v>44378</v>
      </c>
      <c r="B184" s="268"/>
      <c r="C184" s="269"/>
      <c r="D184" s="269"/>
      <c r="E184" s="268"/>
      <c r="F184" s="269"/>
      <c r="G184" s="269"/>
      <c r="H184" s="268"/>
      <c r="I184" s="269"/>
      <c r="J184" s="269"/>
      <c r="K184" s="101"/>
      <c r="L184" s="253"/>
      <c r="M184" s="253"/>
      <c r="N184" s="102"/>
      <c r="O184" s="252"/>
      <c r="P184" s="252"/>
      <c r="Q184" s="103"/>
      <c r="R184" s="103"/>
      <c r="S184" s="104"/>
      <c r="T184" s="104"/>
      <c r="U184" s="102"/>
      <c r="V184" s="103"/>
      <c r="W184" s="103"/>
      <c r="X184" s="270"/>
      <c r="Y184" s="254"/>
      <c r="Z184" s="254"/>
      <c r="AA184" s="105"/>
      <c r="AB184" s="105"/>
      <c r="AC184" s="105"/>
    </row>
    <row r="185" spans="1:29" s="100" customFormat="1">
      <c r="A185" s="106">
        <v>44379</v>
      </c>
      <c r="B185" s="268"/>
      <c r="C185" s="269"/>
      <c r="D185" s="269"/>
      <c r="E185" s="268"/>
      <c r="F185" s="269"/>
      <c r="G185" s="269"/>
      <c r="H185" s="268"/>
      <c r="I185" s="269"/>
      <c r="J185" s="269"/>
      <c r="K185" s="101"/>
      <c r="L185" s="253"/>
      <c r="M185" s="253"/>
      <c r="N185" s="102"/>
      <c r="O185" s="252"/>
      <c r="P185" s="252"/>
      <c r="Q185" s="103"/>
      <c r="R185" s="103"/>
      <c r="S185" s="104"/>
      <c r="T185" s="104"/>
      <c r="U185" s="102"/>
      <c r="V185" s="103"/>
      <c r="W185" s="103"/>
      <c r="X185" s="270"/>
      <c r="Y185" s="254"/>
      <c r="Z185" s="254"/>
      <c r="AA185" s="105"/>
      <c r="AB185" s="105"/>
      <c r="AC185" s="105"/>
    </row>
    <row r="186" spans="1:29" s="100" customFormat="1">
      <c r="A186" s="106">
        <v>44380</v>
      </c>
      <c r="B186" s="268"/>
      <c r="C186" s="269"/>
      <c r="D186" s="269"/>
      <c r="E186" s="268"/>
      <c r="F186" s="269"/>
      <c r="G186" s="269"/>
      <c r="H186" s="268"/>
      <c r="I186" s="269"/>
      <c r="J186" s="269"/>
      <c r="K186" s="101"/>
      <c r="L186" s="253"/>
      <c r="M186" s="253"/>
      <c r="N186" s="102"/>
      <c r="O186" s="252"/>
      <c r="P186" s="252"/>
      <c r="Q186" s="103"/>
      <c r="R186" s="103"/>
      <c r="S186" s="104"/>
      <c r="T186" s="104"/>
      <c r="U186" s="102"/>
      <c r="V186" s="103"/>
      <c r="W186" s="103"/>
      <c r="X186" s="270"/>
      <c r="Y186" s="254"/>
      <c r="Z186" s="254"/>
      <c r="AA186" s="105"/>
      <c r="AB186" s="105"/>
      <c r="AC186" s="105"/>
    </row>
    <row r="187" spans="1:29" s="100" customFormat="1">
      <c r="A187" s="106">
        <v>44381</v>
      </c>
      <c r="B187" s="268"/>
      <c r="C187" s="269"/>
      <c r="D187" s="269"/>
      <c r="E187" s="268"/>
      <c r="F187" s="269"/>
      <c r="G187" s="269"/>
      <c r="H187" s="268"/>
      <c r="I187" s="269"/>
      <c r="J187" s="269"/>
      <c r="K187" s="101"/>
      <c r="L187" s="253"/>
      <c r="M187" s="253"/>
      <c r="N187" s="102"/>
      <c r="O187" s="252"/>
      <c r="P187" s="252"/>
      <c r="Q187" s="103"/>
      <c r="R187" s="103"/>
      <c r="S187" s="104"/>
      <c r="T187" s="104"/>
      <c r="U187" s="102"/>
      <c r="V187" s="103"/>
      <c r="W187" s="103"/>
      <c r="X187" s="270"/>
      <c r="Y187" s="254"/>
      <c r="Z187" s="254"/>
      <c r="AA187" s="105"/>
      <c r="AB187" s="105"/>
      <c r="AC187" s="105"/>
    </row>
    <row r="188" spans="1:29" s="100" customFormat="1">
      <c r="A188" s="106">
        <v>44382</v>
      </c>
      <c r="B188" s="268"/>
      <c r="C188" s="269"/>
      <c r="D188" s="269"/>
      <c r="E188" s="268"/>
      <c r="F188" s="269"/>
      <c r="G188" s="269"/>
      <c r="H188" s="268"/>
      <c r="I188" s="269"/>
      <c r="J188" s="269"/>
      <c r="K188" s="101"/>
      <c r="L188" s="253"/>
      <c r="M188" s="253"/>
      <c r="N188" s="102"/>
      <c r="O188" s="252"/>
      <c r="P188" s="252"/>
      <c r="Q188" s="103"/>
      <c r="R188" s="103"/>
      <c r="S188" s="104"/>
      <c r="T188" s="104"/>
      <c r="U188" s="102"/>
      <c r="V188" s="103"/>
      <c r="W188" s="103"/>
      <c r="X188" s="270"/>
      <c r="Y188" s="254"/>
      <c r="Z188" s="254"/>
      <c r="AA188" s="105"/>
      <c r="AB188" s="105"/>
      <c r="AC188" s="105"/>
    </row>
    <row r="189" spans="1:29" s="100" customFormat="1">
      <c r="A189" s="106">
        <v>44383</v>
      </c>
      <c r="B189" s="268"/>
      <c r="C189" s="269"/>
      <c r="D189" s="269"/>
      <c r="E189" s="268"/>
      <c r="F189" s="269"/>
      <c r="G189" s="269"/>
      <c r="H189" s="268"/>
      <c r="I189" s="269"/>
      <c r="J189" s="269"/>
      <c r="K189" s="101"/>
      <c r="L189" s="253"/>
      <c r="M189" s="253"/>
      <c r="N189" s="102"/>
      <c r="O189" s="252"/>
      <c r="P189" s="252"/>
      <c r="Q189" s="103"/>
      <c r="R189" s="103"/>
      <c r="S189" s="104"/>
      <c r="T189" s="104"/>
      <c r="U189" s="102"/>
      <c r="V189" s="103"/>
      <c r="W189" s="103"/>
      <c r="X189" s="270"/>
      <c r="Y189" s="254"/>
      <c r="Z189" s="254"/>
      <c r="AA189" s="105"/>
      <c r="AB189" s="105"/>
      <c r="AC189" s="105"/>
    </row>
    <row r="190" spans="1:29" s="100" customFormat="1">
      <c r="A190" s="106">
        <v>44384</v>
      </c>
      <c r="B190" s="268"/>
      <c r="C190" s="269"/>
      <c r="D190" s="269"/>
      <c r="E190" s="268"/>
      <c r="F190" s="269"/>
      <c r="G190" s="269"/>
      <c r="H190" s="268"/>
      <c r="I190" s="269"/>
      <c r="J190" s="269"/>
      <c r="K190" s="101"/>
      <c r="L190" s="253"/>
      <c r="M190" s="253"/>
      <c r="N190" s="102"/>
      <c r="O190" s="252"/>
      <c r="P190" s="252"/>
      <c r="Q190" s="103"/>
      <c r="R190" s="103"/>
      <c r="S190" s="104"/>
      <c r="T190" s="104"/>
      <c r="U190" s="102"/>
      <c r="V190" s="103"/>
      <c r="W190" s="103"/>
      <c r="X190" s="270"/>
      <c r="Y190" s="254"/>
      <c r="Z190" s="254"/>
      <c r="AA190" s="105"/>
      <c r="AB190" s="105"/>
      <c r="AC190" s="105"/>
    </row>
    <row r="191" spans="1:29" s="100" customFormat="1">
      <c r="A191" s="106">
        <v>44385</v>
      </c>
      <c r="B191" s="268"/>
      <c r="C191" s="269"/>
      <c r="D191" s="269"/>
      <c r="E191" s="268"/>
      <c r="F191" s="269"/>
      <c r="G191" s="269"/>
      <c r="H191" s="268"/>
      <c r="I191" s="269"/>
      <c r="J191" s="269"/>
      <c r="K191" s="101"/>
      <c r="L191" s="253"/>
      <c r="M191" s="253"/>
      <c r="N191" s="102"/>
      <c r="O191" s="252"/>
      <c r="P191" s="252"/>
      <c r="Q191" s="103"/>
      <c r="R191" s="103"/>
      <c r="S191" s="104"/>
      <c r="T191" s="104"/>
      <c r="U191" s="102"/>
      <c r="V191" s="103"/>
      <c r="W191" s="103"/>
      <c r="X191" s="270"/>
      <c r="Y191" s="254"/>
      <c r="Z191" s="254"/>
      <c r="AA191" s="105"/>
      <c r="AB191" s="105"/>
      <c r="AC191" s="105"/>
    </row>
    <row r="192" spans="1:29" s="100" customFormat="1">
      <c r="A192" s="106">
        <v>44386</v>
      </c>
      <c r="B192" s="268"/>
      <c r="C192" s="269"/>
      <c r="D192" s="269"/>
      <c r="E192" s="268"/>
      <c r="F192" s="269"/>
      <c r="G192" s="269"/>
      <c r="H192" s="268"/>
      <c r="I192" s="269"/>
      <c r="J192" s="269"/>
      <c r="K192" s="101"/>
      <c r="L192" s="253"/>
      <c r="M192" s="253"/>
      <c r="N192" s="102"/>
      <c r="O192" s="252"/>
      <c r="P192" s="252"/>
      <c r="Q192" s="103"/>
      <c r="R192" s="103"/>
      <c r="S192" s="104"/>
      <c r="T192" s="104"/>
      <c r="U192" s="102"/>
      <c r="V192" s="103"/>
      <c r="W192" s="103"/>
      <c r="X192" s="270"/>
      <c r="Y192" s="254"/>
      <c r="Z192" s="254"/>
      <c r="AA192" s="105"/>
      <c r="AB192" s="105"/>
      <c r="AC192" s="105"/>
    </row>
    <row r="193" spans="1:29" s="100" customFormat="1">
      <c r="A193" s="106">
        <v>44387</v>
      </c>
      <c r="B193" s="268"/>
      <c r="C193" s="269"/>
      <c r="D193" s="269"/>
      <c r="E193" s="268"/>
      <c r="F193" s="269"/>
      <c r="G193" s="269"/>
      <c r="H193" s="268"/>
      <c r="I193" s="269"/>
      <c r="J193" s="269"/>
      <c r="K193" s="101"/>
      <c r="L193" s="253"/>
      <c r="M193" s="253"/>
      <c r="N193" s="102"/>
      <c r="O193" s="252"/>
      <c r="P193" s="252"/>
      <c r="Q193" s="103"/>
      <c r="R193" s="103"/>
      <c r="S193" s="104"/>
      <c r="T193" s="104"/>
      <c r="U193" s="102"/>
      <c r="V193" s="103"/>
      <c r="W193" s="103"/>
      <c r="X193" s="270"/>
      <c r="Y193" s="254"/>
      <c r="Z193" s="254"/>
      <c r="AA193" s="105"/>
      <c r="AB193" s="105"/>
      <c r="AC193" s="105"/>
    </row>
    <row r="194" spans="1:29" s="100" customFormat="1">
      <c r="A194" s="106">
        <v>44388</v>
      </c>
      <c r="B194" s="268"/>
      <c r="C194" s="269"/>
      <c r="D194" s="269"/>
      <c r="E194" s="268"/>
      <c r="F194" s="269"/>
      <c r="G194" s="269"/>
      <c r="H194" s="268"/>
      <c r="I194" s="269"/>
      <c r="J194" s="269"/>
      <c r="K194" s="101"/>
      <c r="L194" s="253"/>
      <c r="M194" s="253"/>
      <c r="N194" s="102"/>
      <c r="O194" s="252"/>
      <c r="P194" s="252"/>
      <c r="Q194" s="103"/>
      <c r="R194" s="103"/>
      <c r="S194" s="104"/>
      <c r="T194" s="104"/>
      <c r="U194" s="102"/>
      <c r="V194" s="103"/>
      <c r="W194" s="103"/>
      <c r="X194" s="270"/>
      <c r="Y194" s="254"/>
      <c r="Z194" s="254"/>
      <c r="AA194" s="105"/>
      <c r="AB194" s="105"/>
      <c r="AC194" s="105"/>
    </row>
    <row r="195" spans="1:29" s="100" customFormat="1">
      <c r="A195" s="106">
        <v>44389</v>
      </c>
      <c r="B195" s="268"/>
      <c r="C195" s="269"/>
      <c r="D195" s="269"/>
      <c r="E195" s="268"/>
      <c r="F195" s="269"/>
      <c r="G195" s="269"/>
      <c r="H195" s="268"/>
      <c r="I195" s="269"/>
      <c r="J195" s="269"/>
      <c r="K195" s="101"/>
      <c r="L195" s="253"/>
      <c r="M195" s="253"/>
      <c r="N195" s="102"/>
      <c r="O195" s="252"/>
      <c r="P195" s="252"/>
      <c r="Q195" s="103"/>
      <c r="R195" s="103"/>
      <c r="S195" s="104"/>
      <c r="T195" s="104"/>
      <c r="U195" s="102"/>
      <c r="V195" s="103"/>
      <c r="W195" s="103"/>
      <c r="X195" s="270"/>
      <c r="Y195" s="254"/>
      <c r="Z195" s="254"/>
      <c r="AA195" s="105"/>
      <c r="AB195" s="105"/>
      <c r="AC195" s="105"/>
    </row>
    <row r="196" spans="1:29" s="100" customFormat="1">
      <c r="A196" s="106">
        <v>44390</v>
      </c>
      <c r="B196" s="268"/>
      <c r="C196" s="269"/>
      <c r="D196" s="269"/>
      <c r="E196" s="268"/>
      <c r="F196" s="269"/>
      <c r="G196" s="269"/>
      <c r="H196" s="268"/>
      <c r="I196" s="269"/>
      <c r="J196" s="269"/>
      <c r="K196" s="101"/>
      <c r="L196" s="253"/>
      <c r="M196" s="253"/>
      <c r="N196" s="102"/>
      <c r="O196" s="252"/>
      <c r="P196" s="252"/>
      <c r="Q196" s="103"/>
      <c r="R196" s="103"/>
      <c r="S196" s="104"/>
      <c r="T196" s="104"/>
      <c r="U196" s="102"/>
      <c r="V196" s="103"/>
      <c r="W196" s="103"/>
      <c r="X196" s="270"/>
      <c r="Y196" s="254"/>
      <c r="Z196" s="254"/>
      <c r="AA196" s="105"/>
      <c r="AB196" s="105"/>
      <c r="AC196" s="105"/>
    </row>
    <row r="197" spans="1:29" s="100" customFormat="1">
      <c r="A197" s="106">
        <v>44391</v>
      </c>
      <c r="B197" s="268"/>
      <c r="C197" s="269"/>
      <c r="D197" s="269"/>
      <c r="E197" s="268"/>
      <c r="F197" s="269"/>
      <c r="G197" s="269"/>
      <c r="H197" s="268"/>
      <c r="I197" s="269"/>
      <c r="J197" s="269"/>
      <c r="K197" s="101"/>
      <c r="L197" s="253"/>
      <c r="M197" s="253"/>
      <c r="N197" s="102"/>
      <c r="O197" s="252"/>
      <c r="P197" s="252"/>
      <c r="Q197" s="103"/>
      <c r="R197" s="103"/>
      <c r="S197" s="104"/>
      <c r="T197" s="104"/>
      <c r="U197" s="102"/>
      <c r="V197" s="103"/>
      <c r="W197" s="103"/>
      <c r="X197" s="270"/>
      <c r="Y197" s="254"/>
      <c r="Z197" s="254"/>
      <c r="AA197" s="105"/>
      <c r="AB197" s="105"/>
      <c r="AC197" s="105"/>
    </row>
    <row r="198" spans="1:29" s="100" customFormat="1">
      <c r="A198" s="106">
        <v>44392</v>
      </c>
      <c r="B198" s="268"/>
      <c r="C198" s="269"/>
      <c r="D198" s="269"/>
      <c r="E198" s="268"/>
      <c r="F198" s="269"/>
      <c r="G198" s="269"/>
      <c r="H198" s="268"/>
      <c r="I198" s="269"/>
      <c r="J198" s="269"/>
      <c r="K198" s="101"/>
      <c r="L198" s="253"/>
      <c r="M198" s="253"/>
      <c r="N198" s="102"/>
      <c r="O198" s="252"/>
      <c r="P198" s="252"/>
      <c r="Q198" s="103"/>
      <c r="R198" s="103"/>
      <c r="S198" s="104"/>
      <c r="T198" s="104"/>
      <c r="U198" s="102"/>
      <c r="V198" s="103"/>
      <c r="W198" s="103"/>
      <c r="X198" s="270"/>
      <c r="Y198" s="254"/>
      <c r="Z198" s="254"/>
      <c r="AA198" s="105"/>
      <c r="AB198" s="105"/>
      <c r="AC198" s="105"/>
    </row>
    <row r="199" spans="1:29" s="100" customFormat="1">
      <c r="A199" s="106">
        <v>44393</v>
      </c>
      <c r="B199" s="268"/>
      <c r="C199" s="269"/>
      <c r="D199" s="269"/>
      <c r="E199" s="268"/>
      <c r="F199" s="269"/>
      <c r="G199" s="269"/>
      <c r="H199" s="268"/>
      <c r="I199" s="269"/>
      <c r="J199" s="269"/>
      <c r="K199" s="101"/>
      <c r="L199" s="253"/>
      <c r="M199" s="253"/>
      <c r="N199" s="102"/>
      <c r="O199" s="252"/>
      <c r="P199" s="252"/>
      <c r="Q199" s="103"/>
      <c r="R199" s="103"/>
      <c r="S199" s="104"/>
      <c r="T199" s="104"/>
      <c r="U199" s="102"/>
      <c r="V199" s="103"/>
      <c r="W199" s="103"/>
      <c r="X199" s="270"/>
      <c r="Y199" s="254"/>
      <c r="Z199" s="254"/>
      <c r="AA199" s="105"/>
      <c r="AB199" s="105"/>
      <c r="AC199" s="105"/>
    </row>
    <row r="200" spans="1:29" s="100" customFormat="1">
      <c r="A200" s="106">
        <v>44394</v>
      </c>
      <c r="B200" s="268"/>
      <c r="C200" s="269"/>
      <c r="D200" s="269"/>
      <c r="E200" s="268"/>
      <c r="F200" s="269"/>
      <c r="G200" s="269"/>
      <c r="H200" s="268"/>
      <c r="I200" s="269"/>
      <c r="J200" s="269"/>
      <c r="K200" s="101"/>
      <c r="L200" s="253"/>
      <c r="M200" s="253"/>
      <c r="N200" s="102"/>
      <c r="O200" s="252"/>
      <c r="P200" s="252"/>
      <c r="Q200" s="103"/>
      <c r="R200" s="103"/>
      <c r="S200" s="104"/>
      <c r="T200" s="104"/>
      <c r="U200" s="102"/>
      <c r="V200" s="103"/>
      <c r="W200" s="103"/>
      <c r="X200" s="270"/>
      <c r="Y200" s="254"/>
      <c r="Z200" s="254"/>
      <c r="AA200" s="105"/>
      <c r="AB200" s="105"/>
      <c r="AC200" s="105"/>
    </row>
    <row r="201" spans="1:29" s="100" customFormat="1">
      <c r="A201" s="106">
        <v>44395</v>
      </c>
      <c r="B201" s="268"/>
      <c r="C201" s="269"/>
      <c r="D201" s="269"/>
      <c r="E201" s="268"/>
      <c r="F201" s="269"/>
      <c r="G201" s="269"/>
      <c r="H201" s="268"/>
      <c r="I201" s="269"/>
      <c r="J201" s="269"/>
      <c r="K201" s="101"/>
      <c r="L201" s="253"/>
      <c r="M201" s="253"/>
      <c r="N201" s="102"/>
      <c r="O201" s="252"/>
      <c r="P201" s="252"/>
      <c r="Q201" s="103"/>
      <c r="R201" s="103"/>
      <c r="S201" s="104"/>
      <c r="T201" s="104"/>
      <c r="U201" s="102"/>
      <c r="V201" s="103"/>
      <c r="W201" s="103"/>
      <c r="X201" s="270"/>
      <c r="Y201" s="254"/>
      <c r="Z201" s="254"/>
      <c r="AA201" s="105"/>
      <c r="AB201" s="105"/>
      <c r="AC201" s="105"/>
    </row>
    <row r="202" spans="1:29" s="100" customFormat="1">
      <c r="A202" s="106">
        <v>44396</v>
      </c>
      <c r="B202" s="268"/>
      <c r="C202" s="269"/>
      <c r="D202" s="269"/>
      <c r="E202" s="268"/>
      <c r="F202" s="269"/>
      <c r="G202" s="269"/>
      <c r="H202" s="268"/>
      <c r="I202" s="269"/>
      <c r="J202" s="269"/>
      <c r="K202" s="101"/>
      <c r="L202" s="253"/>
      <c r="M202" s="253"/>
      <c r="N202" s="102"/>
      <c r="O202" s="252"/>
      <c r="P202" s="252"/>
      <c r="Q202" s="103"/>
      <c r="R202" s="103"/>
      <c r="S202" s="104"/>
      <c r="T202" s="104"/>
      <c r="U202" s="102"/>
      <c r="V202" s="103"/>
      <c r="W202" s="103"/>
      <c r="X202" s="270"/>
      <c r="Y202" s="254"/>
      <c r="Z202" s="254"/>
      <c r="AA202" s="105"/>
      <c r="AB202" s="105"/>
      <c r="AC202" s="105"/>
    </row>
    <row r="203" spans="1:29" s="100" customFormat="1">
      <c r="A203" s="106">
        <v>44397</v>
      </c>
      <c r="B203" s="268"/>
      <c r="C203" s="269"/>
      <c r="D203" s="269"/>
      <c r="E203" s="268"/>
      <c r="F203" s="269"/>
      <c r="G203" s="269"/>
      <c r="H203" s="268"/>
      <c r="I203" s="269"/>
      <c r="J203" s="269"/>
      <c r="K203" s="101"/>
      <c r="L203" s="253"/>
      <c r="M203" s="253"/>
      <c r="N203" s="102"/>
      <c r="O203" s="252"/>
      <c r="P203" s="252"/>
      <c r="Q203" s="103"/>
      <c r="R203" s="103"/>
      <c r="S203" s="104"/>
      <c r="T203" s="104"/>
      <c r="U203" s="102"/>
      <c r="V203" s="103"/>
      <c r="W203" s="103"/>
      <c r="X203" s="270"/>
      <c r="Y203" s="254"/>
      <c r="Z203" s="254"/>
      <c r="AA203" s="105"/>
      <c r="AB203" s="105"/>
      <c r="AC203" s="105"/>
    </row>
    <row r="204" spans="1:29" s="100" customFormat="1">
      <c r="A204" s="106">
        <v>44398</v>
      </c>
      <c r="B204" s="268"/>
      <c r="C204" s="269"/>
      <c r="D204" s="269"/>
      <c r="E204" s="268"/>
      <c r="F204" s="269"/>
      <c r="G204" s="269"/>
      <c r="H204" s="268"/>
      <c r="I204" s="269"/>
      <c r="J204" s="269"/>
      <c r="K204" s="101"/>
      <c r="L204" s="253"/>
      <c r="M204" s="253"/>
      <c r="N204" s="102"/>
      <c r="O204" s="252"/>
      <c r="P204" s="252"/>
      <c r="Q204" s="103"/>
      <c r="R204" s="103"/>
      <c r="S204" s="104"/>
      <c r="T204" s="104"/>
      <c r="U204" s="102"/>
      <c r="V204" s="103"/>
      <c r="W204" s="103"/>
      <c r="X204" s="270"/>
      <c r="Y204" s="254"/>
      <c r="Z204" s="254"/>
      <c r="AA204" s="105"/>
      <c r="AB204" s="105"/>
      <c r="AC204" s="105"/>
    </row>
    <row r="205" spans="1:29" s="100" customFormat="1">
      <c r="A205" s="106">
        <v>44399</v>
      </c>
      <c r="B205" s="268"/>
      <c r="C205" s="269"/>
      <c r="D205" s="269"/>
      <c r="E205" s="268"/>
      <c r="F205" s="269"/>
      <c r="G205" s="269"/>
      <c r="H205" s="268"/>
      <c r="I205" s="269"/>
      <c r="J205" s="269"/>
      <c r="K205" s="101"/>
      <c r="L205" s="253"/>
      <c r="M205" s="253"/>
      <c r="N205" s="102"/>
      <c r="O205" s="252"/>
      <c r="P205" s="252"/>
      <c r="Q205" s="103"/>
      <c r="R205" s="103"/>
      <c r="S205" s="104"/>
      <c r="T205" s="104"/>
      <c r="U205" s="102"/>
      <c r="V205" s="103"/>
      <c r="W205" s="103"/>
      <c r="X205" s="270"/>
      <c r="Y205" s="254"/>
      <c r="Z205" s="254"/>
      <c r="AA205" s="105"/>
      <c r="AB205" s="105"/>
      <c r="AC205" s="105"/>
    </row>
    <row r="206" spans="1:29" s="100" customFormat="1">
      <c r="A206" s="106">
        <v>44400</v>
      </c>
      <c r="B206" s="268"/>
      <c r="C206" s="269"/>
      <c r="D206" s="269"/>
      <c r="E206" s="268"/>
      <c r="F206" s="269"/>
      <c r="G206" s="269"/>
      <c r="H206" s="268"/>
      <c r="I206" s="269"/>
      <c r="J206" s="269"/>
      <c r="K206" s="101"/>
      <c r="L206" s="253"/>
      <c r="M206" s="253"/>
      <c r="N206" s="102"/>
      <c r="O206" s="252"/>
      <c r="P206" s="252"/>
      <c r="Q206" s="103"/>
      <c r="R206" s="103"/>
      <c r="S206" s="104"/>
      <c r="T206" s="104"/>
      <c r="U206" s="102"/>
      <c r="V206" s="103"/>
      <c r="W206" s="103"/>
      <c r="X206" s="270"/>
      <c r="Y206" s="254"/>
      <c r="Z206" s="254"/>
      <c r="AA206" s="105"/>
      <c r="AB206" s="105"/>
      <c r="AC206" s="105"/>
    </row>
    <row r="207" spans="1:29" s="100" customFormat="1">
      <c r="A207" s="106">
        <v>44401</v>
      </c>
      <c r="B207" s="268"/>
      <c r="C207" s="269"/>
      <c r="D207" s="269"/>
      <c r="E207" s="268"/>
      <c r="F207" s="269"/>
      <c r="G207" s="269"/>
      <c r="H207" s="268"/>
      <c r="I207" s="269"/>
      <c r="J207" s="269"/>
      <c r="K207" s="101"/>
      <c r="L207" s="253"/>
      <c r="M207" s="253"/>
      <c r="N207" s="102"/>
      <c r="O207" s="252"/>
      <c r="P207" s="252"/>
      <c r="Q207" s="103"/>
      <c r="R207" s="103"/>
      <c r="S207" s="104"/>
      <c r="T207" s="104"/>
      <c r="U207" s="102"/>
      <c r="V207" s="103"/>
      <c r="W207" s="103"/>
      <c r="X207" s="270"/>
      <c r="Y207" s="254"/>
      <c r="Z207" s="254"/>
      <c r="AA207" s="105"/>
      <c r="AB207" s="105"/>
      <c r="AC207" s="105"/>
    </row>
    <row r="208" spans="1:29" s="100" customFormat="1">
      <c r="A208" s="106">
        <v>44402</v>
      </c>
      <c r="B208" s="268"/>
      <c r="C208" s="269"/>
      <c r="D208" s="269"/>
      <c r="E208" s="268"/>
      <c r="F208" s="269"/>
      <c r="G208" s="269"/>
      <c r="H208" s="268"/>
      <c r="I208" s="269"/>
      <c r="J208" s="269"/>
      <c r="K208" s="101"/>
      <c r="L208" s="253"/>
      <c r="M208" s="253"/>
      <c r="N208" s="102"/>
      <c r="O208" s="252"/>
      <c r="P208" s="252"/>
      <c r="Q208" s="103"/>
      <c r="R208" s="103"/>
      <c r="S208" s="104"/>
      <c r="T208" s="104"/>
      <c r="U208" s="102"/>
      <c r="V208" s="103"/>
      <c r="W208" s="103"/>
      <c r="X208" s="270"/>
      <c r="Y208" s="254"/>
      <c r="Z208" s="254"/>
      <c r="AA208" s="105"/>
      <c r="AB208" s="105"/>
      <c r="AC208" s="105"/>
    </row>
    <row r="209" spans="1:29" s="100" customFormat="1">
      <c r="A209" s="106">
        <v>44403</v>
      </c>
      <c r="B209" s="268"/>
      <c r="C209" s="269"/>
      <c r="D209" s="269"/>
      <c r="E209" s="268"/>
      <c r="F209" s="269"/>
      <c r="G209" s="269"/>
      <c r="H209" s="268"/>
      <c r="I209" s="269"/>
      <c r="J209" s="269"/>
      <c r="K209" s="101"/>
      <c r="L209" s="253"/>
      <c r="M209" s="253"/>
      <c r="N209" s="102"/>
      <c r="O209" s="252"/>
      <c r="P209" s="252"/>
      <c r="Q209" s="103"/>
      <c r="R209" s="103"/>
      <c r="S209" s="104"/>
      <c r="T209" s="104"/>
      <c r="U209" s="102"/>
      <c r="V209" s="103"/>
      <c r="W209" s="103"/>
      <c r="X209" s="270"/>
      <c r="Y209" s="254"/>
      <c r="Z209" s="254"/>
      <c r="AA209" s="105"/>
      <c r="AB209" s="105"/>
      <c r="AC209" s="105"/>
    </row>
    <row r="210" spans="1:29" s="100" customFormat="1">
      <c r="A210" s="106">
        <v>44404</v>
      </c>
      <c r="B210" s="268"/>
      <c r="C210" s="269"/>
      <c r="D210" s="269"/>
      <c r="E210" s="268"/>
      <c r="F210" s="269"/>
      <c r="G210" s="269"/>
      <c r="H210" s="268"/>
      <c r="I210" s="269"/>
      <c r="J210" s="269"/>
      <c r="K210" s="101"/>
      <c r="L210" s="253"/>
      <c r="M210" s="253"/>
      <c r="N210" s="102"/>
      <c r="O210" s="252"/>
      <c r="P210" s="252"/>
      <c r="Q210" s="103"/>
      <c r="R210" s="103"/>
      <c r="S210" s="104"/>
      <c r="T210" s="104"/>
      <c r="U210" s="102"/>
      <c r="V210" s="103"/>
      <c r="W210" s="103"/>
      <c r="X210" s="270"/>
      <c r="Y210" s="254"/>
      <c r="Z210" s="254"/>
      <c r="AA210" s="105"/>
      <c r="AB210" s="105"/>
      <c r="AC210" s="105"/>
    </row>
    <row r="211" spans="1:29" s="100" customFormat="1">
      <c r="A211" s="106">
        <v>44405</v>
      </c>
      <c r="B211" s="268"/>
      <c r="C211" s="269"/>
      <c r="D211" s="269"/>
      <c r="E211" s="268"/>
      <c r="F211" s="269"/>
      <c r="G211" s="269"/>
      <c r="H211" s="268"/>
      <c r="I211" s="269"/>
      <c r="J211" s="269"/>
      <c r="K211" s="101"/>
      <c r="L211" s="253"/>
      <c r="M211" s="253"/>
      <c r="N211" s="102"/>
      <c r="O211" s="252"/>
      <c r="P211" s="252"/>
      <c r="Q211" s="103"/>
      <c r="R211" s="103"/>
      <c r="S211" s="104"/>
      <c r="T211" s="104"/>
      <c r="U211" s="102"/>
      <c r="V211" s="103"/>
      <c r="W211" s="103"/>
      <c r="X211" s="270"/>
      <c r="Y211" s="254"/>
      <c r="Z211" s="254"/>
      <c r="AA211" s="105"/>
      <c r="AB211" s="105"/>
      <c r="AC211" s="105"/>
    </row>
    <row r="212" spans="1:29" s="100" customFormat="1">
      <c r="A212" s="106">
        <v>44406</v>
      </c>
      <c r="B212" s="268"/>
      <c r="C212" s="269"/>
      <c r="D212" s="269"/>
      <c r="E212" s="268"/>
      <c r="F212" s="269"/>
      <c r="G212" s="269"/>
      <c r="H212" s="268"/>
      <c r="I212" s="269"/>
      <c r="J212" s="269"/>
      <c r="K212" s="101"/>
      <c r="L212" s="253"/>
      <c r="M212" s="253"/>
      <c r="N212" s="102"/>
      <c r="O212" s="252"/>
      <c r="P212" s="252"/>
      <c r="Q212" s="103"/>
      <c r="R212" s="103"/>
      <c r="S212" s="104"/>
      <c r="T212" s="104"/>
      <c r="U212" s="102"/>
      <c r="V212" s="103"/>
      <c r="W212" s="103"/>
      <c r="X212" s="270"/>
      <c r="Y212" s="254"/>
      <c r="Z212" s="254"/>
      <c r="AA212" s="105"/>
      <c r="AB212" s="105"/>
      <c r="AC212" s="105"/>
    </row>
    <row r="213" spans="1:29" s="100" customFormat="1">
      <c r="A213" s="106">
        <v>44407</v>
      </c>
      <c r="B213" s="268"/>
      <c r="C213" s="269"/>
      <c r="D213" s="269"/>
      <c r="E213" s="268"/>
      <c r="F213" s="269"/>
      <c r="G213" s="269"/>
      <c r="H213" s="268"/>
      <c r="I213" s="269"/>
      <c r="J213" s="269"/>
      <c r="K213" s="101"/>
      <c r="L213" s="253"/>
      <c r="M213" s="253"/>
      <c r="N213" s="102"/>
      <c r="O213" s="252"/>
      <c r="P213" s="252"/>
      <c r="Q213" s="103"/>
      <c r="R213" s="103"/>
      <c r="S213" s="104"/>
      <c r="T213" s="104"/>
      <c r="U213" s="102"/>
      <c r="V213" s="103"/>
      <c r="W213" s="103"/>
      <c r="X213" s="270"/>
      <c r="Y213" s="254"/>
      <c r="Z213" s="254"/>
      <c r="AA213" s="105"/>
      <c r="AB213" s="105"/>
      <c r="AC213" s="105"/>
    </row>
    <row r="214" spans="1:29" s="100" customFormat="1">
      <c r="A214" s="106">
        <v>44408</v>
      </c>
      <c r="B214" s="268"/>
      <c r="C214" s="269"/>
      <c r="D214" s="269"/>
      <c r="E214" s="268"/>
      <c r="F214" s="269"/>
      <c r="G214" s="269"/>
      <c r="H214" s="268"/>
      <c r="I214" s="269"/>
      <c r="J214" s="269"/>
      <c r="K214" s="101"/>
      <c r="L214" s="253"/>
      <c r="M214" s="253"/>
      <c r="N214" s="102"/>
      <c r="O214" s="252"/>
      <c r="P214" s="252"/>
      <c r="Q214" s="103"/>
      <c r="R214" s="103"/>
      <c r="S214" s="104"/>
      <c r="T214" s="104"/>
      <c r="U214" s="102"/>
      <c r="V214" s="103"/>
      <c r="W214" s="103"/>
      <c r="X214" s="270"/>
      <c r="Y214" s="254"/>
      <c r="Z214" s="254"/>
      <c r="AA214" s="105"/>
      <c r="AB214" s="105"/>
      <c r="AC214" s="105"/>
    </row>
    <row r="215" spans="1:29" s="100" customFormat="1">
      <c r="A215" s="106">
        <v>44409</v>
      </c>
      <c r="B215" s="268"/>
      <c r="C215" s="269"/>
      <c r="D215" s="269"/>
      <c r="E215" s="268"/>
      <c r="F215" s="269"/>
      <c r="G215" s="269"/>
      <c r="H215" s="268"/>
      <c r="I215" s="269"/>
      <c r="J215" s="269"/>
      <c r="K215" s="101"/>
      <c r="L215" s="253"/>
      <c r="M215" s="253"/>
      <c r="N215" s="102"/>
      <c r="O215" s="252"/>
      <c r="P215" s="252"/>
      <c r="Q215" s="103"/>
      <c r="R215" s="103"/>
      <c r="S215" s="104"/>
      <c r="T215" s="104"/>
      <c r="U215" s="102"/>
      <c r="V215" s="103"/>
      <c r="W215" s="103"/>
      <c r="X215" s="270"/>
      <c r="Y215" s="254"/>
      <c r="Z215" s="254"/>
      <c r="AA215" s="105"/>
      <c r="AB215" s="105"/>
      <c r="AC215" s="105"/>
    </row>
    <row r="216" spans="1:29" s="100" customFormat="1">
      <c r="A216" s="106">
        <v>44410</v>
      </c>
      <c r="B216" s="268"/>
      <c r="C216" s="269"/>
      <c r="D216" s="269"/>
      <c r="E216" s="268"/>
      <c r="F216" s="269"/>
      <c r="G216" s="269"/>
      <c r="H216" s="268"/>
      <c r="I216" s="269"/>
      <c r="J216" s="269"/>
      <c r="K216" s="101"/>
      <c r="L216" s="253"/>
      <c r="M216" s="253"/>
      <c r="N216" s="102"/>
      <c r="O216" s="252"/>
      <c r="P216" s="252"/>
      <c r="Q216" s="103"/>
      <c r="R216" s="103"/>
      <c r="S216" s="104"/>
      <c r="T216" s="104"/>
      <c r="U216" s="102"/>
      <c r="V216" s="103"/>
      <c r="W216" s="103"/>
      <c r="X216" s="270"/>
      <c r="Y216" s="254"/>
      <c r="Z216" s="254"/>
      <c r="AA216" s="105"/>
      <c r="AB216" s="105"/>
      <c r="AC216" s="105"/>
    </row>
    <row r="217" spans="1:29" s="100" customFormat="1">
      <c r="A217" s="106">
        <v>44411</v>
      </c>
      <c r="B217" s="268"/>
      <c r="C217" s="269"/>
      <c r="D217" s="269"/>
      <c r="E217" s="268"/>
      <c r="F217" s="269"/>
      <c r="G217" s="269"/>
      <c r="H217" s="268"/>
      <c r="I217" s="269"/>
      <c r="J217" s="269"/>
      <c r="K217" s="101"/>
      <c r="L217" s="253"/>
      <c r="M217" s="253"/>
      <c r="N217" s="102"/>
      <c r="O217" s="252"/>
      <c r="P217" s="252"/>
      <c r="Q217" s="103"/>
      <c r="R217" s="103"/>
      <c r="S217" s="104"/>
      <c r="T217" s="104"/>
      <c r="U217" s="102"/>
      <c r="V217" s="103"/>
      <c r="W217" s="103"/>
      <c r="X217" s="270"/>
      <c r="Y217" s="254"/>
      <c r="Z217" s="254"/>
      <c r="AA217" s="105"/>
      <c r="AB217" s="105"/>
      <c r="AC217" s="105"/>
    </row>
    <row r="218" spans="1:29" s="100" customFormat="1">
      <c r="A218" s="106">
        <v>44412</v>
      </c>
      <c r="B218" s="268"/>
      <c r="C218" s="269"/>
      <c r="D218" s="269"/>
      <c r="E218" s="268"/>
      <c r="F218" s="269"/>
      <c r="G218" s="269"/>
      <c r="H218" s="268"/>
      <c r="I218" s="269"/>
      <c r="J218" s="269"/>
      <c r="K218" s="101"/>
      <c r="L218" s="253"/>
      <c r="M218" s="253"/>
      <c r="N218" s="102"/>
      <c r="O218" s="252"/>
      <c r="P218" s="252"/>
      <c r="Q218" s="103"/>
      <c r="R218" s="103"/>
      <c r="S218" s="104"/>
      <c r="T218" s="104"/>
      <c r="U218" s="102"/>
      <c r="V218" s="103"/>
      <c r="W218" s="103"/>
      <c r="X218" s="270"/>
      <c r="Y218" s="254"/>
      <c r="Z218" s="254"/>
      <c r="AA218" s="105"/>
      <c r="AB218" s="105"/>
      <c r="AC218" s="105"/>
    </row>
    <row r="219" spans="1:29" s="100" customFormat="1">
      <c r="A219" s="106">
        <v>44413</v>
      </c>
      <c r="B219" s="268"/>
      <c r="C219" s="269"/>
      <c r="D219" s="269"/>
      <c r="E219" s="268"/>
      <c r="F219" s="269"/>
      <c r="G219" s="269"/>
      <c r="H219" s="268"/>
      <c r="I219" s="269"/>
      <c r="J219" s="269"/>
      <c r="K219" s="101"/>
      <c r="L219" s="253"/>
      <c r="M219" s="253"/>
      <c r="N219" s="102"/>
      <c r="O219" s="252"/>
      <c r="P219" s="252"/>
      <c r="Q219" s="103"/>
      <c r="R219" s="103"/>
      <c r="S219" s="104"/>
      <c r="T219" s="104"/>
      <c r="U219" s="102"/>
      <c r="V219" s="103"/>
      <c r="W219" s="103"/>
      <c r="X219" s="270"/>
      <c r="Y219" s="254"/>
      <c r="Z219" s="254"/>
      <c r="AA219" s="105"/>
      <c r="AB219" s="105"/>
      <c r="AC219" s="105"/>
    </row>
    <row r="220" spans="1:29" s="100" customFormat="1">
      <c r="A220" s="106">
        <v>44414</v>
      </c>
      <c r="B220" s="268"/>
      <c r="C220" s="269"/>
      <c r="D220" s="269"/>
      <c r="E220" s="268"/>
      <c r="F220" s="269"/>
      <c r="G220" s="269"/>
      <c r="H220" s="268"/>
      <c r="I220" s="269"/>
      <c r="J220" s="269"/>
      <c r="K220" s="101"/>
      <c r="L220" s="253"/>
      <c r="M220" s="253"/>
      <c r="N220" s="102"/>
      <c r="O220" s="252"/>
      <c r="P220" s="252"/>
      <c r="Q220" s="103"/>
      <c r="R220" s="103"/>
      <c r="S220" s="104"/>
      <c r="T220" s="104"/>
      <c r="U220" s="102"/>
      <c r="V220" s="103"/>
      <c r="W220" s="103"/>
      <c r="X220" s="270"/>
      <c r="Y220" s="254"/>
      <c r="Z220" s="254"/>
      <c r="AA220" s="105"/>
      <c r="AB220" s="105"/>
      <c r="AC220" s="105"/>
    </row>
    <row r="221" spans="1:29" s="100" customFormat="1">
      <c r="A221" s="106">
        <v>44415</v>
      </c>
      <c r="B221" s="268"/>
      <c r="C221" s="269"/>
      <c r="D221" s="269"/>
      <c r="E221" s="268"/>
      <c r="F221" s="269"/>
      <c r="G221" s="269"/>
      <c r="H221" s="268"/>
      <c r="I221" s="269"/>
      <c r="J221" s="269"/>
      <c r="K221" s="101"/>
      <c r="L221" s="253"/>
      <c r="M221" s="253"/>
      <c r="N221" s="102"/>
      <c r="O221" s="252"/>
      <c r="P221" s="252"/>
      <c r="Q221" s="103"/>
      <c r="R221" s="103"/>
      <c r="S221" s="104"/>
      <c r="T221" s="104"/>
      <c r="U221" s="102"/>
      <c r="V221" s="103"/>
      <c r="W221" s="103"/>
      <c r="X221" s="270"/>
      <c r="Y221" s="254"/>
      <c r="Z221" s="254"/>
      <c r="AA221" s="105"/>
      <c r="AB221" s="105"/>
      <c r="AC221" s="105"/>
    </row>
    <row r="222" spans="1:29" s="100" customFormat="1">
      <c r="A222" s="106">
        <v>44416</v>
      </c>
      <c r="B222" s="268"/>
      <c r="C222" s="269"/>
      <c r="D222" s="269"/>
      <c r="E222" s="268"/>
      <c r="F222" s="269"/>
      <c r="G222" s="269"/>
      <c r="H222" s="268"/>
      <c r="I222" s="269"/>
      <c r="J222" s="269"/>
      <c r="K222" s="101"/>
      <c r="L222" s="253"/>
      <c r="M222" s="253"/>
      <c r="N222" s="102"/>
      <c r="O222" s="252"/>
      <c r="P222" s="252"/>
      <c r="Q222" s="103"/>
      <c r="R222" s="103"/>
      <c r="S222" s="104"/>
      <c r="T222" s="104"/>
      <c r="U222" s="102"/>
      <c r="V222" s="103"/>
      <c r="W222" s="103"/>
      <c r="X222" s="270"/>
      <c r="Y222" s="254"/>
      <c r="Z222" s="254"/>
      <c r="AA222" s="105"/>
      <c r="AB222" s="105"/>
      <c r="AC222" s="105"/>
    </row>
    <row r="223" spans="1:29" s="100" customFormat="1">
      <c r="A223" s="106">
        <v>44417</v>
      </c>
      <c r="B223" s="268"/>
      <c r="C223" s="269"/>
      <c r="D223" s="269"/>
      <c r="E223" s="268"/>
      <c r="F223" s="269"/>
      <c r="G223" s="269"/>
      <c r="H223" s="268"/>
      <c r="I223" s="269"/>
      <c r="J223" s="269"/>
      <c r="K223" s="101"/>
      <c r="L223" s="253"/>
      <c r="M223" s="253"/>
      <c r="N223" s="102"/>
      <c r="O223" s="252"/>
      <c r="P223" s="252"/>
      <c r="Q223" s="103"/>
      <c r="R223" s="103"/>
      <c r="S223" s="104"/>
      <c r="T223" s="104"/>
      <c r="U223" s="102"/>
      <c r="V223" s="103"/>
      <c r="W223" s="103"/>
      <c r="X223" s="270"/>
      <c r="Y223" s="254"/>
      <c r="Z223" s="254"/>
      <c r="AA223" s="105"/>
      <c r="AB223" s="105"/>
      <c r="AC223" s="105"/>
    </row>
    <row r="224" spans="1:29" s="100" customFormat="1">
      <c r="A224" s="106">
        <v>44418</v>
      </c>
      <c r="B224" s="268"/>
      <c r="C224" s="269"/>
      <c r="D224" s="269"/>
      <c r="E224" s="268"/>
      <c r="F224" s="269"/>
      <c r="G224" s="269"/>
      <c r="H224" s="268"/>
      <c r="I224" s="269"/>
      <c r="J224" s="269"/>
      <c r="K224" s="101"/>
      <c r="L224" s="253"/>
      <c r="M224" s="253"/>
      <c r="N224" s="102"/>
      <c r="O224" s="252"/>
      <c r="P224" s="252"/>
      <c r="Q224" s="103"/>
      <c r="R224" s="103"/>
      <c r="S224" s="104"/>
      <c r="T224" s="104"/>
      <c r="U224" s="102"/>
      <c r="V224" s="103"/>
      <c r="W224" s="103"/>
      <c r="X224" s="270"/>
      <c r="Y224" s="254"/>
      <c r="Z224" s="254"/>
      <c r="AA224" s="105"/>
      <c r="AB224" s="105"/>
      <c r="AC224" s="105"/>
    </row>
    <row r="225" spans="1:29" s="100" customFormat="1">
      <c r="A225" s="106">
        <v>44419</v>
      </c>
      <c r="B225" s="268"/>
      <c r="C225" s="269"/>
      <c r="D225" s="269"/>
      <c r="E225" s="268"/>
      <c r="F225" s="269"/>
      <c r="G225" s="269"/>
      <c r="H225" s="268"/>
      <c r="I225" s="269"/>
      <c r="J225" s="269"/>
      <c r="K225" s="101"/>
      <c r="L225" s="253"/>
      <c r="M225" s="253"/>
      <c r="N225" s="102"/>
      <c r="O225" s="252"/>
      <c r="P225" s="252"/>
      <c r="Q225" s="103"/>
      <c r="R225" s="103"/>
      <c r="S225" s="104"/>
      <c r="T225" s="104"/>
      <c r="U225" s="102"/>
      <c r="V225" s="103"/>
      <c r="W225" s="103"/>
      <c r="X225" s="270"/>
      <c r="Y225" s="254"/>
      <c r="Z225" s="254"/>
      <c r="AA225" s="105"/>
      <c r="AB225" s="105"/>
      <c r="AC225" s="105"/>
    </row>
    <row r="226" spans="1:29" s="100" customFormat="1">
      <c r="A226" s="106">
        <v>44420</v>
      </c>
      <c r="B226" s="268"/>
      <c r="C226" s="269"/>
      <c r="D226" s="269"/>
      <c r="E226" s="268"/>
      <c r="F226" s="269"/>
      <c r="G226" s="269"/>
      <c r="H226" s="268"/>
      <c r="I226" s="269"/>
      <c r="J226" s="269"/>
      <c r="K226" s="101"/>
      <c r="L226" s="253"/>
      <c r="M226" s="253"/>
      <c r="N226" s="102"/>
      <c r="O226" s="252"/>
      <c r="P226" s="252"/>
      <c r="Q226" s="103"/>
      <c r="R226" s="103"/>
      <c r="S226" s="104"/>
      <c r="T226" s="104"/>
      <c r="U226" s="102"/>
      <c r="V226" s="103"/>
      <c r="W226" s="103"/>
      <c r="X226" s="270"/>
      <c r="Y226" s="254"/>
      <c r="Z226" s="254"/>
      <c r="AA226" s="105"/>
      <c r="AB226" s="105"/>
      <c r="AC226" s="105"/>
    </row>
    <row r="227" spans="1:29" s="100" customFormat="1">
      <c r="A227" s="106">
        <v>44421</v>
      </c>
      <c r="B227" s="268"/>
      <c r="C227" s="269"/>
      <c r="D227" s="269"/>
      <c r="E227" s="268"/>
      <c r="F227" s="269"/>
      <c r="G227" s="269"/>
      <c r="H227" s="268"/>
      <c r="I227" s="269"/>
      <c r="J227" s="269"/>
      <c r="K227" s="101"/>
      <c r="L227" s="253"/>
      <c r="M227" s="253"/>
      <c r="N227" s="102"/>
      <c r="O227" s="252"/>
      <c r="P227" s="252"/>
      <c r="Q227" s="103"/>
      <c r="R227" s="103"/>
      <c r="S227" s="104"/>
      <c r="T227" s="104"/>
      <c r="U227" s="102"/>
      <c r="V227" s="103"/>
      <c r="W227" s="103"/>
      <c r="X227" s="270"/>
      <c r="Y227" s="254"/>
      <c r="Z227" s="254"/>
      <c r="AA227" s="105"/>
      <c r="AB227" s="105"/>
      <c r="AC227" s="105"/>
    </row>
    <row r="228" spans="1:29" s="100" customFormat="1">
      <c r="A228" s="106">
        <v>44422</v>
      </c>
      <c r="B228" s="268"/>
      <c r="C228" s="269"/>
      <c r="D228" s="269"/>
      <c r="E228" s="268"/>
      <c r="F228" s="269"/>
      <c r="G228" s="269"/>
      <c r="H228" s="268"/>
      <c r="I228" s="269"/>
      <c r="J228" s="269"/>
      <c r="K228" s="101"/>
      <c r="L228" s="253"/>
      <c r="M228" s="253"/>
      <c r="N228" s="102"/>
      <c r="O228" s="252"/>
      <c r="P228" s="252"/>
      <c r="Q228" s="103"/>
      <c r="R228" s="103"/>
      <c r="S228" s="104"/>
      <c r="T228" s="104"/>
      <c r="U228" s="102"/>
      <c r="V228" s="103"/>
      <c r="W228" s="103"/>
      <c r="X228" s="270"/>
      <c r="Y228" s="254"/>
      <c r="Z228" s="254"/>
      <c r="AA228" s="105"/>
      <c r="AB228" s="105"/>
      <c r="AC228" s="105"/>
    </row>
    <row r="229" spans="1:29" s="100" customFormat="1">
      <c r="A229" s="106">
        <v>44423</v>
      </c>
      <c r="B229" s="268"/>
      <c r="C229" s="269"/>
      <c r="D229" s="269"/>
      <c r="E229" s="268"/>
      <c r="F229" s="269"/>
      <c r="G229" s="269"/>
      <c r="H229" s="268"/>
      <c r="I229" s="269"/>
      <c r="J229" s="269"/>
      <c r="K229" s="101"/>
      <c r="L229" s="253"/>
      <c r="M229" s="253"/>
      <c r="N229" s="102"/>
      <c r="O229" s="252"/>
      <c r="P229" s="252"/>
      <c r="Q229" s="103"/>
      <c r="R229" s="103"/>
      <c r="S229" s="104"/>
      <c r="T229" s="104"/>
      <c r="U229" s="102"/>
      <c r="V229" s="103"/>
      <c r="W229" s="103"/>
      <c r="X229" s="270"/>
      <c r="Y229" s="254"/>
      <c r="Z229" s="254"/>
      <c r="AA229" s="105"/>
      <c r="AB229" s="105"/>
      <c r="AC229" s="105"/>
    </row>
    <row r="230" spans="1:29" s="100" customFormat="1">
      <c r="A230" s="106">
        <v>44424</v>
      </c>
      <c r="B230" s="268"/>
      <c r="C230" s="269"/>
      <c r="D230" s="269"/>
      <c r="E230" s="268"/>
      <c r="F230" s="269"/>
      <c r="G230" s="269"/>
      <c r="H230" s="268"/>
      <c r="I230" s="269"/>
      <c r="J230" s="269"/>
      <c r="K230" s="101"/>
      <c r="L230" s="253"/>
      <c r="M230" s="253"/>
      <c r="N230" s="102"/>
      <c r="O230" s="252"/>
      <c r="P230" s="252"/>
      <c r="Q230" s="103"/>
      <c r="R230" s="103"/>
      <c r="S230" s="104"/>
      <c r="T230" s="104"/>
      <c r="U230" s="102"/>
      <c r="V230" s="103"/>
      <c r="W230" s="103"/>
      <c r="X230" s="270"/>
      <c r="Y230" s="254"/>
      <c r="Z230" s="254"/>
      <c r="AA230" s="105"/>
      <c r="AB230" s="105"/>
      <c r="AC230" s="105"/>
    </row>
    <row r="231" spans="1:29" s="100" customFormat="1">
      <c r="A231" s="106">
        <v>44425</v>
      </c>
      <c r="B231" s="268"/>
      <c r="C231" s="269"/>
      <c r="D231" s="269"/>
      <c r="E231" s="268"/>
      <c r="F231" s="269"/>
      <c r="G231" s="269"/>
      <c r="H231" s="268"/>
      <c r="I231" s="269"/>
      <c r="J231" s="269"/>
      <c r="K231" s="101"/>
      <c r="L231" s="253"/>
      <c r="M231" s="253"/>
      <c r="N231" s="102"/>
      <c r="O231" s="252"/>
      <c r="P231" s="252"/>
      <c r="Q231" s="103"/>
      <c r="R231" s="103"/>
      <c r="S231" s="104"/>
      <c r="T231" s="104"/>
      <c r="U231" s="102"/>
      <c r="V231" s="103"/>
      <c r="W231" s="103"/>
      <c r="X231" s="270"/>
      <c r="Y231" s="254"/>
      <c r="Z231" s="254"/>
      <c r="AA231" s="105"/>
      <c r="AB231" s="105"/>
      <c r="AC231" s="105"/>
    </row>
    <row r="232" spans="1:29" s="100" customFormat="1">
      <c r="A232" s="106">
        <v>44426</v>
      </c>
      <c r="B232" s="268"/>
      <c r="C232" s="269"/>
      <c r="D232" s="269"/>
      <c r="E232" s="268"/>
      <c r="F232" s="269"/>
      <c r="G232" s="269"/>
      <c r="H232" s="268"/>
      <c r="I232" s="269"/>
      <c r="J232" s="269"/>
      <c r="K232" s="101"/>
      <c r="L232" s="253"/>
      <c r="M232" s="253"/>
      <c r="N232" s="102"/>
      <c r="O232" s="252"/>
      <c r="P232" s="252"/>
      <c r="Q232" s="103"/>
      <c r="R232" s="103"/>
      <c r="S232" s="104"/>
      <c r="T232" s="104"/>
      <c r="U232" s="102"/>
      <c r="V232" s="103"/>
      <c r="W232" s="103"/>
      <c r="X232" s="270"/>
      <c r="Y232" s="254"/>
      <c r="Z232" s="254"/>
      <c r="AA232" s="105"/>
      <c r="AB232" s="105"/>
      <c r="AC232" s="105"/>
    </row>
    <row r="233" spans="1:29" s="100" customFormat="1">
      <c r="A233" s="106">
        <v>44427</v>
      </c>
      <c r="B233" s="268"/>
      <c r="C233" s="269"/>
      <c r="D233" s="269"/>
      <c r="E233" s="268"/>
      <c r="F233" s="269"/>
      <c r="G233" s="269"/>
      <c r="H233" s="268"/>
      <c r="I233" s="269"/>
      <c r="J233" s="269"/>
      <c r="K233" s="101"/>
      <c r="L233" s="253"/>
      <c r="M233" s="253"/>
      <c r="N233" s="102"/>
      <c r="O233" s="252"/>
      <c r="P233" s="252"/>
      <c r="Q233" s="103"/>
      <c r="R233" s="103"/>
      <c r="S233" s="104"/>
      <c r="T233" s="104"/>
      <c r="U233" s="102"/>
      <c r="V233" s="103"/>
      <c r="W233" s="103"/>
      <c r="X233" s="270"/>
      <c r="Y233" s="254"/>
      <c r="Z233" s="254"/>
      <c r="AA233" s="105"/>
      <c r="AB233" s="105"/>
      <c r="AC233" s="105"/>
    </row>
    <row r="234" spans="1:29" s="100" customFormat="1">
      <c r="A234" s="106">
        <v>44428</v>
      </c>
      <c r="B234" s="268"/>
      <c r="C234" s="269"/>
      <c r="D234" s="269"/>
      <c r="E234" s="268"/>
      <c r="F234" s="269"/>
      <c r="G234" s="269"/>
      <c r="H234" s="268"/>
      <c r="I234" s="269"/>
      <c r="J234" s="269"/>
      <c r="K234" s="101"/>
      <c r="L234" s="253"/>
      <c r="M234" s="253"/>
      <c r="N234" s="102"/>
      <c r="O234" s="252"/>
      <c r="P234" s="252"/>
      <c r="Q234" s="103"/>
      <c r="R234" s="103"/>
      <c r="S234" s="104"/>
      <c r="T234" s="104"/>
      <c r="U234" s="102"/>
      <c r="V234" s="103"/>
      <c r="W234" s="103"/>
      <c r="X234" s="270"/>
      <c r="Y234" s="254"/>
      <c r="Z234" s="254"/>
      <c r="AA234" s="105"/>
      <c r="AB234" s="105"/>
      <c r="AC234" s="105"/>
    </row>
    <row r="235" spans="1:29" s="100" customFormat="1">
      <c r="A235" s="106">
        <v>44429</v>
      </c>
      <c r="B235" s="268"/>
      <c r="C235" s="269"/>
      <c r="D235" s="269"/>
      <c r="E235" s="268"/>
      <c r="F235" s="269"/>
      <c r="G235" s="269"/>
      <c r="H235" s="268"/>
      <c r="I235" s="269"/>
      <c r="J235" s="269"/>
      <c r="K235" s="101"/>
      <c r="L235" s="253"/>
      <c r="M235" s="253"/>
      <c r="N235" s="102"/>
      <c r="O235" s="252"/>
      <c r="P235" s="252"/>
      <c r="Q235" s="103"/>
      <c r="R235" s="103"/>
      <c r="S235" s="104"/>
      <c r="T235" s="104"/>
      <c r="U235" s="102"/>
      <c r="V235" s="103"/>
      <c r="W235" s="103"/>
      <c r="X235" s="270"/>
      <c r="Y235" s="254"/>
      <c r="Z235" s="254"/>
      <c r="AA235" s="105"/>
      <c r="AB235" s="105"/>
      <c r="AC235" s="105"/>
    </row>
    <row r="236" spans="1:29" s="100" customFormat="1">
      <c r="A236" s="106">
        <v>44430</v>
      </c>
      <c r="B236" s="268"/>
      <c r="C236" s="269"/>
      <c r="D236" s="269"/>
      <c r="E236" s="268"/>
      <c r="F236" s="269"/>
      <c r="G236" s="269"/>
      <c r="H236" s="268"/>
      <c r="I236" s="269"/>
      <c r="J236" s="269"/>
      <c r="K236" s="101"/>
      <c r="L236" s="253"/>
      <c r="M236" s="253"/>
      <c r="N236" s="102"/>
      <c r="O236" s="252"/>
      <c r="P236" s="252"/>
      <c r="Q236" s="103"/>
      <c r="R236" s="103"/>
      <c r="S236" s="104"/>
      <c r="T236" s="104"/>
      <c r="U236" s="102"/>
      <c r="V236" s="103"/>
      <c r="W236" s="103"/>
      <c r="X236" s="270"/>
      <c r="Y236" s="254"/>
      <c r="Z236" s="254"/>
      <c r="AA236" s="105"/>
      <c r="AB236" s="105"/>
      <c r="AC236" s="105"/>
    </row>
    <row r="237" spans="1:29" s="100" customFormat="1">
      <c r="A237" s="106">
        <v>44431</v>
      </c>
      <c r="B237" s="268"/>
      <c r="C237" s="269"/>
      <c r="D237" s="269"/>
      <c r="E237" s="268"/>
      <c r="F237" s="269"/>
      <c r="G237" s="269"/>
      <c r="H237" s="268"/>
      <c r="I237" s="269"/>
      <c r="J237" s="269"/>
      <c r="K237" s="101"/>
      <c r="L237" s="253"/>
      <c r="M237" s="253"/>
      <c r="N237" s="102"/>
      <c r="O237" s="252"/>
      <c r="P237" s="252"/>
      <c r="Q237" s="103"/>
      <c r="R237" s="103"/>
      <c r="S237" s="104"/>
      <c r="T237" s="104"/>
      <c r="U237" s="102"/>
      <c r="V237" s="103"/>
      <c r="W237" s="103"/>
      <c r="X237" s="270"/>
      <c r="Y237" s="254"/>
      <c r="Z237" s="254"/>
      <c r="AA237" s="105"/>
      <c r="AB237" s="105"/>
      <c r="AC237" s="105"/>
    </row>
    <row r="238" spans="1:29" s="100" customFormat="1">
      <c r="A238" s="106">
        <v>44432</v>
      </c>
      <c r="B238" s="268"/>
      <c r="C238" s="269"/>
      <c r="D238" s="269"/>
      <c r="E238" s="268"/>
      <c r="F238" s="269"/>
      <c r="G238" s="269"/>
      <c r="H238" s="268"/>
      <c r="I238" s="269"/>
      <c r="J238" s="269"/>
      <c r="K238" s="101"/>
      <c r="L238" s="253"/>
      <c r="M238" s="253"/>
      <c r="N238" s="102"/>
      <c r="O238" s="252"/>
      <c r="P238" s="252"/>
      <c r="Q238" s="103"/>
      <c r="R238" s="103"/>
      <c r="S238" s="104"/>
      <c r="T238" s="104"/>
      <c r="U238" s="102"/>
      <c r="V238" s="103"/>
      <c r="W238" s="103"/>
      <c r="X238" s="270"/>
      <c r="Y238" s="254"/>
      <c r="Z238" s="254"/>
      <c r="AA238" s="105"/>
      <c r="AB238" s="105"/>
      <c r="AC238" s="105"/>
    </row>
    <row r="239" spans="1:29" s="100" customFormat="1">
      <c r="A239" s="106">
        <v>44433</v>
      </c>
      <c r="B239" s="268"/>
      <c r="C239" s="269"/>
      <c r="D239" s="269"/>
      <c r="E239" s="268"/>
      <c r="F239" s="269"/>
      <c r="G239" s="269"/>
      <c r="H239" s="268"/>
      <c r="I239" s="269"/>
      <c r="J239" s="269"/>
      <c r="K239" s="101"/>
      <c r="L239" s="253"/>
      <c r="M239" s="253"/>
      <c r="N239" s="102"/>
      <c r="O239" s="252"/>
      <c r="P239" s="252"/>
      <c r="Q239" s="103"/>
      <c r="R239" s="103"/>
      <c r="S239" s="104"/>
      <c r="T239" s="104"/>
      <c r="U239" s="102"/>
      <c r="V239" s="103"/>
      <c r="W239" s="103"/>
      <c r="X239" s="270"/>
      <c r="Y239" s="254"/>
      <c r="Z239" s="254"/>
      <c r="AA239" s="105"/>
      <c r="AB239" s="105"/>
      <c r="AC239" s="105"/>
    </row>
    <row r="240" spans="1:29" s="100" customFormat="1">
      <c r="A240" s="106">
        <v>44434</v>
      </c>
      <c r="B240" s="268"/>
      <c r="C240" s="269"/>
      <c r="D240" s="269"/>
      <c r="E240" s="268"/>
      <c r="F240" s="269"/>
      <c r="G240" s="269"/>
      <c r="H240" s="268"/>
      <c r="I240" s="269"/>
      <c r="J240" s="269"/>
      <c r="K240" s="101"/>
      <c r="L240" s="253"/>
      <c r="M240" s="253"/>
      <c r="N240" s="102"/>
      <c r="O240" s="252"/>
      <c r="P240" s="252"/>
      <c r="Q240" s="103"/>
      <c r="R240" s="103"/>
      <c r="S240" s="104"/>
      <c r="T240" s="104"/>
      <c r="U240" s="102"/>
      <c r="V240" s="103"/>
      <c r="W240" s="103"/>
      <c r="X240" s="270"/>
      <c r="Y240" s="254"/>
      <c r="Z240" s="254"/>
      <c r="AA240" s="105"/>
      <c r="AB240" s="105"/>
      <c r="AC240" s="105"/>
    </row>
    <row r="241" spans="1:29" s="100" customFormat="1">
      <c r="A241" s="106">
        <v>44435</v>
      </c>
      <c r="B241" s="268"/>
      <c r="C241" s="269"/>
      <c r="D241" s="269"/>
      <c r="E241" s="268"/>
      <c r="F241" s="269"/>
      <c r="G241" s="269"/>
      <c r="H241" s="268"/>
      <c r="I241" s="269"/>
      <c r="J241" s="269"/>
      <c r="K241" s="101"/>
      <c r="L241" s="253"/>
      <c r="M241" s="253"/>
      <c r="N241" s="102"/>
      <c r="O241" s="252"/>
      <c r="P241" s="252"/>
      <c r="Q241" s="103"/>
      <c r="R241" s="103"/>
      <c r="S241" s="104"/>
      <c r="T241" s="104"/>
      <c r="U241" s="102"/>
      <c r="V241" s="103"/>
      <c r="W241" s="103"/>
      <c r="X241" s="270"/>
      <c r="Y241" s="254"/>
      <c r="Z241" s="254"/>
      <c r="AA241" s="105"/>
      <c r="AB241" s="105"/>
      <c r="AC241" s="105"/>
    </row>
    <row r="242" spans="1:29" s="100" customFormat="1">
      <c r="A242" s="106">
        <v>44436</v>
      </c>
      <c r="B242" s="268"/>
      <c r="C242" s="269"/>
      <c r="D242" s="269"/>
      <c r="E242" s="268"/>
      <c r="F242" s="269"/>
      <c r="G242" s="269"/>
      <c r="H242" s="268"/>
      <c r="I242" s="269"/>
      <c r="J242" s="269"/>
      <c r="K242" s="101"/>
      <c r="L242" s="253"/>
      <c r="M242" s="253"/>
      <c r="N242" s="102"/>
      <c r="O242" s="252"/>
      <c r="P242" s="252"/>
      <c r="Q242" s="103"/>
      <c r="R242" s="103"/>
      <c r="S242" s="104"/>
      <c r="T242" s="104"/>
      <c r="U242" s="102"/>
      <c r="V242" s="103"/>
      <c r="W242" s="103"/>
      <c r="X242" s="270"/>
      <c r="Y242" s="254"/>
      <c r="Z242" s="254"/>
      <c r="AA242" s="105"/>
      <c r="AB242" s="105"/>
      <c r="AC242" s="105"/>
    </row>
    <row r="243" spans="1:29" s="100" customFormat="1">
      <c r="A243" s="106">
        <v>44437</v>
      </c>
      <c r="B243" s="268"/>
      <c r="C243" s="269"/>
      <c r="D243" s="269"/>
      <c r="E243" s="268"/>
      <c r="F243" s="269"/>
      <c r="G243" s="269"/>
      <c r="H243" s="268"/>
      <c r="I243" s="269"/>
      <c r="J243" s="269"/>
      <c r="K243" s="101"/>
      <c r="L243" s="253"/>
      <c r="M243" s="253"/>
      <c r="N243" s="102"/>
      <c r="O243" s="252"/>
      <c r="P243" s="252"/>
      <c r="Q243" s="103"/>
      <c r="R243" s="103"/>
      <c r="S243" s="104"/>
      <c r="T243" s="104"/>
      <c r="U243" s="102"/>
      <c r="V243" s="103"/>
      <c r="W243" s="103"/>
      <c r="X243" s="270"/>
      <c r="Y243" s="254"/>
      <c r="Z243" s="254"/>
      <c r="AA243" s="105"/>
      <c r="AB243" s="105"/>
      <c r="AC243" s="105"/>
    </row>
    <row r="244" spans="1:29" s="100" customFormat="1">
      <c r="A244" s="106">
        <v>44438</v>
      </c>
      <c r="B244" s="268"/>
      <c r="C244" s="269"/>
      <c r="D244" s="269"/>
      <c r="E244" s="268"/>
      <c r="F244" s="269"/>
      <c r="G244" s="269"/>
      <c r="H244" s="268"/>
      <c r="I244" s="269"/>
      <c r="J244" s="269"/>
      <c r="K244" s="101"/>
      <c r="L244" s="253"/>
      <c r="M244" s="253"/>
      <c r="N244" s="102"/>
      <c r="O244" s="252"/>
      <c r="P244" s="252"/>
      <c r="Q244" s="103"/>
      <c r="R244" s="103"/>
      <c r="S244" s="104"/>
      <c r="T244" s="104"/>
      <c r="U244" s="102"/>
      <c r="V244" s="103"/>
      <c r="W244" s="103"/>
      <c r="X244" s="270"/>
      <c r="Y244" s="254"/>
      <c r="Z244" s="254"/>
      <c r="AA244" s="105"/>
      <c r="AB244" s="105"/>
      <c r="AC244" s="105"/>
    </row>
    <row r="245" spans="1:29" s="100" customFormat="1">
      <c r="A245" s="106">
        <v>44439</v>
      </c>
      <c r="B245" s="268"/>
      <c r="C245" s="269"/>
      <c r="D245" s="269"/>
      <c r="E245" s="268"/>
      <c r="F245" s="269"/>
      <c r="G245" s="269"/>
      <c r="H245" s="268"/>
      <c r="I245" s="269"/>
      <c r="J245" s="269"/>
      <c r="K245" s="101"/>
      <c r="L245" s="253"/>
      <c r="M245" s="253"/>
      <c r="N245" s="102"/>
      <c r="O245" s="252"/>
      <c r="P245" s="252"/>
      <c r="Q245" s="103"/>
      <c r="R245" s="103"/>
      <c r="S245" s="104"/>
      <c r="T245" s="104"/>
      <c r="U245" s="102"/>
      <c r="V245" s="103"/>
      <c r="W245" s="103"/>
      <c r="X245" s="270"/>
      <c r="Y245" s="254"/>
      <c r="Z245" s="254"/>
      <c r="AA245" s="105"/>
      <c r="AB245" s="105"/>
      <c r="AC245" s="105"/>
    </row>
    <row r="246" spans="1:29" s="100" customFormat="1">
      <c r="A246" s="106">
        <v>44440</v>
      </c>
      <c r="B246" s="268"/>
      <c r="C246" s="269"/>
      <c r="D246" s="269"/>
      <c r="E246" s="268"/>
      <c r="F246" s="269"/>
      <c r="G246" s="269"/>
      <c r="H246" s="268"/>
      <c r="I246" s="269"/>
      <c r="J246" s="269"/>
      <c r="K246" s="101"/>
      <c r="L246" s="253"/>
      <c r="M246" s="253"/>
      <c r="N246" s="102"/>
      <c r="O246" s="252"/>
      <c r="P246" s="252"/>
      <c r="Q246" s="103"/>
      <c r="R246" s="103"/>
      <c r="S246" s="104"/>
      <c r="T246" s="104"/>
      <c r="U246" s="102"/>
      <c r="V246" s="103"/>
      <c r="W246" s="103"/>
      <c r="X246" s="270"/>
      <c r="Y246" s="254"/>
      <c r="Z246" s="254"/>
      <c r="AA246" s="105"/>
      <c r="AB246" s="105"/>
      <c r="AC246" s="105"/>
    </row>
    <row r="247" spans="1:29" s="100" customFormat="1">
      <c r="A247" s="106">
        <v>44441</v>
      </c>
      <c r="B247" s="268"/>
      <c r="C247" s="269"/>
      <c r="D247" s="269"/>
      <c r="E247" s="268"/>
      <c r="F247" s="269"/>
      <c r="G247" s="269"/>
      <c r="H247" s="268"/>
      <c r="I247" s="269"/>
      <c r="J247" s="269"/>
      <c r="K247" s="101"/>
      <c r="L247" s="253"/>
      <c r="M247" s="253"/>
      <c r="N247" s="102"/>
      <c r="O247" s="252"/>
      <c r="P247" s="252"/>
      <c r="Q247" s="103"/>
      <c r="R247" s="103"/>
      <c r="S247" s="104"/>
      <c r="T247" s="104"/>
      <c r="U247" s="102"/>
      <c r="V247" s="103"/>
      <c r="W247" s="103"/>
      <c r="X247" s="270"/>
      <c r="Y247" s="254"/>
      <c r="Z247" s="254"/>
      <c r="AA247" s="105"/>
      <c r="AB247" s="105"/>
      <c r="AC247" s="105"/>
    </row>
    <row r="248" spans="1:29" s="100" customFormat="1">
      <c r="A248" s="106">
        <v>44442</v>
      </c>
      <c r="B248" s="268"/>
      <c r="C248" s="269"/>
      <c r="D248" s="269"/>
      <c r="E248" s="268"/>
      <c r="F248" s="269"/>
      <c r="G248" s="269"/>
      <c r="H248" s="268"/>
      <c r="I248" s="269"/>
      <c r="J248" s="269"/>
      <c r="K248" s="101"/>
      <c r="L248" s="253"/>
      <c r="M248" s="253"/>
      <c r="N248" s="102"/>
      <c r="O248" s="252"/>
      <c r="P248" s="252"/>
      <c r="Q248" s="103"/>
      <c r="R248" s="103"/>
      <c r="S248" s="104"/>
      <c r="T248" s="104"/>
      <c r="U248" s="102"/>
      <c r="V248" s="103"/>
      <c r="W248" s="103"/>
      <c r="X248" s="270"/>
      <c r="Y248" s="254"/>
      <c r="Z248" s="254"/>
      <c r="AA248" s="105"/>
      <c r="AB248" s="105"/>
      <c r="AC248" s="105"/>
    </row>
    <row r="249" spans="1:29" s="100" customFormat="1">
      <c r="A249" s="106">
        <v>44443</v>
      </c>
      <c r="B249" s="268"/>
      <c r="C249" s="269"/>
      <c r="D249" s="269"/>
      <c r="E249" s="268"/>
      <c r="F249" s="269"/>
      <c r="G249" s="269"/>
      <c r="H249" s="268"/>
      <c r="I249" s="269"/>
      <c r="J249" s="269"/>
      <c r="K249" s="101"/>
      <c r="L249" s="253"/>
      <c r="M249" s="253"/>
      <c r="N249" s="102"/>
      <c r="O249" s="252"/>
      <c r="P249" s="252"/>
      <c r="Q249" s="103"/>
      <c r="R249" s="103"/>
      <c r="S249" s="104"/>
      <c r="T249" s="104"/>
      <c r="U249" s="102"/>
      <c r="V249" s="103"/>
      <c r="W249" s="103"/>
      <c r="X249" s="270"/>
      <c r="Y249" s="254"/>
      <c r="Z249" s="254"/>
      <c r="AA249" s="105"/>
      <c r="AB249" s="105"/>
      <c r="AC249" s="105"/>
    </row>
    <row r="250" spans="1:29" s="100" customFormat="1">
      <c r="A250" s="106">
        <v>44444</v>
      </c>
      <c r="B250" s="268"/>
      <c r="C250" s="269"/>
      <c r="D250" s="269"/>
      <c r="E250" s="268"/>
      <c r="F250" s="269"/>
      <c r="G250" s="269"/>
      <c r="H250" s="268"/>
      <c r="I250" s="269"/>
      <c r="J250" s="269"/>
      <c r="K250" s="101"/>
      <c r="L250" s="253"/>
      <c r="M250" s="253"/>
      <c r="N250" s="102"/>
      <c r="O250" s="252"/>
      <c r="P250" s="252"/>
      <c r="Q250" s="103"/>
      <c r="R250" s="103"/>
      <c r="S250" s="104"/>
      <c r="T250" s="104"/>
      <c r="U250" s="102"/>
      <c r="V250" s="103"/>
      <c r="W250" s="103"/>
      <c r="X250" s="270"/>
      <c r="Y250" s="254"/>
      <c r="Z250" s="254"/>
      <c r="AA250" s="105"/>
      <c r="AB250" s="105"/>
      <c r="AC250" s="105"/>
    </row>
    <row r="251" spans="1:29" s="100" customFormat="1">
      <c r="A251" s="106">
        <v>44445</v>
      </c>
      <c r="B251" s="268"/>
      <c r="C251" s="269"/>
      <c r="D251" s="269"/>
      <c r="E251" s="268"/>
      <c r="F251" s="269"/>
      <c r="G251" s="269"/>
      <c r="H251" s="268"/>
      <c r="I251" s="269"/>
      <c r="J251" s="269"/>
      <c r="K251" s="101"/>
      <c r="L251" s="253"/>
      <c r="M251" s="253"/>
      <c r="N251" s="102"/>
      <c r="O251" s="252"/>
      <c r="P251" s="252"/>
      <c r="Q251" s="103"/>
      <c r="R251" s="103"/>
      <c r="S251" s="104"/>
      <c r="T251" s="104"/>
      <c r="U251" s="102"/>
      <c r="V251" s="103"/>
      <c r="W251" s="103"/>
      <c r="X251" s="270"/>
      <c r="Y251" s="254"/>
      <c r="Z251" s="254"/>
      <c r="AA251" s="105"/>
      <c r="AB251" s="105"/>
      <c r="AC251" s="105"/>
    </row>
    <row r="252" spans="1:29" s="100" customFormat="1">
      <c r="A252" s="106">
        <v>44446</v>
      </c>
      <c r="B252" s="268"/>
      <c r="C252" s="269"/>
      <c r="D252" s="269"/>
      <c r="E252" s="268"/>
      <c r="F252" s="269"/>
      <c r="G252" s="269"/>
      <c r="H252" s="268"/>
      <c r="I252" s="269"/>
      <c r="J252" s="269"/>
      <c r="K252" s="101"/>
      <c r="L252" s="253"/>
      <c r="M252" s="253"/>
      <c r="N252" s="102"/>
      <c r="O252" s="252"/>
      <c r="P252" s="252"/>
      <c r="Q252" s="103"/>
      <c r="R252" s="103"/>
      <c r="S252" s="104"/>
      <c r="T252" s="104"/>
      <c r="U252" s="102"/>
      <c r="V252" s="103"/>
      <c r="W252" s="103"/>
      <c r="X252" s="270"/>
      <c r="Y252" s="254"/>
      <c r="Z252" s="254"/>
      <c r="AA252" s="105"/>
      <c r="AB252" s="105"/>
      <c r="AC252" s="105"/>
    </row>
    <row r="253" spans="1:29" s="100" customFormat="1">
      <c r="A253" s="106">
        <v>44447</v>
      </c>
      <c r="B253" s="268"/>
      <c r="C253" s="269"/>
      <c r="D253" s="269"/>
      <c r="E253" s="268"/>
      <c r="F253" s="269"/>
      <c r="G253" s="269"/>
      <c r="H253" s="268"/>
      <c r="I253" s="269"/>
      <c r="J253" s="269"/>
      <c r="K253" s="101"/>
      <c r="L253" s="253"/>
      <c r="M253" s="253"/>
      <c r="N253" s="102"/>
      <c r="O253" s="252"/>
      <c r="P253" s="252"/>
      <c r="Q253" s="103"/>
      <c r="R253" s="103"/>
      <c r="S253" s="104"/>
      <c r="T253" s="104"/>
      <c r="U253" s="102"/>
      <c r="V253" s="103"/>
      <c r="W253" s="103"/>
      <c r="X253" s="270"/>
      <c r="Y253" s="254"/>
      <c r="Z253" s="254"/>
      <c r="AA253" s="105"/>
      <c r="AB253" s="105"/>
      <c r="AC253" s="105"/>
    </row>
    <row r="254" spans="1:29" s="100" customFormat="1">
      <c r="A254" s="106">
        <v>44448</v>
      </c>
      <c r="B254" s="268"/>
      <c r="C254" s="269"/>
      <c r="D254" s="269"/>
      <c r="E254" s="268"/>
      <c r="F254" s="269"/>
      <c r="G254" s="269"/>
      <c r="H254" s="268"/>
      <c r="I254" s="269"/>
      <c r="J254" s="269"/>
      <c r="K254" s="101"/>
      <c r="L254" s="253"/>
      <c r="M254" s="253"/>
      <c r="N254" s="102"/>
      <c r="O254" s="252"/>
      <c r="P254" s="252"/>
      <c r="Q254" s="103"/>
      <c r="R254" s="103"/>
      <c r="S254" s="104"/>
      <c r="T254" s="104"/>
      <c r="U254" s="102"/>
      <c r="V254" s="103"/>
      <c r="W254" s="103"/>
      <c r="X254" s="270"/>
      <c r="Y254" s="254"/>
      <c r="Z254" s="254"/>
      <c r="AA254" s="105"/>
      <c r="AB254" s="105"/>
      <c r="AC254" s="105"/>
    </row>
    <row r="255" spans="1:29" s="100" customFormat="1">
      <c r="A255" s="106">
        <v>44449</v>
      </c>
      <c r="B255" s="268"/>
      <c r="C255" s="269"/>
      <c r="D255" s="269"/>
      <c r="E255" s="268"/>
      <c r="F255" s="269"/>
      <c r="G255" s="269"/>
      <c r="H255" s="268"/>
      <c r="I255" s="269"/>
      <c r="J255" s="269"/>
      <c r="K255" s="101"/>
      <c r="L255" s="253"/>
      <c r="M255" s="253"/>
      <c r="N255" s="102"/>
      <c r="O255" s="252"/>
      <c r="P255" s="252"/>
      <c r="Q255" s="103"/>
      <c r="R255" s="103"/>
      <c r="S255" s="104"/>
      <c r="T255" s="104"/>
      <c r="U255" s="102"/>
      <c r="V255" s="103"/>
      <c r="W255" s="103"/>
      <c r="X255" s="270"/>
      <c r="Y255" s="254"/>
      <c r="Z255" s="254"/>
      <c r="AA255" s="105"/>
      <c r="AB255" s="105"/>
      <c r="AC255" s="105"/>
    </row>
    <row r="256" spans="1:29" s="100" customFormat="1">
      <c r="A256" s="106">
        <v>44450</v>
      </c>
      <c r="B256" s="268"/>
      <c r="C256" s="269"/>
      <c r="D256" s="269"/>
      <c r="E256" s="268"/>
      <c r="F256" s="269"/>
      <c r="G256" s="269"/>
      <c r="H256" s="268"/>
      <c r="I256" s="269"/>
      <c r="J256" s="269"/>
      <c r="K256" s="101"/>
      <c r="L256" s="253"/>
      <c r="M256" s="253"/>
      <c r="N256" s="102"/>
      <c r="O256" s="252"/>
      <c r="P256" s="252"/>
      <c r="Q256" s="103"/>
      <c r="R256" s="103"/>
      <c r="S256" s="104"/>
      <c r="T256" s="104"/>
      <c r="U256" s="102"/>
      <c r="V256" s="103"/>
      <c r="W256" s="103"/>
      <c r="X256" s="270"/>
      <c r="Y256" s="254"/>
      <c r="Z256" s="254"/>
      <c r="AA256" s="105"/>
      <c r="AB256" s="105"/>
      <c r="AC256" s="105"/>
    </row>
    <row r="257" spans="1:29" s="100" customFormat="1">
      <c r="A257" s="106">
        <v>44451</v>
      </c>
      <c r="B257" s="268"/>
      <c r="C257" s="269"/>
      <c r="D257" s="269"/>
      <c r="E257" s="268"/>
      <c r="F257" s="269"/>
      <c r="G257" s="269"/>
      <c r="H257" s="268"/>
      <c r="I257" s="269"/>
      <c r="J257" s="269"/>
      <c r="K257" s="101"/>
      <c r="L257" s="253"/>
      <c r="M257" s="253"/>
      <c r="N257" s="102"/>
      <c r="O257" s="252"/>
      <c r="P257" s="252"/>
      <c r="Q257" s="103"/>
      <c r="R257" s="103"/>
      <c r="S257" s="104"/>
      <c r="T257" s="104"/>
      <c r="U257" s="102"/>
      <c r="V257" s="103"/>
      <c r="W257" s="103"/>
      <c r="X257" s="270"/>
      <c r="Y257" s="254"/>
      <c r="Z257" s="254"/>
      <c r="AA257" s="105"/>
      <c r="AB257" s="105"/>
      <c r="AC257" s="105"/>
    </row>
    <row r="258" spans="1:29" s="100" customFormat="1">
      <c r="A258" s="106">
        <v>44452</v>
      </c>
      <c r="B258" s="268"/>
      <c r="C258" s="269"/>
      <c r="D258" s="269"/>
      <c r="E258" s="268"/>
      <c r="F258" s="269"/>
      <c r="G258" s="269"/>
      <c r="H258" s="268"/>
      <c r="I258" s="269"/>
      <c r="J258" s="269"/>
      <c r="K258" s="101"/>
      <c r="L258" s="253"/>
      <c r="M258" s="253"/>
      <c r="N258" s="102"/>
      <c r="O258" s="252"/>
      <c r="P258" s="252"/>
      <c r="Q258" s="103"/>
      <c r="R258" s="103"/>
      <c r="S258" s="104"/>
      <c r="T258" s="104"/>
      <c r="U258" s="102"/>
      <c r="V258" s="103"/>
      <c r="W258" s="103"/>
      <c r="X258" s="270"/>
      <c r="Y258" s="254"/>
      <c r="Z258" s="254"/>
      <c r="AA258" s="105"/>
      <c r="AB258" s="105"/>
      <c r="AC258" s="105"/>
    </row>
    <row r="259" spans="1:29" s="100" customFormat="1">
      <c r="A259" s="106">
        <v>44453</v>
      </c>
      <c r="B259" s="268"/>
      <c r="C259" s="269"/>
      <c r="D259" s="269"/>
      <c r="E259" s="268"/>
      <c r="F259" s="269"/>
      <c r="G259" s="269"/>
      <c r="H259" s="268"/>
      <c r="I259" s="269"/>
      <c r="J259" s="269"/>
      <c r="K259" s="101"/>
      <c r="L259" s="253"/>
      <c r="M259" s="253"/>
      <c r="N259" s="102"/>
      <c r="O259" s="252"/>
      <c r="P259" s="252"/>
      <c r="Q259" s="103"/>
      <c r="R259" s="103"/>
      <c r="S259" s="104"/>
      <c r="T259" s="104"/>
      <c r="U259" s="102"/>
      <c r="V259" s="103"/>
      <c r="W259" s="103"/>
      <c r="X259" s="270"/>
      <c r="Y259" s="254"/>
      <c r="Z259" s="254"/>
      <c r="AA259" s="105"/>
      <c r="AB259" s="105"/>
      <c r="AC259" s="105"/>
    </row>
    <row r="260" spans="1:29" s="100" customFormat="1">
      <c r="A260" s="106">
        <v>44454</v>
      </c>
      <c r="B260" s="268"/>
      <c r="C260" s="269"/>
      <c r="D260" s="269"/>
      <c r="E260" s="268"/>
      <c r="F260" s="269"/>
      <c r="G260" s="269"/>
      <c r="H260" s="268"/>
      <c r="I260" s="269"/>
      <c r="J260" s="269"/>
      <c r="K260" s="101"/>
      <c r="L260" s="253"/>
      <c r="M260" s="253"/>
      <c r="N260" s="102"/>
      <c r="O260" s="252"/>
      <c r="P260" s="252"/>
      <c r="Q260" s="103"/>
      <c r="R260" s="103"/>
      <c r="S260" s="104"/>
      <c r="T260" s="104"/>
      <c r="U260" s="102"/>
      <c r="V260" s="103"/>
      <c r="W260" s="103"/>
      <c r="X260" s="270"/>
      <c r="Y260" s="254"/>
      <c r="Z260" s="254"/>
      <c r="AA260" s="105"/>
      <c r="AB260" s="105"/>
      <c r="AC260" s="105"/>
    </row>
    <row r="261" spans="1:29" s="100" customFormat="1">
      <c r="A261" s="106">
        <v>44455</v>
      </c>
      <c r="B261" s="268"/>
      <c r="C261" s="269"/>
      <c r="D261" s="269"/>
      <c r="E261" s="268"/>
      <c r="F261" s="269"/>
      <c r="G261" s="269"/>
      <c r="H261" s="268"/>
      <c r="I261" s="269"/>
      <c r="J261" s="269"/>
      <c r="K261" s="101"/>
      <c r="L261" s="253"/>
      <c r="M261" s="253"/>
      <c r="N261" s="102"/>
      <c r="O261" s="252"/>
      <c r="P261" s="252"/>
      <c r="Q261" s="103"/>
      <c r="R261" s="103"/>
      <c r="S261" s="104"/>
      <c r="T261" s="104"/>
      <c r="U261" s="102"/>
      <c r="V261" s="103"/>
      <c r="W261" s="103"/>
      <c r="X261" s="270"/>
      <c r="Y261" s="254"/>
      <c r="Z261" s="254"/>
      <c r="AA261" s="105"/>
      <c r="AB261" s="105"/>
      <c r="AC261" s="105"/>
    </row>
    <row r="262" spans="1:29" s="100" customFormat="1">
      <c r="A262" s="106">
        <v>44456</v>
      </c>
      <c r="B262" s="268"/>
      <c r="C262" s="269"/>
      <c r="D262" s="269"/>
      <c r="E262" s="268"/>
      <c r="F262" s="269"/>
      <c r="G262" s="269"/>
      <c r="H262" s="268"/>
      <c r="I262" s="269"/>
      <c r="J262" s="269"/>
      <c r="K262" s="101"/>
      <c r="L262" s="253"/>
      <c r="M262" s="253"/>
      <c r="N262" s="102"/>
      <c r="O262" s="252"/>
      <c r="P262" s="252"/>
      <c r="Q262" s="103"/>
      <c r="R262" s="103"/>
      <c r="S262" s="104"/>
      <c r="T262" s="104"/>
      <c r="U262" s="102"/>
      <c r="V262" s="103"/>
      <c r="W262" s="103"/>
      <c r="X262" s="270"/>
      <c r="Y262" s="254"/>
      <c r="Z262" s="254"/>
      <c r="AA262" s="105"/>
      <c r="AB262" s="105"/>
      <c r="AC262" s="105"/>
    </row>
    <row r="263" spans="1:29" s="100" customFormat="1">
      <c r="A263" s="106">
        <v>44457</v>
      </c>
      <c r="B263" s="268"/>
      <c r="C263" s="269"/>
      <c r="D263" s="269"/>
      <c r="E263" s="268"/>
      <c r="F263" s="269"/>
      <c r="G263" s="269"/>
      <c r="H263" s="268"/>
      <c r="I263" s="269"/>
      <c r="J263" s="269"/>
      <c r="K263" s="101"/>
      <c r="L263" s="253"/>
      <c r="M263" s="253"/>
      <c r="N263" s="102"/>
      <c r="O263" s="252"/>
      <c r="P263" s="252"/>
      <c r="Q263" s="103"/>
      <c r="R263" s="103"/>
      <c r="S263" s="104"/>
      <c r="T263" s="104"/>
      <c r="U263" s="102"/>
      <c r="V263" s="103"/>
      <c r="W263" s="103"/>
      <c r="X263" s="270"/>
      <c r="Y263" s="254"/>
      <c r="Z263" s="254"/>
      <c r="AA263" s="105"/>
      <c r="AB263" s="105"/>
      <c r="AC263" s="105"/>
    </row>
    <row r="264" spans="1:29" s="100" customFormat="1">
      <c r="A264" s="106">
        <v>44458</v>
      </c>
      <c r="B264" s="268"/>
      <c r="C264" s="269"/>
      <c r="D264" s="269"/>
      <c r="E264" s="268"/>
      <c r="F264" s="269"/>
      <c r="G264" s="269"/>
      <c r="H264" s="268"/>
      <c r="I264" s="269"/>
      <c r="J264" s="269"/>
      <c r="K264" s="101"/>
      <c r="L264" s="253"/>
      <c r="M264" s="253"/>
      <c r="N264" s="102"/>
      <c r="O264" s="252"/>
      <c r="P264" s="252"/>
      <c r="Q264" s="103"/>
      <c r="R264" s="103"/>
      <c r="S264" s="104"/>
      <c r="T264" s="104"/>
      <c r="U264" s="102"/>
      <c r="V264" s="103"/>
      <c r="W264" s="103"/>
      <c r="X264" s="270"/>
      <c r="Y264" s="254"/>
      <c r="Z264" s="254"/>
      <c r="AA264" s="105"/>
      <c r="AB264" s="105"/>
      <c r="AC264" s="105"/>
    </row>
    <row r="265" spans="1:29" s="100" customFormat="1">
      <c r="A265" s="106">
        <v>44459</v>
      </c>
      <c r="B265" s="268"/>
      <c r="C265" s="269"/>
      <c r="D265" s="269"/>
      <c r="E265" s="268"/>
      <c r="F265" s="269"/>
      <c r="G265" s="269"/>
      <c r="H265" s="268"/>
      <c r="I265" s="269"/>
      <c r="J265" s="269"/>
      <c r="K265" s="101"/>
      <c r="L265" s="253"/>
      <c r="M265" s="253"/>
      <c r="N265" s="102"/>
      <c r="O265" s="252"/>
      <c r="P265" s="252"/>
      <c r="Q265" s="103"/>
      <c r="R265" s="103"/>
      <c r="S265" s="104"/>
      <c r="T265" s="104"/>
      <c r="U265" s="102"/>
      <c r="V265" s="103"/>
      <c r="W265" s="103"/>
      <c r="X265" s="270"/>
      <c r="Y265" s="254"/>
      <c r="Z265" s="254"/>
      <c r="AA265" s="105"/>
      <c r="AB265" s="105"/>
      <c r="AC265" s="105"/>
    </row>
    <row r="266" spans="1:29" s="100" customFormat="1">
      <c r="A266" s="106">
        <v>44460</v>
      </c>
      <c r="B266" s="268"/>
      <c r="C266" s="269"/>
      <c r="D266" s="269"/>
      <c r="E266" s="268"/>
      <c r="F266" s="269"/>
      <c r="G266" s="269"/>
      <c r="H266" s="268"/>
      <c r="I266" s="269"/>
      <c r="J266" s="269"/>
      <c r="K266" s="101"/>
      <c r="L266" s="253"/>
      <c r="M266" s="253"/>
      <c r="N266" s="102"/>
      <c r="O266" s="252"/>
      <c r="P266" s="252"/>
      <c r="Q266" s="103"/>
      <c r="R266" s="103"/>
      <c r="S266" s="104"/>
      <c r="T266" s="104"/>
      <c r="U266" s="102"/>
      <c r="V266" s="103"/>
      <c r="W266" s="103"/>
      <c r="X266" s="270"/>
      <c r="Y266" s="254"/>
      <c r="Z266" s="254"/>
      <c r="AA266" s="105"/>
      <c r="AB266" s="105"/>
      <c r="AC266" s="105"/>
    </row>
    <row r="267" spans="1:29" s="100" customFormat="1">
      <c r="A267" s="106">
        <v>44461</v>
      </c>
      <c r="B267" s="268"/>
      <c r="C267" s="269"/>
      <c r="D267" s="269"/>
      <c r="E267" s="268"/>
      <c r="F267" s="269"/>
      <c r="G267" s="269"/>
      <c r="H267" s="268"/>
      <c r="I267" s="269"/>
      <c r="J267" s="269"/>
      <c r="K267" s="101"/>
      <c r="L267" s="253"/>
      <c r="M267" s="253"/>
      <c r="N267" s="102"/>
      <c r="O267" s="252"/>
      <c r="P267" s="252"/>
      <c r="Q267" s="103"/>
      <c r="R267" s="103"/>
      <c r="S267" s="104"/>
      <c r="T267" s="104"/>
      <c r="U267" s="102"/>
      <c r="V267" s="103"/>
      <c r="W267" s="103"/>
      <c r="X267" s="270"/>
      <c r="Y267" s="254"/>
      <c r="Z267" s="254"/>
      <c r="AA267" s="105"/>
      <c r="AB267" s="105"/>
      <c r="AC267" s="105"/>
    </row>
    <row r="268" spans="1:29" s="100" customFormat="1">
      <c r="A268" s="106">
        <v>44462</v>
      </c>
      <c r="B268" s="268"/>
      <c r="C268" s="269"/>
      <c r="D268" s="269"/>
      <c r="E268" s="268"/>
      <c r="F268" s="269"/>
      <c r="G268" s="269"/>
      <c r="H268" s="268"/>
      <c r="I268" s="269"/>
      <c r="J268" s="269"/>
      <c r="K268" s="101"/>
      <c r="L268" s="253"/>
      <c r="M268" s="253"/>
      <c r="N268" s="102"/>
      <c r="O268" s="252"/>
      <c r="P268" s="252"/>
      <c r="Q268" s="103"/>
      <c r="R268" s="103"/>
      <c r="S268" s="104"/>
      <c r="T268" s="104"/>
      <c r="U268" s="102"/>
      <c r="V268" s="103"/>
      <c r="W268" s="103"/>
      <c r="X268" s="270"/>
      <c r="Y268" s="254"/>
      <c r="Z268" s="254"/>
      <c r="AA268" s="105"/>
      <c r="AB268" s="105"/>
      <c r="AC268" s="105"/>
    </row>
    <row r="269" spans="1:29" s="100" customFormat="1">
      <c r="A269" s="106">
        <v>44463</v>
      </c>
      <c r="B269" s="268"/>
      <c r="C269" s="269"/>
      <c r="D269" s="269"/>
      <c r="E269" s="268"/>
      <c r="F269" s="269"/>
      <c r="G269" s="269"/>
      <c r="H269" s="268"/>
      <c r="I269" s="269"/>
      <c r="J269" s="269"/>
      <c r="K269" s="101"/>
      <c r="L269" s="253"/>
      <c r="M269" s="253"/>
      <c r="N269" s="102"/>
      <c r="O269" s="252"/>
      <c r="P269" s="252"/>
      <c r="Q269" s="103"/>
      <c r="R269" s="103"/>
      <c r="S269" s="104"/>
      <c r="T269" s="104"/>
      <c r="U269" s="102"/>
      <c r="V269" s="103"/>
      <c r="W269" s="103"/>
      <c r="X269" s="270"/>
      <c r="Y269" s="254"/>
      <c r="Z269" s="254"/>
      <c r="AA269" s="105"/>
      <c r="AB269" s="105"/>
      <c r="AC269" s="105"/>
    </row>
    <row r="270" spans="1:29" s="100" customFormat="1">
      <c r="A270" s="106">
        <v>44464</v>
      </c>
      <c r="B270" s="268"/>
      <c r="C270" s="269"/>
      <c r="D270" s="269"/>
      <c r="E270" s="268"/>
      <c r="F270" s="269"/>
      <c r="G270" s="269"/>
      <c r="H270" s="268"/>
      <c r="I270" s="269"/>
      <c r="J270" s="269"/>
      <c r="K270" s="101"/>
      <c r="L270" s="253"/>
      <c r="M270" s="253"/>
      <c r="N270" s="102"/>
      <c r="O270" s="252"/>
      <c r="P270" s="252"/>
      <c r="Q270" s="103"/>
      <c r="R270" s="103"/>
      <c r="S270" s="104"/>
      <c r="T270" s="104"/>
      <c r="U270" s="102"/>
      <c r="V270" s="103"/>
      <c r="W270" s="103"/>
      <c r="X270" s="270"/>
      <c r="Y270" s="254"/>
      <c r="Z270" s="254"/>
      <c r="AA270" s="105"/>
      <c r="AB270" s="105"/>
      <c r="AC270" s="105"/>
    </row>
    <row r="271" spans="1:29" s="100" customFormat="1">
      <c r="A271" s="106">
        <v>44465</v>
      </c>
      <c r="B271" s="268"/>
      <c r="C271" s="269"/>
      <c r="D271" s="269"/>
      <c r="E271" s="268"/>
      <c r="F271" s="269"/>
      <c r="G271" s="269"/>
      <c r="H271" s="268"/>
      <c r="I271" s="269"/>
      <c r="J271" s="269"/>
      <c r="K271" s="101"/>
      <c r="L271" s="253"/>
      <c r="M271" s="253"/>
      <c r="N271" s="102"/>
      <c r="O271" s="252"/>
      <c r="P271" s="252"/>
      <c r="Q271" s="103"/>
      <c r="R271" s="103"/>
      <c r="S271" s="104"/>
      <c r="T271" s="104"/>
      <c r="U271" s="102"/>
      <c r="V271" s="103"/>
      <c r="W271" s="103"/>
      <c r="X271" s="270"/>
      <c r="Y271" s="254"/>
      <c r="Z271" s="254"/>
      <c r="AA271" s="105"/>
      <c r="AB271" s="105"/>
      <c r="AC271" s="105"/>
    </row>
    <row r="272" spans="1:29" s="100" customFormat="1">
      <c r="A272" s="106">
        <v>44466</v>
      </c>
      <c r="B272" s="268"/>
      <c r="C272" s="269"/>
      <c r="D272" s="269"/>
      <c r="E272" s="268"/>
      <c r="F272" s="269"/>
      <c r="G272" s="269"/>
      <c r="H272" s="268"/>
      <c r="I272" s="269"/>
      <c r="J272" s="269"/>
      <c r="K272" s="101"/>
      <c r="L272" s="253"/>
      <c r="M272" s="253"/>
      <c r="N272" s="102"/>
      <c r="O272" s="252"/>
      <c r="P272" s="252"/>
      <c r="Q272" s="103"/>
      <c r="R272" s="103"/>
      <c r="S272" s="104"/>
      <c r="T272" s="104"/>
      <c r="U272" s="102"/>
      <c r="V272" s="103"/>
      <c r="W272" s="103"/>
      <c r="X272" s="270"/>
      <c r="Y272" s="254"/>
      <c r="Z272" s="254"/>
      <c r="AA272" s="105"/>
      <c r="AB272" s="105"/>
      <c r="AC272" s="105"/>
    </row>
    <row r="273" spans="1:29">
      <c r="A273" s="106">
        <v>44467</v>
      </c>
      <c r="B273" s="240">
        <v>1</v>
      </c>
      <c r="C273" s="167">
        <v>4500000</v>
      </c>
      <c r="D273" s="167">
        <f t="shared" ref="D273:D304" si="0">B273*C273</f>
        <v>4500000</v>
      </c>
      <c r="K273" s="271">
        <f t="shared" ref="K273:K304" si="1">D273+G273+J273</f>
        <v>4500000</v>
      </c>
      <c r="L273" s="167">
        <f>出入金!AG273</f>
        <v>4500000</v>
      </c>
      <c r="M273" s="167">
        <f>出入金!AH273</f>
        <v>16605.166051660515</v>
      </c>
      <c r="N273" s="120">
        <f>出入金!B273</f>
        <v>4.2599999999999999E-2</v>
      </c>
      <c r="O273" s="167">
        <f>P273</f>
        <v>0</v>
      </c>
      <c r="P273" s="167">
        <f t="shared" ref="P273:P304" si="2">K273-L273</f>
        <v>0</v>
      </c>
      <c r="Q273" s="120">
        <f t="shared" ref="Q273:Q304" si="3">P273/M273</f>
        <v>0</v>
      </c>
      <c r="R273" s="120">
        <f t="shared" ref="R273:R304" si="4">O273/L273</f>
        <v>0</v>
      </c>
      <c r="S273" s="120">
        <f t="shared" ref="S273:S304" si="5">P273/L273</f>
        <v>0</v>
      </c>
      <c r="T273" s="123">
        <f>S273/COUNT($S$273:S273)*365</f>
        <v>0</v>
      </c>
      <c r="U273" t="e">
        <f>(T273-N273)/(STDEV($R$273:R273)*SQRT(365))</f>
        <v>#DIV/0!</v>
      </c>
      <c r="V273" s="123">
        <f>IF(S273&lt;0,S273,0)</f>
        <v>0</v>
      </c>
      <c r="W273" s="123">
        <f>MIN($V$273:V273)</f>
        <v>0</v>
      </c>
      <c r="X273" s="123">
        <f t="shared" ref="X273:X304" si="6">IF(WEEKDAY(A:A)=6,S:S,X272)</f>
        <v>0</v>
      </c>
      <c r="Y273" s="123">
        <f>IF(X273&lt;0,X273,0)</f>
        <v>0</v>
      </c>
      <c r="Z273" s="123">
        <f>MIN($Y$273:Y273)</f>
        <v>0</v>
      </c>
      <c r="AA273" s="124"/>
      <c r="AB273" s="120"/>
      <c r="AC273" s="124"/>
    </row>
    <row r="274" spans="1:29">
      <c r="A274" s="106">
        <v>44468</v>
      </c>
      <c r="B274" s="240">
        <v>1</v>
      </c>
      <c r="C274" s="167">
        <v>4500000</v>
      </c>
      <c r="D274" s="167">
        <f t="shared" si="0"/>
        <v>4500000</v>
      </c>
      <c r="K274" s="271">
        <f t="shared" si="1"/>
        <v>4500000</v>
      </c>
      <c r="L274" s="167">
        <f>出入金!AG274</f>
        <v>4500000</v>
      </c>
      <c r="M274" s="167">
        <f>出入金!AH274</f>
        <v>33088.23529411765</v>
      </c>
      <c r="N274" s="120">
        <f>出入金!B274</f>
        <v>4.2599999999999999E-2</v>
      </c>
      <c r="O274" s="167">
        <f t="shared" ref="O274:O305" si="7">P274-P273</f>
        <v>0</v>
      </c>
      <c r="P274" s="167">
        <f t="shared" si="2"/>
        <v>0</v>
      </c>
      <c r="Q274" s="120">
        <f t="shared" si="3"/>
        <v>0</v>
      </c>
      <c r="R274" s="120">
        <f t="shared" si="4"/>
        <v>0</v>
      </c>
      <c r="S274" s="120">
        <f t="shared" si="5"/>
        <v>0</v>
      </c>
      <c r="T274" s="123">
        <f>S274/COUNT($S$273:S274)*365</f>
        <v>0</v>
      </c>
      <c r="U274" t="e">
        <f>(T274-N274)/(STDEV($R$273:R274)*SQRT(365))</f>
        <v>#DIV/0!</v>
      </c>
      <c r="V274" s="123">
        <f>(S274+1)/(MAX($S$274:S274)+1)-1</f>
        <v>0</v>
      </c>
      <c r="W274" s="123">
        <f>MIN($V$273:V274)</f>
        <v>0</v>
      </c>
      <c r="X274" s="123">
        <f t="shared" si="6"/>
        <v>0</v>
      </c>
      <c r="Y274" s="120">
        <f>(X274+1)/(MAX($X$273:X274)+1)-1</f>
        <v>0</v>
      </c>
      <c r="Z274" s="123">
        <f>MIN($Y$273:Y274)</f>
        <v>0</v>
      </c>
    </row>
    <row r="275" spans="1:29">
      <c r="A275" s="106">
        <v>44469</v>
      </c>
      <c r="B275" s="240">
        <v>0.99990000000000001</v>
      </c>
      <c r="C275" s="167">
        <v>4500000</v>
      </c>
      <c r="D275" s="167">
        <f t="shared" si="0"/>
        <v>4499550</v>
      </c>
      <c r="K275" s="271">
        <f t="shared" si="1"/>
        <v>4499550</v>
      </c>
      <c r="L275" s="167">
        <f>出入金!AG275</f>
        <v>4500000</v>
      </c>
      <c r="M275" s="167">
        <f>出入金!AH275</f>
        <v>49450.54945054945</v>
      </c>
      <c r="N275" s="120">
        <f>出入金!B275</f>
        <v>4.2599999999999999E-2</v>
      </c>
      <c r="O275" s="167">
        <f t="shared" si="7"/>
        <v>-450</v>
      </c>
      <c r="P275" s="167">
        <f t="shared" si="2"/>
        <v>-450</v>
      </c>
      <c r="Q275" s="120">
        <f t="shared" si="3"/>
        <v>-9.1000000000000004E-3</v>
      </c>
      <c r="R275" s="120">
        <f t="shared" si="4"/>
        <v>-1E-4</v>
      </c>
      <c r="S275" s="120">
        <f t="shared" si="5"/>
        <v>-1E-4</v>
      </c>
      <c r="T275" s="123">
        <f>S275/COUNT($S$273:S275)*365</f>
        <v>-1.2166666666666668E-2</v>
      </c>
      <c r="U275">
        <f>(T275-N275)/(STDEV($R$273:R275)*SQRT(365))</f>
        <v>-49.651286270453276</v>
      </c>
      <c r="V275" s="123">
        <f>(S275+1)/(MAX($S$274:S275)+1)-1</f>
        <v>-9.9999999999988987E-5</v>
      </c>
      <c r="W275" s="123">
        <f>MIN($V$273:V275)</f>
        <v>-9.9999999999988987E-5</v>
      </c>
      <c r="X275" s="123">
        <f t="shared" si="6"/>
        <v>0</v>
      </c>
      <c r="Y275" s="120">
        <f>(X275+1)/(MAX($X$273:X275)+1)-1</f>
        <v>0</v>
      </c>
      <c r="Z275" s="123">
        <f>MIN($Y$273:Y275)</f>
        <v>0</v>
      </c>
    </row>
    <row r="276" spans="1:29">
      <c r="A276" s="106">
        <v>44470</v>
      </c>
      <c r="B276" s="240">
        <v>0.99990000000000001</v>
      </c>
      <c r="C276" s="167">
        <v>4500000</v>
      </c>
      <c r="D276" s="167">
        <f t="shared" si="0"/>
        <v>4499550</v>
      </c>
      <c r="K276" s="271">
        <f t="shared" si="1"/>
        <v>4499550</v>
      </c>
      <c r="L276" s="167">
        <f>出入金!AG276</f>
        <v>4500000</v>
      </c>
      <c r="M276" s="167">
        <f>出入金!AH276</f>
        <v>65693.430656934303</v>
      </c>
      <c r="N276" s="120">
        <f>出入金!B276</f>
        <v>4.2599999999999999E-2</v>
      </c>
      <c r="O276" s="167">
        <f t="shared" si="7"/>
        <v>0</v>
      </c>
      <c r="P276" s="167">
        <f t="shared" si="2"/>
        <v>-450</v>
      </c>
      <c r="Q276" s="120">
        <f t="shared" si="3"/>
        <v>-6.8500000000000002E-3</v>
      </c>
      <c r="R276" s="120">
        <f t="shared" si="4"/>
        <v>0</v>
      </c>
      <c r="S276" s="120">
        <f t="shared" si="5"/>
        <v>-1E-4</v>
      </c>
      <c r="T276" s="123">
        <f>S276/COUNT($S$273:S276)*365</f>
        <v>-9.1250000000000012E-3</v>
      </c>
      <c r="U276">
        <f>(T276-N276)/(STDEV($R$273:R276)*SQRT(365))</f>
        <v>-54.14820479195761</v>
      </c>
      <c r="V276" s="123">
        <f>(S276+1)/(MAX($S$274:S276)+1)-1</f>
        <v>-9.9999999999988987E-5</v>
      </c>
      <c r="W276" s="123">
        <f>MIN($V$273:V276)</f>
        <v>-9.9999999999988987E-5</v>
      </c>
      <c r="X276" s="123">
        <f t="shared" si="6"/>
        <v>-1E-4</v>
      </c>
      <c r="Y276" s="120">
        <f>(X276+1)/(MAX($X$273:X276)+1)-1</f>
        <v>-9.9999999999988987E-5</v>
      </c>
      <c r="Z276" s="123">
        <f>MIN($Y$273:Y276)</f>
        <v>-9.9999999999988987E-5</v>
      </c>
    </row>
    <row r="277" spans="1:29">
      <c r="A277" s="106">
        <v>44471</v>
      </c>
      <c r="B277" s="240">
        <v>0.99990000000000001</v>
      </c>
      <c r="C277" s="167">
        <v>4500000</v>
      </c>
      <c r="D277" s="167">
        <f t="shared" si="0"/>
        <v>4499550</v>
      </c>
      <c r="K277" s="271">
        <f t="shared" si="1"/>
        <v>4499550</v>
      </c>
      <c r="L277" s="167">
        <f>出入金!AG277</f>
        <v>4500000</v>
      </c>
      <c r="M277" s="167">
        <f>出入金!AH277</f>
        <v>81818.181818181823</v>
      </c>
      <c r="N277" s="120">
        <f>出入金!B277</f>
        <v>4.2599999999999999E-2</v>
      </c>
      <c r="O277" s="167">
        <f t="shared" si="7"/>
        <v>0</v>
      </c>
      <c r="P277" s="167">
        <f t="shared" si="2"/>
        <v>-450</v>
      </c>
      <c r="Q277" s="120">
        <f t="shared" si="3"/>
        <v>-5.4999999999999997E-3</v>
      </c>
      <c r="R277" s="120">
        <f t="shared" si="4"/>
        <v>0</v>
      </c>
      <c r="S277" s="120">
        <f t="shared" si="5"/>
        <v>-1E-4</v>
      </c>
      <c r="T277" s="123">
        <f>S277/COUNT($S$273:S277)*365</f>
        <v>-7.3000000000000009E-3</v>
      </c>
      <c r="U277">
        <f>(T277-N277)/(STDEV($R$273:R277)*SQRT(365))</f>
        <v>-58.403532450869143</v>
      </c>
      <c r="V277" s="123">
        <f>(S277+1)/(MAX($S$274:S277)+1)-1</f>
        <v>-9.9999999999988987E-5</v>
      </c>
      <c r="W277" s="123">
        <f>MIN($V$273:V277)</f>
        <v>-9.9999999999988987E-5</v>
      </c>
      <c r="X277" s="123">
        <f t="shared" si="6"/>
        <v>-1E-4</v>
      </c>
      <c r="Y277" s="120">
        <f>(X277+1)/(MAX($X$273:X277)+1)-1</f>
        <v>-9.9999999999988987E-5</v>
      </c>
      <c r="Z277" s="123">
        <f>MIN($Y$273:Y277)</f>
        <v>-9.9999999999988987E-5</v>
      </c>
    </row>
    <row r="278" spans="1:29">
      <c r="A278" s="106">
        <v>44472</v>
      </c>
      <c r="B278" s="240">
        <v>0.99990000000000001</v>
      </c>
      <c r="C278" s="167">
        <v>4500000</v>
      </c>
      <c r="D278" s="167">
        <f t="shared" si="0"/>
        <v>4499550</v>
      </c>
      <c r="K278" s="271">
        <f t="shared" si="1"/>
        <v>4499550</v>
      </c>
      <c r="L278" s="167">
        <f>出入金!AG278</f>
        <v>4500000</v>
      </c>
      <c r="M278" s="167">
        <f>出入金!AH278</f>
        <v>97826.086956521744</v>
      </c>
      <c r="N278" s="120">
        <f>出入金!B278</f>
        <v>4.2599999999999999E-2</v>
      </c>
      <c r="O278" s="167">
        <f t="shared" si="7"/>
        <v>0</v>
      </c>
      <c r="P278" s="167">
        <f t="shared" si="2"/>
        <v>-450</v>
      </c>
      <c r="Q278" s="120">
        <f t="shared" si="3"/>
        <v>-4.5999999999999999E-3</v>
      </c>
      <c r="R278" s="120">
        <f t="shared" si="4"/>
        <v>0</v>
      </c>
      <c r="S278" s="120">
        <f t="shared" si="5"/>
        <v>-1E-4</v>
      </c>
      <c r="T278" s="123">
        <f>S278/COUNT($S$273:S278)*365</f>
        <v>-6.0833333333333338E-3</v>
      </c>
      <c r="U278">
        <f>(T278-N278)/(STDEV($R$273:R278)*SQRT(365))</f>
        <v>-62.417949795079018</v>
      </c>
      <c r="V278" s="123">
        <f>(S278+1)/(MAX($S$274:S278)+1)-1</f>
        <v>-9.9999999999988987E-5</v>
      </c>
      <c r="W278" s="123">
        <f>MIN($V$273:V278)</f>
        <v>-9.9999999999988987E-5</v>
      </c>
      <c r="X278" s="123">
        <f t="shared" si="6"/>
        <v>-1E-4</v>
      </c>
      <c r="Y278" s="120">
        <f>(X278+1)/(MAX($X$273:X278)+1)-1</f>
        <v>-9.9999999999988987E-5</v>
      </c>
      <c r="Z278" s="123">
        <f>MIN($Y$273:Y278)</f>
        <v>-9.9999999999988987E-5</v>
      </c>
    </row>
    <row r="279" spans="1:29">
      <c r="A279" s="106">
        <v>44473</v>
      </c>
      <c r="B279" s="240">
        <v>0.99990000000000001</v>
      </c>
      <c r="C279" s="167">
        <v>4500000</v>
      </c>
      <c r="D279" s="167">
        <f t="shared" si="0"/>
        <v>4499550</v>
      </c>
      <c r="K279" s="271">
        <f t="shared" si="1"/>
        <v>4499550</v>
      </c>
      <c r="L279" s="167">
        <f>出入金!AG279</f>
        <v>4500000</v>
      </c>
      <c r="M279" s="167">
        <f>出入金!AH279</f>
        <v>113718.41155234657</v>
      </c>
      <c r="N279" s="120">
        <f>出入金!B279</f>
        <v>4.2599999999999999E-2</v>
      </c>
      <c r="O279" s="167">
        <f t="shared" si="7"/>
        <v>0</v>
      </c>
      <c r="P279" s="167">
        <f t="shared" si="2"/>
        <v>-450</v>
      </c>
      <c r="Q279" s="120">
        <f t="shared" si="3"/>
        <v>-3.957142857142857E-3</v>
      </c>
      <c r="R279" s="120">
        <f t="shared" si="4"/>
        <v>0</v>
      </c>
      <c r="S279" s="120">
        <f t="shared" si="5"/>
        <v>-1E-4</v>
      </c>
      <c r="T279" s="123">
        <f>S279/COUNT($S$273:S279)*365</f>
        <v>-5.2142857142857147E-3</v>
      </c>
      <c r="U279">
        <f>(T279-N279)/(STDEV($R$273:R279)*SQRT(365))</f>
        <v>-66.215591071729278</v>
      </c>
      <c r="V279" s="123">
        <f>(S279+1)/(MAX($S$274:S279)+1)-1</f>
        <v>-9.9999999999988987E-5</v>
      </c>
      <c r="W279" s="123">
        <f>MIN($V$273:V279)</f>
        <v>-9.9999999999988987E-5</v>
      </c>
      <c r="X279" s="123">
        <f t="shared" si="6"/>
        <v>-1E-4</v>
      </c>
      <c r="Y279" s="120">
        <f>(X279+1)/(MAX($X$273:X279)+1)-1</f>
        <v>-9.9999999999988987E-5</v>
      </c>
      <c r="Z279" s="123">
        <f>MIN($Y$273:Y279)</f>
        <v>-9.9999999999988987E-5</v>
      </c>
    </row>
    <row r="280" spans="1:29">
      <c r="A280" s="106">
        <v>44474</v>
      </c>
      <c r="B280" s="240">
        <v>0.99990000000000001</v>
      </c>
      <c r="C280" s="167">
        <v>4500000</v>
      </c>
      <c r="D280" s="167">
        <f t="shared" si="0"/>
        <v>4499550</v>
      </c>
      <c r="K280" s="271">
        <f t="shared" si="1"/>
        <v>4499550</v>
      </c>
      <c r="L280" s="167">
        <f>出入金!AG280</f>
        <v>4500000</v>
      </c>
      <c r="M280" s="167">
        <f>出入金!AH280</f>
        <v>129496.40287769784</v>
      </c>
      <c r="N280" s="120">
        <f>出入金!B280</f>
        <v>4.2599999999999999E-2</v>
      </c>
      <c r="O280" s="167">
        <f t="shared" si="7"/>
        <v>0</v>
      </c>
      <c r="P280" s="167">
        <f t="shared" si="2"/>
        <v>-450</v>
      </c>
      <c r="Q280" s="120">
        <f t="shared" si="3"/>
        <v>-3.4750000000000002E-3</v>
      </c>
      <c r="R280" s="120">
        <f t="shared" si="4"/>
        <v>0</v>
      </c>
      <c r="S280" s="120">
        <f t="shared" si="5"/>
        <v>-1E-4</v>
      </c>
      <c r="T280" s="123">
        <f>S280/COUNT($S$273:S280)*365</f>
        <v>-4.5625000000000006E-3</v>
      </c>
      <c r="U280">
        <f>(T280-N280)/(STDEV($R$273:R280)*SQRT(365))</f>
        <v>-69.822497551889114</v>
      </c>
      <c r="V280" s="123">
        <f>(S280+1)/(MAX($S$274:S280)+1)-1</f>
        <v>-9.9999999999988987E-5</v>
      </c>
      <c r="W280" s="123">
        <f>MIN($V$273:V280)</f>
        <v>-9.9999999999988987E-5</v>
      </c>
      <c r="X280" s="123">
        <f t="shared" si="6"/>
        <v>-1E-4</v>
      </c>
      <c r="Y280" s="120">
        <f>(X280+1)/(MAX($X$273:X280)+1)-1</f>
        <v>-9.9999999999988987E-5</v>
      </c>
      <c r="Z280" s="123">
        <f>MIN($Y$273:Y280)</f>
        <v>-9.9999999999988987E-5</v>
      </c>
    </row>
    <row r="281" spans="1:29">
      <c r="A281" s="106">
        <v>44475</v>
      </c>
      <c r="B281" s="240">
        <v>0.99990000000000001</v>
      </c>
      <c r="C281" s="167">
        <v>4500000</v>
      </c>
      <c r="D281" s="167">
        <f t="shared" si="0"/>
        <v>4499550</v>
      </c>
      <c r="K281" s="271">
        <f t="shared" si="1"/>
        <v>4499550</v>
      </c>
      <c r="L281" s="167">
        <f>出入金!AG281</f>
        <v>4500000</v>
      </c>
      <c r="M281" s="167">
        <f>出入金!AH281</f>
        <v>145161.29032258064</v>
      </c>
      <c r="N281" s="120">
        <f>出入金!B281</f>
        <v>4.2599999999999999E-2</v>
      </c>
      <c r="O281" s="167">
        <f t="shared" si="7"/>
        <v>0</v>
      </c>
      <c r="P281" s="167">
        <f t="shared" si="2"/>
        <v>-450</v>
      </c>
      <c r="Q281" s="120">
        <f t="shared" si="3"/>
        <v>-3.1000000000000003E-3</v>
      </c>
      <c r="R281" s="120">
        <f t="shared" si="4"/>
        <v>0</v>
      </c>
      <c r="S281" s="120">
        <f t="shared" si="5"/>
        <v>-1E-4</v>
      </c>
      <c r="T281" s="123">
        <f>S281/COUNT($S$273:S281)*365</f>
        <v>-4.0555555555555562E-3</v>
      </c>
      <c r="U281">
        <f>(T281-N281)/(STDEV($R$273:R281)*SQRT(365))</f>
        <v>-73.261901698543568</v>
      </c>
      <c r="V281" s="123">
        <f>(S281+1)/(MAX($S$274:S281)+1)-1</f>
        <v>-9.9999999999988987E-5</v>
      </c>
      <c r="W281" s="123">
        <f>MIN($V$273:V281)</f>
        <v>-9.9999999999988987E-5</v>
      </c>
      <c r="X281" s="123">
        <f t="shared" si="6"/>
        <v>-1E-4</v>
      </c>
      <c r="Y281" s="120">
        <f>(X281+1)/(MAX($X$273:X281)+1)-1</f>
        <v>-9.9999999999988987E-5</v>
      </c>
      <c r="Z281" s="123">
        <f>MIN($Y$273:Y281)</f>
        <v>-9.9999999999988987E-5</v>
      </c>
    </row>
    <row r="282" spans="1:29">
      <c r="A282" s="106">
        <v>44476</v>
      </c>
      <c r="B282" s="240">
        <v>0.99990000000000001</v>
      </c>
      <c r="C282" s="167">
        <v>4500000</v>
      </c>
      <c r="D282" s="167">
        <f t="shared" si="0"/>
        <v>4499550</v>
      </c>
      <c r="K282" s="271">
        <f t="shared" si="1"/>
        <v>4499550</v>
      </c>
      <c r="L282" s="167">
        <f>出入金!AG282</f>
        <v>4500000</v>
      </c>
      <c r="M282" s="167">
        <f>出入金!AH282</f>
        <v>160714.28571428571</v>
      </c>
      <c r="N282" s="120">
        <f>出入金!B282</f>
        <v>4.2599999999999999E-2</v>
      </c>
      <c r="O282" s="167">
        <f t="shared" si="7"/>
        <v>0</v>
      </c>
      <c r="P282" s="167">
        <f t="shared" si="2"/>
        <v>-450</v>
      </c>
      <c r="Q282" s="120">
        <f t="shared" si="3"/>
        <v>-2.8E-3</v>
      </c>
      <c r="R282" s="120">
        <f t="shared" si="4"/>
        <v>0</v>
      </c>
      <c r="S282" s="120">
        <f t="shared" si="5"/>
        <v>-1E-4</v>
      </c>
      <c r="T282" s="123">
        <f>S282/COUNT($S$273:S282)*365</f>
        <v>-3.6500000000000005E-3</v>
      </c>
      <c r="U282">
        <f>(T282-N282)/(STDEV($R$273:R282)*SQRT(365))</f>
        <v>-76.553544695719054</v>
      </c>
      <c r="V282" s="123">
        <f>(S282+1)/(MAX($S$274:S282)+1)-1</f>
        <v>-9.9999999999988987E-5</v>
      </c>
      <c r="W282" s="123">
        <f>MIN($V$273:V282)</f>
        <v>-9.9999999999988987E-5</v>
      </c>
      <c r="X282" s="123">
        <f t="shared" si="6"/>
        <v>-1E-4</v>
      </c>
      <c r="Y282" s="120">
        <f>(X282+1)/(MAX($X$273:X282)+1)-1</f>
        <v>-9.9999999999988987E-5</v>
      </c>
      <c r="Z282" s="123">
        <f>MIN($Y$273:Y282)</f>
        <v>-9.9999999999988987E-5</v>
      </c>
    </row>
    <row r="283" spans="1:29">
      <c r="A283" s="106">
        <v>44477</v>
      </c>
      <c r="B283" s="240">
        <v>1.0002</v>
      </c>
      <c r="C283" s="167">
        <v>4500000</v>
      </c>
      <c r="D283" s="167">
        <f t="shared" si="0"/>
        <v>4500900</v>
      </c>
      <c r="K283" s="271">
        <f t="shared" si="1"/>
        <v>4500900</v>
      </c>
      <c r="L283" s="167">
        <f>出入金!AG283</f>
        <v>4500000</v>
      </c>
      <c r="M283" s="167">
        <f>出入金!AH283</f>
        <v>176156.58362989323</v>
      </c>
      <c r="N283" s="120">
        <f>出入金!B283</f>
        <v>4.2599999999999999E-2</v>
      </c>
      <c r="O283" s="167">
        <f t="shared" si="7"/>
        <v>1350</v>
      </c>
      <c r="P283" s="167">
        <f t="shared" si="2"/>
        <v>900</v>
      </c>
      <c r="Q283" s="120">
        <f t="shared" si="3"/>
        <v>5.1090909090909095E-3</v>
      </c>
      <c r="R283" s="120">
        <f t="shared" si="4"/>
        <v>2.9999999999999997E-4</v>
      </c>
      <c r="S283" s="120">
        <f t="shared" si="5"/>
        <v>2.0000000000000001E-4</v>
      </c>
      <c r="T283" s="123">
        <f>S283/COUNT($S$273:S283)*365</f>
        <v>6.6363636363636364E-3</v>
      </c>
      <c r="U283">
        <f>(T283-N283)/(STDEV($R$273:R283)*SQRT(365))</f>
        <v>-19.17611279089974</v>
      </c>
      <c r="V283" s="123">
        <f>(S283+1)/(MAX($S$274:S283)+1)-1</f>
        <v>0</v>
      </c>
      <c r="W283" s="123">
        <f>MIN($V$273:V283)</f>
        <v>-9.9999999999988987E-5</v>
      </c>
      <c r="X283" s="123">
        <f t="shared" si="6"/>
        <v>2.0000000000000001E-4</v>
      </c>
      <c r="Y283" s="120">
        <f>(X283+1)/(MAX($X$273:X283)+1)-1</f>
        <v>0</v>
      </c>
      <c r="Z283" s="123">
        <f>MIN($Y$273:Y283)</f>
        <v>-9.9999999999988987E-5</v>
      </c>
    </row>
    <row r="284" spans="1:29">
      <c r="A284" s="106">
        <v>44478</v>
      </c>
      <c r="B284" s="240">
        <v>1.0002</v>
      </c>
      <c r="C284" s="167">
        <v>4500000</v>
      </c>
      <c r="D284" s="167">
        <f t="shared" si="0"/>
        <v>4500900</v>
      </c>
      <c r="K284" s="271">
        <f t="shared" si="1"/>
        <v>4500900</v>
      </c>
      <c r="L284" s="167">
        <f>出入金!AG284</f>
        <v>4500000</v>
      </c>
      <c r="M284" s="167">
        <f>出入金!AH284</f>
        <v>191489.36170212767</v>
      </c>
      <c r="N284" s="120">
        <f>出入金!B284</f>
        <v>4.2599999999999999E-2</v>
      </c>
      <c r="O284" s="167">
        <f t="shared" si="7"/>
        <v>0</v>
      </c>
      <c r="P284" s="167">
        <f t="shared" si="2"/>
        <v>900</v>
      </c>
      <c r="Q284" s="120">
        <f t="shared" si="3"/>
        <v>4.6999999999999993E-3</v>
      </c>
      <c r="R284" s="120">
        <f t="shared" si="4"/>
        <v>0</v>
      </c>
      <c r="S284" s="120">
        <f t="shared" si="5"/>
        <v>2.0000000000000001E-4</v>
      </c>
      <c r="T284" s="123">
        <f>S284/COUNT($S$273:S284)*365</f>
        <v>6.0833333333333338E-3</v>
      </c>
      <c r="U284">
        <f>(T284-N284)/(STDEV($R$273:R284)*SQRT(365))</f>
        <v>-20.389316431199205</v>
      </c>
      <c r="V284" s="123">
        <f>(S284+1)/(MAX($S$274:S284)+1)-1</f>
        <v>0</v>
      </c>
      <c r="W284" s="123">
        <f>MIN($V$273:V284)</f>
        <v>-9.9999999999988987E-5</v>
      </c>
      <c r="X284" s="123">
        <f t="shared" si="6"/>
        <v>2.0000000000000001E-4</v>
      </c>
      <c r="Y284" s="120">
        <f>(X284+1)/(MAX($X$273:X284)+1)-1</f>
        <v>0</v>
      </c>
      <c r="Z284" s="123">
        <f>MIN($Y$273:Y284)</f>
        <v>-9.9999999999988987E-5</v>
      </c>
    </row>
    <row r="285" spans="1:29">
      <c r="A285" s="106">
        <v>44479</v>
      </c>
      <c r="B285" s="240">
        <v>1.0002</v>
      </c>
      <c r="C285" s="167">
        <v>4500000</v>
      </c>
      <c r="D285" s="167">
        <f t="shared" si="0"/>
        <v>4500900</v>
      </c>
      <c r="K285" s="271">
        <f t="shared" si="1"/>
        <v>4500900</v>
      </c>
      <c r="L285" s="167">
        <f>出入金!AG285</f>
        <v>4500000</v>
      </c>
      <c r="M285" s="167">
        <f>出入金!AH285</f>
        <v>206713.78091872792</v>
      </c>
      <c r="N285" s="120">
        <f>出入金!B285</f>
        <v>4.2599999999999999E-2</v>
      </c>
      <c r="O285" s="167">
        <f t="shared" si="7"/>
        <v>0</v>
      </c>
      <c r="P285" s="167">
        <f t="shared" si="2"/>
        <v>900</v>
      </c>
      <c r="Q285" s="120">
        <f t="shared" si="3"/>
        <v>4.3538461538461535E-3</v>
      </c>
      <c r="R285" s="120">
        <f t="shared" si="4"/>
        <v>0</v>
      </c>
      <c r="S285" s="120">
        <f t="shared" si="5"/>
        <v>2.0000000000000001E-4</v>
      </c>
      <c r="T285" s="123">
        <f>S285/COUNT($S$273:S285)*365</f>
        <v>5.615384615384615E-3</v>
      </c>
      <c r="U285">
        <f>(T285-N285)/(STDEV($R$273:R285)*SQRT(365))</f>
        <v>-21.54029769310797</v>
      </c>
      <c r="V285" s="123">
        <f>(S285+1)/(MAX($S$274:S285)+1)-1</f>
        <v>0</v>
      </c>
      <c r="W285" s="123">
        <f>MIN($V$273:V285)</f>
        <v>-9.9999999999988987E-5</v>
      </c>
      <c r="X285" s="123">
        <f t="shared" si="6"/>
        <v>2.0000000000000001E-4</v>
      </c>
      <c r="Y285" s="120">
        <f>(X285+1)/(MAX($X$273:X285)+1)-1</f>
        <v>0</v>
      </c>
      <c r="Z285" s="123">
        <f>MIN($Y$273:Y285)</f>
        <v>-9.9999999999988987E-5</v>
      </c>
    </row>
    <row r="286" spans="1:29">
      <c r="A286" s="106">
        <v>44480</v>
      </c>
      <c r="B286" s="240">
        <v>1.0002</v>
      </c>
      <c r="C286" s="167">
        <f>C285+36000000</f>
        <v>40500000</v>
      </c>
      <c r="D286" s="167">
        <f t="shared" si="0"/>
        <v>40508100</v>
      </c>
      <c r="K286" s="271">
        <f t="shared" si="1"/>
        <v>40508100</v>
      </c>
      <c r="L286" s="167">
        <f>出入金!AG286</f>
        <v>40500000</v>
      </c>
      <c r="M286" s="167">
        <f>出入金!AH286</f>
        <v>348591.54929577466</v>
      </c>
      <c r="N286" s="120">
        <f>出入金!B286</f>
        <v>4.2599999999999999E-2</v>
      </c>
      <c r="O286" s="167">
        <f t="shared" si="7"/>
        <v>7200</v>
      </c>
      <c r="P286" s="167">
        <f t="shared" si="2"/>
        <v>8100</v>
      </c>
      <c r="Q286" s="120">
        <f t="shared" si="3"/>
        <v>2.3236363636363635E-2</v>
      </c>
      <c r="R286" s="120">
        <f t="shared" si="4"/>
        <v>1.7777777777777779E-4</v>
      </c>
      <c r="S286" s="120">
        <f t="shared" si="5"/>
        <v>2.0000000000000001E-4</v>
      </c>
      <c r="T286" s="123">
        <f>S286/COUNT($S$273:S286)*365</f>
        <v>5.2142857142857147E-3</v>
      </c>
      <c r="U286">
        <f>(T286-N286)/(STDEV($R$273:R286)*SQRT(365))</f>
        <v>-20.248927488367364</v>
      </c>
      <c r="V286" s="123">
        <f>(S286+1)/(MAX($S$274:S286)+1)-1</f>
        <v>0</v>
      </c>
      <c r="W286" s="123">
        <f>MIN($V$273:V286)</f>
        <v>-9.9999999999988987E-5</v>
      </c>
      <c r="X286" s="123">
        <f t="shared" si="6"/>
        <v>2.0000000000000001E-4</v>
      </c>
      <c r="Y286" s="120">
        <f>(X286+1)/(MAX($X$273:X286)+1)-1</f>
        <v>0</v>
      </c>
      <c r="Z286" s="123">
        <f>MIN($Y$273:Y286)</f>
        <v>-9.9999999999988987E-5</v>
      </c>
    </row>
    <row r="287" spans="1:29">
      <c r="A287" s="106">
        <v>44481</v>
      </c>
      <c r="B287" s="240">
        <v>1.0002</v>
      </c>
      <c r="C287" s="167">
        <v>40500000</v>
      </c>
      <c r="D287" s="167">
        <f t="shared" si="0"/>
        <v>40508100</v>
      </c>
      <c r="K287" s="271">
        <f t="shared" si="1"/>
        <v>40508100</v>
      </c>
      <c r="L287" s="167">
        <f>出入金!AG287</f>
        <v>40500000</v>
      </c>
      <c r="M287" s="167">
        <f>出入金!AH287</f>
        <v>489473.68421052629</v>
      </c>
      <c r="N287" s="120">
        <f>出入金!B287</f>
        <v>4.2599999999999999E-2</v>
      </c>
      <c r="O287" s="167">
        <f t="shared" si="7"/>
        <v>0</v>
      </c>
      <c r="P287" s="167">
        <f t="shared" si="2"/>
        <v>8100</v>
      </c>
      <c r="Q287" s="120">
        <f t="shared" si="3"/>
        <v>1.6548387096774194E-2</v>
      </c>
      <c r="R287" s="120">
        <f t="shared" si="4"/>
        <v>0</v>
      </c>
      <c r="S287" s="120">
        <f t="shared" si="5"/>
        <v>2.0000000000000001E-4</v>
      </c>
      <c r="T287" s="123">
        <f>S287/COUNT($S$273:S287)*365</f>
        <v>4.8666666666666667E-3</v>
      </c>
      <c r="U287">
        <f>(T287-N287)/(STDEV($R$273:R287)*SQRT(365))</f>
        <v>-21.149580586084316</v>
      </c>
      <c r="V287" s="123">
        <f>(S287+1)/(MAX($S$274:S287)+1)-1</f>
        <v>0</v>
      </c>
      <c r="W287" s="123">
        <f>MIN($V$273:V287)</f>
        <v>-9.9999999999988987E-5</v>
      </c>
      <c r="X287" s="123">
        <f t="shared" si="6"/>
        <v>2.0000000000000001E-4</v>
      </c>
      <c r="Y287" s="120">
        <f>(X287+1)/(MAX($X$273:X287)+1)-1</f>
        <v>0</v>
      </c>
      <c r="Z287" s="123">
        <f>MIN($Y$273:Y287)</f>
        <v>-9.9999999999988987E-5</v>
      </c>
    </row>
    <row r="288" spans="1:29">
      <c r="A288" s="106">
        <v>44482</v>
      </c>
      <c r="B288" s="240">
        <v>1.0002</v>
      </c>
      <c r="C288" s="167">
        <v>40500000</v>
      </c>
      <c r="D288" s="167">
        <f t="shared" si="0"/>
        <v>40508100</v>
      </c>
      <c r="K288" s="271">
        <f t="shared" si="1"/>
        <v>40508100</v>
      </c>
      <c r="L288" s="167">
        <f>出入金!AG288</f>
        <v>40500000</v>
      </c>
      <c r="M288" s="167">
        <f>出入金!AH288</f>
        <v>629370.62937062932</v>
      </c>
      <c r="N288" s="120">
        <f>出入金!B288</f>
        <v>4.2599999999999999E-2</v>
      </c>
      <c r="O288" s="167">
        <f t="shared" si="7"/>
        <v>0</v>
      </c>
      <c r="P288" s="167">
        <f t="shared" si="2"/>
        <v>8100</v>
      </c>
      <c r="Q288" s="120">
        <f t="shared" si="3"/>
        <v>1.2870000000000001E-2</v>
      </c>
      <c r="R288" s="120">
        <f t="shared" si="4"/>
        <v>0</v>
      </c>
      <c r="S288" s="120">
        <f t="shared" si="5"/>
        <v>2.0000000000000001E-4</v>
      </c>
      <c r="T288" s="123">
        <f>S288/COUNT($S$273:S288)*365</f>
        <v>4.5625000000000006E-3</v>
      </c>
      <c r="U288">
        <f>(T288-N288)/(STDEV($R$273:R288)*SQRT(365))</f>
        <v>-22.014818093475327</v>
      </c>
      <c r="V288" s="123">
        <f>(S288+1)/(MAX($S$274:S288)+1)-1</f>
        <v>0</v>
      </c>
      <c r="W288" s="123">
        <f>MIN($V$273:V288)</f>
        <v>-9.9999999999988987E-5</v>
      </c>
      <c r="X288" s="123">
        <f t="shared" si="6"/>
        <v>2.0000000000000001E-4</v>
      </c>
      <c r="Y288" s="120">
        <f>(X288+1)/(MAX($X$273:X288)+1)-1</f>
        <v>0</v>
      </c>
      <c r="Z288" s="123">
        <f>MIN($Y$273:Y288)</f>
        <v>-9.9999999999988987E-5</v>
      </c>
    </row>
    <row r="289" spans="1:26">
      <c r="A289" s="106">
        <v>44483</v>
      </c>
      <c r="B289" s="240">
        <v>1.0002</v>
      </c>
      <c r="C289" s="167">
        <v>40500000</v>
      </c>
      <c r="D289" s="167">
        <f t="shared" si="0"/>
        <v>40508100</v>
      </c>
      <c r="K289" s="271">
        <f t="shared" si="1"/>
        <v>40508100</v>
      </c>
      <c r="L289" s="167">
        <f>出入金!AG289</f>
        <v>40500000</v>
      </c>
      <c r="M289" s="167">
        <f>出入金!AH289</f>
        <v>768292.68292682932</v>
      </c>
      <c r="N289" s="120">
        <f>出入金!B289</f>
        <v>4.2599999999999999E-2</v>
      </c>
      <c r="O289" s="167">
        <f t="shared" si="7"/>
        <v>0</v>
      </c>
      <c r="P289" s="167">
        <f t="shared" si="2"/>
        <v>8100</v>
      </c>
      <c r="Q289" s="120">
        <f t="shared" si="3"/>
        <v>1.0542857142857142E-2</v>
      </c>
      <c r="R289" s="120">
        <f t="shared" si="4"/>
        <v>0</v>
      </c>
      <c r="S289" s="120">
        <f t="shared" si="5"/>
        <v>2.0000000000000001E-4</v>
      </c>
      <c r="T289" s="123">
        <f>S289/COUNT($S$273:S289)*365</f>
        <v>4.2941176470588241E-3</v>
      </c>
      <c r="U289">
        <f>(T289-N289)/(STDEV($R$273:R289)*SQRT(365))</f>
        <v>-22.84842499910074</v>
      </c>
      <c r="V289" s="123">
        <f>(S289+1)/(MAX($S$274:S289)+1)-1</f>
        <v>0</v>
      </c>
      <c r="W289" s="123">
        <f>MIN($V$273:V289)</f>
        <v>-9.9999999999988987E-5</v>
      </c>
      <c r="X289" s="123">
        <f t="shared" si="6"/>
        <v>2.0000000000000001E-4</v>
      </c>
      <c r="Y289" s="120">
        <f>(X289+1)/(MAX($X$273:X289)+1)-1</f>
        <v>0</v>
      </c>
      <c r="Z289" s="123">
        <f>MIN($Y$273:Y289)</f>
        <v>-9.9999999999988987E-5</v>
      </c>
    </row>
    <row r="290" spans="1:26">
      <c r="A290" s="106">
        <v>44484</v>
      </c>
      <c r="B290" s="240">
        <v>1.0004999999999999</v>
      </c>
      <c r="C290" s="167">
        <v>40500000</v>
      </c>
      <c r="D290" s="167">
        <f t="shared" si="0"/>
        <v>40520250</v>
      </c>
      <c r="K290" s="271">
        <f t="shared" si="1"/>
        <v>40520250</v>
      </c>
      <c r="L290" s="167">
        <f>出入金!AG290</f>
        <v>40500000</v>
      </c>
      <c r="M290" s="167">
        <f>出入金!AH290</f>
        <v>906250</v>
      </c>
      <c r="N290" s="120">
        <f>出入金!B290</f>
        <v>4.2599999999999999E-2</v>
      </c>
      <c r="O290" s="167">
        <f t="shared" si="7"/>
        <v>12150</v>
      </c>
      <c r="P290" s="167">
        <f t="shared" si="2"/>
        <v>20250</v>
      </c>
      <c r="Q290" s="120">
        <f t="shared" si="3"/>
        <v>2.2344827586206897E-2</v>
      </c>
      <c r="R290" s="120">
        <f t="shared" si="4"/>
        <v>2.9999999999999997E-4</v>
      </c>
      <c r="S290" s="120">
        <f t="shared" si="5"/>
        <v>5.0000000000000001E-4</v>
      </c>
      <c r="T290" s="123">
        <f>S290/COUNT($S$273:S290)*365</f>
        <v>1.013888888888889E-2</v>
      </c>
      <c r="U290">
        <f>(T290-N290)/(STDEV($R$273:R290)*SQRT(365))</f>
        <v>-15.820517640766957</v>
      </c>
      <c r="V290" s="123">
        <f>(S290+1)/(MAX($S$274:S290)+1)-1</f>
        <v>0</v>
      </c>
      <c r="W290" s="123">
        <f>MIN($V$273:V290)</f>
        <v>-9.9999999999988987E-5</v>
      </c>
      <c r="X290" s="123">
        <f t="shared" si="6"/>
        <v>5.0000000000000001E-4</v>
      </c>
      <c r="Y290" s="120">
        <f>(X290+1)/(MAX($X$273:X290)+1)-1</f>
        <v>0</v>
      </c>
      <c r="Z290" s="123">
        <f>MIN($Y$273:Y290)</f>
        <v>-9.9999999999988987E-5</v>
      </c>
    </row>
    <row r="291" spans="1:26">
      <c r="A291" s="106">
        <v>44485</v>
      </c>
      <c r="B291" s="240">
        <v>1.0004999999999999</v>
      </c>
      <c r="C291" s="167">
        <v>40500000</v>
      </c>
      <c r="D291" s="167">
        <f t="shared" si="0"/>
        <v>40520250</v>
      </c>
      <c r="K291" s="271">
        <f t="shared" si="1"/>
        <v>40520250</v>
      </c>
      <c r="L291" s="167">
        <f>出入金!AG291</f>
        <v>40500000</v>
      </c>
      <c r="M291" s="167">
        <f>出入金!AH291</f>
        <v>1043252.5951557093</v>
      </c>
      <c r="N291" s="120">
        <f>出入金!B291</f>
        <v>4.2599999999999999E-2</v>
      </c>
      <c r="O291" s="167">
        <f t="shared" si="7"/>
        <v>0</v>
      </c>
      <c r="P291" s="167">
        <f t="shared" si="2"/>
        <v>20250</v>
      </c>
      <c r="Q291" s="120">
        <f t="shared" si="3"/>
        <v>1.9410447761194032E-2</v>
      </c>
      <c r="R291" s="120">
        <f t="shared" si="4"/>
        <v>0</v>
      </c>
      <c r="S291" s="120">
        <f t="shared" si="5"/>
        <v>5.0000000000000001E-4</v>
      </c>
      <c r="T291" s="123">
        <f>S291/COUNT($S$273:S291)*365</f>
        <v>9.6052631578947365E-3</v>
      </c>
      <c r="U291">
        <f>(T291-N291)/(STDEV($R$273:R291)*SQRT(365))</f>
        <v>-16.490405132719133</v>
      </c>
      <c r="V291" s="123">
        <f>(S291+1)/(MAX($S$274:S291)+1)-1</f>
        <v>0</v>
      </c>
      <c r="W291" s="123">
        <f>MIN($V$273:V291)</f>
        <v>-9.9999999999988987E-5</v>
      </c>
      <c r="X291" s="123">
        <f t="shared" si="6"/>
        <v>5.0000000000000001E-4</v>
      </c>
      <c r="Y291" s="120">
        <f>(X291+1)/(MAX($X$273:X291)+1)-1</f>
        <v>0</v>
      </c>
      <c r="Z291" s="123">
        <f>MIN($Y$273:Y291)</f>
        <v>-9.9999999999988987E-5</v>
      </c>
    </row>
    <row r="292" spans="1:26">
      <c r="A292" s="106">
        <v>44486</v>
      </c>
      <c r="B292" s="240">
        <v>1.0004999999999999</v>
      </c>
      <c r="C292" s="167">
        <v>40500000</v>
      </c>
      <c r="D292" s="167">
        <f t="shared" si="0"/>
        <v>40520250</v>
      </c>
      <c r="K292" s="271">
        <f t="shared" si="1"/>
        <v>40520250</v>
      </c>
      <c r="L292" s="167">
        <f>出入金!AG292</f>
        <v>40500000</v>
      </c>
      <c r="M292" s="167">
        <f>出入金!AH292</f>
        <v>1179310.3448275863</v>
      </c>
      <c r="N292" s="120">
        <f>出入金!B292</f>
        <v>4.2599999999999999E-2</v>
      </c>
      <c r="O292" s="167">
        <f t="shared" si="7"/>
        <v>0</v>
      </c>
      <c r="P292" s="167">
        <f t="shared" si="2"/>
        <v>20250</v>
      </c>
      <c r="Q292" s="120">
        <f t="shared" si="3"/>
        <v>1.7171052631578945E-2</v>
      </c>
      <c r="R292" s="120">
        <f t="shared" si="4"/>
        <v>0</v>
      </c>
      <c r="S292" s="120">
        <f t="shared" si="5"/>
        <v>5.0000000000000001E-4</v>
      </c>
      <c r="T292" s="123">
        <f>S292/COUNT($S$273:S292)*365</f>
        <v>9.1250000000000012E-3</v>
      </c>
      <c r="U292">
        <f>(T292-N292)/(STDEV($R$273:R292)*SQRT(365))</f>
        <v>-17.136502526399852</v>
      </c>
      <c r="V292" s="123">
        <f>(S292+1)/(MAX($S$274:S292)+1)-1</f>
        <v>0</v>
      </c>
      <c r="W292" s="123">
        <f>MIN($V$273:V292)</f>
        <v>-9.9999999999988987E-5</v>
      </c>
      <c r="X292" s="123">
        <f t="shared" si="6"/>
        <v>5.0000000000000001E-4</v>
      </c>
      <c r="Y292" s="120">
        <f>(X292+1)/(MAX($X$273:X292)+1)-1</f>
        <v>0</v>
      </c>
      <c r="Z292" s="123">
        <f>MIN($Y$273:Y292)</f>
        <v>-9.9999999999988987E-5</v>
      </c>
    </row>
    <row r="293" spans="1:26">
      <c r="A293" s="106">
        <v>44487</v>
      </c>
      <c r="B293" s="240">
        <v>1.0004999999999999</v>
      </c>
      <c r="C293" s="167">
        <v>40500000</v>
      </c>
      <c r="D293" s="167">
        <f t="shared" si="0"/>
        <v>40520250</v>
      </c>
      <c r="K293" s="271">
        <f t="shared" si="1"/>
        <v>40520250</v>
      </c>
      <c r="L293" s="167">
        <f>出入金!AG293</f>
        <v>40500000</v>
      </c>
      <c r="M293" s="167">
        <f>出入金!AH293</f>
        <v>1314432.9896907217</v>
      </c>
      <c r="N293" s="120">
        <f>出入金!B293</f>
        <v>4.2599999999999999E-2</v>
      </c>
      <c r="O293" s="167">
        <f t="shared" si="7"/>
        <v>0</v>
      </c>
      <c r="P293" s="167">
        <f t="shared" si="2"/>
        <v>20250</v>
      </c>
      <c r="Q293" s="120">
        <f t="shared" si="3"/>
        <v>1.5405882352941176E-2</v>
      </c>
      <c r="R293" s="120">
        <f t="shared" si="4"/>
        <v>0</v>
      </c>
      <c r="S293" s="120">
        <f t="shared" si="5"/>
        <v>5.0000000000000001E-4</v>
      </c>
      <c r="T293" s="123">
        <f>S293/COUNT($S$273:S293)*365</f>
        <v>8.6904761904761912E-3</v>
      </c>
      <c r="U293">
        <f>(T293-N293)/(STDEV($R$273:R293)*SQRT(365))</f>
        <v>-17.761067803946933</v>
      </c>
      <c r="V293" s="123">
        <f>(S293+1)/(MAX($S$274:S293)+1)-1</f>
        <v>0</v>
      </c>
      <c r="W293" s="123">
        <f>MIN($V$273:V293)</f>
        <v>-9.9999999999988987E-5</v>
      </c>
      <c r="X293" s="123">
        <f t="shared" si="6"/>
        <v>5.0000000000000001E-4</v>
      </c>
      <c r="Y293" s="120">
        <f>(X293+1)/(MAX($X$273:X293)+1)-1</f>
        <v>0</v>
      </c>
      <c r="Z293" s="123">
        <f>MIN($Y$273:Y293)</f>
        <v>-9.9999999999988987E-5</v>
      </c>
    </row>
    <row r="294" spans="1:26">
      <c r="A294" s="106">
        <v>44488</v>
      </c>
      <c r="B294" s="240">
        <v>1.0004999999999999</v>
      </c>
      <c r="C294" s="167">
        <v>40500000</v>
      </c>
      <c r="D294" s="167">
        <f t="shared" si="0"/>
        <v>40520250</v>
      </c>
      <c r="E294" s="240">
        <v>1</v>
      </c>
      <c r="F294" s="167">
        <v>4500000</v>
      </c>
      <c r="G294" s="167">
        <f t="shared" ref="G294:G325" si="8">E294*F294</f>
        <v>4500000</v>
      </c>
      <c r="K294" s="271">
        <f t="shared" si="1"/>
        <v>45020250</v>
      </c>
      <c r="L294" s="167">
        <f>出入金!AG294</f>
        <v>45000000</v>
      </c>
      <c r="M294" s="167">
        <f>出入金!AH294</f>
        <v>1464041.0958904109</v>
      </c>
      <c r="N294" s="120">
        <f>出入金!B294</f>
        <v>4.2599999999999999E-2</v>
      </c>
      <c r="O294" s="167">
        <f t="shared" si="7"/>
        <v>0</v>
      </c>
      <c r="P294" s="167">
        <f t="shared" si="2"/>
        <v>20250</v>
      </c>
      <c r="Q294" s="120">
        <f t="shared" si="3"/>
        <v>1.383157894736842E-2</v>
      </c>
      <c r="R294" s="120">
        <f t="shared" si="4"/>
        <v>0</v>
      </c>
      <c r="S294" s="120">
        <f t="shared" si="5"/>
        <v>4.4999999999999999E-4</v>
      </c>
      <c r="T294" s="123">
        <f>S294/COUNT($S$273:S294)*365</f>
        <v>7.4659090909090908E-3</v>
      </c>
      <c r="U294">
        <f>(T294-N294)/(STDEV($R$273:R294)*SQRT(365))</f>
        <v>-18.810155523864577</v>
      </c>
      <c r="V294" s="123">
        <f>(S294+1)/(MAX($S$274:S294)+1)-1</f>
        <v>-4.9975012493597148E-5</v>
      </c>
      <c r="W294" s="123">
        <f>MIN($V$273:V294)</f>
        <v>-9.9999999999988987E-5</v>
      </c>
      <c r="X294" s="123">
        <f t="shared" si="6"/>
        <v>5.0000000000000001E-4</v>
      </c>
      <c r="Y294" s="120">
        <f>(X294+1)/(MAX($X$273:X294)+1)-1</f>
        <v>0</v>
      </c>
      <c r="Z294" s="123">
        <f>MIN($Y$273:Y294)</f>
        <v>-9.9999999999988987E-5</v>
      </c>
    </row>
    <row r="295" spans="1:26">
      <c r="A295" s="106">
        <v>44489</v>
      </c>
      <c r="B295" s="240">
        <v>1.0004999999999999</v>
      </c>
      <c r="C295" s="167">
        <v>40500000</v>
      </c>
      <c r="D295" s="167">
        <f t="shared" si="0"/>
        <v>40520250</v>
      </c>
      <c r="E295" s="240">
        <v>1</v>
      </c>
      <c r="F295" s="167">
        <v>4500000</v>
      </c>
      <c r="G295" s="167">
        <f t="shared" si="8"/>
        <v>4500000</v>
      </c>
      <c r="K295" s="271">
        <f t="shared" si="1"/>
        <v>45020250</v>
      </c>
      <c r="L295" s="167">
        <f>出入金!AG295</f>
        <v>45000000</v>
      </c>
      <c r="M295" s="167">
        <f>出入金!AH295</f>
        <v>1612627.9863481228</v>
      </c>
      <c r="N295" s="120">
        <f>出入金!B295</f>
        <v>4.2599999999999999E-2</v>
      </c>
      <c r="O295" s="167">
        <f t="shared" si="7"/>
        <v>0</v>
      </c>
      <c r="P295" s="167">
        <f t="shared" si="2"/>
        <v>20250</v>
      </c>
      <c r="Q295" s="120">
        <f t="shared" si="3"/>
        <v>1.2557142857142857E-2</v>
      </c>
      <c r="R295" s="120">
        <f t="shared" si="4"/>
        <v>0</v>
      </c>
      <c r="S295" s="120">
        <f t="shared" si="5"/>
        <v>4.4999999999999999E-4</v>
      </c>
      <c r="T295" s="123">
        <f>S295/COUNT($S$273:S295)*365</f>
        <v>7.1413043478260867E-3</v>
      </c>
      <c r="U295">
        <f>(T295-N295)/(STDEV($R$273:R295)*SQRT(365))</f>
        <v>-19.386891320549882</v>
      </c>
      <c r="V295" s="123">
        <f>(S295+1)/(MAX($S$274:S295)+1)-1</f>
        <v>-4.9975012493597148E-5</v>
      </c>
      <c r="W295" s="123">
        <f>MIN($V$273:V295)</f>
        <v>-9.9999999999988987E-5</v>
      </c>
      <c r="X295" s="123">
        <f t="shared" si="6"/>
        <v>5.0000000000000001E-4</v>
      </c>
      <c r="Y295" s="120">
        <f>(X295+1)/(MAX($X$273:X295)+1)-1</f>
        <v>0</v>
      </c>
      <c r="Z295" s="123">
        <f>MIN($Y$273:Y295)</f>
        <v>-9.9999999999988987E-5</v>
      </c>
    </row>
    <row r="296" spans="1:26">
      <c r="A296" s="106">
        <v>44490</v>
      </c>
      <c r="B296" s="240">
        <v>1.0004999999999999</v>
      </c>
      <c r="C296" s="167">
        <v>40500000</v>
      </c>
      <c r="D296" s="167">
        <f t="shared" si="0"/>
        <v>40520250</v>
      </c>
      <c r="E296" s="240">
        <v>1</v>
      </c>
      <c r="F296" s="167">
        <v>4500000</v>
      </c>
      <c r="G296" s="167">
        <f t="shared" si="8"/>
        <v>4500000</v>
      </c>
      <c r="K296" s="271">
        <f t="shared" si="1"/>
        <v>45020250</v>
      </c>
      <c r="L296" s="167">
        <f>出入金!AG296</f>
        <v>45000000</v>
      </c>
      <c r="M296" s="167">
        <f>出入金!AH296</f>
        <v>1760204.081632653</v>
      </c>
      <c r="N296" s="120">
        <f>出入金!B296</f>
        <v>4.2599999999999999E-2</v>
      </c>
      <c r="O296" s="167">
        <f t="shared" si="7"/>
        <v>0</v>
      </c>
      <c r="P296" s="167">
        <f t="shared" si="2"/>
        <v>20250</v>
      </c>
      <c r="Q296" s="120">
        <f t="shared" si="3"/>
        <v>1.1504347826086957E-2</v>
      </c>
      <c r="R296" s="120">
        <f t="shared" si="4"/>
        <v>0</v>
      </c>
      <c r="S296" s="120">
        <f t="shared" si="5"/>
        <v>4.4999999999999999E-4</v>
      </c>
      <c r="T296" s="123">
        <f>S296/COUNT($S$273:S296)*365</f>
        <v>6.8437499999999991E-3</v>
      </c>
      <c r="U296">
        <f>(T296-N296)/(STDEV($R$273:R296)*SQRT(365))</f>
        <v>-19.947825173675565</v>
      </c>
      <c r="V296" s="123">
        <f>(S296+1)/(MAX($S$274:S296)+1)-1</f>
        <v>-4.9975012493597148E-5</v>
      </c>
      <c r="W296" s="123">
        <f>MIN($V$273:V296)</f>
        <v>-9.9999999999988987E-5</v>
      </c>
      <c r="X296" s="123">
        <f t="shared" si="6"/>
        <v>5.0000000000000001E-4</v>
      </c>
      <c r="Y296" s="120">
        <f>(X296+1)/(MAX($X$273:X296)+1)-1</f>
        <v>0</v>
      </c>
      <c r="Z296" s="123">
        <f>MIN($Y$273:Y296)</f>
        <v>-9.9999999999988987E-5</v>
      </c>
    </row>
    <row r="297" spans="1:26">
      <c r="A297" s="106">
        <v>44491</v>
      </c>
      <c r="B297" s="240">
        <v>0.995</v>
      </c>
      <c r="C297" s="167">
        <v>40500000</v>
      </c>
      <c r="D297" s="167">
        <f t="shared" si="0"/>
        <v>40297500</v>
      </c>
      <c r="E297" s="240">
        <v>1.0012000000000001</v>
      </c>
      <c r="F297" s="167">
        <v>4500000</v>
      </c>
      <c r="G297" s="167">
        <f t="shared" si="8"/>
        <v>4505400</v>
      </c>
      <c r="K297" s="271">
        <f t="shared" si="1"/>
        <v>44802900</v>
      </c>
      <c r="L297" s="167">
        <f>出入金!AG297</f>
        <v>45000000</v>
      </c>
      <c r="M297" s="167">
        <f>出入金!AH297</f>
        <v>1906779.6610169492</v>
      </c>
      <c r="N297" s="120">
        <f>出入金!B297</f>
        <v>4.2599999999999999E-2</v>
      </c>
      <c r="O297" s="167">
        <f t="shared" si="7"/>
        <v>-217350</v>
      </c>
      <c r="P297" s="167">
        <f t="shared" si="2"/>
        <v>-197100</v>
      </c>
      <c r="Q297" s="120">
        <f t="shared" si="3"/>
        <v>-0.103368</v>
      </c>
      <c r="R297" s="120">
        <f t="shared" si="4"/>
        <v>-4.8300000000000001E-3</v>
      </c>
      <c r="S297" s="120">
        <f t="shared" si="5"/>
        <v>-4.3800000000000002E-3</v>
      </c>
      <c r="T297" s="123">
        <f>S297/COUNT($S$273:S297)*365</f>
        <v>-6.3948000000000005E-2</v>
      </c>
      <c r="U297" s="309">
        <f>(T297-N297)/(STDEV($R$273:R297)*SQRT(365))</f>
        <v>-5.7142355996141436</v>
      </c>
      <c r="V297" s="123">
        <f>(S297+1)/(MAX($S$274:S297)+1)-1</f>
        <v>-4.877561219390314E-3</v>
      </c>
      <c r="W297" s="123">
        <f>MIN($V$273:V297)</f>
        <v>-4.877561219390314E-3</v>
      </c>
      <c r="X297" s="123">
        <f t="shared" si="6"/>
        <v>-4.3800000000000002E-3</v>
      </c>
      <c r="Y297" s="120">
        <f>(X297+1)/(MAX($X$273:X297)+1)-1</f>
        <v>-4.877561219390314E-3</v>
      </c>
      <c r="Z297" s="123">
        <f>MIN($Y$273:Y297)</f>
        <v>-4.877561219390314E-3</v>
      </c>
    </row>
    <row r="298" spans="1:26">
      <c r="A298" s="106">
        <v>44492</v>
      </c>
      <c r="B298" s="240">
        <v>0.995</v>
      </c>
      <c r="C298" s="167">
        <v>40500000</v>
      </c>
      <c r="D298" s="167">
        <f t="shared" si="0"/>
        <v>40297500</v>
      </c>
      <c r="E298" s="240">
        <v>1.0012000000000001</v>
      </c>
      <c r="F298" s="167">
        <v>4500000</v>
      </c>
      <c r="G298" s="167">
        <f t="shared" si="8"/>
        <v>4505400</v>
      </c>
      <c r="K298" s="271">
        <f t="shared" si="1"/>
        <v>44802900</v>
      </c>
      <c r="L298" s="167">
        <f>出入金!AG298</f>
        <v>45000000</v>
      </c>
      <c r="M298" s="167">
        <f>出入金!AH298</f>
        <v>2052364.8648648649</v>
      </c>
      <c r="N298" s="120">
        <f>出入金!B298</f>
        <v>4.2599999999999999E-2</v>
      </c>
      <c r="O298" s="167">
        <f t="shared" si="7"/>
        <v>0</v>
      </c>
      <c r="P298" s="167">
        <f t="shared" si="2"/>
        <v>-197100</v>
      </c>
      <c r="Q298" s="120">
        <f t="shared" si="3"/>
        <v>-9.6035555555555555E-2</v>
      </c>
      <c r="R298" s="120">
        <f t="shared" si="4"/>
        <v>0</v>
      </c>
      <c r="S298" s="120">
        <f t="shared" si="5"/>
        <v>-4.3800000000000002E-3</v>
      </c>
      <c r="T298" s="123">
        <f>S298/COUNT($S$273:S298)*365</f>
        <v>-6.148846153846154E-2</v>
      </c>
      <c r="U298" s="309">
        <f>(T298-N298)/(STDEV($R$273:R298)*SQRT(365))</f>
        <v>-5.6941383168011939</v>
      </c>
      <c r="V298" s="123">
        <f>(S298+1)/(MAX($S$274:S298)+1)-1</f>
        <v>-4.877561219390314E-3</v>
      </c>
      <c r="W298" s="123">
        <f>MIN($V$273:V298)</f>
        <v>-4.877561219390314E-3</v>
      </c>
      <c r="X298" s="123">
        <f t="shared" si="6"/>
        <v>-4.3800000000000002E-3</v>
      </c>
      <c r="Y298" s="120">
        <f>(X298+1)/(MAX($X$273:X298)+1)-1</f>
        <v>-4.877561219390314E-3</v>
      </c>
      <c r="Z298" s="123">
        <f>MIN($Y$273:Y298)</f>
        <v>-4.877561219390314E-3</v>
      </c>
    </row>
    <row r="299" spans="1:26">
      <c r="A299" s="106">
        <v>44493</v>
      </c>
      <c r="B299" s="240">
        <v>0.995</v>
      </c>
      <c r="C299" s="167">
        <v>40500000</v>
      </c>
      <c r="D299" s="167">
        <f t="shared" si="0"/>
        <v>40297500</v>
      </c>
      <c r="E299" s="240">
        <v>1.0012000000000001</v>
      </c>
      <c r="F299" s="167">
        <v>4500000</v>
      </c>
      <c r="G299" s="167">
        <f t="shared" si="8"/>
        <v>4505400</v>
      </c>
      <c r="K299" s="271">
        <f t="shared" si="1"/>
        <v>44802900</v>
      </c>
      <c r="L299" s="167">
        <f>出入金!AG299</f>
        <v>45000000</v>
      </c>
      <c r="M299" s="167">
        <f>出入金!AH299</f>
        <v>2196969.6969696968</v>
      </c>
      <c r="N299" s="120">
        <f>出入金!B299</f>
        <v>4.2599999999999999E-2</v>
      </c>
      <c r="O299" s="167">
        <f t="shared" si="7"/>
        <v>0</v>
      </c>
      <c r="P299" s="167">
        <f t="shared" si="2"/>
        <v>-197100</v>
      </c>
      <c r="Q299" s="120">
        <f t="shared" si="3"/>
        <v>-8.9714482758620692E-2</v>
      </c>
      <c r="R299" s="120">
        <f t="shared" si="4"/>
        <v>0</v>
      </c>
      <c r="S299" s="120">
        <f t="shared" si="5"/>
        <v>-4.3800000000000002E-3</v>
      </c>
      <c r="T299" s="123">
        <f>S299/COUNT($S$273:S299)*365</f>
        <v>-5.9211111111111117E-2</v>
      </c>
      <c r="U299" s="309">
        <f>(T299-N299)/(STDEV($R$273:R299)*SQRT(365))</f>
        <v>-5.676810283329532</v>
      </c>
      <c r="V299" s="123">
        <f>(S299+1)/(MAX($S$274:S299)+1)-1</f>
        <v>-4.877561219390314E-3</v>
      </c>
      <c r="W299" s="123">
        <f>MIN($V$273:V299)</f>
        <v>-4.877561219390314E-3</v>
      </c>
      <c r="X299" s="123">
        <f t="shared" si="6"/>
        <v>-4.3800000000000002E-3</v>
      </c>
      <c r="Y299" s="120">
        <f>(X299+1)/(MAX($X$273:X299)+1)-1</f>
        <v>-4.877561219390314E-3</v>
      </c>
      <c r="Z299" s="123">
        <f>MIN($Y$273:Y299)</f>
        <v>-4.877561219390314E-3</v>
      </c>
    </row>
    <row r="300" spans="1:26">
      <c r="A300" s="106">
        <v>44494</v>
      </c>
      <c r="B300" s="240">
        <v>0.995</v>
      </c>
      <c r="C300" s="167">
        <v>40500000</v>
      </c>
      <c r="D300" s="167">
        <f t="shared" si="0"/>
        <v>40297500</v>
      </c>
      <c r="E300" s="240">
        <v>1.0012000000000001</v>
      </c>
      <c r="F300" s="167">
        <v>4500000</v>
      </c>
      <c r="G300" s="167">
        <f t="shared" si="8"/>
        <v>4505400</v>
      </c>
      <c r="K300" s="271">
        <f t="shared" si="1"/>
        <v>44802900</v>
      </c>
      <c r="L300" s="167">
        <f>出入金!AG300</f>
        <v>45000000</v>
      </c>
      <c r="M300" s="167">
        <f>出入金!AH300</f>
        <v>2340604.0268456377</v>
      </c>
      <c r="N300" s="120">
        <f>出入金!B300</f>
        <v>4.2599999999999999E-2</v>
      </c>
      <c r="O300" s="167">
        <f t="shared" si="7"/>
        <v>0</v>
      </c>
      <c r="P300" s="167">
        <f t="shared" si="2"/>
        <v>-197100</v>
      </c>
      <c r="Q300" s="120">
        <f t="shared" si="3"/>
        <v>-8.4209032258064517E-2</v>
      </c>
      <c r="R300" s="120">
        <f t="shared" si="4"/>
        <v>0</v>
      </c>
      <c r="S300" s="120">
        <f t="shared" si="5"/>
        <v>-4.3800000000000002E-3</v>
      </c>
      <c r="T300" s="123">
        <f>S300/COUNT($S$273:S300)*365</f>
        <v>-5.7096428571428576E-2</v>
      </c>
      <c r="U300" s="309">
        <f>(T300-N300)/(STDEV($R$273:R300)*SQRT(365))</f>
        <v>-5.6619754451867195</v>
      </c>
      <c r="V300" s="123">
        <f>(S300+1)/(MAX($S$274:S300)+1)-1</f>
        <v>-4.877561219390314E-3</v>
      </c>
      <c r="W300" s="123">
        <f>MIN($V$273:V300)</f>
        <v>-4.877561219390314E-3</v>
      </c>
      <c r="X300" s="123">
        <f t="shared" si="6"/>
        <v>-4.3800000000000002E-3</v>
      </c>
      <c r="Y300" s="120">
        <f>(X300+1)/(MAX($X$273:X300)+1)-1</f>
        <v>-4.877561219390314E-3</v>
      </c>
      <c r="Z300" s="123">
        <f>MIN($Y$273:Y300)</f>
        <v>-4.877561219390314E-3</v>
      </c>
    </row>
    <row r="301" spans="1:26">
      <c r="A301" s="106">
        <v>44495</v>
      </c>
      <c r="B301" s="240">
        <v>0.995</v>
      </c>
      <c r="C301" s="167">
        <v>40500000</v>
      </c>
      <c r="D301" s="167">
        <f t="shared" si="0"/>
        <v>40297500</v>
      </c>
      <c r="E301" s="240">
        <v>1.0012000000000001</v>
      </c>
      <c r="F301" s="167">
        <v>4500000</v>
      </c>
      <c r="G301" s="167">
        <f t="shared" si="8"/>
        <v>4505400</v>
      </c>
      <c r="K301" s="271">
        <f t="shared" si="1"/>
        <v>44802900</v>
      </c>
      <c r="L301" s="167">
        <f>出入金!AG301</f>
        <v>45000000</v>
      </c>
      <c r="M301" s="167">
        <f>出入金!AH301</f>
        <v>2483277.5919732442</v>
      </c>
      <c r="N301" s="120">
        <f>出入金!B301</f>
        <v>4.2599999999999999E-2</v>
      </c>
      <c r="O301" s="167">
        <f t="shared" si="7"/>
        <v>0</v>
      </c>
      <c r="P301" s="167">
        <f t="shared" si="2"/>
        <v>-197100</v>
      </c>
      <c r="Q301" s="120">
        <f t="shared" si="3"/>
        <v>-7.9370909090909089E-2</v>
      </c>
      <c r="R301" s="120">
        <f t="shared" si="4"/>
        <v>0</v>
      </c>
      <c r="S301" s="120">
        <f t="shared" si="5"/>
        <v>-4.3800000000000002E-3</v>
      </c>
      <c r="T301" s="123">
        <f>S301/COUNT($S$273:S301)*365</f>
        <v>-5.5127586206896562E-2</v>
      </c>
      <c r="U301" s="309">
        <f>(T301-N301)/(STDEV($R$273:R301)*SQRT(365))</f>
        <v>-5.6493924792742058</v>
      </c>
      <c r="V301" s="123">
        <f>(S301+1)/(MAX($S$274:S301)+1)-1</f>
        <v>-4.877561219390314E-3</v>
      </c>
      <c r="W301" s="123">
        <f>MIN($V$273:V301)</f>
        <v>-4.877561219390314E-3</v>
      </c>
      <c r="X301" s="123">
        <f t="shared" si="6"/>
        <v>-4.3800000000000002E-3</v>
      </c>
      <c r="Y301" s="120">
        <f>(X301+1)/(MAX($X$273:X301)+1)-1</f>
        <v>-4.877561219390314E-3</v>
      </c>
      <c r="Z301" s="123">
        <f>MIN($Y$273:Y301)</f>
        <v>-4.877561219390314E-3</v>
      </c>
    </row>
    <row r="302" spans="1:26">
      <c r="A302" s="106">
        <v>44496</v>
      </c>
      <c r="B302" s="240">
        <v>0.995</v>
      </c>
      <c r="C302" s="167">
        <v>40500000</v>
      </c>
      <c r="D302" s="167">
        <f t="shared" si="0"/>
        <v>40297500</v>
      </c>
      <c r="E302" s="240">
        <v>1.0012000000000001</v>
      </c>
      <c r="F302" s="167">
        <v>4500000</v>
      </c>
      <c r="G302" s="167">
        <f t="shared" si="8"/>
        <v>4505400</v>
      </c>
      <c r="K302" s="271">
        <f t="shared" si="1"/>
        <v>44802900</v>
      </c>
      <c r="L302" s="167">
        <f>出入金!AG302</f>
        <v>45000000</v>
      </c>
      <c r="M302" s="167">
        <f>出入金!AH302</f>
        <v>2625000</v>
      </c>
      <c r="N302" s="120">
        <f>出入金!B302</f>
        <v>4.2599999999999999E-2</v>
      </c>
      <c r="O302" s="167">
        <f t="shared" si="7"/>
        <v>0</v>
      </c>
      <c r="P302" s="167">
        <f t="shared" si="2"/>
        <v>-197100</v>
      </c>
      <c r="Q302" s="120">
        <f t="shared" si="3"/>
        <v>-7.5085714285714283E-2</v>
      </c>
      <c r="R302" s="120">
        <f t="shared" si="4"/>
        <v>0</v>
      </c>
      <c r="S302" s="120">
        <f t="shared" si="5"/>
        <v>-4.3800000000000002E-3</v>
      </c>
      <c r="T302" s="123">
        <f>S302/COUNT($S$273:S302)*365</f>
        <v>-5.3289999999999997E-2</v>
      </c>
      <c r="U302" s="309">
        <f>(T302-N302)/(STDEV($R$273:R302)*SQRT(365))</f>
        <v>-5.6388494763004315</v>
      </c>
      <c r="V302" s="123">
        <f>(S302+1)/(MAX($S$274:S302)+1)-1</f>
        <v>-4.877561219390314E-3</v>
      </c>
      <c r="W302" s="123">
        <f>MIN($V$273:V302)</f>
        <v>-4.877561219390314E-3</v>
      </c>
      <c r="X302" s="123">
        <f t="shared" si="6"/>
        <v>-4.3800000000000002E-3</v>
      </c>
      <c r="Y302" s="120">
        <f>(X302+1)/(MAX($X$273:X302)+1)-1</f>
        <v>-4.877561219390314E-3</v>
      </c>
      <c r="Z302" s="123">
        <f>MIN($Y$273:Y302)</f>
        <v>-4.877561219390314E-3</v>
      </c>
    </row>
    <row r="303" spans="1:26">
      <c r="A303" s="106">
        <v>44497</v>
      </c>
      <c r="B303" s="240">
        <v>0.995</v>
      </c>
      <c r="C303" s="167">
        <v>40500000</v>
      </c>
      <c r="D303" s="167">
        <f t="shared" si="0"/>
        <v>40297500</v>
      </c>
      <c r="E303" s="240">
        <v>1.0012000000000001</v>
      </c>
      <c r="F303" s="167">
        <v>4500000</v>
      </c>
      <c r="G303" s="167">
        <f t="shared" si="8"/>
        <v>4505400</v>
      </c>
      <c r="K303" s="271">
        <f t="shared" si="1"/>
        <v>44802900</v>
      </c>
      <c r="L303" s="167">
        <f>出入金!AG303</f>
        <v>45000000</v>
      </c>
      <c r="M303" s="167">
        <f>出入金!AH303</f>
        <v>2765780.7308970098</v>
      </c>
      <c r="N303" s="120">
        <f>出入金!B303</f>
        <v>4.2599999999999999E-2</v>
      </c>
      <c r="O303" s="167">
        <f t="shared" si="7"/>
        <v>0</v>
      </c>
      <c r="P303" s="167">
        <f t="shared" si="2"/>
        <v>-197100</v>
      </c>
      <c r="Q303" s="120">
        <f t="shared" si="3"/>
        <v>-7.1263783783783785E-2</v>
      </c>
      <c r="R303" s="120">
        <f t="shared" si="4"/>
        <v>0</v>
      </c>
      <c r="S303" s="120">
        <f t="shared" si="5"/>
        <v>-4.3800000000000002E-3</v>
      </c>
      <c r="T303" s="123">
        <f>S303/COUNT($S$273:S303)*365</f>
        <v>-5.1570967741935488E-2</v>
      </c>
      <c r="U303" s="309">
        <f>(T303-N303)/(STDEV($R$273:R303)*SQRT(365))</f>
        <v>-5.6301595774475039</v>
      </c>
      <c r="V303" s="123">
        <f>(S303+1)/(MAX($S$274:S303)+1)-1</f>
        <v>-4.877561219390314E-3</v>
      </c>
      <c r="W303" s="123">
        <f>MIN($V$273:V303)</f>
        <v>-4.877561219390314E-3</v>
      </c>
      <c r="X303" s="123">
        <f t="shared" si="6"/>
        <v>-4.3800000000000002E-3</v>
      </c>
      <c r="Y303" s="120">
        <f>(X303+1)/(MAX($X$273:X303)+1)-1</f>
        <v>-4.877561219390314E-3</v>
      </c>
      <c r="Z303" s="123">
        <f>MIN($Y$273:Y303)</f>
        <v>-4.877561219390314E-3</v>
      </c>
    </row>
    <row r="304" spans="1:26">
      <c r="A304" s="106">
        <v>44498</v>
      </c>
      <c r="B304" s="240">
        <v>0.996</v>
      </c>
      <c r="C304" s="167">
        <v>40500000</v>
      </c>
      <c r="D304" s="167">
        <f t="shared" si="0"/>
        <v>40338000</v>
      </c>
      <c r="E304" s="240">
        <v>0.99709999999999999</v>
      </c>
      <c r="F304" s="167">
        <v>4500000</v>
      </c>
      <c r="G304" s="167">
        <f t="shared" si="8"/>
        <v>4486950</v>
      </c>
      <c r="H304" s="240">
        <v>1</v>
      </c>
      <c r="I304" s="167">
        <v>4500000</v>
      </c>
      <c r="J304" s="167">
        <f t="shared" ref="J304:J335" si="9">H304*I304</f>
        <v>4500000</v>
      </c>
      <c r="K304" s="271">
        <f t="shared" si="1"/>
        <v>49324950</v>
      </c>
      <c r="L304" s="167">
        <f>出入金!AG304</f>
        <v>49500000</v>
      </c>
      <c r="M304" s="167">
        <f>出入金!AH304</f>
        <v>2920529.8013245035</v>
      </c>
      <c r="N304" s="120">
        <f>出入金!B304</f>
        <v>4.2599999999999999E-2</v>
      </c>
      <c r="O304" s="167">
        <f t="shared" si="7"/>
        <v>22050</v>
      </c>
      <c r="P304" s="167">
        <f t="shared" si="2"/>
        <v>-175050</v>
      </c>
      <c r="Q304" s="120">
        <f t="shared" si="3"/>
        <v>-5.9937755102040816E-2</v>
      </c>
      <c r="R304" s="120">
        <f t="shared" si="4"/>
        <v>4.4545454545454543E-4</v>
      </c>
      <c r="S304" s="120">
        <f t="shared" si="5"/>
        <v>-3.5363636363636365E-3</v>
      </c>
      <c r="T304" s="123">
        <f>S304/COUNT($S$273:S304)*365</f>
        <v>-4.0336647727272731E-2</v>
      </c>
      <c r="U304" s="309">
        <f>(T304-N304)/(STDEV($R$273:R304)*SQRT(365))</f>
        <v>-5.0051921627687506</v>
      </c>
      <c r="V304" s="123">
        <f>(S304+1)/(MAX($S$274:S304)+1)-1</f>
        <v>-4.0343464631320547E-3</v>
      </c>
      <c r="W304" s="123">
        <f>MIN($V$273:V304)</f>
        <v>-4.877561219390314E-3</v>
      </c>
      <c r="X304" s="123">
        <f t="shared" si="6"/>
        <v>-3.5363636363636365E-3</v>
      </c>
      <c r="Y304" s="120">
        <f>(X304+1)/(MAX($X$273:X304)+1)-1</f>
        <v>-4.0343464631320547E-3</v>
      </c>
      <c r="Z304" s="123">
        <f>MIN($Y$273:Y304)</f>
        <v>-4.877561219390314E-3</v>
      </c>
    </row>
    <row r="305" spans="1:26">
      <c r="A305" s="106">
        <v>44499</v>
      </c>
      <c r="B305" s="240">
        <v>0.996</v>
      </c>
      <c r="C305" s="167">
        <v>40500000</v>
      </c>
      <c r="D305" s="167">
        <f t="shared" ref="D305:D336" si="10">B305*C305</f>
        <v>40338000</v>
      </c>
      <c r="E305" s="240">
        <v>0.99709999999999999</v>
      </c>
      <c r="F305" s="167">
        <v>4500000</v>
      </c>
      <c r="G305" s="167">
        <f t="shared" si="8"/>
        <v>4486950</v>
      </c>
      <c r="H305" s="240">
        <v>1</v>
      </c>
      <c r="I305" s="167">
        <v>4500000</v>
      </c>
      <c r="J305" s="167">
        <f t="shared" si="9"/>
        <v>4500000</v>
      </c>
      <c r="K305" s="271">
        <f t="shared" ref="K305:K336" si="11">D305+G305+J305</f>
        <v>49324950</v>
      </c>
      <c r="L305" s="167">
        <f>出入金!AG305</f>
        <v>49500000</v>
      </c>
      <c r="M305" s="167">
        <f>出入金!AH305</f>
        <v>3074257.425742574</v>
      </c>
      <c r="N305" s="120">
        <f>出入金!B305</f>
        <v>4.2599999999999999E-2</v>
      </c>
      <c r="O305" s="167">
        <f t="shared" si="7"/>
        <v>0</v>
      </c>
      <c r="P305" s="167">
        <f t="shared" ref="P305:P336" si="12">K305-L305</f>
        <v>-175050</v>
      </c>
      <c r="Q305" s="120">
        <f t="shared" ref="Q305:Q336" si="13">P305/M305</f>
        <v>-5.6940579710144934E-2</v>
      </c>
      <c r="R305" s="120">
        <f t="shared" ref="R305:R336" si="14">O305/L305</f>
        <v>0</v>
      </c>
      <c r="S305" s="120">
        <f t="shared" ref="S305:S336" si="15">P305/L305</f>
        <v>-3.5363636363636365E-3</v>
      </c>
      <c r="T305" s="123">
        <f>S305/COUNT($S$273:S305)*365</f>
        <v>-3.9114325068870526E-2</v>
      </c>
      <c r="U305" s="309">
        <f>(T305-N305)/(STDEV($R$273:R305)*SQRT(365))</f>
        <v>-5.0089361082088102</v>
      </c>
      <c r="V305" s="123">
        <f>(S305+1)/(MAX($S$274:S305)+1)-1</f>
        <v>-4.0343464631320547E-3</v>
      </c>
      <c r="W305" s="123">
        <f>MIN($V$273:V305)</f>
        <v>-4.877561219390314E-3</v>
      </c>
      <c r="X305" s="123">
        <f t="shared" ref="X305:X336" si="16">IF(WEEKDAY(A:A)=6,S:S,X304)</f>
        <v>-3.5363636363636365E-3</v>
      </c>
      <c r="Y305" s="120">
        <f>(X305+1)/(MAX($X$273:X305)+1)-1</f>
        <v>-4.0343464631320547E-3</v>
      </c>
      <c r="Z305" s="123">
        <f>MIN($Y$273:Y305)</f>
        <v>-4.877561219390314E-3</v>
      </c>
    </row>
    <row r="306" spans="1:26">
      <c r="A306" s="106">
        <v>44500</v>
      </c>
      <c r="B306" s="240">
        <v>0.996</v>
      </c>
      <c r="C306" s="167">
        <v>40500000</v>
      </c>
      <c r="D306" s="167">
        <f t="shared" si="10"/>
        <v>40338000</v>
      </c>
      <c r="E306" s="240">
        <v>0.99709999999999999</v>
      </c>
      <c r="F306" s="167">
        <v>4500000</v>
      </c>
      <c r="G306" s="167">
        <f t="shared" si="8"/>
        <v>4486950</v>
      </c>
      <c r="H306" s="240">
        <v>1</v>
      </c>
      <c r="I306" s="167">
        <v>4500000</v>
      </c>
      <c r="J306" s="167">
        <f t="shared" si="9"/>
        <v>4500000</v>
      </c>
      <c r="K306" s="271">
        <f t="shared" si="11"/>
        <v>49324950</v>
      </c>
      <c r="L306" s="167">
        <f>出入金!AG306</f>
        <v>49500000</v>
      </c>
      <c r="M306" s="167">
        <f>出入金!AH306</f>
        <v>3226973.6842105263</v>
      </c>
      <c r="N306" s="120">
        <f>出入金!B306</f>
        <v>4.2599999999999999E-2</v>
      </c>
      <c r="O306" s="167">
        <f t="shared" ref="O306:O337" si="17">P306-P305</f>
        <v>0</v>
      </c>
      <c r="P306" s="167">
        <f t="shared" si="12"/>
        <v>-175050</v>
      </c>
      <c r="Q306" s="120">
        <f t="shared" si="13"/>
        <v>-5.4245871559633028E-2</v>
      </c>
      <c r="R306" s="120">
        <f t="shared" si="14"/>
        <v>0</v>
      </c>
      <c r="S306" s="120">
        <f t="shared" si="15"/>
        <v>-3.5363636363636365E-3</v>
      </c>
      <c r="T306" s="123">
        <f>S306/COUNT($S$273:S306)*365</f>
        <v>-3.7963903743315514E-2</v>
      </c>
      <c r="U306" s="309">
        <f>(T306-N306)/(STDEV($R$273:R306)*SQRT(365))</f>
        <v>-5.0136710579592583</v>
      </c>
      <c r="V306" s="123">
        <f>(S306+1)/(MAX($S$274:S306)+1)-1</f>
        <v>-4.0343464631320547E-3</v>
      </c>
      <c r="W306" s="123">
        <f>MIN($V$273:V306)</f>
        <v>-4.877561219390314E-3</v>
      </c>
      <c r="X306" s="123">
        <f t="shared" si="16"/>
        <v>-3.5363636363636365E-3</v>
      </c>
      <c r="Y306" s="120">
        <f>(X306+1)/(MAX($X$273:X306)+1)-1</f>
        <v>-4.0343464631320547E-3</v>
      </c>
      <c r="Z306" s="123">
        <f>MIN($Y$273:Y306)</f>
        <v>-4.877561219390314E-3</v>
      </c>
    </row>
    <row r="307" spans="1:26">
      <c r="A307" s="106">
        <v>44501</v>
      </c>
      <c r="B307" s="240">
        <v>0.996</v>
      </c>
      <c r="C307" s="167">
        <v>40500000</v>
      </c>
      <c r="D307" s="167">
        <f t="shared" si="10"/>
        <v>40338000</v>
      </c>
      <c r="E307" s="240">
        <v>0.99709999999999999</v>
      </c>
      <c r="F307" s="167">
        <v>4500000</v>
      </c>
      <c r="G307" s="167">
        <f t="shared" si="8"/>
        <v>4486950</v>
      </c>
      <c r="H307" s="240">
        <v>1</v>
      </c>
      <c r="I307" s="167">
        <v>4500000</v>
      </c>
      <c r="J307" s="167">
        <f t="shared" si="9"/>
        <v>4500000</v>
      </c>
      <c r="K307" s="271">
        <f t="shared" si="11"/>
        <v>49324950</v>
      </c>
      <c r="L307" s="167">
        <f>出入金!AG307</f>
        <v>49500000</v>
      </c>
      <c r="M307" s="167">
        <f>出入金!AH307</f>
        <v>3378688.524590164</v>
      </c>
      <c r="N307" s="120">
        <f>出入金!B307</f>
        <v>4.2599999999999999E-2</v>
      </c>
      <c r="O307" s="167">
        <f t="shared" si="17"/>
        <v>0</v>
      </c>
      <c r="P307" s="167">
        <f t="shared" si="12"/>
        <v>-175050</v>
      </c>
      <c r="Q307" s="120">
        <f t="shared" si="13"/>
        <v>-5.1810043668122273E-2</v>
      </c>
      <c r="R307" s="120">
        <f t="shared" si="14"/>
        <v>0</v>
      </c>
      <c r="S307" s="120">
        <f t="shared" si="15"/>
        <v>-3.5363636363636365E-3</v>
      </c>
      <c r="T307" s="123">
        <f>S307/COUNT($S$273:S307)*365</f>
        <v>-3.6879220779220782E-2</v>
      </c>
      <c r="U307" s="309">
        <f>(T307-N307)/(STDEV($R$273:R307)*SQRT(365))</f>
        <v>-5.0193103552297664</v>
      </c>
      <c r="V307" s="123">
        <f>(S307+1)/(MAX($S$274:S307)+1)-1</f>
        <v>-4.0343464631320547E-3</v>
      </c>
      <c r="W307" s="123">
        <f>MIN($V$273:V307)</f>
        <v>-4.877561219390314E-3</v>
      </c>
      <c r="X307" s="123">
        <f t="shared" si="16"/>
        <v>-3.5363636363636365E-3</v>
      </c>
      <c r="Y307" s="120">
        <f>(X307+1)/(MAX($X$273:X307)+1)-1</f>
        <v>-4.0343464631320547E-3</v>
      </c>
      <c r="Z307" s="123">
        <f>MIN($Y$273:Y307)</f>
        <v>-4.877561219390314E-3</v>
      </c>
    </row>
    <row r="308" spans="1:26">
      <c r="A308" s="106">
        <v>44502</v>
      </c>
      <c r="B308" s="240">
        <v>0.996</v>
      </c>
      <c r="C308" s="167">
        <v>40500000</v>
      </c>
      <c r="D308" s="167">
        <f t="shared" si="10"/>
        <v>40338000</v>
      </c>
      <c r="E308" s="240">
        <v>0.99709999999999999</v>
      </c>
      <c r="F308" s="167">
        <v>4500000</v>
      </c>
      <c r="G308" s="167">
        <f t="shared" si="8"/>
        <v>4486950</v>
      </c>
      <c r="H308" s="240">
        <v>1</v>
      </c>
      <c r="I308" s="167">
        <v>4500000</v>
      </c>
      <c r="J308" s="167">
        <f t="shared" si="9"/>
        <v>4500000</v>
      </c>
      <c r="K308" s="271">
        <f t="shared" si="11"/>
        <v>49324950</v>
      </c>
      <c r="L308" s="167">
        <f>出入金!AG308</f>
        <v>49500000</v>
      </c>
      <c r="M308" s="167">
        <f>出入金!AH308</f>
        <v>3529411.7647058824</v>
      </c>
      <c r="N308" s="120">
        <f>出入金!B308</f>
        <v>4.2599999999999999E-2</v>
      </c>
      <c r="O308" s="167">
        <f t="shared" si="17"/>
        <v>0</v>
      </c>
      <c r="P308" s="167">
        <f t="shared" si="12"/>
        <v>-175050</v>
      </c>
      <c r="Q308" s="120">
        <f t="shared" si="13"/>
        <v>-4.9597500000000003E-2</v>
      </c>
      <c r="R308" s="120">
        <f t="shared" si="14"/>
        <v>0</v>
      </c>
      <c r="S308" s="120">
        <f t="shared" si="15"/>
        <v>-3.5363636363636365E-3</v>
      </c>
      <c r="T308" s="123">
        <f>S308/COUNT($S$273:S308)*365</f>
        <v>-3.585479797979798E-2</v>
      </c>
      <c r="U308" s="309">
        <f>(T308-N308)/(STDEV($R$273:R308)*SQRT(365))</f>
        <v>-5.0257763819091137</v>
      </c>
      <c r="V308" s="123">
        <f>(S308+1)/(MAX($S$274:S308)+1)-1</f>
        <v>-4.0343464631320547E-3</v>
      </c>
      <c r="W308" s="123">
        <f>MIN($V$273:V308)</f>
        <v>-4.877561219390314E-3</v>
      </c>
      <c r="X308" s="123">
        <f t="shared" si="16"/>
        <v>-3.5363636363636365E-3</v>
      </c>
      <c r="Y308" s="120">
        <f>(X308+1)/(MAX($X$273:X308)+1)-1</f>
        <v>-4.0343464631320547E-3</v>
      </c>
      <c r="Z308" s="123">
        <f>MIN($Y$273:Y308)</f>
        <v>-4.877561219390314E-3</v>
      </c>
    </row>
    <row r="309" spans="1:26">
      <c r="A309" s="106">
        <v>44503</v>
      </c>
      <c r="B309" s="240">
        <v>0.996</v>
      </c>
      <c r="C309" s="167">
        <v>40500000</v>
      </c>
      <c r="D309" s="167">
        <f t="shared" si="10"/>
        <v>40338000</v>
      </c>
      <c r="E309" s="240">
        <v>0.99709999999999999</v>
      </c>
      <c r="F309" s="167">
        <v>4500000</v>
      </c>
      <c r="G309" s="167">
        <f t="shared" si="8"/>
        <v>4486950</v>
      </c>
      <c r="H309" s="240">
        <v>1</v>
      </c>
      <c r="I309" s="167">
        <v>4500000</v>
      </c>
      <c r="J309" s="167">
        <f t="shared" si="9"/>
        <v>4500000</v>
      </c>
      <c r="K309" s="271">
        <f t="shared" si="11"/>
        <v>49324950</v>
      </c>
      <c r="L309" s="167">
        <f>出入金!AG309</f>
        <v>49500000</v>
      </c>
      <c r="M309" s="167">
        <f>出入金!AH309</f>
        <v>3679153.0944625409</v>
      </c>
      <c r="N309" s="120">
        <f>出入金!B309</f>
        <v>4.2599999999999999E-2</v>
      </c>
      <c r="O309" s="167">
        <f t="shared" si="17"/>
        <v>0</v>
      </c>
      <c r="P309" s="167">
        <f t="shared" si="12"/>
        <v>-175050</v>
      </c>
      <c r="Q309" s="120">
        <f t="shared" si="13"/>
        <v>-4.7578884462151388E-2</v>
      </c>
      <c r="R309" s="120">
        <f t="shared" si="14"/>
        <v>0</v>
      </c>
      <c r="S309" s="120">
        <f t="shared" si="15"/>
        <v>-3.5363636363636365E-3</v>
      </c>
      <c r="T309" s="123">
        <f>S309/COUNT($S$273:S309)*365</f>
        <v>-3.4885749385749391E-2</v>
      </c>
      <c r="U309" s="309">
        <f>(T309-N309)/(STDEV($R$273:R309)*SQRT(365))</f>
        <v>-5.0329994225422814</v>
      </c>
      <c r="V309" s="123">
        <f>(S309+1)/(MAX($S$274:S309)+1)-1</f>
        <v>-4.0343464631320547E-3</v>
      </c>
      <c r="W309" s="123">
        <f>MIN($V$273:V309)</f>
        <v>-4.877561219390314E-3</v>
      </c>
      <c r="X309" s="123">
        <f t="shared" si="16"/>
        <v>-3.5363636363636365E-3</v>
      </c>
      <c r="Y309" s="120">
        <f>(X309+1)/(MAX($X$273:X309)+1)-1</f>
        <v>-4.0343464631320547E-3</v>
      </c>
      <c r="Z309" s="123">
        <f>MIN($Y$273:Y309)</f>
        <v>-4.877561219390314E-3</v>
      </c>
    </row>
    <row r="310" spans="1:26">
      <c r="A310" s="106">
        <v>44504</v>
      </c>
      <c r="B310" s="240">
        <v>0.996</v>
      </c>
      <c r="C310" s="167">
        <v>40500000</v>
      </c>
      <c r="D310" s="167">
        <f t="shared" si="10"/>
        <v>40338000</v>
      </c>
      <c r="E310" s="240">
        <v>0.99709999999999999</v>
      </c>
      <c r="F310" s="167">
        <v>4500000</v>
      </c>
      <c r="G310" s="167">
        <f t="shared" si="8"/>
        <v>4486950</v>
      </c>
      <c r="H310" s="240">
        <v>1</v>
      </c>
      <c r="I310" s="167">
        <v>4500000</v>
      </c>
      <c r="J310" s="167">
        <f t="shared" si="9"/>
        <v>4500000</v>
      </c>
      <c r="K310" s="271">
        <f t="shared" si="11"/>
        <v>49324950</v>
      </c>
      <c r="L310" s="167">
        <f>出入金!AG310</f>
        <v>49500000</v>
      </c>
      <c r="M310" s="167">
        <f>出入金!AH310</f>
        <v>3827922.0779220778</v>
      </c>
      <c r="N310" s="120">
        <f>出入金!B310</f>
        <v>4.2599999999999999E-2</v>
      </c>
      <c r="O310" s="167">
        <f t="shared" si="17"/>
        <v>0</v>
      </c>
      <c r="P310" s="167">
        <f t="shared" si="12"/>
        <v>-175050</v>
      </c>
      <c r="Q310" s="120">
        <f t="shared" si="13"/>
        <v>-4.5729770992366414E-2</v>
      </c>
      <c r="R310" s="120">
        <f t="shared" si="14"/>
        <v>0</v>
      </c>
      <c r="S310" s="120">
        <f t="shared" si="15"/>
        <v>-3.5363636363636365E-3</v>
      </c>
      <c r="T310" s="123">
        <f>S310/COUNT($S$273:S310)*365</f>
        <v>-3.3967703349282299E-2</v>
      </c>
      <c r="U310" s="309">
        <f>(T310-N310)/(STDEV($R$273:R310)*SQRT(365))</f>
        <v>-5.0409166955252447</v>
      </c>
      <c r="V310" s="123">
        <f>(S310+1)/(MAX($S$274:S310)+1)-1</f>
        <v>-4.0343464631320547E-3</v>
      </c>
      <c r="W310" s="123">
        <f>MIN($V$273:V310)</f>
        <v>-4.877561219390314E-3</v>
      </c>
      <c r="X310" s="123">
        <f t="shared" si="16"/>
        <v>-3.5363636363636365E-3</v>
      </c>
      <c r="Y310" s="120">
        <f>(X310+1)/(MAX($X$273:X310)+1)-1</f>
        <v>-4.0343464631320547E-3</v>
      </c>
      <c r="Z310" s="123">
        <f>MIN($Y$273:Y310)</f>
        <v>-4.877561219390314E-3</v>
      </c>
    </row>
    <row r="311" spans="1:26">
      <c r="A311" s="106">
        <v>44505</v>
      </c>
      <c r="B311" s="240">
        <v>0.996</v>
      </c>
      <c r="C311" s="167">
        <v>40500000</v>
      </c>
      <c r="D311" s="167">
        <f t="shared" si="10"/>
        <v>40338000</v>
      </c>
      <c r="E311" s="240">
        <v>0.99709999999999999</v>
      </c>
      <c r="F311" s="167">
        <v>4500000</v>
      </c>
      <c r="G311" s="167">
        <f t="shared" si="8"/>
        <v>4486950</v>
      </c>
      <c r="H311" s="240">
        <v>1</v>
      </c>
      <c r="I311" s="167">
        <v>4500000</v>
      </c>
      <c r="J311" s="167">
        <f t="shared" si="9"/>
        <v>4500000</v>
      </c>
      <c r="K311" s="271">
        <f t="shared" si="11"/>
        <v>49324950</v>
      </c>
      <c r="L311" s="167">
        <f>出入金!AG311</f>
        <v>49500000</v>
      </c>
      <c r="M311" s="167">
        <f>出入金!AH311</f>
        <v>3975728.1553398059</v>
      </c>
      <c r="N311" s="120">
        <f>出入金!B311</f>
        <v>4.2599999999999999E-2</v>
      </c>
      <c r="O311" s="167">
        <f t="shared" si="17"/>
        <v>0</v>
      </c>
      <c r="P311" s="167">
        <f t="shared" si="12"/>
        <v>-175050</v>
      </c>
      <c r="Q311" s="120">
        <f t="shared" si="13"/>
        <v>-4.4029670329670326E-2</v>
      </c>
      <c r="R311" s="120">
        <f t="shared" si="14"/>
        <v>0</v>
      </c>
      <c r="S311" s="120">
        <f t="shared" si="15"/>
        <v>-3.5363636363636365E-3</v>
      </c>
      <c r="T311" s="123">
        <f>S311/COUNT($S$273:S311)*365</f>
        <v>-3.3096736596736599E-2</v>
      </c>
      <c r="U311" s="309">
        <f>(T311-N311)/(STDEV($R$273:R311)*SQRT(365))</f>
        <v>-5.0494715234123531</v>
      </c>
      <c r="V311" s="123">
        <f>(S311+1)/(MAX($S$274:S311)+1)-1</f>
        <v>-4.0343464631320547E-3</v>
      </c>
      <c r="W311" s="123">
        <f>MIN($V$273:V311)</f>
        <v>-4.877561219390314E-3</v>
      </c>
      <c r="X311" s="123">
        <f t="shared" si="16"/>
        <v>-3.5363636363636365E-3</v>
      </c>
      <c r="Y311" s="120">
        <f>(X311+1)/(MAX($X$273:X311)+1)-1</f>
        <v>-4.0343464631320547E-3</v>
      </c>
      <c r="Z311" s="123">
        <f>MIN($Y$273:Y311)</f>
        <v>-4.877561219390314E-3</v>
      </c>
    </row>
    <row r="312" spans="1:26">
      <c r="A312" s="106">
        <v>44506</v>
      </c>
      <c r="B312" s="240">
        <v>0.996</v>
      </c>
      <c r="C312" s="167">
        <v>40500000</v>
      </c>
      <c r="D312" s="167">
        <f t="shared" si="10"/>
        <v>40338000</v>
      </c>
      <c r="E312" s="240">
        <v>0.99709999999999999</v>
      </c>
      <c r="F312" s="167">
        <v>4500000</v>
      </c>
      <c r="G312" s="167">
        <f t="shared" si="8"/>
        <v>4486950</v>
      </c>
      <c r="H312" s="240">
        <v>1</v>
      </c>
      <c r="I312" s="167">
        <v>4500000</v>
      </c>
      <c r="J312" s="167">
        <f t="shared" si="9"/>
        <v>4500000</v>
      </c>
      <c r="K312" s="271">
        <f t="shared" si="11"/>
        <v>49324950</v>
      </c>
      <c r="L312" s="167">
        <f>出入金!AG312</f>
        <v>49500000</v>
      </c>
      <c r="M312" s="167">
        <f>出入金!AH312</f>
        <v>4122580.6451612902</v>
      </c>
      <c r="N312" s="120">
        <f>出入金!B312</f>
        <v>4.2599999999999999E-2</v>
      </c>
      <c r="O312" s="167">
        <f t="shared" si="17"/>
        <v>0</v>
      </c>
      <c r="P312" s="167">
        <f t="shared" si="12"/>
        <v>-175050</v>
      </c>
      <c r="Q312" s="120">
        <f t="shared" si="13"/>
        <v>-4.2461267605633804E-2</v>
      </c>
      <c r="R312" s="120">
        <f t="shared" si="14"/>
        <v>0</v>
      </c>
      <c r="S312" s="120">
        <f t="shared" si="15"/>
        <v>-3.5363636363636365E-3</v>
      </c>
      <c r="T312" s="123">
        <f>S312/COUNT($S$273:S312)*365</f>
        <v>-3.2269318181818184E-2</v>
      </c>
      <c r="U312" s="309">
        <f>(T312-N312)/(STDEV($R$273:R312)*SQRT(365))</f>
        <v>-5.0586126195185459</v>
      </c>
      <c r="V312" s="123">
        <f>(S312+1)/(MAX($S$274:S312)+1)-1</f>
        <v>-4.0343464631320547E-3</v>
      </c>
      <c r="W312" s="123">
        <f>MIN($V$273:V312)</f>
        <v>-4.877561219390314E-3</v>
      </c>
      <c r="X312" s="123">
        <f t="shared" si="16"/>
        <v>-3.5363636363636365E-3</v>
      </c>
      <c r="Y312" s="120">
        <f>(X312+1)/(MAX($X$273:X312)+1)-1</f>
        <v>-4.0343464631320547E-3</v>
      </c>
      <c r="Z312" s="123">
        <f>MIN($Y$273:Y312)</f>
        <v>-4.877561219390314E-3</v>
      </c>
    </row>
    <row r="313" spans="1:26">
      <c r="A313" s="106">
        <v>44507</v>
      </c>
      <c r="B313" s="240">
        <v>0.996</v>
      </c>
      <c r="C313" s="167">
        <v>40500000</v>
      </c>
      <c r="D313" s="167">
        <f t="shared" si="10"/>
        <v>40338000</v>
      </c>
      <c r="E313" s="240">
        <v>0.99709999999999999</v>
      </c>
      <c r="F313" s="167">
        <v>4500000</v>
      </c>
      <c r="G313" s="167">
        <f t="shared" si="8"/>
        <v>4486950</v>
      </c>
      <c r="H313" s="240">
        <v>1</v>
      </c>
      <c r="I313" s="167">
        <v>4500000</v>
      </c>
      <c r="J313" s="167">
        <f t="shared" si="9"/>
        <v>4500000</v>
      </c>
      <c r="K313" s="271">
        <f t="shared" si="11"/>
        <v>49324950</v>
      </c>
      <c r="L313" s="167">
        <f>出入金!AG313</f>
        <v>49500000</v>
      </c>
      <c r="M313" s="167">
        <f>出入金!AH313</f>
        <v>4268488.745980707</v>
      </c>
      <c r="N313" s="120">
        <f>出入金!B313</f>
        <v>4.2599999999999999E-2</v>
      </c>
      <c r="O313" s="167">
        <f t="shared" si="17"/>
        <v>0</v>
      </c>
      <c r="P313" s="167">
        <f t="shared" si="12"/>
        <v>-175050</v>
      </c>
      <c r="Q313" s="120">
        <f t="shared" si="13"/>
        <v>-4.1009830508474579E-2</v>
      </c>
      <c r="R313" s="120">
        <f t="shared" si="14"/>
        <v>0</v>
      </c>
      <c r="S313" s="120">
        <f t="shared" si="15"/>
        <v>-3.5363636363636365E-3</v>
      </c>
      <c r="T313" s="123">
        <f>S313/COUNT($S$273:S313)*365</f>
        <v>-3.1482261640798224E-2</v>
      </c>
      <c r="U313" s="309">
        <f>(T313-N313)/(STDEV($R$273:R313)*SQRT(365))</f>
        <v>-5.0682934721899136</v>
      </c>
      <c r="V313" s="123">
        <f>(S313+1)/(MAX($S$274:S313)+1)-1</f>
        <v>-4.0343464631320547E-3</v>
      </c>
      <c r="W313" s="123">
        <f>MIN($V$273:V313)</f>
        <v>-4.877561219390314E-3</v>
      </c>
      <c r="X313" s="123">
        <f t="shared" si="16"/>
        <v>-3.5363636363636365E-3</v>
      </c>
      <c r="Y313" s="120">
        <f>(X313+1)/(MAX($X$273:X313)+1)-1</f>
        <v>-4.0343464631320547E-3</v>
      </c>
      <c r="Z313" s="123">
        <f>MIN($Y$273:Y313)</f>
        <v>-4.877561219390314E-3</v>
      </c>
    </row>
    <row r="314" spans="1:26">
      <c r="A314" s="106">
        <v>44508</v>
      </c>
      <c r="B314" s="240">
        <v>0.996</v>
      </c>
      <c r="C314" s="167">
        <v>40500000</v>
      </c>
      <c r="D314" s="167">
        <f t="shared" si="10"/>
        <v>40338000</v>
      </c>
      <c r="E314" s="240">
        <v>0.99709999999999999</v>
      </c>
      <c r="F314" s="167">
        <v>4500000</v>
      </c>
      <c r="G314" s="167">
        <f t="shared" si="8"/>
        <v>4486950</v>
      </c>
      <c r="H314" s="240">
        <v>1</v>
      </c>
      <c r="I314" s="167">
        <v>4500000</v>
      </c>
      <c r="J314" s="167">
        <f t="shared" si="9"/>
        <v>4500000</v>
      </c>
      <c r="K314" s="271">
        <f t="shared" si="11"/>
        <v>49324950</v>
      </c>
      <c r="L314" s="167">
        <f>出入金!AG314</f>
        <v>49500000</v>
      </c>
      <c r="M314" s="167">
        <f>出入金!AH314</f>
        <v>4413461.538461538</v>
      </c>
      <c r="N314" s="120">
        <f>出入金!B314</f>
        <v>4.2599999999999999E-2</v>
      </c>
      <c r="O314" s="167">
        <f t="shared" si="17"/>
        <v>0</v>
      </c>
      <c r="P314" s="167">
        <f t="shared" si="12"/>
        <v>-175050</v>
      </c>
      <c r="Q314" s="120">
        <f t="shared" si="13"/>
        <v>-3.9662745098039222E-2</v>
      </c>
      <c r="R314" s="120">
        <f t="shared" si="14"/>
        <v>0</v>
      </c>
      <c r="S314" s="120">
        <f t="shared" si="15"/>
        <v>-3.5363636363636365E-3</v>
      </c>
      <c r="T314" s="123">
        <f>S314/COUNT($S$273:S314)*365</f>
        <v>-3.0732683982683983E-2</v>
      </c>
      <c r="U314" s="309">
        <f>(T314-N314)/(STDEV($R$273:R314)*SQRT(365))</f>
        <v>-5.078471811458531</v>
      </c>
      <c r="V314" s="123">
        <f>(S314+1)/(MAX($S$274:S314)+1)-1</f>
        <v>-4.0343464631320547E-3</v>
      </c>
      <c r="W314" s="123">
        <f>MIN($V$273:V314)</f>
        <v>-4.877561219390314E-3</v>
      </c>
      <c r="X314" s="123">
        <f t="shared" si="16"/>
        <v>-3.5363636363636365E-3</v>
      </c>
      <c r="Y314" s="120">
        <f>(X314+1)/(MAX($X$273:X314)+1)-1</f>
        <v>-4.0343464631320547E-3</v>
      </c>
      <c r="Z314" s="123">
        <f>MIN($Y$273:Y314)</f>
        <v>-4.877561219390314E-3</v>
      </c>
    </row>
    <row r="315" spans="1:26">
      <c r="A315" s="106">
        <v>44509</v>
      </c>
      <c r="B315" s="240">
        <v>0.996</v>
      </c>
      <c r="C315" s="167">
        <v>40500000</v>
      </c>
      <c r="D315" s="167">
        <f t="shared" si="10"/>
        <v>40338000</v>
      </c>
      <c r="E315" s="240">
        <v>0.99709999999999999</v>
      </c>
      <c r="F315" s="167">
        <f t="shared" ref="F315:F346" si="18">4500000+8825594.22324742</f>
        <v>13325594.22324742</v>
      </c>
      <c r="G315" s="167">
        <f t="shared" si="8"/>
        <v>13286950.000000002</v>
      </c>
      <c r="H315" s="240">
        <v>1</v>
      </c>
      <c r="I315" s="167">
        <v>4500000</v>
      </c>
      <c r="J315" s="167">
        <f t="shared" si="9"/>
        <v>4500000</v>
      </c>
      <c r="K315" s="271">
        <f t="shared" si="11"/>
        <v>58124950</v>
      </c>
      <c r="L315" s="167">
        <f>出入金!AG315</f>
        <v>58300000</v>
      </c>
      <c r="M315" s="167">
        <f>出入金!AH315</f>
        <v>4585623.0031948881</v>
      </c>
      <c r="N315" s="120">
        <f>出入金!B315</f>
        <v>4.2599999999999999E-2</v>
      </c>
      <c r="O315" s="167">
        <f t="shared" si="17"/>
        <v>0</v>
      </c>
      <c r="P315" s="167">
        <f t="shared" si="12"/>
        <v>-175050</v>
      </c>
      <c r="Q315" s="120">
        <f t="shared" si="13"/>
        <v>-3.8173657075175921E-2</v>
      </c>
      <c r="R315" s="120">
        <f t="shared" si="14"/>
        <v>0</v>
      </c>
      <c r="S315" s="120">
        <f t="shared" si="15"/>
        <v>-3.0025728987993138E-3</v>
      </c>
      <c r="T315" s="123">
        <f>S315/COUNT($S$273:S315)*365</f>
        <v>-2.5486956001436037E-2</v>
      </c>
      <c r="U315" s="309">
        <f>(T315-N315)/(STDEV($R$273:R315)*SQRT(365))</f>
        <v>-4.7715730494529494</v>
      </c>
      <c r="V315" s="123">
        <f>(S315+1)/(MAX($S$274:S315)+1)-1</f>
        <v>-3.500822487555566E-3</v>
      </c>
      <c r="W315" s="123">
        <f>MIN($V$273:V315)</f>
        <v>-4.877561219390314E-3</v>
      </c>
      <c r="X315" s="123">
        <f t="shared" si="16"/>
        <v>-3.5363636363636365E-3</v>
      </c>
      <c r="Y315" s="120">
        <f>(X315+1)/(MAX($X$273:X315)+1)-1</f>
        <v>-4.0343464631320547E-3</v>
      </c>
      <c r="Z315" s="123">
        <f>MIN($Y$273:Y315)</f>
        <v>-4.877561219390314E-3</v>
      </c>
    </row>
    <row r="316" spans="1:26">
      <c r="A316" s="106">
        <v>44510</v>
      </c>
      <c r="B316" s="240">
        <v>0.98680000000000001</v>
      </c>
      <c r="C316" s="167">
        <v>40500000</v>
      </c>
      <c r="D316" s="167">
        <f t="shared" si="10"/>
        <v>39965400</v>
      </c>
      <c r="E316" s="240">
        <v>0.9919</v>
      </c>
      <c r="F316" s="167">
        <f t="shared" si="18"/>
        <v>13325594.22324742</v>
      </c>
      <c r="G316" s="167">
        <f t="shared" si="8"/>
        <v>13217656.910039116</v>
      </c>
      <c r="H316" s="240">
        <v>0.995</v>
      </c>
      <c r="I316" s="167">
        <v>4500000</v>
      </c>
      <c r="J316" s="167">
        <f t="shared" si="9"/>
        <v>4477500</v>
      </c>
      <c r="K316" s="271">
        <f t="shared" si="11"/>
        <v>57660556.910039112</v>
      </c>
      <c r="L316" s="167">
        <f>出入金!AG316</f>
        <v>58300000</v>
      </c>
      <c r="M316" s="167">
        <f>出入金!AH316</f>
        <v>4756687.8980891723</v>
      </c>
      <c r="N316" s="120">
        <f>出入金!B316</f>
        <v>4.2599999999999999E-2</v>
      </c>
      <c r="O316" s="167">
        <f t="shared" si="17"/>
        <v>-464393.08996088803</v>
      </c>
      <c r="P316" s="167">
        <f t="shared" si="12"/>
        <v>-639443.08996088803</v>
      </c>
      <c r="Q316" s="120">
        <f t="shared" si="13"/>
        <v>-0.13443032287608384</v>
      </c>
      <c r="R316" s="120">
        <f t="shared" si="14"/>
        <v>-7.9655761571335859E-3</v>
      </c>
      <c r="S316" s="120">
        <f t="shared" si="15"/>
        <v>-1.0968149055932899E-2</v>
      </c>
      <c r="T316" s="123">
        <f>S316/COUNT($S$273:S316)*365</f>
        <v>-9.0985781941261543E-2</v>
      </c>
      <c r="U316" s="309">
        <f>(T316-N316)/(STDEV($R$273:R316)*SQRT(365))</f>
        <v>-4.9996841170767592</v>
      </c>
      <c r="V316" s="123">
        <f>(S316+1)/(MAX($S$274:S316)+1)-1</f>
        <v>-1.1462417847009299E-2</v>
      </c>
      <c r="W316" s="123">
        <f>MIN($V$273:V316)</f>
        <v>-1.1462417847009299E-2</v>
      </c>
      <c r="X316" s="123">
        <f t="shared" si="16"/>
        <v>-3.5363636363636365E-3</v>
      </c>
      <c r="Y316" s="120">
        <f>(X316+1)/(MAX($X$273:X316)+1)-1</f>
        <v>-4.0343464631320547E-3</v>
      </c>
      <c r="Z316" s="123">
        <f>MIN($Y$273:Y316)</f>
        <v>-4.877561219390314E-3</v>
      </c>
    </row>
    <row r="317" spans="1:26">
      <c r="A317" s="106">
        <v>44511</v>
      </c>
      <c r="B317" s="240">
        <v>0.98680000000000001</v>
      </c>
      <c r="C317" s="167">
        <v>40500000</v>
      </c>
      <c r="D317" s="167">
        <f t="shared" si="10"/>
        <v>39965400</v>
      </c>
      <c r="E317" s="240">
        <v>0.9919</v>
      </c>
      <c r="F317" s="167">
        <f t="shared" si="18"/>
        <v>13325594.22324742</v>
      </c>
      <c r="G317" s="167">
        <f t="shared" si="8"/>
        <v>13217656.910039116</v>
      </c>
      <c r="H317" s="240">
        <v>0.995</v>
      </c>
      <c r="I317" s="167">
        <v>4500000</v>
      </c>
      <c r="J317" s="167">
        <f t="shared" si="9"/>
        <v>4477500</v>
      </c>
      <c r="K317" s="271">
        <f t="shared" si="11"/>
        <v>57660556.910039112</v>
      </c>
      <c r="L317" s="167">
        <f>出入金!AG317</f>
        <v>58300000</v>
      </c>
      <c r="M317" s="167">
        <f>出入金!AH317</f>
        <v>4926666.666666667</v>
      </c>
      <c r="N317" s="120">
        <f>出入金!B317</f>
        <v>4.2599999999999999E-2</v>
      </c>
      <c r="O317" s="167">
        <f t="shared" si="17"/>
        <v>0</v>
      </c>
      <c r="P317" s="167">
        <f t="shared" si="12"/>
        <v>-639443.08996088803</v>
      </c>
      <c r="Q317" s="120">
        <f t="shared" si="13"/>
        <v>-0.1297922374751464</v>
      </c>
      <c r="R317" s="120">
        <f t="shared" si="14"/>
        <v>0</v>
      </c>
      <c r="S317" s="120">
        <f t="shared" si="15"/>
        <v>-1.0968149055932899E-2</v>
      </c>
      <c r="T317" s="123">
        <f>S317/COUNT($S$273:S317)*365</f>
        <v>-8.8963875675900181E-2</v>
      </c>
      <c r="U317" s="309">
        <f>(T317-N317)/(STDEV($R$273:R317)*SQRT(365))</f>
        <v>-4.9789012092023075</v>
      </c>
      <c r="V317" s="123">
        <f>(S317+1)/(MAX($S$274:S317)+1)-1</f>
        <v>-1.1462417847009299E-2</v>
      </c>
      <c r="W317" s="123">
        <f>MIN($V$273:V317)</f>
        <v>-1.1462417847009299E-2</v>
      </c>
      <c r="X317" s="123">
        <f t="shared" si="16"/>
        <v>-3.5363636363636365E-3</v>
      </c>
      <c r="Y317" s="120">
        <f>(X317+1)/(MAX($X$273:X317)+1)-1</f>
        <v>-4.0343464631320547E-3</v>
      </c>
      <c r="Z317" s="123">
        <f>MIN($Y$273:Y317)</f>
        <v>-4.877561219390314E-3</v>
      </c>
    </row>
    <row r="318" spans="1:26">
      <c r="A318" s="106">
        <v>44512</v>
      </c>
      <c r="B318" s="240">
        <v>0.98680000000000001</v>
      </c>
      <c r="C318" s="167">
        <v>40500000</v>
      </c>
      <c r="D318" s="167">
        <f t="shared" si="10"/>
        <v>39965400</v>
      </c>
      <c r="E318" s="240">
        <v>0.9919</v>
      </c>
      <c r="F318" s="167">
        <f t="shared" si="18"/>
        <v>13325594.22324742</v>
      </c>
      <c r="G318" s="167">
        <f t="shared" si="8"/>
        <v>13217656.910039116</v>
      </c>
      <c r="H318" s="240">
        <v>0.995</v>
      </c>
      <c r="I318" s="167">
        <v>4500000</v>
      </c>
      <c r="J318" s="167">
        <f t="shared" si="9"/>
        <v>4477500</v>
      </c>
      <c r="K318" s="271">
        <f t="shared" si="11"/>
        <v>57660556.910039112</v>
      </c>
      <c r="L318" s="167">
        <f>出入金!AG318</f>
        <v>58300000</v>
      </c>
      <c r="M318" s="167">
        <f>出入金!AH318</f>
        <v>5095569.6202531643</v>
      </c>
      <c r="N318" s="120">
        <f>出入金!B318</f>
        <v>4.2599999999999999E-2</v>
      </c>
      <c r="O318" s="167">
        <f t="shared" si="17"/>
        <v>0</v>
      </c>
      <c r="P318" s="167">
        <f t="shared" si="12"/>
        <v>-639443.08996088803</v>
      </c>
      <c r="Q318" s="120">
        <f t="shared" si="13"/>
        <v>-0.12549001144431787</v>
      </c>
      <c r="R318" s="120">
        <f t="shared" si="14"/>
        <v>0</v>
      </c>
      <c r="S318" s="120">
        <f t="shared" si="15"/>
        <v>-1.0968149055932899E-2</v>
      </c>
      <c r="T318" s="123">
        <f>S318/COUNT($S$273:S318)*365</f>
        <v>-8.7029878378598005E-2</v>
      </c>
      <c r="U318" s="309">
        <f>(T318-N318)/(STDEV($R$273:R318)*SQRT(365))</f>
        <v>-4.9592060193050509</v>
      </c>
      <c r="V318" s="123">
        <f>(S318+1)/(MAX($S$274:S318)+1)-1</f>
        <v>-1.1462417847009299E-2</v>
      </c>
      <c r="W318" s="123">
        <f>MIN($V$273:V318)</f>
        <v>-1.1462417847009299E-2</v>
      </c>
      <c r="X318" s="123">
        <f t="shared" si="16"/>
        <v>-1.0968149055932899E-2</v>
      </c>
      <c r="Y318" s="120">
        <f>(X318+1)/(MAX($X$273:X318)+1)-1</f>
        <v>-1.1462417847009299E-2</v>
      </c>
      <c r="Z318" s="123">
        <f>MIN($Y$273:Y318)</f>
        <v>-1.1462417847009299E-2</v>
      </c>
    </row>
    <row r="319" spans="1:26">
      <c r="A319" s="106">
        <v>44513</v>
      </c>
      <c r="B319" s="240">
        <v>0.98680000000000001</v>
      </c>
      <c r="C319" s="167">
        <v>40500000</v>
      </c>
      <c r="D319" s="167">
        <f t="shared" si="10"/>
        <v>39965400</v>
      </c>
      <c r="E319" s="240">
        <v>0.9919</v>
      </c>
      <c r="F319" s="167">
        <f t="shared" si="18"/>
        <v>13325594.22324742</v>
      </c>
      <c r="G319" s="167">
        <f t="shared" si="8"/>
        <v>13217656.910039116</v>
      </c>
      <c r="H319" s="240">
        <v>0.995</v>
      </c>
      <c r="I319" s="167">
        <v>4500000</v>
      </c>
      <c r="J319" s="167">
        <f t="shared" si="9"/>
        <v>4477500</v>
      </c>
      <c r="K319" s="271">
        <f t="shared" si="11"/>
        <v>57660556.910039112</v>
      </c>
      <c r="L319" s="167">
        <f>出入金!AG319</f>
        <v>58300000</v>
      </c>
      <c r="M319" s="167">
        <f>出入金!AH319</f>
        <v>5263406.9400630919</v>
      </c>
      <c r="N319" s="120">
        <f>出入金!B319</f>
        <v>4.2599999999999999E-2</v>
      </c>
      <c r="O319" s="167">
        <f t="shared" si="17"/>
        <v>0</v>
      </c>
      <c r="P319" s="167">
        <f t="shared" si="12"/>
        <v>-639443.08996088803</v>
      </c>
      <c r="Q319" s="120">
        <f t="shared" si="13"/>
        <v>-0.12148843842828977</v>
      </c>
      <c r="R319" s="120">
        <f t="shared" si="14"/>
        <v>0</v>
      </c>
      <c r="S319" s="120">
        <f t="shared" si="15"/>
        <v>-1.0968149055932899E-2</v>
      </c>
      <c r="T319" s="123">
        <f>S319/COUNT($S$273:S319)*365</f>
        <v>-8.5178178838627827E-2</v>
      </c>
      <c r="U319" s="309">
        <f>(T319-N319)/(STDEV($R$273:R319)*SQRT(365))</f>
        <v>-4.9405352762427519</v>
      </c>
      <c r="V319" s="123">
        <f>(S319+1)/(MAX($S$274:S319)+1)-1</f>
        <v>-1.1462417847009299E-2</v>
      </c>
      <c r="W319" s="123">
        <f>MIN($V$273:V319)</f>
        <v>-1.1462417847009299E-2</v>
      </c>
      <c r="X319" s="123">
        <f t="shared" si="16"/>
        <v>-1.0968149055932899E-2</v>
      </c>
      <c r="Y319" s="120">
        <f>(X319+1)/(MAX($X$273:X319)+1)-1</f>
        <v>-1.1462417847009299E-2</v>
      </c>
      <c r="Z319" s="123">
        <f>MIN($Y$273:Y319)</f>
        <v>-1.1462417847009299E-2</v>
      </c>
    </row>
    <row r="320" spans="1:26">
      <c r="A320" s="106">
        <v>44514</v>
      </c>
      <c r="B320" s="240">
        <v>0.98680000000000001</v>
      </c>
      <c r="C320" s="167">
        <v>40500000</v>
      </c>
      <c r="D320" s="167">
        <f t="shared" si="10"/>
        <v>39965400</v>
      </c>
      <c r="E320" s="240">
        <v>0.9919</v>
      </c>
      <c r="F320" s="167">
        <f t="shared" si="18"/>
        <v>13325594.22324742</v>
      </c>
      <c r="G320" s="167">
        <f t="shared" si="8"/>
        <v>13217656.910039116</v>
      </c>
      <c r="H320" s="240">
        <v>0.995</v>
      </c>
      <c r="I320" s="167">
        <v>4500000</v>
      </c>
      <c r="J320" s="167">
        <f t="shared" si="9"/>
        <v>4477500</v>
      </c>
      <c r="K320" s="271">
        <f t="shared" si="11"/>
        <v>57660556.910039112</v>
      </c>
      <c r="L320" s="167">
        <f>出入金!AG320</f>
        <v>58300000</v>
      </c>
      <c r="M320" s="167">
        <f>出入金!AH320</f>
        <v>5430188.6792452829</v>
      </c>
      <c r="N320" s="120">
        <f>出入金!B320</f>
        <v>4.2599999999999999E-2</v>
      </c>
      <c r="O320" s="167">
        <f t="shared" si="17"/>
        <v>0</v>
      </c>
      <c r="P320" s="167">
        <f t="shared" si="12"/>
        <v>-639443.08996088803</v>
      </c>
      <c r="Q320" s="120">
        <f t="shared" si="13"/>
        <v>-0.1177570666015534</v>
      </c>
      <c r="R320" s="120">
        <f t="shared" si="14"/>
        <v>0</v>
      </c>
      <c r="S320" s="120">
        <f t="shared" si="15"/>
        <v>-1.0968149055932899E-2</v>
      </c>
      <c r="T320" s="123">
        <f>S320/COUNT($S$273:S320)*365</f>
        <v>-8.3403633446156422E-2</v>
      </c>
      <c r="U320" s="309">
        <f>(T320-N320)/(STDEV($R$273:R320)*SQRT(365))</f>
        <v>-4.9228305478203609</v>
      </c>
      <c r="V320" s="123">
        <f>(S320+1)/(MAX($S$274:S320)+1)-1</f>
        <v>-1.1462417847009299E-2</v>
      </c>
      <c r="W320" s="123">
        <f>MIN($V$273:V320)</f>
        <v>-1.1462417847009299E-2</v>
      </c>
      <c r="X320" s="123">
        <f t="shared" si="16"/>
        <v>-1.0968149055932899E-2</v>
      </c>
      <c r="Y320" s="120">
        <f>(X320+1)/(MAX($X$273:X320)+1)-1</f>
        <v>-1.1462417847009299E-2</v>
      </c>
      <c r="Z320" s="123">
        <f>MIN($Y$273:Y320)</f>
        <v>-1.1462417847009299E-2</v>
      </c>
    </row>
    <row r="321" spans="1:26">
      <c r="A321" s="106">
        <v>44515</v>
      </c>
      <c r="B321" s="240">
        <v>0.98680000000000001</v>
      </c>
      <c r="C321" s="167">
        <v>40500000</v>
      </c>
      <c r="D321" s="167">
        <f t="shared" si="10"/>
        <v>39965400</v>
      </c>
      <c r="E321" s="240">
        <v>0.9919</v>
      </c>
      <c r="F321" s="167">
        <f t="shared" si="18"/>
        <v>13325594.22324742</v>
      </c>
      <c r="G321" s="167">
        <f t="shared" si="8"/>
        <v>13217656.910039116</v>
      </c>
      <c r="H321" s="240">
        <v>0.995</v>
      </c>
      <c r="I321" s="167">
        <v>4500000</v>
      </c>
      <c r="J321" s="167">
        <f t="shared" si="9"/>
        <v>4477500</v>
      </c>
      <c r="K321" s="271">
        <f t="shared" si="11"/>
        <v>57660556.910039112</v>
      </c>
      <c r="L321" s="167">
        <f>出入金!AG321</f>
        <v>58300000</v>
      </c>
      <c r="M321" s="167">
        <f>出入金!AH321</f>
        <v>5595924.7648902824</v>
      </c>
      <c r="N321" s="120">
        <f>出入金!B321</f>
        <v>4.2599999999999999E-2</v>
      </c>
      <c r="O321" s="167">
        <f t="shared" si="17"/>
        <v>0</v>
      </c>
      <c r="P321" s="167">
        <f t="shared" si="12"/>
        <v>-639443.08996088803</v>
      </c>
      <c r="Q321" s="120">
        <f t="shared" si="13"/>
        <v>-0.11426942227187456</v>
      </c>
      <c r="R321" s="120">
        <f t="shared" si="14"/>
        <v>0</v>
      </c>
      <c r="S321" s="120">
        <f t="shared" si="15"/>
        <v>-1.0968149055932899E-2</v>
      </c>
      <c r="T321" s="123">
        <f>S321/COUNT($S$273:S321)*365</f>
        <v>-8.170151847786751E-2</v>
      </c>
      <c r="U321" s="309">
        <f>(T321-N321)/(STDEV($R$273:R321)*SQRT(365))</f>
        <v>-4.9060377807736</v>
      </c>
      <c r="V321" s="123">
        <f>(S321+1)/(MAX($S$274:S321)+1)-1</f>
        <v>-1.1462417847009299E-2</v>
      </c>
      <c r="W321" s="123">
        <f>MIN($V$273:V321)</f>
        <v>-1.1462417847009299E-2</v>
      </c>
      <c r="X321" s="123">
        <f t="shared" si="16"/>
        <v>-1.0968149055932899E-2</v>
      </c>
      <c r="Y321" s="120">
        <f>(X321+1)/(MAX($X$273:X321)+1)-1</f>
        <v>-1.1462417847009299E-2</v>
      </c>
      <c r="Z321" s="123">
        <f>MIN($Y$273:Y321)</f>
        <v>-1.1462417847009299E-2</v>
      </c>
    </row>
    <row r="322" spans="1:26">
      <c r="A322" s="106">
        <v>44516</v>
      </c>
      <c r="B322" s="240">
        <v>1.0004</v>
      </c>
      <c r="C322" s="167">
        <v>40500000</v>
      </c>
      <c r="D322" s="167">
        <f t="shared" si="10"/>
        <v>40516200</v>
      </c>
      <c r="E322" s="240">
        <v>1.0074000000000001</v>
      </c>
      <c r="F322" s="167">
        <f t="shared" si="18"/>
        <v>13325594.22324742</v>
      </c>
      <c r="G322" s="167">
        <f t="shared" si="8"/>
        <v>13424203.620499453</v>
      </c>
      <c r="H322" s="240">
        <v>1.0045999999999999</v>
      </c>
      <c r="I322" s="167">
        <v>4500000</v>
      </c>
      <c r="J322" s="167">
        <f t="shared" si="9"/>
        <v>4520700</v>
      </c>
      <c r="K322" s="271">
        <f t="shared" si="11"/>
        <v>58461103.620499454</v>
      </c>
      <c r="L322" s="167">
        <f>出入金!AG322</f>
        <v>58300000</v>
      </c>
      <c r="M322" s="167">
        <f>出入金!AH322</f>
        <v>5760625</v>
      </c>
      <c r="N322" s="120">
        <f>出入金!B322</f>
        <v>4.2599999999999999E-2</v>
      </c>
      <c r="O322" s="167">
        <f t="shared" si="17"/>
        <v>800546.71046034247</v>
      </c>
      <c r="P322" s="167">
        <f t="shared" si="12"/>
        <v>161103.62049945444</v>
      </c>
      <c r="Q322" s="120">
        <f t="shared" si="13"/>
        <v>2.7966344016396562E-2</v>
      </c>
      <c r="R322" s="120">
        <f t="shared" si="14"/>
        <v>1.3731504467587349E-2</v>
      </c>
      <c r="S322" s="120">
        <f t="shared" si="15"/>
        <v>2.76335541165445E-3</v>
      </c>
      <c r="T322" s="123">
        <f>S322/COUNT($S$273:S322)*365</f>
        <v>2.0172494505077486E-2</v>
      </c>
      <c r="U322" s="309">
        <f>(T322-N322)/(STDEV($R$273:R322)*SQRT(365))</f>
        <v>-0.4949243379615188</v>
      </c>
      <c r="V322" s="123">
        <f>(S322+1)/(MAX($S$274:S322)+1)-1</f>
        <v>0</v>
      </c>
      <c r="W322" s="123">
        <f>MIN($V$273:V322)</f>
        <v>-1.1462417847009299E-2</v>
      </c>
      <c r="X322" s="123">
        <f t="shared" si="16"/>
        <v>-1.0968149055932899E-2</v>
      </c>
      <c r="Y322" s="120">
        <f>(X322+1)/(MAX($X$273:X322)+1)-1</f>
        <v>-1.1462417847009299E-2</v>
      </c>
      <c r="Z322" s="123">
        <f>MIN($Y$273:Y322)</f>
        <v>-1.1462417847009299E-2</v>
      </c>
    </row>
    <row r="323" spans="1:26">
      <c r="A323" s="106">
        <v>44517</v>
      </c>
      <c r="B323" s="240">
        <v>1.0004</v>
      </c>
      <c r="C323" s="167">
        <v>40500000</v>
      </c>
      <c r="D323" s="167">
        <f t="shared" si="10"/>
        <v>40516200</v>
      </c>
      <c r="E323" s="240">
        <v>1.0074000000000001</v>
      </c>
      <c r="F323" s="167">
        <f t="shared" si="18"/>
        <v>13325594.22324742</v>
      </c>
      <c r="G323" s="167">
        <f t="shared" si="8"/>
        <v>13424203.620499453</v>
      </c>
      <c r="H323" s="240">
        <v>1.0045999999999999</v>
      </c>
      <c r="I323" s="167">
        <v>4500000</v>
      </c>
      <c r="J323" s="167">
        <f t="shared" si="9"/>
        <v>4520700</v>
      </c>
      <c r="K323" s="271">
        <f t="shared" si="11"/>
        <v>58461103.620499454</v>
      </c>
      <c r="L323" s="167">
        <f>出入金!AG323</f>
        <v>58300000</v>
      </c>
      <c r="M323" s="167">
        <f>出入金!AH323</f>
        <v>5924299.0654205605</v>
      </c>
      <c r="N323" s="120">
        <f>出入金!B323</f>
        <v>4.2599999999999999E-2</v>
      </c>
      <c r="O323" s="167">
        <f t="shared" si="17"/>
        <v>0</v>
      </c>
      <c r="P323" s="167">
        <f t="shared" si="12"/>
        <v>161103.62049945444</v>
      </c>
      <c r="Q323" s="120">
        <f t="shared" si="13"/>
        <v>2.719370151986374E-2</v>
      </c>
      <c r="R323" s="120">
        <f t="shared" si="14"/>
        <v>0</v>
      </c>
      <c r="S323" s="120">
        <f t="shared" si="15"/>
        <v>2.76335541165445E-3</v>
      </c>
      <c r="T323" s="123">
        <f>S323/COUNT($S$273:S323)*365</f>
        <v>1.9776955397134789E-2</v>
      </c>
      <c r="U323" s="309">
        <f>(T323-N323)/(STDEV($R$273:R323)*SQRT(365))</f>
        <v>-0.5087648168005493</v>
      </c>
      <c r="V323" s="123">
        <f>(S323+1)/(MAX($S$274:S323)+1)-1</f>
        <v>0</v>
      </c>
      <c r="W323" s="123">
        <f>MIN($V$273:V323)</f>
        <v>-1.1462417847009299E-2</v>
      </c>
      <c r="X323" s="123">
        <f t="shared" si="16"/>
        <v>-1.0968149055932899E-2</v>
      </c>
      <c r="Y323" s="120">
        <f>(X323+1)/(MAX($X$273:X323)+1)-1</f>
        <v>-1.1462417847009299E-2</v>
      </c>
      <c r="Z323" s="123">
        <f>MIN($Y$273:Y323)</f>
        <v>-1.1462417847009299E-2</v>
      </c>
    </row>
    <row r="324" spans="1:26">
      <c r="A324" s="106">
        <v>44518</v>
      </c>
      <c r="B324" s="240">
        <v>1.0004</v>
      </c>
      <c r="C324" s="167">
        <v>40500000</v>
      </c>
      <c r="D324" s="167">
        <f t="shared" si="10"/>
        <v>40516200</v>
      </c>
      <c r="E324" s="240">
        <v>1.0074000000000001</v>
      </c>
      <c r="F324" s="167">
        <f t="shared" si="18"/>
        <v>13325594.22324742</v>
      </c>
      <c r="G324" s="167">
        <f t="shared" si="8"/>
        <v>13424203.620499453</v>
      </c>
      <c r="H324" s="240">
        <v>1.0045999999999999</v>
      </c>
      <c r="I324" s="167">
        <v>4500000</v>
      </c>
      <c r="J324" s="167">
        <f t="shared" si="9"/>
        <v>4520700</v>
      </c>
      <c r="K324" s="271">
        <f t="shared" si="11"/>
        <v>58461103.620499454</v>
      </c>
      <c r="L324" s="167">
        <f>出入金!AG324</f>
        <v>58300000</v>
      </c>
      <c r="M324" s="167">
        <f>出入金!AH324</f>
        <v>6086956.5217391308</v>
      </c>
      <c r="N324" s="120">
        <f>出入金!B324</f>
        <v>4.2599999999999999E-2</v>
      </c>
      <c r="O324" s="167">
        <f t="shared" si="17"/>
        <v>0</v>
      </c>
      <c r="P324" s="167">
        <f t="shared" si="12"/>
        <v>161103.62049945444</v>
      </c>
      <c r="Q324" s="120">
        <f t="shared" si="13"/>
        <v>2.6467023367767514E-2</v>
      </c>
      <c r="R324" s="120">
        <f t="shared" si="14"/>
        <v>0</v>
      </c>
      <c r="S324" s="120">
        <f t="shared" si="15"/>
        <v>2.76335541165445E-3</v>
      </c>
      <c r="T324" s="123">
        <f>S324/COUNT($S$273:S324)*365</f>
        <v>1.9396629331805273E-2</v>
      </c>
      <c r="U324" s="309">
        <f>(T324-N324)/(STDEV($R$273:R324)*SQRT(365))</f>
        <v>-0.52238824501485048</v>
      </c>
      <c r="V324" s="123">
        <f>(S324+1)/(MAX($S$274:S324)+1)-1</f>
        <v>0</v>
      </c>
      <c r="W324" s="123">
        <f>MIN($V$273:V324)</f>
        <v>-1.1462417847009299E-2</v>
      </c>
      <c r="X324" s="123">
        <f t="shared" si="16"/>
        <v>-1.0968149055932899E-2</v>
      </c>
      <c r="Y324" s="120">
        <f>(X324+1)/(MAX($X$273:X324)+1)-1</f>
        <v>-1.1462417847009299E-2</v>
      </c>
      <c r="Z324" s="123">
        <f>MIN($Y$273:Y324)</f>
        <v>-1.1462417847009299E-2</v>
      </c>
    </row>
    <row r="325" spans="1:26">
      <c r="A325" s="106">
        <v>44519</v>
      </c>
      <c r="B325" s="240">
        <v>1.0004</v>
      </c>
      <c r="C325" s="167">
        <v>40500000</v>
      </c>
      <c r="D325" s="167">
        <f t="shared" si="10"/>
        <v>40516200</v>
      </c>
      <c r="E325" s="240">
        <v>1.0074000000000001</v>
      </c>
      <c r="F325" s="167">
        <f t="shared" si="18"/>
        <v>13325594.22324742</v>
      </c>
      <c r="G325" s="167">
        <f t="shared" si="8"/>
        <v>13424203.620499453</v>
      </c>
      <c r="H325" s="240">
        <v>1.0045999999999999</v>
      </c>
      <c r="I325" s="167">
        <v>4500000</v>
      </c>
      <c r="J325" s="167">
        <f t="shared" si="9"/>
        <v>4520700</v>
      </c>
      <c r="K325" s="271">
        <f t="shared" si="11"/>
        <v>58461103.620499454</v>
      </c>
      <c r="L325" s="167">
        <f>出入金!AG325</f>
        <v>58300000</v>
      </c>
      <c r="M325" s="167">
        <f>出入金!AH325</f>
        <v>6248606.8111455105</v>
      </c>
      <c r="N325" s="120">
        <f>出入金!B325</f>
        <v>4.2599999999999999E-2</v>
      </c>
      <c r="O325" s="167">
        <f t="shared" si="17"/>
        <v>0</v>
      </c>
      <c r="P325" s="167">
        <f t="shared" si="12"/>
        <v>161103.62049945444</v>
      </c>
      <c r="Q325" s="120">
        <f t="shared" si="13"/>
        <v>2.578232642388336E-2</v>
      </c>
      <c r="R325" s="120">
        <f t="shared" si="14"/>
        <v>0</v>
      </c>
      <c r="S325" s="120">
        <f t="shared" si="15"/>
        <v>2.76335541165445E-3</v>
      </c>
      <c r="T325" s="123">
        <f>S325/COUNT($S$273:S325)*365</f>
        <v>1.9030655193469324E-2</v>
      </c>
      <c r="U325" s="309">
        <f>(T325-N325)/(STDEV($R$273:R325)*SQRT(365))</f>
        <v>-0.53580307251126535</v>
      </c>
      <c r="V325" s="123">
        <f>(S325+1)/(MAX($S$274:S325)+1)-1</f>
        <v>0</v>
      </c>
      <c r="W325" s="123">
        <f>MIN($V$273:V325)</f>
        <v>-1.1462417847009299E-2</v>
      </c>
      <c r="X325" s="123">
        <f t="shared" si="16"/>
        <v>2.76335541165445E-3</v>
      </c>
      <c r="Y325" s="120">
        <f>(X325+1)/(MAX($X$273:X325)+1)-1</f>
        <v>0</v>
      </c>
      <c r="Z325" s="123">
        <f>MIN($Y$273:Y325)</f>
        <v>-1.1462417847009299E-2</v>
      </c>
    </row>
    <row r="326" spans="1:26">
      <c r="A326" s="106">
        <v>44520</v>
      </c>
      <c r="B326" s="240">
        <v>1.0004</v>
      </c>
      <c r="C326" s="167">
        <v>40500000</v>
      </c>
      <c r="D326" s="167">
        <f t="shared" si="10"/>
        <v>40516200</v>
      </c>
      <c r="E326" s="240">
        <v>1.0074000000000001</v>
      </c>
      <c r="F326" s="167">
        <f t="shared" si="18"/>
        <v>13325594.22324742</v>
      </c>
      <c r="G326" s="167">
        <f t="shared" ref="G326:G357" si="19">E326*F326</f>
        <v>13424203.620499453</v>
      </c>
      <c r="H326" s="240">
        <v>1.0045999999999999</v>
      </c>
      <c r="I326" s="167">
        <v>4500000</v>
      </c>
      <c r="J326" s="167">
        <f t="shared" si="9"/>
        <v>4520700</v>
      </c>
      <c r="K326" s="271">
        <f t="shared" si="11"/>
        <v>58461103.620499454</v>
      </c>
      <c r="L326" s="167">
        <f>出入金!AG326</f>
        <v>58300000</v>
      </c>
      <c r="M326" s="167">
        <f>出入金!AH326</f>
        <v>6409259.2592592593</v>
      </c>
      <c r="N326" s="120">
        <f>出入金!B326</f>
        <v>4.2599999999999999E-2</v>
      </c>
      <c r="O326" s="167">
        <f t="shared" si="17"/>
        <v>0</v>
      </c>
      <c r="P326" s="167">
        <f t="shared" si="12"/>
        <v>161103.62049945444</v>
      </c>
      <c r="Q326" s="120">
        <f t="shared" si="13"/>
        <v>2.5136074854003293E-2</v>
      </c>
      <c r="R326" s="120">
        <f t="shared" si="14"/>
        <v>0</v>
      </c>
      <c r="S326" s="120">
        <f t="shared" si="15"/>
        <v>2.76335541165445E-3</v>
      </c>
      <c r="T326" s="123">
        <f>S326/COUNT($S$273:S326)*365</f>
        <v>1.8678235652849522E-2</v>
      </c>
      <c r="U326" s="309">
        <f>(T326-N326)/(STDEV($R$273:R326)*SQRT(365))</f>
        <v>-0.54901725441138571</v>
      </c>
      <c r="V326" s="123">
        <f>(S326+1)/(MAX($S$274:S326)+1)-1</f>
        <v>0</v>
      </c>
      <c r="W326" s="123">
        <f>MIN($V$273:V326)</f>
        <v>-1.1462417847009299E-2</v>
      </c>
      <c r="X326" s="123">
        <f t="shared" si="16"/>
        <v>2.76335541165445E-3</v>
      </c>
      <c r="Y326" s="120">
        <f>(X326+1)/(MAX($X$273:X326)+1)-1</f>
        <v>0</v>
      </c>
      <c r="Z326" s="123">
        <f>MIN($Y$273:Y326)</f>
        <v>-1.1462417847009299E-2</v>
      </c>
    </row>
    <row r="327" spans="1:26">
      <c r="A327" s="106">
        <v>44521</v>
      </c>
      <c r="B327" s="240">
        <v>1.0004</v>
      </c>
      <c r="C327" s="167">
        <v>40500000</v>
      </c>
      <c r="D327" s="167">
        <f t="shared" si="10"/>
        <v>40516200</v>
      </c>
      <c r="E327" s="240">
        <v>1.0074000000000001</v>
      </c>
      <c r="F327" s="167">
        <f t="shared" si="18"/>
        <v>13325594.22324742</v>
      </c>
      <c r="G327" s="167">
        <f t="shared" si="19"/>
        <v>13424203.620499453</v>
      </c>
      <c r="H327" s="240">
        <v>1.0045999999999999</v>
      </c>
      <c r="I327" s="167">
        <v>4500000</v>
      </c>
      <c r="J327" s="167">
        <f t="shared" si="9"/>
        <v>4520700</v>
      </c>
      <c r="K327" s="271">
        <f t="shared" si="11"/>
        <v>58461103.620499454</v>
      </c>
      <c r="L327" s="167">
        <f>出入金!AG327</f>
        <v>58300000</v>
      </c>
      <c r="M327" s="167">
        <f>出入金!AH327</f>
        <v>6568923.076923077</v>
      </c>
      <c r="N327" s="120">
        <f>出入金!B327</f>
        <v>4.2599999999999999E-2</v>
      </c>
      <c r="O327" s="167">
        <f t="shared" si="17"/>
        <v>0</v>
      </c>
      <c r="P327" s="167">
        <f t="shared" si="12"/>
        <v>161103.62049945444</v>
      </c>
      <c r="Q327" s="120">
        <f t="shared" si="13"/>
        <v>2.4525119051160567E-2</v>
      </c>
      <c r="R327" s="120">
        <f t="shared" si="14"/>
        <v>0</v>
      </c>
      <c r="S327" s="120">
        <f t="shared" si="15"/>
        <v>2.76335541165445E-3</v>
      </c>
      <c r="T327" s="123">
        <f>S327/COUNT($S$273:S327)*365</f>
        <v>1.833863136825226E-2</v>
      </c>
      <c r="U327" s="309">
        <f>(T327-N327)/(STDEV($R$273:R327)*SQRT(365))</f>
        <v>-0.56203828892495633</v>
      </c>
      <c r="V327" s="123">
        <f>(S327+1)/(MAX($S$274:S327)+1)-1</f>
        <v>0</v>
      </c>
      <c r="W327" s="123">
        <f>MIN($V$273:V327)</f>
        <v>-1.1462417847009299E-2</v>
      </c>
      <c r="X327" s="123">
        <f t="shared" si="16"/>
        <v>2.76335541165445E-3</v>
      </c>
      <c r="Y327" s="120">
        <f>(X327+1)/(MAX($X$273:X327)+1)-1</f>
        <v>0</v>
      </c>
      <c r="Z327" s="123">
        <f>MIN($Y$273:Y327)</f>
        <v>-1.1462417847009299E-2</v>
      </c>
    </row>
    <row r="328" spans="1:26">
      <c r="A328" s="106">
        <v>44522</v>
      </c>
      <c r="B328" s="240">
        <v>1.0066999999999999</v>
      </c>
      <c r="C328" s="167">
        <v>40500000</v>
      </c>
      <c r="D328" s="167">
        <f t="shared" si="10"/>
        <v>40771350</v>
      </c>
      <c r="E328" s="240">
        <v>1.0136000000000001</v>
      </c>
      <c r="F328" s="167">
        <f t="shared" si="18"/>
        <v>13325594.22324742</v>
      </c>
      <c r="G328" s="167">
        <f t="shared" si="19"/>
        <v>13506822.304683587</v>
      </c>
      <c r="H328" s="240">
        <v>1.0102</v>
      </c>
      <c r="I328" s="167">
        <v>4500000</v>
      </c>
      <c r="J328" s="167">
        <f t="shared" si="9"/>
        <v>4545900</v>
      </c>
      <c r="K328" s="271">
        <f t="shared" si="11"/>
        <v>58824072.304683588</v>
      </c>
      <c r="L328" s="167">
        <f>出入金!AG328</f>
        <v>58300000</v>
      </c>
      <c r="M328" s="167">
        <f>出入金!AH328</f>
        <v>6727607.3619631901</v>
      </c>
      <c r="N328" s="120">
        <f>出入金!B328</f>
        <v>4.2599999999999999E-2</v>
      </c>
      <c r="O328" s="167">
        <f t="shared" si="17"/>
        <v>362968.68418413401</v>
      </c>
      <c r="P328" s="167">
        <f t="shared" si="12"/>
        <v>524072.30468358845</v>
      </c>
      <c r="Q328" s="120">
        <f t="shared" si="13"/>
        <v>7.7898764967558737E-2</v>
      </c>
      <c r="R328" s="120">
        <f t="shared" si="14"/>
        <v>6.2258779448393486E-3</v>
      </c>
      <c r="S328" s="120">
        <f t="shared" si="15"/>
        <v>8.989233356493799E-3</v>
      </c>
      <c r="T328" s="123">
        <f>S328/COUNT($S$273:S328)*365</f>
        <v>5.8590538841432796E-2</v>
      </c>
      <c r="U328" s="309">
        <f>(T328-N328)/(STDEV($R$273:R328)*SQRT(365))</f>
        <v>0.35069145762202941</v>
      </c>
      <c r="V328" s="123">
        <f>(S328+1)/(MAX($S$274:S328)+1)-1</f>
        <v>0</v>
      </c>
      <c r="W328" s="123">
        <f>MIN($V$273:V328)</f>
        <v>-1.1462417847009299E-2</v>
      </c>
      <c r="X328" s="123">
        <f t="shared" si="16"/>
        <v>2.76335541165445E-3</v>
      </c>
      <c r="Y328" s="120">
        <f>(X328+1)/(MAX($X$273:X328)+1)-1</f>
        <v>0</v>
      </c>
      <c r="Z328" s="123">
        <f>MIN($Y$273:Y328)</f>
        <v>-1.1462417847009299E-2</v>
      </c>
    </row>
    <row r="329" spans="1:26">
      <c r="A329" s="106">
        <v>44523</v>
      </c>
      <c r="B329" s="240">
        <v>1.0066999999999999</v>
      </c>
      <c r="C329" s="167">
        <v>40500000</v>
      </c>
      <c r="D329" s="167">
        <f t="shared" si="10"/>
        <v>40771350</v>
      </c>
      <c r="E329" s="240">
        <v>1.0136000000000001</v>
      </c>
      <c r="F329" s="167">
        <f t="shared" si="18"/>
        <v>13325594.22324742</v>
      </c>
      <c r="G329" s="167">
        <f t="shared" si="19"/>
        <v>13506822.304683587</v>
      </c>
      <c r="H329" s="240">
        <v>1.0102</v>
      </c>
      <c r="I329" s="167">
        <v>4500000</v>
      </c>
      <c r="J329" s="167">
        <f t="shared" si="9"/>
        <v>4545900</v>
      </c>
      <c r="K329" s="271">
        <f t="shared" si="11"/>
        <v>58824072.304683588</v>
      </c>
      <c r="L329" s="167">
        <f>出入金!AG329</f>
        <v>58300000</v>
      </c>
      <c r="M329" s="167">
        <f>出入金!AH329</f>
        <v>6885321.1009174315</v>
      </c>
      <c r="N329" s="120">
        <f>出入金!B329</f>
        <v>4.2599999999999999E-2</v>
      </c>
      <c r="O329" s="167">
        <f t="shared" si="17"/>
        <v>0</v>
      </c>
      <c r="P329" s="167">
        <f t="shared" si="12"/>
        <v>524072.30468358845</v>
      </c>
      <c r="Q329" s="120">
        <f t="shared" si="13"/>
        <v>7.6114431992686388E-2</v>
      </c>
      <c r="R329" s="120">
        <f t="shared" si="14"/>
        <v>0</v>
      </c>
      <c r="S329" s="120">
        <f t="shared" si="15"/>
        <v>8.989233356493799E-3</v>
      </c>
      <c r="T329" s="123">
        <f>S329/COUNT($S$273:S329)*365</f>
        <v>5.7562634651232222E-2</v>
      </c>
      <c r="U329" s="309">
        <f>(T329-N329)/(STDEV($R$273:R329)*SQRT(365))</f>
        <v>0.33110666612017681</v>
      </c>
      <c r="V329" s="123">
        <f>(S329+1)/(MAX($S$274:S329)+1)-1</f>
        <v>0</v>
      </c>
      <c r="W329" s="123">
        <f>MIN($V$273:V329)</f>
        <v>-1.1462417847009299E-2</v>
      </c>
      <c r="X329" s="123">
        <f t="shared" si="16"/>
        <v>2.76335541165445E-3</v>
      </c>
      <c r="Y329" s="120">
        <f>(X329+1)/(MAX($X$273:X329)+1)-1</f>
        <v>0</v>
      </c>
      <c r="Z329" s="123">
        <f>MIN($Y$273:Y329)</f>
        <v>-1.1462417847009299E-2</v>
      </c>
    </row>
    <row r="330" spans="1:26">
      <c r="A330" s="106">
        <v>44524</v>
      </c>
      <c r="B330" s="240">
        <v>1.0066999999999999</v>
      </c>
      <c r="C330" s="167">
        <v>40500000</v>
      </c>
      <c r="D330" s="167">
        <f t="shared" si="10"/>
        <v>40771350</v>
      </c>
      <c r="E330" s="240">
        <v>1.0136000000000001</v>
      </c>
      <c r="F330" s="167">
        <f t="shared" si="18"/>
        <v>13325594.22324742</v>
      </c>
      <c r="G330" s="167">
        <f t="shared" si="19"/>
        <v>13506822.304683587</v>
      </c>
      <c r="H330" s="240">
        <v>1.0102</v>
      </c>
      <c r="I330" s="167">
        <v>4500000</v>
      </c>
      <c r="J330" s="167">
        <f t="shared" si="9"/>
        <v>4545900</v>
      </c>
      <c r="K330" s="271">
        <f t="shared" si="11"/>
        <v>58824072.304683588</v>
      </c>
      <c r="L330" s="167">
        <f>出入金!AG330</f>
        <v>58300000</v>
      </c>
      <c r="M330" s="167">
        <f>出入金!AH330</f>
        <v>7042073.1707317075</v>
      </c>
      <c r="N330" s="120">
        <f>出入金!B330</f>
        <v>4.2599999999999999E-2</v>
      </c>
      <c r="O330" s="167">
        <f t="shared" si="17"/>
        <v>0</v>
      </c>
      <c r="P330" s="167">
        <f t="shared" si="12"/>
        <v>524072.30468358845</v>
      </c>
      <c r="Q330" s="120">
        <f t="shared" si="13"/>
        <v>7.4420173147552601E-2</v>
      </c>
      <c r="R330" s="120">
        <f t="shared" si="14"/>
        <v>0</v>
      </c>
      <c r="S330" s="120">
        <f t="shared" si="15"/>
        <v>8.989233356493799E-3</v>
      </c>
      <c r="T330" s="123">
        <f>S330/COUNT($S$273:S330)*365</f>
        <v>5.6570175433107522E-2</v>
      </c>
      <c r="U330" s="309">
        <f>(T330-N330)/(STDEV($R$273:R330)*SQRT(365))</f>
        <v>0.31188230643254283</v>
      </c>
      <c r="V330" s="123">
        <f>(S330+1)/(MAX($S$274:S330)+1)-1</f>
        <v>0</v>
      </c>
      <c r="W330" s="123">
        <f>MIN($V$273:V330)</f>
        <v>-1.1462417847009299E-2</v>
      </c>
      <c r="X330" s="123">
        <f t="shared" si="16"/>
        <v>2.76335541165445E-3</v>
      </c>
      <c r="Y330" s="120">
        <f>(X330+1)/(MAX($X$273:X330)+1)-1</f>
        <v>0</v>
      </c>
      <c r="Z330" s="123">
        <f>MIN($Y$273:Y330)</f>
        <v>-1.1462417847009299E-2</v>
      </c>
    </row>
    <row r="331" spans="1:26">
      <c r="A331" s="106">
        <v>44525</v>
      </c>
      <c r="B331" s="240">
        <v>1.0066999999999999</v>
      </c>
      <c r="C331" s="167">
        <v>40500000</v>
      </c>
      <c r="D331" s="167">
        <f t="shared" si="10"/>
        <v>40771350</v>
      </c>
      <c r="E331" s="240">
        <v>1.0136000000000001</v>
      </c>
      <c r="F331" s="167">
        <f t="shared" si="18"/>
        <v>13325594.22324742</v>
      </c>
      <c r="G331" s="167">
        <f t="shared" si="19"/>
        <v>13506822.304683587</v>
      </c>
      <c r="H331" s="240">
        <v>1.0102</v>
      </c>
      <c r="I331" s="167">
        <f t="shared" ref="I331:I378" si="20">4500000+20000000/H331</f>
        <v>24298059.790140565</v>
      </c>
      <c r="J331" s="167">
        <f t="shared" si="9"/>
        <v>24545900</v>
      </c>
      <c r="K331" s="271">
        <f t="shared" si="11"/>
        <v>78824072.304683596</v>
      </c>
      <c r="L331" s="167">
        <f>出入金!AG331</f>
        <v>78300000</v>
      </c>
      <c r="M331" s="167">
        <f>出入金!AH331</f>
        <v>7258662.6139817629</v>
      </c>
      <c r="N331" s="120">
        <f>出入金!B331</f>
        <v>4.2599999999999999E-2</v>
      </c>
      <c r="O331" s="167">
        <f t="shared" si="17"/>
        <v>7.4505805969238281E-9</v>
      </c>
      <c r="P331" s="167">
        <f t="shared" si="12"/>
        <v>524072.3046835959</v>
      </c>
      <c r="Q331" s="120">
        <f t="shared" si="13"/>
        <v>7.2199567958168856E-2</v>
      </c>
      <c r="R331" s="120">
        <f t="shared" si="14"/>
        <v>9.5154286039895632E-17</v>
      </c>
      <c r="S331" s="120">
        <f t="shared" si="15"/>
        <v>6.6931328822936896E-3</v>
      </c>
      <c r="T331" s="123">
        <f>S331/COUNT($S$273:S331)*365</f>
        <v>4.1406669526054186E-2</v>
      </c>
      <c r="U331" s="309">
        <f>(T331-N331)/(STDEV($R$273:R331)*SQRT(365))</f>
        <v>-2.6872760195738751E-2</v>
      </c>
      <c r="V331" s="123">
        <f>(S331+1)/(MAX($S$274:S331)+1)-1</f>
        <v>-2.2756441776509151E-3</v>
      </c>
      <c r="W331" s="123">
        <f>MIN($V$273:V331)</f>
        <v>-1.1462417847009299E-2</v>
      </c>
      <c r="X331" s="123">
        <f t="shared" si="16"/>
        <v>2.76335541165445E-3</v>
      </c>
      <c r="Y331" s="120">
        <f>(X331+1)/(MAX($X$273:X331)+1)-1</f>
        <v>0</v>
      </c>
      <c r="Z331" s="123">
        <f>MIN($Y$273:Y331)</f>
        <v>-1.1462417847009299E-2</v>
      </c>
    </row>
    <row r="332" spans="1:26">
      <c r="A332" s="106">
        <v>44526</v>
      </c>
      <c r="B332" s="240">
        <v>1.0066999999999999</v>
      </c>
      <c r="C332" s="167">
        <v>40500000</v>
      </c>
      <c r="D332" s="167">
        <f t="shared" si="10"/>
        <v>40771350</v>
      </c>
      <c r="E332" s="240">
        <v>1.0136000000000001</v>
      </c>
      <c r="F332" s="167">
        <f t="shared" si="18"/>
        <v>13325594.22324742</v>
      </c>
      <c r="G332" s="167">
        <f t="shared" si="19"/>
        <v>13506822.304683587</v>
      </c>
      <c r="H332" s="240">
        <v>1.0102</v>
      </c>
      <c r="I332" s="167">
        <f t="shared" si="20"/>
        <v>24298059.790140565</v>
      </c>
      <c r="J332" s="167">
        <f t="shared" si="9"/>
        <v>24545900</v>
      </c>
      <c r="K332" s="271">
        <f t="shared" si="11"/>
        <v>78824072.304683596</v>
      </c>
      <c r="L332" s="167">
        <f>出入金!AG332</f>
        <v>78300000</v>
      </c>
      <c r="M332" s="167">
        <f>出入金!AH332</f>
        <v>7473939.3939393936</v>
      </c>
      <c r="N332" s="120">
        <f>出入金!B332</f>
        <v>4.2599999999999999E-2</v>
      </c>
      <c r="O332" s="167">
        <f t="shared" si="17"/>
        <v>0</v>
      </c>
      <c r="P332" s="167">
        <f t="shared" si="12"/>
        <v>524072.3046835959</v>
      </c>
      <c r="Q332" s="120">
        <f t="shared" si="13"/>
        <v>7.011995643269002E-2</v>
      </c>
      <c r="R332" s="120">
        <f t="shared" si="14"/>
        <v>0</v>
      </c>
      <c r="S332" s="120">
        <f t="shared" si="15"/>
        <v>6.6931328822936896E-3</v>
      </c>
      <c r="T332" s="123">
        <f>S332/COUNT($S$273:S332)*365</f>
        <v>4.0716558367286611E-2</v>
      </c>
      <c r="U332" s="309">
        <f>(T332-N332)/(STDEV($R$273:R332)*SQRT(365))</f>
        <v>-4.2776208083938415E-2</v>
      </c>
      <c r="V332" s="123">
        <f>(S332+1)/(MAX($S$274:S332)+1)-1</f>
        <v>-2.2756441776509151E-3</v>
      </c>
      <c r="W332" s="123">
        <f>MIN($V$273:V332)</f>
        <v>-1.1462417847009299E-2</v>
      </c>
      <c r="X332" s="123">
        <f t="shared" si="16"/>
        <v>6.6931328822936896E-3</v>
      </c>
      <c r="Y332" s="120">
        <f>(X332+1)/(MAX($X$273:X332)+1)-1</f>
        <v>0</v>
      </c>
      <c r="Z332" s="123">
        <f>MIN($Y$273:Y332)</f>
        <v>-1.1462417847009299E-2</v>
      </c>
    </row>
    <row r="333" spans="1:26">
      <c r="A333" s="106">
        <v>44527</v>
      </c>
      <c r="B333" s="240">
        <v>1.0066999999999999</v>
      </c>
      <c r="C333" s="167">
        <v>40500000</v>
      </c>
      <c r="D333" s="167">
        <f t="shared" si="10"/>
        <v>40771350</v>
      </c>
      <c r="E333" s="240">
        <v>1.0136000000000001</v>
      </c>
      <c r="F333" s="167">
        <f t="shared" si="18"/>
        <v>13325594.22324742</v>
      </c>
      <c r="G333" s="167">
        <f t="shared" si="19"/>
        <v>13506822.304683587</v>
      </c>
      <c r="H333" s="240">
        <v>1.0102</v>
      </c>
      <c r="I333" s="167">
        <f t="shared" si="20"/>
        <v>24298059.790140565</v>
      </c>
      <c r="J333" s="167">
        <f t="shared" si="9"/>
        <v>24545900</v>
      </c>
      <c r="K333" s="271">
        <f t="shared" si="11"/>
        <v>78824072.304683596</v>
      </c>
      <c r="L333" s="167">
        <f>出入金!AG333</f>
        <v>78300000</v>
      </c>
      <c r="M333" s="167">
        <f>出入金!AH333</f>
        <v>7687915.4078549845</v>
      </c>
      <c r="N333" s="120">
        <f>出入金!B333</f>
        <v>4.2599999999999999E-2</v>
      </c>
      <c r="O333" s="167">
        <f t="shared" si="17"/>
        <v>0</v>
      </c>
      <c r="P333" s="167">
        <f t="shared" si="12"/>
        <v>524072.3046835959</v>
      </c>
      <c r="Q333" s="120">
        <f t="shared" si="13"/>
        <v>6.8168323515648305E-2</v>
      </c>
      <c r="R333" s="120">
        <f t="shared" si="14"/>
        <v>0</v>
      </c>
      <c r="S333" s="120">
        <f t="shared" si="15"/>
        <v>6.6931328822936896E-3</v>
      </c>
      <c r="T333" s="123">
        <f>S333/COUNT($S$273:S333)*365</f>
        <v>4.0049073803888467E-2</v>
      </c>
      <c r="U333" s="309">
        <f>(T333-N333)/(STDEV($R$273:R333)*SQRT(365))</f>
        <v>-5.8423105089317202E-2</v>
      </c>
      <c r="V333" s="123">
        <f>(S333+1)/(MAX($S$274:S333)+1)-1</f>
        <v>-2.2756441776509151E-3</v>
      </c>
      <c r="W333" s="123">
        <f>MIN($V$273:V333)</f>
        <v>-1.1462417847009299E-2</v>
      </c>
      <c r="X333" s="123">
        <f t="shared" si="16"/>
        <v>6.6931328822936896E-3</v>
      </c>
      <c r="Y333" s="120">
        <f>(X333+1)/(MAX($X$273:X333)+1)-1</f>
        <v>0</v>
      </c>
      <c r="Z333" s="123">
        <f>MIN($Y$273:Y333)</f>
        <v>-1.1462417847009299E-2</v>
      </c>
    </row>
    <row r="334" spans="1:26">
      <c r="A334" s="106">
        <v>44528</v>
      </c>
      <c r="B334" s="240">
        <v>1.0066999999999999</v>
      </c>
      <c r="C334" s="167">
        <v>40500000</v>
      </c>
      <c r="D334" s="167">
        <f t="shared" si="10"/>
        <v>40771350</v>
      </c>
      <c r="E334" s="240">
        <v>1.0136000000000001</v>
      </c>
      <c r="F334" s="167">
        <f t="shared" si="18"/>
        <v>13325594.22324742</v>
      </c>
      <c r="G334" s="167">
        <f t="shared" si="19"/>
        <v>13506822.304683587</v>
      </c>
      <c r="H334" s="240">
        <v>1.0102</v>
      </c>
      <c r="I334" s="167">
        <f t="shared" si="20"/>
        <v>24298059.790140565</v>
      </c>
      <c r="J334" s="167">
        <f t="shared" si="9"/>
        <v>24545900</v>
      </c>
      <c r="K334" s="271">
        <f t="shared" si="11"/>
        <v>78824072.304683596</v>
      </c>
      <c r="L334" s="167">
        <f>出入金!AG334</f>
        <v>78300000</v>
      </c>
      <c r="M334" s="167">
        <f>出入金!AH334</f>
        <v>7900602.4096385539</v>
      </c>
      <c r="N334" s="120">
        <f>出入金!B334</f>
        <v>4.2599999999999999E-2</v>
      </c>
      <c r="O334" s="167">
        <f t="shared" si="17"/>
        <v>0</v>
      </c>
      <c r="P334" s="167">
        <f t="shared" si="12"/>
        <v>524072.3046835959</v>
      </c>
      <c r="Q334" s="120">
        <f t="shared" si="13"/>
        <v>6.6333208217672066E-2</v>
      </c>
      <c r="R334" s="120">
        <f t="shared" si="14"/>
        <v>0</v>
      </c>
      <c r="S334" s="120">
        <f t="shared" si="15"/>
        <v>6.6931328822936896E-3</v>
      </c>
      <c r="T334" s="123">
        <f>S334/COUNT($S$273:S334)*365</f>
        <v>3.940312100059995E-2</v>
      </c>
      <c r="U334" s="309">
        <f>(T334-N334)/(STDEV($R$273:R334)*SQRT(365))</f>
        <v>-7.3822654449691202E-2</v>
      </c>
      <c r="V334" s="123">
        <f>(S334+1)/(MAX($S$274:S334)+1)-1</f>
        <v>-2.2756441776509151E-3</v>
      </c>
      <c r="W334" s="123">
        <f>MIN($V$273:V334)</f>
        <v>-1.1462417847009299E-2</v>
      </c>
      <c r="X334" s="123">
        <f t="shared" si="16"/>
        <v>6.6931328822936896E-3</v>
      </c>
      <c r="Y334" s="120">
        <f>(X334+1)/(MAX($X$273:X334)+1)-1</f>
        <v>0</v>
      </c>
      <c r="Z334" s="123">
        <f>MIN($Y$273:Y334)</f>
        <v>-1.1462417847009299E-2</v>
      </c>
    </row>
    <row r="335" spans="1:26">
      <c r="A335" s="106">
        <v>44529</v>
      </c>
      <c r="B335" s="240">
        <v>1.0066999999999999</v>
      </c>
      <c r="C335" s="167">
        <v>40500000</v>
      </c>
      <c r="D335" s="167">
        <f t="shared" si="10"/>
        <v>40771350</v>
      </c>
      <c r="E335" s="240">
        <v>1.0136000000000001</v>
      </c>
      <c r="F335" s="167">
        <f t="shared" si="18"/>
        <v>13325594.22324742</v>
      </c>
      <c r="G335" s="167">
        <f t="shared" si="19"/>
        <v>13506822.304683587</v>
      </c>
      <c r="H335" s="240">
        <v>1.0102</v>
      </c>
      <c r="I335" s="167">
        <f t="shared" si="20"/>
        <v>24298059.790140565</v>
      </c>
      <c r="J335" s="167">
        <f t="shared" si="9"/>
        <v>24545900</v>
      </c>
      <c r="K335" s="271">
        <f t="shared" si="11"/>
        <v>78824072.304683596</v>
      </c>
      <c r="L335" s="167">
        <f>出入金!AG335</f>
        <v>78300000</v>
      </c>
      <c r="M335" s="167">
        <f>出入金!AH335</f>
        <v>8112012.0120120123</v>
      </c>
      <c r="N335" s="120">
        <f>出入金!B335</f>
        <v>4.2599999999999999E-2</v>
      </c>
      <c r="O335" s="167">
        <f t="shared" si="17"/>
        <v>0</v>
      </c>
      <c r="P335" s="167">
        <f t="shared" si="12"/>
        <v>524072.3046835959</v>
      </c>
      <c r="Q335" s="120">
        <f t="shared" si="13"/>
        <v>6.4604478384347325E-2</v>
      </c>
      <c r="R335" s="120">
        <f t="shared" si="14"/>
        <v>0</v>
      </c>
      <c r="S335" s="120">
        <f t="shared" si="15"/>
        <v>6.6931328822936896E-3</v>
      </c>
      <c r="T335" s="123">
        <f>S335/COUNT($S$273:S335)*365</f>
        <v>3.8777674635511059E-2</v>
      </c>
      <c r="U335" s="309">
        <f>(T335-N335)/(STDEV($R$273:R335)*SQRT(365))</f>
        <v>-8.8983577561177418E-2</v>
      </c>
      <c r="V335" s="123">
        <f>(S335+1)/(MAX($S$274:S335)+1)-1</f>
        <v>-2.2756441776509151E-3</v>
      </c>
      <c r="W335" s="123">
        <f>MIN($V$273:V335)</f>
        <v>-1.1462417847009299E-2</v>
      </c>
      <c r="X335" s="123">
        <f t="shared" si="16"/>
        <v>6.6931328822936896E-3</v>
      </c>
      <c r="Y335" s="120">
        <f>(X335+1)/(MAX($X$273:X335)+1)-1</f>
        <v>0</v>
      </c>
      <c r="Z335" s="123">
        <f>MIN($Y$273:Y335)</f>
        <v>-1.1462417847009299E-2</v>
      </c>
    </row>
    <row r="336" spans="1:26">
      <c r="A336" s="106">
        <v>44530</v>
      </c>
      <c r="B336" s="240">
        <v>1.0146999999999999</v>
      </c>
      <c r="C336" s="167">
        <v>40500000</v>
      </c>
      <c r="D336" s="167">
        <f t="shared" si="10"/>
        <v>41095350</v>
      </c>
      <c r="E336" s="240">
        <v>1.0213000000000001</v>
      </c>
      <c r="F336" s="167">
        <f t="shared" si="18"/>
        <v>13325594.22324742</v>
      </c>
      <c r="G336" s="167">
        <f t="shared" si="19"/>
        <v>13609429.380202591</v>
      </c>
      <c r="H336" s="240">
        <v>1.0181</v>
      </c>
      <c r="I336" s="167">
        <f t="shared" si="20"/>
        <v>24144435.713584129</v>
      </c>
      <c r="J336" s="167">
        <f t="shared" ref="J336:J367" si="21">H336*I336</f>
        <v>24581450</v>
      </c>
      <c r="K336" s="271">
        <f t="shared" si="11"/>
        <v>79286229.380202591</v>
      </c>
      <c r="L336" s="167">
        <f>出入金!AG336</f>
        <v>78300000</v>
      </c>
      <c r="M336" s="167">
        <f>出入金!AH336</f>
        <v>8322155.6886227541</v>
      </c>
      <c r="N336" s="120">
        <f>出入金!B336</f>
        <v>4.2599999999999999E-2</v>
      </c>
      <c r="O336" s="167">
        <f t="shared" si="17"/>
        <v>462157.07551899552</v>
      </c>
      <c r="P336" s="167">
        <f t="shared" si="12"/>
        <v>986229.38020259142</v>
      </c>
      <c r="Q336" s="120">
        <f t="shared" si="13"/>
        <v>0.11850648042440119</v>
      </c>
      <c r="R336" s="120">
        <f t="shared" si="14"/>
        <v>5.9023892148019862E-3</v>
      </c>
      <c r="S336" s="120">
        <f t="shared" si="15"/>
        <v>1.2595522097095677E-2</v>
      </c>
      <c r="T336" s="123">
        <f>S336/COUNT($S$273:S336)*365</f>
        <v>7.1833836959998787E-2</v>
      </c>
      <c r="U336" s="309">
        <f>(T336-N336)/(STDEV($R$273:R336)*SQRT(365))</f>
        <v>0.652741087780638</v>
      </c>
      <c r="V336" s="123">
        <f>(S336+1)/(MAX($S$274:S336)+1)-1</f>
        <v>0</v>
      </c>
      <c r="W336" s="123">
        <f>MIN($V$273:V336)</f>
        <v>-1.1462417847009299E-2</v>
      </c>
      <c r="X336" s="123">
        <f t="shared" si="16"/>
        <v>6.6931328822936896E-3</v>
      </c>
      <c r="Y336" s="120">
        <f>(X336+1)/(MAX($X$273:X336)+1)-1</f>
        <v>0</v>
      </c>
      <c r="Z336" s="123">
        <f>MIN($Y$273:Y336)</f>
        <v>-1.1462417847009299E-2</v>
      </c>
    </row>
    <row r="337" spans="1:26">
      <c r="A337" s="106">
        <v>44531</v>
      </c>
      <c r="B337" s="240">
        <v>1.0146999999999999</v>
      </c>
      <c r="C337" s="167">
        <v>40500000</v>
      </c>
      <c r="D337" s="167">
        <f t="shared" ref="D337:D368" si="22">B337*C337</f>
        <v>41095350</v>
      </c>
      <c r="E337" s="240">
        <v>1.0213000000000001</v>
      </c>
      <c r="F337" s="167">
        <f t="shared" si="18"/>
        <v>13325594.22324742</v>
      </c>
      <c r="G337" s="167">
        <f t="shared" si="19"/>
        <v>13609429.380202591</v>
      </c>
      <c r="H337" s="240">
        <v>1.0181</v>
      </c>
      <c r="I337" s="167">
        <f t="shared" si="20"/>
        <v>24144435.713584129</v>
      </c>
      <c r="J337" s="167">
        <f t="shared" si="21"/>
        <v>24581450</v>
      </c>
      <c r="K337" s="271">
        <f t="shared" ref="K337:K368" si="23">D337+G337+J337</f>
        <v>79286229.380202591</v>
      </c>
      <c r="L337" s="167">
        <f>出入金!AG337</f>
        <v>78300000</v>
      </c>
      <c r="M337" s="167">
        <f>出入金!AH337</f>
        <v>8531044.7761194035</v>
      </c>
      <c r="N337" s="120">
        <f>出入金!B337</f>
        <v>4.2599999999999999E-2</v>
      </c>
      <c r="O337" s="167">
        <f t="shared" si="17"/>
        <v>0</v>
      </c>
      <c r="P337" s="167">
        <f t="shared" ref="P337:P367" si="24">K337-L337</f>
        <v>986229.38020259142</v>
      </c>
      <c r="Q337" s="120">
        <f t="shared" ref="Q337:Q368" si="25">P337/M337</f>
        <v>0.11560475956746846</v>
      </c>
      <c r="R337" s="120">
        <f t="shared" ref="R337:R368" si="26">O337/L337</f>
        <v>0</v>
      </c>
      <c r="S337" s="120">
        <f t="shared" ref="S337:S368" si="27">P337/L337</f>
        <v>1.2595522097095677E-2</v>
      </c>
      <c r="T337" s="123">
        <f>S337/COUNT($S$273:S337)*365</f>
        <v>7.0728701006768036E-2</v>
      </c>
      <c r="U337" s="309">
        <f>(T337-N337)/(STDEV($R$273:R337)*SQRT(365))</f>
        <v>0.6329861002435303</v>
      </c>
      <c r="V337" s="123">
        <f>(S337+1)/(MAX($S$274:S337)+1)-1</f>
        <v>0</v>
      </c>
      <c r="W337" s="123">
        <f>MIN($V$273:V337)</f>
        <v>-1.1462417847009299E-2</v>
      </c>
      <c r="X337" s="123">
        <f t="shared" ref="X337:X367" si="28">IF(WEEKDAY(A:A)=6,S:S,X336)</f>
        <v>6.6931328822936896E-3</v>
      </c>
      <c r="Y337" s="120">
        <f>(X337+1)/(MAX($X$273:X337)+1)-1</f>
        <v>0</v>
      </c>
      <c r="Z337" s="123">
        <f>MIN($Y$273:Y337)</f>
        <v>-1.1462417847009299E-2</v>
      </c>
    </row>
    <row r="338" spans="1:26">
      <c r="A338" s="106">
        <v>44532</v>
      </c>
      <c r="B338" s="240">
        <v>1.0146999999999999</v>
      </c>
      <c r="C338" s="167">
        <v>40500000</v>
      </c>
      <c r="D338" s="167">
        <f t="shared" si="22"/>
        <v>41095350</v>
      </c>
      <c r="E338" s="240">
        <v>1.0213000000000001</v>
      </c>
      <c r="F338" s="167">
        <f t="shared" si="18"/>
        <v>13325594.22324742</v>
      </c>
      <c r="G338" s="167">
        <f t="shared" si="19"/>
        <v>13609429.380202591</v>
      </c>
      <c r="H338" s="240">
        <v>1.0181</v>
      </c>
      <c r="I338" s="167">
        <f t="shared" si="20"/>
        <v>24144435.713584129</v>
      </c>
      <c r="J338" s="167">
        <f t="shared" si="21"/>
        <v>24581450</v>
      </c>
      <c r="K338" s="271">
        <f t="shared" si="23"/>
        <v>79286229.380202591</v>
      </c>
      <c r="L338" s="167">
        <f>出入金!AG338</f>
        <v>78300000</v>
      </c>
      <c r="M338" s="167">
        <f>出入金!AH338</f>
        <v>8738690.4761904757</v>
      </c>
      <c r="N338" s="120">
        <f>出入金!B338</f>
        <v>4.2599999999999999E-2</v>
      </c>
      <c r="O338" s="167">
        <f t="shared" ref="O338:O367" si="29">P338-P337</f>
        <v>0</v>
      </c>
      <c r="P338" s="167">
        <f t="shared" si="24"/>
        <v>986229.38020259142</v>
      </c>
      <c r="Q338" s="120">
        <f t="shared" si="25"/>
        <v>0.11285779979159143</v>
      </c>
      <c r="R338" s="120">
        <f t="shared" si="26"/>
        <v>0</v>
      </c>
      <c r="S338" s="120">
        <f t="shared" si="27"/>
        <v>1.2595522097095677E-2</v>
      </c>
      <c r="T338" s="123">
        <f>S338/COUNT($S$273:S338)*365</f>
        <v>6.9657054021817003E-2</v>
      </c>
      <c r="U338" s="309">
        <f>(T338-N338)/(STDEV($R$273:R338)*SQRT(365))</f>
        <v>0.61356739687501283</v>
      </c>
      <c r="V338" s="123">
        <f>(S338+1)/(MAX($S$274:S338)+1)-1</f>
        <v>0</v>
      </c>
      <c r="W338" s="123">
        <f>MIN($V$273:V338)</f>
        <v>-1.1462417847009299E-2</v>
      </c>
      <c r="X338" s="123">
        <f t="shared" si="28"/>
        <v>6.6931328822936896E-3</v>
      </c>
      <c r="Y338" s="120">
        <f>(X338+1)/(MAX($X$273:X338)+1)-1</f>
        <v>0</v>
      </c>
      <c r="Z338" s="123">
        <f>MIN($Y$273:Y338)</f>
        <v>-1.1462417847009299E-2</v>
      </c>
    </row>
    <row r="339" spans="1:26">
      <c r="A339" s="106">
        <v>44533</v>
      </c>
      <c r="B339" s="240">
        <v>1.0146999999999999</v>
      </c>
      <c r="C339" s="167">
        <v>40500000</v>
      </c>
      <c r="D339" s="167">
        <f t="shared" si="22"/>
        <v>41095350</v>
      </c>
      <c r="E339" s="240">
        <v>1.0213000000000001</v>
      </c>
      <c r="F339" s="167">
        <f t="shared" si="18"/>
        <v>13325594.22324742</v>
      </c>
      <c r="G339" s="167">
        <f t="shared" si="19"/>
        <v>13609429.380202591</v>
      </c>
      <c r="H339" s="240">
        <v>1.0181</v>
      </c>
      <c r="I339" s="167">
        <f t="shared" si="20"/>
        <v>24144435.713584129</v>
      </c>
      <c r="J339" s="167">
        <f t="shared" si="21"/>
        <v>24581450</v>
      </c>
      <c r="K339" s="271">
        <f t="shared" si="23"/>
        <v>79286229.380202591</v>
      </c>
      <c r="L339" s="167">
        <f>出入金!AG339</f>
        <v>78300000</v>
      </c>
      <c r="M339" s="167">
        <f>出入金!AH339</f>
        <v>8945103.8575667664</v>
      </c>
      <c r="N339" s="120">
        <f>出入金!B339</f>
        <v>4.2599999999999999E-2</v>
      </c>
      <c r="O339" s="167">
        <f t="shared" si="29"/>
        <v>0</v>
      </c>
      <c r="P339" s="167">
        <f t="shared" si="24"/>
        <v>986229.38020259142</v>
      </c>
      <c r="Q339" s="120">
        <f t="shared" si="25"/>
        <v>0.11025354159173106</v>
      </c>
      <c r="R339" s="120">
        <f t="shared" si="26"/>
        <v>0</v>
      </c>
      <c r="S339" s="120">
        <f t="shared" si="27"/>
        <v>1.2595522097095677E-2</v>
      </c>
      <c r="T339" s="123">
        <f>S339/COUNT($S$273:S339)*365</f>
        <v>6.8617396499103311E-2</v>
      </c>
      <c r="U339" s="309">
        <f>(T339-N339)/(STDEV($R$273:R339)*SQRT(365))</f>
        <v>0.59447329569750151</v>
      </c>
      <c r="V339" s="123">
        <f>(S339+1)/(MAX($S$274:S339)+1)-1</f>
        <v>0</v>
      </c>
      <c r="W339" s="123">
        <f>MIN($V$273:V339)</f>
        <v>-1.1462417847009299E-2</v>
      </c>
      <c r="X339" s="123">
        <f t="shared" si="28"/>
        <v>1.2595522097095677E-2</v>
      </c>
      <c r="Y339" s="120">
        <f>(X339+1)/(MAX($X$273:X339)+1)-1</f>
        <v>0</v>
      </c>
      <c r="Z339" s="123">
        <f>MIN($Y$273:Y339)</f>
        <v>-1.1462417847009299E-2</v>
      </c>
    </row>
    <row r="340" spans="1:26">
      <c r="A340" s="106">
        <v>44534</v>
      </c>
      <c r="B340" s="240">
        <v>1.0146999999999999</v>
      </c>
      <c r="C340" s="167">
        <v>40500000</v>
      </c>
      <c r="D340" s="167">
        <f t="shared" si="22"/>
        <v>41095350</v>
      </c>
      <c r="E340" s="240">
        <v>1.0213000000000001</v>
      </c>
      <c r="F340" s="167">
        <f t="shared" si="18"/>
        <v>13325594.22324742</v>
      </c>
      <c r="G340" s="167">
        <f t="shared" si="19"/>
        <v>13609429.380202591</v>
      </c>
      <c r="H340" s="240">
        <v>1.0181</v>
      </c>
      <c r="I340" s="167">
        <f t="shared" si="20"/>
        <v>24144435.713584129</v>
      </c>
      <c r="J340" s="167">
        <f t="shared" si="21"/>
        <v>24581450</v>
      </c>
      <c r="K340" s="271">
        <f t="shared" si="23"/>
        <v>79286229.380202591</v>
      </c>
      <c r="L340" s="167">
        <f>出入金!AG340</f>
        <v>78300000</v>
      </c>
      <c r="M340" s="167">
        <f>出入金!AH340</f>
        <v>9150295.8579881657</v>
      </c>
      <c r="N340" s="120">
        <f>出入金!B340</f>
        <v>4.2599999999999999E-2</v>
      </c>
      <c r="O340" s="167">
        <f t="shared" si="29"/>
        <v>0</v>
      </c>
      <c r="P340" s="167">
        <f t="shared" si="24"/>
        <v>986229.38020259142</v>
      </c>
      <c r="Q340" s="120">
        <f t="shared" si="25"/>
        <v>0.10778114669829149</v>
      </c>
      <c r="R340" s="120">
        <f t="shared" si="26"/>
        <v>0</v>
      </c>
      <c r="S340" s="120">
        <f t="shared" si="27"/>
        <v>1.2595522097095677E-2</v>
      </c>
      <c r="T340" s="123">
        <f>S340/COUNT($S$273:S340)*365</f>
        <v>6.7608317138822385E-2</v>
      </c>
      <c r="U340" s="309">
        <f>(T340-N340)/(STDEV($R$273:R340)*SQRT(365))</f>
        <v>0.57569269595922745</v>
      </c>
      <c r="V340" s="123">
        <f>(S340+1)/(MAX($S$274:S340)+1)-1</f>
        <v>0</v>
      </c>
      <c r="W340" s="123">
        <f>MIN($V$273:V340)</f>
        <v>-1.1462417847009299E-2</v>
      </c>
      <c r="X340" s="123">
        <f t="shared" si="28"/>
        <v>1.2595522097095677E-2</v>
      </c>
      <c r="Y340" s="120">
        <f>(X340+1)/(MAX($X$273:X340)+1)-1</f>
        <v>0</v>
      </c>
      <c r="Z340" s="123">
        <f>MIN($Y$273:Y340)</f>
        <v>-1.1462417847009299E-2</v>
      </c>
    </row>
    <row r="341" spans="1:26">
      <c r="A341" s="106">
        <v>44535</v>
      </c>
      <c r="B341" s="240">
        <v>1.0146999999999999</v>
      </c>
      <c r="C341" s="167">
        <v>40500000</v>
      </c>
      <c r="D341" s="167">
        <f t="shared" si="22"/>
        <v>41095350</v>
      </c>
      <c r="E341" s="240">
        <v>1.0213000000000001</v>
      </c>
      <c r="F341" s="167">
        <f t="shared" si="18"/>
        <v>13325594.22324742</v>
      </c>
      <c r="G341" s="167">
        <f t="shared" si="19"/>
        <v>13609429.380202591</v>
      </c>
      <c r="H341" s="240">
        <v>1.0181</v>
      </c>
      <c r="I341" s="167">
        <f t="shared" si="20"/>
        <v>24144435.713584129</v>
      </c>
      <c r="J341" s="167">
        <f t="shared" si="21"/>
        <v>24581450</v>
      </c>
      <c r="K341" s="271">
        <f t="shared" si="23"/>
        <v>79286229.380202591</v>
      </c>
      <c r="L341" s="167">
        <f>出入金!AG341</f>
        <v>78300000</v>
      </c>
      <c r="M341" s="167">
        <f>出入金!AH341</f>
        <v>9354277.286135694</v>
      </c>
      <c r="N341" s="120">
        <f>出入金!B341</f>
        <v>4.2599999999999999E-2</v>
      </c>
      <c r="O341" s="167">
        <f t="shared" si="29"/>
        <v>0</v>
      </c>
      <c r="P341" s="167">
        <f t="shared" si="24"/>
        <v>986229.38020259142</v>
      </c>
      <c r="Q341" s="120">
        <f t="shared" si="25"/>
        <v>0.10543084730493471</v>
      </c>
      <c r="R341" s="120">
        <f t="shared" si="26"/>
        <v>0</v>
      </c>
      <c r="S341" s="120">
        <f t="shared" si="27"/>
        <v>1.2595522097095677E-2</v>
      </c>
      <c r="T341" s="123">
        <f>S341/COUNT($S$273:S341)*365</f>
        <v>6.6628486455651045E-2</v>
      </c>
      <c r="U341" s="309">
        <f>(T341-N341)/(STDEV($R$273:R341)*SQRT(365))</f>
        <v>0.55721504100463359</v>
      </c>
      <c r="V341" s="123">
        <f>(S341+1)/(MAX($S$274:S341)+1)-1</f>
        <v>0</v>
      </c>
      <c r="W341" s="123">
        <f>MIN($V$273:V341)</f>
        <v>-1.1462417847009299E-2</v>
      </c>
      <c r="X341" s="123">
        <f t="shared" si="28"/>
        <v>1.2595522097095677E-2</v>
      </c>
      <c r="Y341" s="120">
        <f>(X341+1)/(MAX($X$273:X341)+1)-1</f>
        <v>0</v>
      </c>
      <c r="Z341" s="123">
        <f>MIN($Y$273:Y341)</f>
        <v>-1.1462417847009299E-2</v>
      </c>
    </row>
    <row r="342" spans="1:26">
      <c r="A342" s="106">
        <v>44536</v>
      </c>
      <c r="B342" s="240">
        <v>1.0146999999999999</v>
      </c>
      <c r="C342" s="167">
        <v>40500000</v>
      </c>
      <c r="D342" s="167">
        <f t="shared" si="22"/>
        <v>41095350</v>
      </c>
      <c r="E342" s="240">
        <v>1.0213000000000001</v>
      </c>
      <c r="F342" s="167">
        <f t="shared" si="18"/>
        <v>13325594.22324742</v>
      </c>
      <c r="G342" s="167">
        <f t="shared" si="19"/>
        <v>13609429.380202591</v>
      </c>
      <c r="H342" s="240">
        <v>1.0181</v>
      </c>
      <c r="I342" s="167">
        <f t="shared" si="20"/>
        <v>24144435.713584129</v>
      </c>
      <c r="J342" s="167">
        <f t="shared" si="21"/>
        <v>24581450</v>
      </c>
      <c r="K342" s="271">
        <f t="shared" si="23"/>
        <v>79286229.380202591</v>
      </c>
      <c r="L342" s="167">
        <f>出入金!AG342</f>
        <v>78300000</v>
      </c>
      <c r="M342" s="167">
        <f>出入金!AH342</f>
        <v>9557058.8235294111</v>
      </c>
      <c r="N342" s="120">
        <f>出入金!B342</f>
        <v>4.2599999999999999E-2</v>
      </c>
      <c r="O342" s="167">
        <f t="shared" si="29"/>
        <v>0</v>
      </c>
      <c r="P342" s="167">
        <f t="shared" si="24"/>
        <v>986229.38020259142</v>
      </c>
      <c r="Q342" s="120">
        <f t="shared" si="25"/>
        <v>0.10319381709511943</v>
      </c>
      <c r="R342" s="120">
        <f t="shared" si="26"/>
        <v>0</v>
      </c>
      <c r="S342" s="120">
        <f t="shared" si="27"/>
        <v>1.2595522097095677E-2</v>
      </c>
      <c r="T342" s="123">
        <f>S342/COUNT($S$273:S342)*365</f>
        <v>6.5676650934856029E-2</v>
      </c>
      <c r="U342" s="309">
        <f>(T342-N342)/(STDEV($R$273:R342)*SQRT(365))</f>
        <v>0.53903028401997055</v>
      </c>
      <c r="V342" s="123">
        <f>(S342+1)/(MAX($S$274:S342)+1)-1</f>
        <v>0</v>
      </c>
      <c r="W342" s="123">
        <f>MIN($V$273:V342)</f>
        <v>-1.1462417847009299E-2</v>
      </c>
      <c r="X342" s="123">
        <f t="shared" si="28"/>
        <v>1.2595522097095677E-2</v>
      </c>
      <c r="Y342" s="120">
        <f>(X342+1)/(MAX($X$273:X342)+1)-1</f>
        <v>0</v>
      </c>
      <c r="Z342" s="123">
        <f>MIN($Y$273:Y342)</f>
        <v>-1.1462417847009299E-2</v>
      </c>
    </row>
    <row r="343" spans="1:26">
      <c r="A343" s="106">
        <v>44537</v>
      </c>
      <c r="B343" s="240">
        <v>1.0132000000000001</v>
      </c>
      <c r="C343" s="167">
        <v>40500000</v>
      </c>
      <c r="D343" s="167">
        <f t="shared" si="22"/>
        <v>41034600.000000007</v>
      </c>
      <c r="E343" s="240">
        <v>1.0188999999999999</v>
      </c>
      <c r="F343" s="167">
        <f t="shared" si="18"/>
        <v>13325594.22324742</v>
      </c>
      <c r="G343" s="167">
        <f t="shared" si="19"/>
        <v>13577447.954066794</v>
      </c>
      <c r="H343" s="240">
        <v>1.0161</v>
      </c>
      <c r="I343" s="167">
        <f t="shared" si="20"/>
        <v>24183102.056884166</v>
      </c>
      <c r="J343" s="167">
        <f t="shared" si="21"/>
        <v>24572450</v>
      </c>
      <c r="K343" s="271">
        <f t="shared" si="23"/>
        <v>79184497.954066798</v>
      </c>
      <c r="L343" s="167">
        <f>出入金!AG343</f>
        <v>78300000</v>
      </c>
      <c r="M343" s="167">
        <f>出入金!AH343</f>
        <v>9758651.0263929628</v>
      </c>
      <c r="N343" s="120">
        <f>出入金!B343</f>
        <v>4.2599999999999999E-2</v>
      </c>
      <c r="O343" s="167">
        <f t="shared" si="29"/>
        <v>-101731.42613579333</v>
      </c>
      <c r="P343" s="167">
        <f t="shared" si="24"/>
        <v>884497.95406679809</v>
      </c>
      <c r="Q343" s="120">
        <f t="shared" si="25"/>
        <v>9.0637317768061457E-2</v>
      </c>
      <c r="R343" s="120">
        <f t="shared" si="26"/>
        <v>-1.2992519302144742E-3</v>
      </c>
      <c r="S343" s="120">
        <f t="shared" si="27"/>
        <v>1.1296270166881202E-2</v>
      </c>
      <c r="T343" s="123">
        <f>S343/COUNT($S$273:S343)*365</f>
        <v>5.8072374801572374E-2</v>
      </c>
      <c r="U343" s="309">
        <f>(T343-N343)/(STDEV($R$273:R343)*SQRT(365))</f>
        <v>0.36285443527996047</v>
      </c>
      <c r="V343" s="123">
        <f>(S343+1)/(MAX($S$274:S343)+1)-1</f>
        <v>-1.2830907325400709E-3</v>
      </c>
      <c r="W343" s="123">
        <f>MIN($V$273:V343)</f>
        <v>-1.1462417847009299E-2</v>
      </c>
      <c r="X343" s="123">
        <f t="shared" si="28"/>
        <v>1.2595522097095677E-2</v>
      </c>
      <c r="Y343" s="120">
        <f>(X343+1)/(MAX($X$273:X343)+1)-1</f>
        <v>0</v>
      </c>
      <c r="Z343" s="123">
        <f>MIN($Y$273:Y343)</f>
        <v>-1.1462417847009299E-2</v>
      </c>
    </row>
    <row r="344" spans="1:26">
      <c r="A344" s="106">
        <v>44538</v>
      </c>
      <c r="B344" s="240">
        <v>1.0132000000000001</v>
      </c>
      <c r="C344" s="167">
        <v>40500000</v>
      </c>
      <c r="D344" s="167">
        <f t="shared" si="22"/>
        <v>41034600.000000007</v>
      </c>
      <c r="E344" s="240">
        <v>1.0188999999999999</v>
      </c>
      <c r="F344" s="167">
        <f t="shared" si="18"/>
        <v>13325594.22324742</v>
      </c>
      <c r="G344" s="167">
        <f t="shared" si="19"/>
        <v>13577447.954066794</v>
      </c>
      <c r="H344" s="240">
        <v>1.0161</v>
      </c>
      <c r="I344" s="167">
        <f t="shared" si="20"/>
        <v>24183102.056884166</v>
      </c>
      <c r="J344" s="167">
        <f t="shared" si="21"/>
        <v>24572450</v>
      </c>
      <c r="K344" s="271">
        <f t="shared" si="23"/>
        <v>79184497.954066798</v>
      </c>
      <c r="L344" s="167">
        <f>出入金!AG344</f>
        <v>78300000</v>
      </c>
      <c r="M344" s="167">
        <f>出入金!AH344</f>
        <v>9959064.3274853807</v>
      </c>
      <c r="N344" s="120">
        <f>出入金!B344</f>
        <v>4.2599999999999999E-2</v>
      </c>
      <c r="O344" s="167">
        <f t="shared" si="29"/>
        <v>0</v>
      </c>
      <c r="P344" s="167">
        <f t="shared" si="24"/>
        <v>884497.95406679809</v>
      </c>
      <c r="Q344" s="120">
        <f t="shared" si="25"/>
        <v>8.8813358864017894E-2</v>
      </c>
      <c r="R344" s="120">
        <f t="shared" si="26"/>
        <v>0</v>
      </c>
      <c r="S344" s="120">
        <f t="shared" si="27"/>
        <v>1.1296270166881202E-2</v>
      </c>
      <c r="T344" s="123">
        <f>S344/COUNT($S$273:S344)*365</f>
        <v>5.7265814040439428E-2</v>
      </c>
      <c r="U344" s="309">
        <f>(T344-N344)/(STDEV($R$273:R344)*SQRT(365))</f>
        <v>0.34637102398271874</v>
      </c>
      <c r="V344" s="123">
        <f>(S344+1)/(MAX($S$274:S344)+1)-1</f>
        <v>-1.2830907325400709E-3</v>
      </c>
      <c r="W344" s="123">
        <f>MIN($V$273:V344)</f>
        <v>-1.1462417847009299E-2</v>
      </c>
      <c r="X344" s="123">
        <f t="shared" si="28"/>
        <v>1.2595522097095677E-2</v>
      </c>
      <c r="Y344" s="120">
        <f>(X344+1)/(MAX($X$273:X344)+1)-1</f>
        <v>0</v>
      </c>
      <c r="Z344" s="123">
        <f>MIN($Y$273:Y344)</f>
        <v>-1.1462417847009299E-2</v>
      </c>
    </row>
    <row r="345" spans="1:26">
      <c r="A345" s="106">
        <v>44539</v>
      </c>
      <c r="B345" s="240">
        <v>1.0132000000000001</v>
      </c>
      <c r="C345" s="167">
        <v>40500000</v>
      </c>
      <c r="D345" s="167">
        <f t="shared" si="22"/>
        <v>41034600.000000007</v>
      </c>
      <c r="E345" s="240">
        <v>1.0188999999999999</v>
      </c>
      <c r="F345" s="167">
        <f t="shared" si="18"/>
        <v>13325594.22324742</v>
      </c>
      <c r="G345" s="167">
        <f t="shared" si="19"/>
        <v>13577447.954066794</v>
      </c>
      <c r="H345" s="240">
        <v>1.0161</v>
      </c>
      <c r="I345" s="167">
        <f t="shared" si="20"/>
        <v>24183102.056884166</v>
      </c>
      <c r="J345" s="167">
        <f t="shared" si="21"/>
        <v>24572450</v>
      </c>
      <c r="K345" s="271">
        <f t="shared" si="23"/>
        <v>79184497.954066798</v>
      </c>
      <c r="L345" s="167">
        <f>出入金!AG345</f>
        <v>78300000</v>
      </c>
      <c r="M345" s="167">
        <f>出入金!AH345</f>
        <v>10158309.037900874</v>
      </c>
      <c r="N345" s="120">
        <f>出入金!B345</f>
        <v>4.2599999999999999E-2</v>
      </c>
      <c r="O345" s="167">
        <f t="shared" si="29"/>
        <v>0</v>
      </c>
      <c r="P345" s="167">
        <f t="shared" si="24"/>
        <v>884497.95406679809</v>
      </c>
      <c r="Q345" s="120">
        <f t="shared" si="25"/>
        <v>8.7071376817412893E-2</v>
      </c>
      <c r="R345" s="120">
        <f t="shared" si="26"/>
        <v>0</v>
      </c>
      <c r="S345" s="120">
        <f t="shared" si="27"/>
        <v>1.1296270166881202E-2</v>
      </c>
      <c r="T345" s="123">
        <f>S345/COUNT($S$273:S345)*365</f>
        <v>5.6481350834406009E-2</v>
      </c>
      <c r="U345" s="309">
        <f>(T345-N345)/(STDEV($R$273:R345)*SQRT(365))</f>
        <v>0.3301296311712188</v>
      </c>
      <c r="V345" s="123">
        <f>(S345+1)/(MAX($S$274:S345)+1)-1</f>
        <v>-1.2830907325400709E-3</v>
      </c>
      <c r="W345" s="123">
        <f>MIN($V$273:V345)</f>
        <v>-1.1462417847009299E-2</v>
      </c>
      <c r="X345" s="123">
        <f t="shared" si="28"/>
        <v>1.2595522097095677E-2</v>
      </c>
      <c r="Y345" s="120">
        <f>(X345+1)/(MAX($X$273:X345)+1)-1</f>
        <v>0</v>
      </c>
      <c r="Z345" s="123">
        <f>MIN($Y$273:Y345)</f>
        <v>-1.1462417847009299E-2</v>
      </c>
    </row>
    <row r="346" spans="1:26">
      <c r="A346" s="106">
        <v>44540</v>
      </c>
      <c r="B346" s="240">
        <v>1.0132000000000001</v>
      </c>
      <c r="C346" s="167">
        <v>40500000</v>
      </c>
      <c r="D346" s="167">
        <f t="shared" si="22"/>
        <v>41034600.000000007</v>
      </c>
      <c r="E346" s="240">
        <v>1.0188999999999999</v>
      </c>
      <c r="F346" s="167">
        <f t="shared" si="18"/>
        <v>13325594.22324742</v>
      </c>
      <c r="G346" s="167">
        <f t="shared" si="19"/>
        <v>13577447.954066794</v>
      </c>
      <c r="H346" s="240">
        <v>1.0161</v>
      </c>
      <c r="I346" s="167">
        <f t="shared" si="20"/>
        <v>24183102.056884166</v>
      </c>
      <c r="J346" s="167">
        <f t="shared" si="21"/>
        <v>24572450</v>
      </c>
      <c r="K346" s="271">
        <f t="shared" si="23"/>
        <v>79184497.954066798</v>
      </c>
      <c r="L346" s="167">
        <f>出入金!AG346</f>
        <v>78300000</v>
      </c>
      <c r="M346" s="167">
        <f>出入金!AH346</f>
        <v>10356395.34883721</v>
      </c>
      <c r="N346" s="120">
        <f>出入金!B346</f>
        <v>4.2599999999999999E-2</v>
      </c>
      <c r="O346" s="167">
        <f t="shared" si="29"/>
        <v>0</v>
      </c>
      <c r="P346" s="167">
        <f t="shared" si="24"/>
        <v>884497.95406679809</v>
      </c>
      <c r="Q346" s="120">
        <f t="shared" si="25"/>
        <v>8.5405966484864579E-2</v>
      </c>
      <c r="R346" s="120">
        <f t="shared" si="26"/>
        <v>0</v>
      </c>
      <c r="S346" s="120">
        <f t="shared" si="27"/>
        <v>1.1296270166881202E-2</v>
      </c>
      <c r="T346" s="123">
        <f>S346/COUNT($S$273:S346)*365</f>
        <v>5.5718089336643767E-2</v>
      </c>
      <c r="U346" s="309">
        <f>(T346-N346)/(STDEV($R$273:R346)*SQRT(365))</f>
        <v>0.31412275535790896</v>
      </c>
      <c r="V346" s="123">
        <f>(S346+1)/(MAX($S$274:S346)+1)-1</f>
        <v>-1.2830907325400709E-3</v>
      </c>
      <c r="W346" s="123">
        <f>MIN($V$273:V346)</f>
        <v>-1.1462417847009299E-2</v>
      </c>
      <c r="X346" s="123">
        <f t="shared" si="28"/>
        <v>1.1296270166881202E-2</v>
      </c>
      <c r="Y346" s="120">
        <f>(X346+1)/(MAX($X$273:X346)+1)-1</f>
        <v>-1.2830907325400709E-3</v>
      </c>
      <c r="Z346" s="123">
        <f>MIN($Y$273:Y346)</f>
        <v>-1.1462417847009299E-2</v>
      </c>
    </row>
    <row r="347" spans="1:26">
      <c r="A347" s="106">
        <v>44541</v>
      </c>
      <c r="B347" s="240">
        <v>1.0132000000000001</v>
      </c>
      <c r="C347" s="167">
        <v>40500000</v>
      </c>
      <c r="D347" s="167">
        <f t="shared" si="22"/>
        <v>41034600.000000007</v>
      </c>
      <c r="E347" s="240">
        <v>1.0188999999999999</v>
      </c>
      <c r="F347" s="167">
        <f t="shared" ref="F347:F410" si="30">4500000+8825594.22324742</f>
        <v>13325594.22324742</v>
      </c>
      <c r="G347" s="167">
        <f t="shared" si="19"/>
        <v>13577447.954066794</v>
      </c>
      <c r="H347" s="240">
        <v>1.0161</v>
      </c>
      <c r="I347" s="167">
        <f t="shared" si="20"/>
        <v>24183102.056884166</v>
      </c>
      <c r="J347" s="167">
        <f t="shared" si="21"/>
        <v>24572450</v>
      </c>
      <c r="K347" s="271">
        <f t="shared" si="23"/>
        <v>79184497.954066798</v>
      </c>
      <c r="L347" s="167">
        <f>出入金!AG347</f>
        <v>78300000</v>
      </c>
      <c r="M347" s="167">
        <f>出入金!AH347</f>
        <v>10553333.333333334</v>
      </c>
      <c r="N347" s="120">
        <f>出入金!B347</f>
        <v>4.2599999999999999E-2</v>
      </c>
      <c r="O347" s="167">
        <f t="shared" si="29"/>
        <v>0</v>
      </c>
      <c r="P347" s="167">
        <f t="shared" si="24"/>
        <v>884497.95406679809</v>
      </c>
      <c r="Q347" s="120">
        <f t="shared" si="25"/>
        <v>8.3812187687946751E-2</v>
      </c>
      <c r="R347" s="120">
        <f t="shared" si="26"/>
        <v>0</v>
      </c>
      <c r="S347" s="120">
        <f t="shared" si="27"/>
        <v>1.1296270166881202E-2</v>
      </c>
      <c r="T347" s="123">
        <f>S347/COUNT($S$273:S347)*365</f>
        <v>5.4975181478821855E-2</v>
      </c>
      <c r="U347" s="309">
        <f>(T347-N347)/(STDEV($R$273:R347)*SQRT(365))</f>
        <v>0.29834323089481635</v>
      </c>
      <c r="V347" s="123">
        <f>(S347+1)/(MAX($S$274:S347)+1)-1</f>
        <v>-1.2830907325400709E-3</v>
      </c>
      <c r="W347" s="123">
        <f>MIN($V$273:V347)</f>
        <v>-1.1462417847009299E-2</v>
      </c>
      <c r="X347" s="123">
        <f t="shared" si="28"/>
        <v>1.1296270166881202E-2</v>
      </c>
      <c r="Y347" s="120">
        <f>(X347+1)/(MAX($X$273:X347)+1)-1</f>
        <v>-1.2830907325400709E-3</v>
      </c>
      <c r="Z347" s="123">
        <f>MIN($Y$273:Y347)</f>
        <v>-1.1462417847009299E-2</v>
      </c>
    </row>
    <row r="348" spans="1:26">
      <c r="A348" s="106">
        <v>44542</v>
      </c>
      <c r="B348" s="240">
        <v>1.0132000000000001</v>
      </c>
      <c r="C348" s="167">
        <v>40500000</v>
      </c>
      <c r="D348" s="167">
        <f t="shared" si="22"/>
        <v>41034600.000000007</v>
      </c>
      <c r="E348" s="240">
        <v>1.0188999999999999</v>
      </c>
      <c r="F348" s="167">
        <f t="shared" si="30"/>
        <v>13325594.22324742</v>
      </c>
      <c r="G348" s="167">
        <f t="shared" si="19"/>
        <v>13577447.954066794</v>
      </c>
      <c r="H348" s="240">
        <v>1.0161</v>
      </c>
      <c r="I348" s="167">
        <f t="shared" si="20"/>
        <v>24183102.056884166</v>
      </c>
      <c r="J348" s="167">
        <f t="shared" si="21"/>
        <v>24572450</v>
      </c>
      <c r="K348" s="271">
        <f t="shared" si="23"/>
        <v>79184497.954066798</v>
      </c>
      <c r="L348" s="167">
        <f>出入金!AG348</f>
        <v>78300000</v>
      </c>
      <c r="M348" s="167">
        <f>出入金!AH348</f>
        <v>10749132.947976878</v>
      </c>
      <c r="N348" s="120">
        <f>出入金!B348</f>
        <v>4.2599999999999999E-2</v>
      </c>
      <c r="O348" s="167">
        <f t="shared" si="29"/>
        <v>0</v>
      </c>
      <c r="P348" s="167">
        <f t="shared" si="24"/>
        <v>884497.95406679809</v>
      </c>
      <c r="Q348" s="120">
        <f t="shared" si="25"/>
        <v>8.2285516268851402E-2</v>
      </c>
      <c r="R348" s="120">
        <f t="shared" si="26"/>
        <v>0</v>
      </c>
      <c r="S348" s="120">
        <f t="shared" si="27"/>
        <v>1.1296270166881202E-2</v>
      </c>
      <c r="T348" s="123">
        <f>S348/COUNT($S$273:S348)*365</f>
        <v>5.425182382778472E-2</v>
      </c>
      <c r="U348" s="309">
        <f>(T348-N348)/(STDEV($R$273:R348)*SQRT(365))</f>
        <v>0.28278420859085213</v>
      </c>
      <c r="V348" s="123">
        <f>(S348+1)/(MAX($S$274:S348)+1)-1</f>
        <v>-1.2830907325400709E-3</v>
      </c>
      <c r="W348" s="123">
        <f>MIN($V$273:V348)</f>
        <v>-1.1462417847009299E-2</v>
      </c>
      <c r="X348" s="123">
        <f t="shared" si="28"/>
        <v>1.1296270166881202E-2</v>
      </c>
      <c r="Y348" s="120">
        <f>(X348+1)/(MAX($X$273:X348)+1)-1</f>
        <v>-1.2830907325400709E-3</v>
      </c>
      <c r="Z348" s="123">
        <f>MIN($Y$273:Y348)</f>
        <v>-1.1462417847009299E-2</v>
      </c>
    </row>
    <row r="349" spans="1:26">
      <c r="A349" s="106">
        <v>44543</v>
      </c>
      <c r="B349" s="240">
        <v>1.0132000000000001</v>
      </c>
      <c r="C349" s="167">
        <v>40500000</v>
      </c>
      <c r="D349" s="167">
        <f t="shared" si="22"/>
        <v>41034600.000000007</v>
      </c>
      <c r="E349" s="240">
        <v>1.0188999999999999</v>
      </c>
      <c r="F349" s="167">
        <f t="shared" si="30"/>
        <v>13325594.22324742</v>
      </c>
      <c r="G349" s="167">
        <f t="shared" si="19"/>
        <v>13577447.954066794</v>
      </c>
      <c r="H349" s="240">
        <v>1.0161</v>
      </c>
      <c r="I349" s="167">
        <f t="shared" si="20"/>
        <v>24183102.056884166</v>
      </c>
      <c r="J349" s="167">
        <f t="shared" si="21"/>
        <v>24572450</v>
      </c>
      <c r="K349" s="271">
        <f t="shared" si="23"/>
        <v>79184497.954066798</v>
      </c>
      <c r="L349" s="167">
        <f>出入金!AG349</f>
        <v>78300000</v>
      </c>
      <c r="M349" s="167">
        <f>出入金!AH349</f>
        <v>10943804.034582132</v>
      </c>
      <c r="N349" s="120">
        <f>出入金!B349</f>
        <v>4.2599999999999999E-2</v>
      </c>
      <c r="O349" s="167">
        <f t="shared" si="29"/>
        <v>0</v>
      </c>
      <c r="P349" s="167">
        <f t="shared" si="24"/>
        <v>884497.95406679809</v>
      </c>
      <c r="Q349" s="120">
        <f t="shared" si="25"/>
        <v>8.0821801201100441E-2</v>
      </c>
      <c r="R349" s="120">
        <f t="shared" si="26"/>
        <v>0</v>
      </c>
      <c r="S349" s="120">
        <f t="shared" si="27"/>
        <v>1.1296270166881202E-2</v>
      </c>
      <c r="T349" s="123">
        <f>S349/COUNT($S$273:S349)*365</f>
        <v>5.3547254687164141E-2</v>
      </c>
      <c r="U349" s="309">
        <f>(T349-N349)/(STDEV($R$273:R349)*SQRT(365))</f>
        <v>0.26743913768870176</v>
      </c>
      <c r="V349" s="123">
        <f>(S349+1)/(MAX($S$274:S349)+1)-1</f>
        <v>-1.2830907325400709E-3</v>
      </c>
      <c r="W349" s="123">
        <f>MIN($V$273:V349)</f>
        <v>-1.1462417847009299E-2</v>
      </c>
      <c r="X349" s="123">
        <f t="shared" si="28"/>
        <v>1.1296270166881202E-2</v>
      </c>
      <c r="Y349" s="120">
        <f>(X349+1)/(MAX($X$273:X349)+1)-1</f>
        <v>-1.2830907325400709E-3</v>
      </c>
      <c r="Z349" s="123">
        <f>MIN($Y$273:Y349)</f>
        <v>-1.1462417847009299E-2</v>
      </c>
    </row>
    <row r="350" spans="1:26">
      <c r="A350" s="106">
        <v>44544</v>
      </c>
      <c r="B350" s="240">
        <v>1.0001</v>
      </c>
      <c r="C350" s="167">
        <v>40500000</v>
      </c>
      <c r="D350" s="167">
        <f t="shared" si="22"/>
        <v>40504050</v>
      </c>
      <c r="E350" s="240">
        <v>1.0066999999999999</v>
      </c>
      <c r="F350" s="167">
        <f t="shared" si="30"/>
        <v>13325594.22324742</v>
      </c>
      <c r="G350" s="167">
        <f t="shared" si="19"/>
        <v>13414875.704543177</v>
      </c>
      <c r="H350" s="240">
        <v>1.0047999999999999</v>
      </c>
      <c r="I350" s="167">
        <f t="shared" si="20"/>
        <v>24404458.598726116</v>
      </c>
      <c r="J350" s="167">
        <f t="shared" si="21"/>
        <v>24521600</v>
      </c>
      <c r="K350" s="271">
        <f t="shared" si="23"/>
        <v>78440525.704543173</v>
      </c>
      <c r="L350" s="167">
        <f>出入金!AG350</f>
        <v>78300000</v>
      </c>
      <c r="M350" s="167">
        <f>出入金!AH350</f>
        <v>11137356.321839081</v>
      </c>
      <c r="N350" s="120">
        <f>出入金!B350</f>
        <v>4.2599999999999999E-2</v>
      </c>
      <c r="O350" s="167">
        <f t="shared" si="29"/>
        <v>-743972.24952362478</v>
      </c>
      <c r="P350" s="167">
        <f t="shared" si="24"/>
        <v>140525.70454317331</v>
      </c>
      <c r="Q350" s="120">
        <f t="shared" si="25"/>
        <v>1.2617509980139406E-2</v>
      </c>
      <c r="R350" s="120">
        <f t="shared" si="26"/>
        <v>-9.5015612965980174E-3</v>
      </c>
      <c r="S350" s="120">
        <f t="shared" si="27"/>
        <v>1.7947088702831842E-3</v>
      </c>
      <c r="T350" s="123">
        <f>S350/COUNT($S$273:S350)*365</f>
        <v>8.3983171494020799E-3</v>
      </c>
      <c r="U350" s="309">
        <f>(T350-N350)/(STDEV($R$273:R350)*SQRT(365))</f>
        <v>-0.74789642251451538</v>
      </c>
      <c r="V350" s="123">
        <f>(S350+1)/(MAX($S$274:S350)+1)-1</f>
        <v>-1.0666463549477201E-2</v>
      </c>
      <c r="W350" s="123">
        <f>MIN($V$273:V350)</f>
        <v>-1.1462417847009299E-2</v>
      </c>
      <c r="X350" s="123">
        <f t="shared" si="28"/>
        <v>1.1296270166881202E-2</v>
      </c>
      <c r="Y350" s="120">
        <f>(X350+1)/(MAX($X$273:X350)+1)-1</f>
        <v>-1.2830907325400709E-3</v>
      </c>
      <c r="Z350" s="123">
        <f>MIN($Y$273:Y350)</f>
        <v>-1.1462417847009299E-2</v>
      </c>
    </row>
    <row r="351" spans="1:26">
      <c r="A351" s="106">
        <v>44545</v>
      </c>
      <c r="B351" s="240">
        <v>1.0001</v>
      </c>
      <c r="C351" s="167">
        <v>40500000</v>
      </c>
      <c r="D351" s="167">
        <f t="shared" si="22"/>
        <v>40504050</v>
      </c>
      <c r="E351" s="240">
        <v>1.0066999999999999</v>
      </c>
      <c r="F351" s="167">
        <f t="shared" si="30"/>
        <v>13325594.22324742</v>
      </c>
      <c r="G351" s="167">
        <f t="shared" si="19"/>
        <v>13414875.704543177</v>
      </c>
      <c r="H351" s="240">
        <v>1.0047999999999999</v>
      </c>
      <c r="I351" s="167">
        <f t="shared" si="20"/>
        <v>24404458.598726116</v>
      </c>
      <c r="J351" s="167">
        <f t="shared" si="21"/>
        <v>24521600</v>
      </c>
      <c r="K351" s="271">
        <f t="shared" si="23"/>
        <v>78440525.704543173</v>
      </c>
      <c r="L351" s="167">
        <f>出入金!AG351</f>
        <v>78300000</v>
      </c>
      <c r="M351" s="167">
        <f>出入金!AH351</f>
        <v>11329799.426934097</v>
      </c>
      <c r="N351" s="120">
        <f>出入金!B351</f>
        <v>4.2599999999999999E-2</v>
      </c>
      <c r="O351" s="167">
        <f t="shared" si="29"/>
        <v>0</v>
      </c>
      <c r="P351" s="167">
        <f t="shared" si="24"/>
        <v>140525.70454317331</v>
      </c>
      <c r="Q351" s="120">
        <f t="shared" si="25"/>
        <v>1.2403194376866414E-2</v>
      </c>
      <c r="R351" s="120">
        <f t="shared" si="26"/>
        <v>0</v>
      </c>
      <c r="S351" s="120">
        <f t="shared" si="27"/>
        <v>1.7947088702831842E-3</v>
      </c>
      <c r="T351" s="123">
        <f>S351/COUNT($S$273:S351)*365</f>
        <v>8.2920093373843318E-3</v>
      </c>
      <c r="U351" s="309">
        <f>(T351-N351)/(STDEV($R$273:R351)*SQRT(365))</f>
        <v>-0.75507533877667488</v>
      </c>
      <c r="V351" s="123">
        <f>(S351+1)/(MAX($S$274:S351)+1)-1</f>
        <v>-1.0666463549477201E-2</v>
      </c>
      <c r="W351" s="123">
        <f>MIN($V$273:V351)</f>
        <v>-1.1462417847009299E-2</v>
      </c>
      <c r="X351" s="123">
        <f t="shared" si="28"/>
        <v>1.1296270166881202E-2</v>
      </c>
      <c r="Y351" s="120">
        <f>(X351+1)/(MAX($X$273:X351)+1)-1</f>
        <v>-1.2830907325400709E-3</v>
      </c>
      <c r="Z351" s="123">
        <f>MIN($Y$273:Y351)</f>
        <v>-1.1462417847009299E-2</v>
      </c>
    </row>
    <row r="352" spans="1:26">
      <c r="A352" s="106">
        <v>44546</v>
      </c>
      <c r="B352" s="240">
        <v>1.0001</v>
      </c>
      <c r="C352" s="167">
        <v>40500000</v>
      </c>
      <c r="D352" s="167">
        <f t="shared" si="22"/>
        <v>40504050</v>
      </c>
      <c r="E352" s="240">
        <v>1.0066999999999999</v>
      </c>
      <c r="F352" s="167">
        <f t="shared" si="30"/>
        <v>13325594.22324742</v>
      </c>
      <c r="G352" s="167">
        <f t="shared" si="19"/>
        <v>13414875.704543177</v>
      </c>
      <c r="H352" s="240">
        <v>1.0047999999999999</v>
      </c>
      <c r="I352" s="167">
        <f t="shared" si="20"/>
        <v>24404458.598726116</v>
      </c>
      <c r="J352" s="167">
        <f t="shared" si="21"/>
        <v>24521600</v>
      </c>
      <c r="K352" s="271">
        <f t="shared" si="23"/>
        <v>78440525.704543173</v>
      </c>
      <c r="L352" s="167">
        <f>出入金!AG352</f>
        <v>78300000</v>
      </c>
      <c r="M352" s="167">
        <f>出入金!AH352</f>
        <v>11521142.857142856</v>
      </c>
      <c r="N352" s="120">
        <f>出入金!B352</f>
        <v>4.2599999999999999E-2</v>
      </c>
      <c r="O352" s="167">
        <f t="shared" si="29"/>
        <v>0</v>
      </c>
      <c r="P352" s="167">
        <f t="shared" si="24"/>
        <v>140525.70454317331</v>
      </c>
      <c r="Q352" s="120">
        <f t="shared" si="25"/>
        <v>1.2197201812843632E-2</v>
      </c>
      <c r="R352" s="120">
        <f t="shared" si="26"/>
        <v>0</v>
      </c>
      <c r="S352" s="120">
        <f t="shared" si="27"/>
        <v>1.7947088702831842E-3</v>
      </c>
      <c r="T352" s="123">
        <f>S352/COUNT($S$273:S352)*365</f>
        <v>8.1883592206670273E-3</v>
      </c>
      <c r="U352" s="309">
        <f>(T352-N352)/(STDEV($R$273:R352)*SQRT(365))</f>
        <v>-0.76219436690146813</v>
      </c>
      <c r="V352" s="123">
        <f>(S352+1)/(MAX($S$274:S352)+1)-1</f>
        <v>-1.0666463549477201E-2</v>
      </c>
      <c r="W352" s="123">
        <f>MIN($V$273:V352)</f>
        <v>-1.1462417847009299E-2</v>
      </c>
      <c r="X352" s="123">
        <f t="shared" si="28"/>
        <v>1.1296270166881202E-2</v>
      </c>
      <c r="Y352" s="120">
        <f>(X352+1)/(MAX($X$273:X352)+1)-1</f>
        <v>-1.2830907325400709E-3</v>
      </c>
      <c r="Z352" s="123">
        <f>MIN($Y$273:Y352)</f>
        <v>-1.1462417847009299E-2</v>
      </c>
    </row>
    <row r="353" spans="1:26">
      <c r="A353" s="106">
        <v>44547</v>
      </c>
      <c r="B353" s="240">
        <v>1.0001</v>
      </c>
      <c r="C353" s="167">
        <v>40500000</v>
      </c>
      <c r="D353" s="167">
        <f t="shared" si="22"/>
        <v>40504050</v>
      </c>
      <c r="E353" s="240">
        <v>1.0066999999999999</v>
      </c>
      <c r="F353" s="167">
        <f t="shared" si="30"/>
        <v>13325594.22324742</v>
      </c>
      <c r="G353" s="167">
        <f t="shared" si="19"/>
        <v>13414875.704543177</v>
      </c>
      <c r="H353" s="240">
        <v>1.0047999999999999</v>
      </c>
      <c r="I353" s="167">
        <f t="shared" si="20"/>
        <v>24404458.598726116</v>
      </c>
      <c r="J353" s="167">
        <f t="shared" si="21"/>
        <v>24521600</v>
      </c>
      <c r="K353" s="271">
        <f t="shared" si="23"/>
        <v>78440525.704543173</v>
      </c>
      <c r="L353" s="167">
        <f>出入金!AG353</f>
        <v>78300000</v>
      </c>
      <c r="M353" s="167">
        <f>出入金!AH353</f>
        <v>11711396.011396011</v>
      </c>
      <c r="N353" s="120">
        <f>出入金!B353</f>
        <v>4.2599999999999999E-2</v>
      </c>
      <c r="O353" s="167">
        <f t="shared" si="29"/>
        <v>0</v>
      </c>
      <c r="P353" s="167">
        <f t="shared" si="24"/>
        <v>140525.70454317331</v>
      </c>
      <c r="Q353" s="120">
        <f t="shared" si="25"/>
        <v>1.1999056680043261E-2</v>
      </c>
      <c r="R353" s="120">
        <f t="shared" si="26"/>
        <v>0</v>
      </c>
      <c r="S353" s="120">
        <f t="shared" si="27"/>
        <v>1.7947088702831842E-3</v>
      </c>
      <c r="T353" s="123">
        <f>S353/COUNT($S$273:S353)*365</f>
        <v>8.0872683660908919E-3</v>
      </c>
      <c r="U353" s="309">
        <f>(T353-N353)/(STDEV($R$273:R353)*SQRT(365))</f>
        <v>-0.76925488918855411</v>
      </c>
      <c r="V353" s="123">
        <f>(S353+1)/(MAX($S$274:S353)+1)-1</f>
        <v>-1.0666463549477201E-2</v>
      </c>
      <c r="W353" s="123">
        <f>MIN($V$273:V353)</f>
        <v>-1.1462417847009299E-2</v>
      </c>
      <c r="X353" s="123">
        <f t="shared" si="28"/>
        <v>1.7947088702831842E-3</v>
      </c>
      <c r="Y353" s="120">
        <f>(X353+1)/(MAX($X$273:X353)+1)-1</f>
        <v>-1.0666463549477201E-2</v>
      </c>
      <c r="Z353" s="123">
        <f>MIN($Y$273:Y353)</f>
        <v>-1.1462417847009299E-2</v>
      </c>
    </row>
    <row r="354" spans="1:26">
      <c r="A354" s="106">
        <v>44548</v>
      </c>
      <c r="B354" s="240">
        <v>1.0001</v>
      </c>
      <c r="C354" s="167">
        <v>40500000</v>
      </c>
      <c r="D354" s="167">
        <f t="shared" si="22"/>
        <v>40504050</v>
      </c>
      <c r="E354" s="240">
        <v>1.0066999999999999</v>
      </c>
      <c r="F354" s="167">
        <f t="shared" si="30"/>
        <v>13325594.22324742</v>
      </c>
      <c r="G354" s="167">
        <f t="shared" si="19"/>
        <v>13414875.704543177</v>
      </c>
      <c r="H354" s="240">
        <v>1.0047999999999999</v>
      </c>
      <c r="I354" s="167">
        <f t="shared" si="20"/>
        <v>24404458.598726116</v>
      </c>
      <c r="J354" s="167">
        <f t="shared" si="21"/>
        <v>24521600</v>
      </c>
      <c r="K354" s="271">
        <f t="shared" si="23"/>
        <v>78440525.704543173</v>
      </c>
      <c r="L354" s="167">
        <f>出入金!AG354</f>
        <v>78300000</v>
      </c>
      <c r="M354" s="167">
        <f>出入金!AH354</f>
        <v>11900568.181818182</v>
      </c>
      <c r="N354" s="120">
        <f>出入金!B354</f>
        <v>4.2599999999999999E-2</v>
      </c>
      <c r="O354" s="167">
        <f t="shared" si="29"/>
        <v>0</v>
      </c>
      <c r="P354" s="167">
        <f t="shared" si="24"/>
        <v>140525.70454317331</v>
      </c>
      <c r="Q354" s="120">
        <f t="shared" si="25"/>
        <v>1.1808318930340655E-2</v>
      </c>
      <c r="R354" s="120">
        <f t="shared" si="26"/>
        <v>0</v>
      </c>
      <c r="S354" s="120">
        <f t="shared" si="27"/>
        <v>1.7947088702831842E-3</v>
      </c>
      <c r="T354" s="123">
        <f>S354/COUNT($S$273:S354)*365</f>
        <v>7.988643142114173E-3</v>
      </c>
      <c r="U354" s="309">
        <f>(T354-N354)/(STDEV($R$273:R354)*SQRT(365))</f>
        <v>-0.77625823761221846</v>
      </c>
      <c r="V354" s="123">
        <f>(S354+1)/(MAX($S$274:S354)+1)-1</f>
        <v>-1.0666463549477201E-2</v>
      </c>
      <c r="W354" s="123">
        <f>MIN($V$273:V354)</f>
        <v>-1.1462417847009299E-2</v>
      </c>
      <c r="X354" s="123">
        <f t="shared" si="28"/>
        <v>1.7947088702831842E-3</v>
      </c>
      <c r="Y354" s="120">
        <f>(X354+1)/(MAX($X$273:X354)+1)-1</f>
        <v>-1.0666463549477201E-2</v>
      </c>
      <c r="Z354" s="123">
        <f>MIN($Y$273:Y354)</f>
        <v>-1.1462417847009299E-2</v>
      </c>
    </row>
    <row r="355" spans="1:26">
      <c r="A355" s="106">
        <v>44549</v>
      </c>
      <c r="B355" s="240">
        <v>1.0001</v>
      </c>
      <c r="C355" s="167">
        <v>40500000</v>
      </c>
      <c r="D355" s="167">
        <f t="shared" si="22"/>
        <v>40504050</v>
      </c>
      <c r="E355" s="240">
        <v>1.0066999999999999</v>
      </c>
      <c r="F355" s="167">
        <f t="shared" si="30"/>
        <v>13325594.22324742</v>
      </c>
      <c r="G355" s="167">
        <f t="shared" si="19"/>
        <v>13414875.704543177</v>
      </c>
      <c r="H355" s="240">
        <v>1.0047999999999999</v>
      </c>
      <c r="I355" s="167">
        <f t="shared" si="20"/>
        <v>24404458.598726116</v>
      </c>
      <c r="J355" s="167">
        <f t="shared" si="21"/>
        <v>24521600</v>
      </c>
      <c r="K355" s="271">
        <f t="shared" si="23"/>
        <v>78440525.704543173</v>
      </c>
      <c r="L355" s="167">
        <f>出入金!AG355</f>
        <v>78300000</v>
      </c>
      <c r="M355" s="167">
        <f>出入金!AH355</f>
        <v>12088668.555240793</v>
      </c>
      <c r="N355" s="120">
        <f>出入金!B355</f>
        <v>4.2599999999999999E-2</v>
      </c>
      <c r="O355" s="167">
        <f t="shared" si="29"/>
        <v>0</v>
      </c>
      <c r="P355" s="167">
        <f t="shared" si="24"/>
        <v>140525.70454317331</v>
      </c>
      <c r="Q355" s="120">
        <f t="shared" si="25"/>
        <v>1.1624580813099659E-2</v>
      </c>
      <c r="R355" s="120">
        <f t="shared" si="26"/>
        <v>0</v>
      </c>
      <c r="S355" s="120">
        <f t="shared" si="27"/>
        <v>1.7947088702831842E-3</v>
      </c>
      <c r="T355" s="123">
        <f>S355/COUNT($S$273:S355)*365</f>
        <v>7.8923944295585802E-3</v>
      </c>
      <c r="U355" s="309">
        <f>(T355-N355)/(STDEV($R$273:R355)*SQRT(365))</f>
        <v>-0.78320569628227177</v>
      </c>
      <c r="V355" s="123">
        <f>(S355+1)/(MAX($S$274:S355)+1)-1</f>
        <v>-1.0666463549477201E-2</v>
      </c>
      <c r="W355" s="123">
        <f>MIN($V$273:V355)</f>
        <v>-1.1462417847009299E-2</v>
      </c>
      <c r="X355" s="123">
        <f t="shared" si="28"/>
        <v>1.7947088702831842E-3</v>
      </c>
      <c r="Y355" s="120">
        <f>(X355+1)/(MAX($X$273:X355)+1)-1</f>
        <v>-1.0666463549477201E-2</v>
      </c>
      <c r="Z355" s="123">
        <f>MIN($Y$273:Y355)</f>
        <v>-1.1462417847009299E-2</v>
      </c>
    </row>
    <row r="356" spans="1:26">
      <c r="A356" s="106">
        <v>44550</v>
      </c>
      <c r="B356" s="240">
        <v>1.0001</v>
      </c>
      <c r="C356" s="167">
        <v>40500000</v>
      </c>
      <c r="D356" s="167">
        <f t="shared" si="22"/>
        <v>40504050</v>
      </c>
      <c r="E356" s="240">
        <v>1.0066999999999999</v>
      </c>
      <c r="F356" s="167">
        <f t="shared" si="30"/>
        <v>13325594.22324742</v>
      </c>
      <c r="G356" s="167">
        <f t="shared" si="19"/>
        <v>13414875.704543177</v>
      </c>
      <c r="H356" s="240">
        <v>1.0047999999999999</v>
      </c>
      <c r="I356" s="167">
        <f t="shared" si="20"/>
        <v>24404458.598726116</v>
      </c>
      <c r="J356" s="167">
        <f t="shared" si="21"/>
        <v>24521600</v>
      </c>
      <c r="K356" s="271">
        <f t="shared" si="23"/>
        <v>78440525.704543173</v>
      </c>
      <c r="L356" s="167">
        <f>出入金!AG356</f>
        <v>78300000</v>
      </c>
      <c r="M356" s="167">
        <f>出入金!AH356</f>
        <v>12275706.214689266</v>
      </c>
      <c r="N356" s="120">
        <f>出入金!B356</f>
        <v>4.2599999999999999E-2</v>
      </c>
      <c r="O356" s="167">
        <f t="shared" si="29"/>
        <v>0</v>
      </c>
      <c r="P356" s="167">
        <f t="shared" si="24"/>
        <v>140525.70454317331</v>
      </c>
      <c r="Q356" s="120">
        <f t="shared" si="25"/>
        <v>1.1447463965455484E-2</v>
      </c>
      <c r="R356" s="120">
        <f t="shared" si="26"/>
        <v>0</v>
      </c>
      <c r="S356" s="120">
        <f t="shared" si="27"/>
        <v>1.7947088702831842E-3</v>
      </c>
      <c r="T356" s="123">
        <f>S356/COUNT($S$273:S356)*365</f>
        <v>7.7984373530162162E-3</v>
      </c>
      <c r="U356" s="309">
        <f>(T356-N356)/(STDEV($R$273:R356)*SQRT(365))</f>
        <v>-0.79009850375530111</v>
      </c>
      <c r="V356" s="123">
        <f>(S356+1)/(MAX($S$274:S356)+1)-1</f>
        <v>-1.0666463549477201E-2</v>
      </c>
      <c r="W356" s="123">
        <f>MIN($V$273:V356)</f>
        <v>-1.1462417847009299E-2</v>
      </c>
      <c r="X356" s="123">
        <f t="shared" si="28"/>
        <v>1.7947088702831842E-3</v>
      </c>
      <c r="Y356" s="120">
        <f>(X356+1)/(MAX($X$273:X356)+1)-1</f>
        <v>-1.0666463549477201E-2</v>
      </c>
      <c r="Z356" s="123">
        <f>MIN($Y$273:Y356)</f>
        <v>-1.1462417847009299E-2</v>
      </c>
    </row>
    <row r="357" spans="1:26">
      <c r="A357" s="106">
        <v>44551</v>
      </c>
      <c r="B357" s="240">
        <v>1.0001</v>
      </c>
      <c r="C357" s="167">
        <v>40500000</v>
      </c>
      <c r="D357" s="167">
        <f t="shared" si="22"/>
        <v>40504050</v>
      </c>
      <c r="E357" s="240">
        <v>1.0066999999999999</v>
      </c>
      <c r="F357" s="167">
        <f t="shared" si="30"/>
        <v>13325594.22324742</v>
      </c>
      <c r="G357" s="167">
        <f t="shared" si="19"/>
        <v>13414875.704543177</v>
      </c>
      <c r="H357" s="240">
        <v>1.0047999999999999</v>
      </c>
      <c r="I357" s="167">
        <f t="shared" si="20"/>
        <v>24404458.598726116</v>
      </c>
      <c r="J357" s="167">
        <f t="shared" si="21"/>
        <v>24521600</v>
      </c>
      <c r="K357" s="271">
        <f t="shared" si="23"/>
        <v>78440525.704543173</v>
      </c>
      <c r="L357" s="167">
        <f>出入金!AG357</f>
        <v>78300000</v>
      </c>
      <c r="M357" s="167">
        <f>出入金!AH357</f>
        <v>12461690.14084507</v>
      </c>
      <c r="N357" s="120">
        <f>出入金!B357</f>
        <v>4.2599999999999999E-2</v>
      </c>
      <c r="O357" s="167">
        <f t="shared" si="29"/>
        <v>0</v>
      </c>
      <c r="P357" s="167">
        <f t="shared" si="24"/>
        <v>140525.70454317331</v>
      </c>
      <c r="Q357" s="120">
        <f t="shared" si="25"/>
        <v>1.1276616811597579E-2</v>
      </c>
      <c r="R357" s="120">
        <f t="shared" si="26"/>
        <v>0</v>
      </c>
      <c r="S357" s="120">
        <f t="shared" si="27"/>
        <v>1.7947088702831842E-3</v>
      </c>
      <c r="T357" s="123">
        <f>S357/COUNT($S$273:S357)*365</f>
        <v>7.7066910312160262E-3</v>
      </c>
      <c r="U357" s="309">
        <f>(T357-N357)/(STDEV($R$273:R357)*SQRT(365))</f>
        <v>-0.79693785520709481</v>
      </c>
      <c r="V357" s="123">
        <f>(S357+1)/(MAX($S$274:S357)+1)-1</f>
        <v>-1.0666463549477201E-2</v>
      </c>
      <c r="W357" s="123">
        <f>MIN($V$273:V357)</f>
        <v>-1.1462417847009299E-2</v>
      </c>
      <c r="X357" s="123">
        <f t="shared" si="28"/>
        <v>1.7947088702831842E-3</v>
      </c>
      <c r="Y357" s="120">
        <f>(X357+1)/(MAX($X$273:X357)+1)-1</f>
        <v>-1.0666463549477201E-2</v>
      </c>
      <c r="Z357" s="123">
        <f>MIN($Y$273:Y357)</f>
        <v>-1.1462417847009299E-2</v>
      </c>
    </row>
    <row r="358" spans="1:26">
      <c r="A358" s="106">
        <v>44552</v>
      </c>
      <c r="B358" s="240">
        <v>0.9859</v>
      </c>
      <c r="C358" s="167">
        <v>40500000</v>
      </c>
      <c r="D358" s="167">
        <f t="shared" si="22"/>
        <v>39928950</v>
      </c>
      <c r="E358" s="240">
        <v>0.99639999999999995</v>
      </c>
      <c r="F358" s="167">
        <f t="shared" si="30"/>
        <v>13325594.22324742</v>
      </c>
      <c r="G358" s="167">
        <f t="shared" ref="G358:G378" si="31">E358*F358</f>
        <v>13277622.084043728</v>
      </c>
      <c r="H358" s="240">
        <v>0.99190999999999996</v>
      </c>
      <c r="I358" s="167">
        <f t="shared" si="20"/>
        <v>24663119.637870371</v>
      </c>
      <c r="J358" s="167">
        <f t="shared" si="21"/>
        <v>24463595</v>
      </c>
      <c r="K358" s="271">
        <f t="shared" si="23"/>
        <v>77670167.084043726</v>
      </c>
      <c r="L358" s="167">
        <f>出入金!AG358</f>
        <v>78300000</v>
      </c>
      <c r="M358" s="167">
        <f>出入金!AH358</f>
        <v>12646629.213483145</v>
      </c>
      <c r="N358" s="120">
        <f>出入金!B358</f>
        <v>4.2599999999999999E-2</v>
      </c>
      <c r="O358" s="167">
        <f t="shared" si="29"/>
        <v>-770358.62049944699</v>
      </c>
      <c r="P358" s="167">
        <f t="shared" si="24"/>
        <v>-629832.91595627367</v>
      </c>
      <c r="Q358" s="120">
        <f t="shared" si="25"/>
        <v>-4.9802433939059448E-2</v>
      </c>
      <c r="R358" s="120">
        <f t="shared" si="26"/>
        <v>-9.8385519859444052E-3</v>
      </c>
      <c r="S358" s="120">
        <f t="shared" si="27"/>
        <v>-8.0438431156612221E-3</v>
      </c>
      <c r="T358" s="123">
        <f>S358/COUNT($S$273:S358)*365</f>
        <v>-3.4139566711817976E-2</v>
      </c>
      <c r="U358" s="309">
        <f>(T358-N358)/(STDEV($R$273:R358)*SQRT(365))</f>
        <v>-1.5971252367109681</v>
      </c>
      <c r="V358" s="123">
        <f>(S358+1)/(MAX($S$274:S358)+1)-1</f>
        <v>-2.0382635279694417E-2</v>
      </c>
      <c r="W358" s="123">
        <f>MIN($V$273:V358)</f>
        <v>-2.0382635279694417E-2</v>
      </c>
      <c r="X358" s="123">
        <f t="shared" si="28"/>
        <v>1.7947088702831842E-3</v>
      </c>
      <c r="Y358" s="120">
        <f>(X358+1)/(MAX($X$273:X358)+1)-1</f>
        <v>-1.0666463549477201E-2</v>
      </c>
      <c r="Z358" s="123">
        <f>MIN($Y$273:Y358)</f>
        <v>-1.1462417847009299E-2</v>
      </c>
    </row>
    <row r="359" spans="1:26">
      <c r="A359" s="106">
        <v>44553</v>
      </c>
      <c r="B359" s="240">
        <v>0.9859</v>
      </c>
      <c r="C359" s="167">
        <v>40500000</v>
      </c>
      <c r="D359" s="167">
        <f t="shared" si="22"/>
        <v>39928950</v>
      </c>
      <c r="E359" s="240">
        <v>0.99639999999999995</v>
      </c>
      <c r="F359" s="167">
        <f t="shared" si="30"/>
        <v>13325594.22324742</v>
      </c>
      <c r="G359" s="167">
        <f t="shared" si="31"/>
        <v>13277622.084043728</v>
      </c>
      <c r="H359" s="240">
        <v>0.99190999999999996</v>
      </c>
      <c r="I359" s="167">
        <f t="shared" si="20"/>
        <v>24663119.637870371</v>
      </c>
      <c r="J359" s="167">
        <f t="shared" si="21"/>
        <v>24463595</v>
      </c>
      <c r="K359" s="271">
        <f t="shared" si="23"/>
        <v>77670167.084043726</v>
      </c>
      <c r="L359" s="167">
        <f>出入金!AG359</f>
        <v>78300000</v>
      </c>
      <c r="M359" s="167">
        <f>出入金!AH359</f>
        <v>12830532.212885154</v>
      </c>
      <c r="N359" s="120">
        <f>出入金!B359</f>
        <v>4.2599999999999999E-2</v>
      </c>
      <c r="O359" s="167">
        <f t="shared" si="29"/>
        <v>0</v>
      </c>
      <c r="P359" s="167">
        <f t="shared" si="24"/>
        <v>-629832.91595627367</v>
      </c>
      <c r="Q359" s="120">
        <f t="shared" si="25"/>
        <v>-4.908860408173555E-2</v>
      </c>
      <c r="R359" s="120">
        <f t="shared" si="26"/>
        <v>0</v>
      </c>
      <c r="S359" s="120">
        <f t="shared" si="27"/>
        <v>-8.0438431156612221E-3</v>
      </c>
      <c r="T359" s="123">
        <f>S359/COUNT($S$273:S359)*365</f>
        <v>-3.3747157899038462E-2</v>
      </c>
      <c r="U359" s="309">
        <f>(T359-N359)/(STDEV($R$273:R359)*SQRT(365))</f>
        <v>-1.5982695289284796</v>
      </c>
      <c r="V359" s="123">
        <f>(S359+1)/(MAX($S$274:S359)+1)-1</f>
        <v>-2.0382635279694417E-2</v>
      </c>
      <c r="W359" s="123">
        <f>MIN($V$273:V359)</f>
        <v>-2.0382635279694417E-2</v>
      </c>
      <c r="X359" s="123">
        <f t="shared" si="28"/>
        <v>1.7947088702831842E-3</v>
      </c>
      <c r="Y359" s="120">
        <f>(X359+1)/(MAX($X$273:X359)+1)-1</f>
        <v>-1.0666463549477201E-2</v>
      </c>
      <c r="Z359" s="123">
        <f>MIN($Y$273:Y359)</f>
        <v>-1.1462417847009299E-2</v>
      </c>
    </row>
    <row r="360" spans="1:26">
      <c r="A360" s="106">
        <v>44554</v>
      </c>
      <c r="B360" s="240">
        <v>0.9859</v>
      </c>
      <c r="C360" s="167">
        <v>40500000</v>
      </c>
      <c r="D360" s="167">
        <f t="shared" si="22"/>
        <v>39928950</v>
      </c>
      <c r="E360" s="240">
        <v>0.99639999999999995</v>
      </c>
      <c r="F360" s="167">
        <f t="shared" si="30"/>
        <v>13325594.22324742</v>
      </c>
      <c r="G360" s="167">
        <f t="shared" si="31"/>
        <v>13277622.084043728</v>
      </c>
      <c r="H360" s="240">
        <v>0.99190999999999996</v>
      </c>
      <c r="I360" s="167">
        <f t="shared" si="20"/>
        <v>24663119.637870371</v>
      </c>
      <c r="J360" s="167">
        <f t="shared" si="21"/>
        <v>24463595</v>
      </c>
      <c r="K360" s="271">
        <f t="shared" si="23"/>
        <v>77670167.084043726</v>
      </c>
      <c r="L360" s="167">
        <f>出入金!AG360</f>
        <v>78300000</v>
      </c>
      <c r="M360" s="167">
        <f>出入金!AH360</f>
        <v>13013407.82122905</v>
      </c>
      <c r="N360" s="120">
        <f>出入金!B360</f>
        <v>4.2599999999999999E-2</v>
      </c>
      <c r="O360" s="167">
        <f t="shared" si="29"/>
        <v>0</v>
      </c>
      <c r="P360" s="167">
        <f t="shared" si="24"/>
        <v>-629832.91595627367</v>
      </c>
      <c r="Q360" s="120">
        <f t="shared" si="25"/>
        <v>-4.8398768762845795E-2</v>
      </c>
      <c r="R360" s="120">
        <f t="shared" si="26"/>
        <v>0</v>
      </c>
      <c r="S360" s="120">
        <f t="shared" si="27"/>
        <v>-8.0438431156612221E-3</v>
      </c>
      <c r="T360" s="123">
        <f>S360/COUNT($S$273:S360)*365</f>
        <v>-3.3363667468367567E-2</v>
      </c>
      <c r="U360" s="309">
        <f>(T360-N360)/(STDEV($R$273:R360)*SQRT(365))</f>
        <v>-1.5994522297075064</v>
      </c>
      <c r="V360" s="123">
        <f>(S360+1)/(MAX($S$274:S360)+1)-1</f>
        <v>-2.0382635279694417E-2</v>
      </c>
      <c r="W360" s="123">
        <f>MIN($V$273:V360)</f>
        <v>-2.0382635279694417E-2</v>
      </c>
      <c r="X360" s="123">
        <f t="shared" si="28"/>
        <v>-8.0438431156612221E-3</v>
      </c>
      <c r="Y360" s="120">
        <f>(X360+1)/(MAX($X$273:X360)+1)-1</f>
        <v>-2.0382635279694417E-2</v>
      </c>
      <c r="Z360" s="123">
        <f>MIN($Y$273:Y360)</f>
        <v>-2.0382635279694417E-2</v>
      </c>
    </row>
    <row r="361" spans="1:26">
      <c r="A361" s="106">
        <v>44555</v>
      </c>
      <c r="B361" s="240">
        <v>0.9859</v>
      </c>
      <c r="C361" s="167">
        <v>40500000</v>
      </c>
      <c r="D361" s="167">
        <f t="shared" si="22"/>
        <v>39928950</v>
      </c>
      <c r="E361" s="240">
        <v>0.99639999999999995</v>
      </c>
      <c r="F361" s="167">
        <f t="shared" si="30"/>
        <v>13325594.22324742</v>
      </c>
      <c r="G361" s="167">
        <f t="shared" si="31"/>
        <v>13277622.084043728</v>
      </c>
      <c r="H361" s="240">
        <v>0.99190999999999996</v>
      </c>
      <c r="I361" s="167">
        <f t="shared" si="20"/>
        <v>24663119.637870371</v>
      </c>
      <c r="J361" s="167">
        <f t="shared" si="21"/>
        <v>24463595</v>
      </c>
      <c r="K361" s="271">
        <f t="shared" si="23"/>
        <v>77670167.084043726</v>
      </c>
      <c r="L361" s="167">
        <f>出入金!AG361</f>
        <v>78300000</v>
      </c>
      <c r="M361" s="167">
        <f>出入金!AH361</f>
        <v>13195264.623955432</v>
      </c>
      <c r="N361" s="120">
        <f>出入金!B361</f>
        <v>4.2599999999999999E-2</v>
      </c>
      <c r="O361" s="167">
        <f t="shared" si="29"/>
        <v>0</v>
      </c>
      <c r="P361" s="167">
        <f t="shared" si="24"/>
        <v>-629832.91595627367</v>
      </c>
      <c r="Q361" s="120">
        <f t="shared" si="25"/>
        <v>-4.773173815800854E-2</v>
      </c>
      <c r="R361" s="120">
        <f t="shared" si="26"/>
        <v>0</v>
      </c>
      <c r="S361" s="120">
        <f t="shared" si="27"/>
        <v>-8.0438431156612221E-3</v>
      </c>
      <c r="T361" s="123">
        <f>S361/COUNT($S$273:S361)*365</f>
        <v>-3.2988794800183664E-2</v>
      </c>
      <c r="U361" s="309">
        <f>(T361-N361)/(STDEV($R$273:R361)*SQRT(365))</f>
        <v>-1.6006719473043425</v>
      </c>
      <c r="V361" s="123">
        <f>(S361+1)/(MAX($S$274:S361)+1)-1</f>
        <v>-2.0382635279694417E-2</v>
      </c>
      <c r="W361" s="123">
        <f>MIN($V$273:V361)</f>
        <v>-2.0382635279694417E-2</v>
      </c>
      <c r="X361" s="123">
        <f t="shared" si="28"/>
        <v>-8.0438431156612221E-3</v>
      </c>
      <c r="Y361" s="120">
        <f>(X361+1)/(MAX($X$273:X361)+1)-1</f>
        <v>-2.0382635279694417E-2</v>
      </c>
      <c r="Z361" s="123">
        <f>MIN($Y$273:Y361)</f>
        <v>-2.0382635279694417E-2</v>
      </c>
    </row>
    <row r="362" spans="1:26">
      <c r="A362" s="106">
        <v>44556</v>
      </c>
      <c r="B362" s="240">
        <v>0.9859</v>
      </c>
      <c r="C362" s="167">
        <v>40500000</v>
      </c>
      <c r="D362" s="167">
        <f t="shared" si="22"/>
        <v>39928950</v>
      </c>
      <c r="E362" s="240">
        <v>0.99639999999999995</v>
      </c>
      <c r="F362" s="167">
        <f t="shared" si="30"/>
        <v>13325594.22324742</v>
      </c>
      <c r="G362" s="167">
        <f t="shared" si="31"/>
        <v>13277622.084043728</v>
      </c>
      <c r="H362" s="240">
        <v>0.99190999999999996</v>
      </c>
      <c r="I362" s="167">
        <f t="shared" si="20"/>
        <v>24663119.637870371</v>
      </c>
      <c r="J362" s="167">
        <f t="shared" si="21"/>
        <v>24463595</v>
      </c>
      <c r="K362" s="271">
        <f t="shared" si="23"/>
        <v>77670167.084043726</v>
      </c>
      <c r="L362" s="167">
        <f>出入金!AG362</f>
        <v>78300000</v>
      </c>
      <c r="M362" s="167">
        <f>出入金!AH362</f>
        <v>13376111.111111112</v>
      </c>
      <c r="N362" s="120">
        <f>出入金!B362</f>
        <v>4.2599999999999999E-2</v>
      </c>
      <c r="O362" s="167">
        <f t="shared" si="29"/>
        <v>0</v>
      </c>
      <c r="P362" s="167">
        <f t="shared" si="24"/>
        <v>-629832.91595627367</v>
      </c>
      <c r="Q362" s="120">
        <f t="shared" si="25"/>
        <v>-4.7086399830597356E-2</v>
      </c>
      <c r="R362" s="120">
        <f t="shared" si="26"/>
        <v>0</v>
      </c>
      <c r="S362" s="120">
        <f t="shared" si="27"/>
        <v>-8.0438431156612221E-3</v>
      </c>
      <c r="T362" s="123">
        <f>S362/COUNT($S$273:S362)*365</f>
        <v>-3.2622252635737176E-2</v>
      </c>
      <c r="U362" s="309">
        <f>(T362-N362)/(STDEV($R$273:R362)*SQRT(365))</f>
        <v>-1.6019273489649468</v>
      </c>
      <c r="V362" s="123">
        <f>(S362+1)/(MAX($S$274:S362)+1)-1</f>
        <v>-2.0382635279694417E-2</v>
      </c>
      <c r="W362" s="123">
        <f>MIN($V$273:V362)</f>
        <v>-2.0382635279694417E-2</v>
      </c>
      <c r="X362" s="123">
        <f t="shared" si="28"/>
        <v>-8.0438431156612221E-3</v>
      </c>
      <c r="Y362" s="120">
        <f>(X362+1)/(MAX($X$273:X362)+1)-1</f>
        <v>-2.0382635279694417E-2</v>
      </c>
      <c r="Z362" s="123">
        <f>MIN($Y$273:Y362)</f>
        <v>-2.0382635279694417E-2</v>
      </c>
    </row>
    <row r="363" spans="1:26">
      <c r="A363" s="106">
        <v>44557</v>
      </c>
      <c r="B363" s="240">
        <v>0.9859</v>
      </c>
      <c r="C363" s="167">
        <v>40500000</v>
      </c>
      <c r="D363" s="167">
        <f t="shared" si="22"/>
        <v>39928950</v>
      </c>
      <c r="E363" s="240">
        <v>0.99639999999999995</v>
      </c>
      <c r="F363" s="167">
        <f t="shared" si="30"/>
        <v>13325594.22324742</v>
      </c>
      <c r="G363" s="167">
        <f t="shared" si="31"/>
        <v>13277622.084043728</v>
      </c>
      <c r="H363" s="240">
        <v>0.99190999999999996</v>
      </c>
      <c r="I363" s="167">
        <f t="shared" si="20"/>
        <v>24663119.637870371</v>
      </c>
      <c r="J363" s="167">
        <f t="shared" si="21"/>
        <v>24463595</v>
      </c>
      <c r="K363" s="271">
        <f t="shared" si="23"/>
        <v>77670167.084043726</v>
      </c>
      <c r="L363" s="167">
        <f>出入金!AG363</f>
        <v>78300000</v>
      </c>
      <c r="M363" s="167">
        <f>出入金!AH363</f>
        <v>13555955.67867036</v>
      </c>
      <c r="N363" s="120">
        <f>出入金!B363</f>
        <v>4.2599999999999999E-2</v>
      </c>
      <c r="O363" s="167">
        <f t="shared" si="29"/>
        <v>0</v>
      </c>
      <c r="P363" s="167">
        <f t="shared" si="24"/>
        <v>-629832.91595627367</v>
      </c>
      <c r="Q363" s="120">
        <f t="shared" si="25"/>
        <v>-4.6461712540657334E-2</v>
      </c>
      <c r="R363" s="120">
        <f t="shared" si="26"/>
        <v>0</v>
      </c>
      <c r="S363" s="120">
        <f t="shared" si="27"/>
        <v>-8.0438431156612221E-3</v>
      </c>
      <c r="T363" s="123">
        <f>S363/COUNT($S$273:S363)*365</f>
        <v>-3.2263766343036772E-2</v>
      </c>
      <c r="U363" s="309">
        <f>(T363-N363)/(STDEV($R$273:R363)*SQRT(365))</f>
        <v>-1.6032171578875838</v>
      </c>
      <c r="V363" s="123">
        <f>(S363+1)/(MAX($S$274:S363)+1)-1</f>
        <v>-2.0382635279694417E-2</v>
      </c>
      <c r="W363" s="123">
        <f>MIN($V$273:V363)</f>
        <v>-2.0382635279694417E-2</v>
      </c>
      <c r="X363" s="123">
        <f t="shared" si="28"/>
        <v>-8.0438431156612221E-3</v>
      </c>
      <c r="Y363" s="120">
        <f>(X363+1)/(MAX($X$273:X363)+1)-1</f>
        <v>-2.0382635279694417E-2</v>
      </c>
      <c r="Z363" s="123">
        <f>MIN($Y$273:Y363)</f>
        <v>-2.0382635279694417E-2</v>
      </c>
    </row>
    <row r="364" spans="1:26">
      <c r="A364" s="106">
        <v>44558</v>
      </c>
      <c r="B364" s="240">
        <v>0.97389999999999999</v>
      </c>
      <c r="C364" s="167">
        <v>40500000</v>
      </c>
      <c r="D364" s="167">
        <f t="shared" si="22"/>
        <v>39442950</v>
      </c>
      <c r="E364" s="240">
        <v>0.9869</v>
      </c>
      <c r="F364" s="167">
        <f t="shared" si="30"/>
        <v>13325594.22324742</v>
      </c>
      <c r="G364" s="167">
        <f t="shared" si="31"/>
        <v>13151028.938922878</v>
      </c>
      <c r="H364" s="240">
        <v>0.98050000000000004</v>
      </c>
      <c r="I364" s="167">
        <f t="shared" si="20"/>
        <v>24897756.24681285</v>
      </c>
      <c r="J364" s="167">
        <f t="shared" si="21"/>
        <v>24412250</v>
      </c>
      <c r="K364" s="271">
        <f t="shared" si="23"/>
        <v>77006228.938922882</v>
      </c>
      <c r="L364" s="167">
        <f>出入金!AG364</f>
        <v>78300000</v>
      </c>
      <c r="M364" s="167">
        <f>出入金!AH364</f>
        <v>13734806.629834253</v>
      </c>
      <c r="N364" s="120">
        <f>出入金!B364</f>
        <v>4.2599999999999999E-2</v>
      </c>
      <c r="O364" s="167">
        <f t="shared" si="29"/>
        <v>-663938.14512084424</v>
      </c>
      <c r="P364" s="167">
        <f t="shared" si="24"/>
        <v>-1293771.0610771179</v>
      </c>
      <c r="Q364" s="120">
        <f t="shared" si="25"/>
        <v>-9.4196525364021871E-2</v>
      </c>
      <c r="R364" s="120">
        <f t="shared" si="26"/>
        <v>-8.4794143693594417E-3</v>
      </c>
      <c r="S364" s="120">
        <f t="shared" si="27"/>
        <v>-1.6523257485020662E-2</v>
      </c>
      <c r="T364" s="123">
        <f>S364/COUNT($S$273:S364)*365</f>
        <v>-6.5554228065571096E-2</v>
      </c>
      <c r="U364" s="309">
        <f>(T364-N364)/(STDEV($R$273:R364)*SQRT(365))</f>
        <v>-2.1908395286523445</v>
      </c>
      <c r="V364" s="123">
        <f>(S364+1)/(MAX($S$274:S364)+1)-1</f>
        <v>-2.8756575499969683E-2</v>
      </c>
      <c r="W364" s="123">
        <f>MIN($V$273:V364)</f>
        <v>-2.8756575499969683E-2</v>
      </c>
      <c r="X364" s="123">
        <f t="shared" si="28"/>
        <v>-8.0438431156612221E-3</v>
      </c>
      <c r="Y364" s="120">
        <f>(X364+1)/(MAX($X$273:X364)+1)-1</f>
        <v>-2.0382635279694417E-2</v>
      </c>
      <c r="Z364" s="123">
        <f>MIN($Y$273:Y364)</f>
        <v>-2.0382635279694417E-2</v>
      </c>
    </row>
    <row r="365" spans="1:26">
      <c r="A365" s="106">
        <v>44559</v>
      </c>
      <c r="B365" s="240">
        <v>0.97389999999999999</v>
      </c>
      <c r="C365" s="167">
        <v>40500000</v>
      </c>
      <c r="D365" s="167">
        <f t="shared" si="22"/>
        <v>39442950</v>
      </c>
      <c r="E365" s="240">
        <v>0.9869</v>
      </c>
      <c r="F365" s="167">
        <f t="shared" si="30"/>
        <v>13325594.22324742</v>
      </c>
      <c r="G365" s="167">
        <f t="shared" si="31"/>
        <v>13151028.938922878</v>
      </c>
      <c r="H365" s="240">
        <v>0.98050000000000004</v>
      </c>
      <c r="I365" s="167">
        <f t="shared" si="20"/>
        <v>24897756.24681285</v>
      </c>
      <c r="J365" s="167">
        <f t="shared" si="21"/>
        <v>24412250</v>
      </c>
      <c r="K365" s="271">
        <f t="shared" si="23"/>
        <v>77006228.938922882</v>
      </c>
      <c r="L365" s="167">
        <f>出入金!AG365</f>
        <v>78300000</v>
      </c>
      <c r="M365" s="167">
        <f>出入金!AH365</f>
        <v>13912672.176308541</v>
      </c>
      <c r="N365" s="120">
        <f>出入金!B365</f>
        <v>4.2599999999999999E-2</v>
      </c>
      <c r="O365" s="167">
        <f t="shared" si="29"/>
        <v>0</v>
      </c>
      <c r="P365" s="167">
        <f t="shared" si="24"/>
        <v>-1293771.0610771179</v>
      </c>
      <c r="Q365" s="120">
        <f t="shared" si="25"/>
        <v>-9.299227673029202E-2</v>
      </c>
      <c r="R365" s="120">
        <f t="shared" si="26"/>
        <v>0</v>
      </c>
      <c r="S365" s="120">
        <f t="shared" si="27"/>
        <v>-1.6523257485020662E-2</v>
      </c>
      <c r="T365" s="123">
        <f>S365/COUNT($S$273:S365)*365</f>
        <v>-6.4849343892823028E-2</v>
      </c>
      <c r="U365" s="309">
        <f>(T365-N365)/(STDEV($R$273:R365)*SQRT(365))</f>
        <v>-2.1884404797367982</v>
      </c>
      <c r="V365" s="123">
        <f>(S365+1)/(MAX($S$274:S365)+1)-1</f>
        <v>-2.8756575499969683E-2</v>
      </c>
      <c r="W365" s="123">
        <f>MIN($V$273:V365)</f>
        <v>-2.8756575499969683E-2</v>
      </c>
      <c r="X365" s="123">
        <f t="shared" si="28"/>
        <v>-8.0438431156612221E-3</v>
      </c>
      <c r="Y365" s="120">
        <f>(X365+1)/(MAX($X$273:X365)+1)-1</f>
        <v>-2.0382635279694417E-2</v>
      </c>
      <c r="Z365" s="123">
        <f>MIN($Y$273:Y365)</f>
        <v>-2.0382635279694417E-2</v>
      </c>
    </row>
    <row r="366" spans="1:26">
      <c r="A366" s="106">
        <v>44560</v>
      </c>
      <c r="B366" s="240">
        <v>0.97389999999999999</v>
      </c>
      <c r="C366" s="167">
        <v>40500000</v>
      </c>
      <c r="D366" s="167">
        <f t="shared" si="22"/>
        <v>39442950</v>
      </c>
      <c r="E366" s="240">
        <v>0.9869</v>
      </c>
      <c r="F366" s="167">
        <f t="shared" si="30"/>
        <v>13325594.22324742</v>
      </c>
      <c r="G366" s="167">
        <f t="shared" si="31"/>
        <v>13151028.938922878</v>
      </c>
      <c r="H366" s="240">
        <v>0.98050000000000004</v>
      </c>
      <c r="I366" s="167">
        <f t="shared" si="20"/>
        <v>24897756.24681285</v>
      </c>
      <c r="J366" s="167">
        <f t="shared" si="21"/>
        <v>24412250</v>
      </c>
      <c r="K366" s="271">
        <f t="shared" si="23"/>
        <v>77006228.938922882</v>
      </c>
      <c r="L366" s="167">
        <f>出入金!AG366</f>
        <v>78300000</v>
      </c>
      <c r="M366" s="167">
        <f>出入金!AH366</f>
        <v>14089560.439560439</v>
      </c>
      <c r="N366" s="120">
        <f>出入金!B366</f>
        <v>4.2599999999999999E-2</v>
      </c>
      <c r="O366" s="167">
        <f t="shared" si="29"/>
        <v>0</v>
      </c>
      <c r="P366" s="167">
        <f t="shared" si="24"/>
        <v>-1293771.0610771179</v>
      </c>
      <c r="Q366" s="120">
        <f t="shared" si="25"/>
        <v>-9.1824799405699598E-2</v>
      </c>
      <c r="R366" s="120">
        <f t="shared" si="26"/>
        <v>0</v>
      </c>
      <c r="S366" s="120">
        <f t="shared" si="27"/>
        <v>-1.6523257485020662E-2</v>
      </c>
      <c r="T366" s="123">
        <f>S366/COUNT($S$273:S366)*365</f>
        <v>-6.4159457255665339E-2</v>
      </c>
      <c r="U366" s="309">
        <f>(T366-N366)/(STDEV($R$273:R366)*SQRT(365))</f>
        <v>-2.1861289499882748</v>
      </c>
      <c r="V366" s="123">
        <f>(S366+1)/(MAX($S$274:S366)+1)-1</f>
        <v>-2.8756575499969683E-2</v>
      </c>
      <c r="W366" s="123">
        <f>MIN($V$273:V366)</f>
        <v>-2.8756575499969683E-2</v>
      </c>
      <c r="X366" s="123">
        <f t="shared" si="28"/>
        <v>-8.0438431156612221E-3</v>
      </c>
      <c r="Y366" s="120">
        <f>(X366+1)/(MAX($X$273:X366)+1)-1</f>
        <v>-2.0382635279694417E-2</v>
      </c>
      <c r="Z366" s="123">
        <f>MIN($Y$273:Y366)</f>
        <v>-2.0382635279694417E-2</v>
      </c>
    </row>
    <row r="367" spans="1:26" s="119" customFormat="1">
      <c r="A367" s="131">
        <v>44561</v>
      </c>
      <c r="B367" s="224">
        <v>0.97389999999999999</v>
      </c>
      <c r="C367" s="180">
        <v>40500000</v>
      </c>
      <c r="D367" s="180">
        <f t="shared" si="22"/>
        <v>39442950</v>
      </c>
      <c r="E367" s="224">
        <v>0.9869</v>
      </c>
      <c r="F367" s="180">
        <f t="shared" si="30"/>
        <v>13325594.22324742</v>
      </c>
      <c r="G367" s="180">
        <f t="shared" si="31"/>
        <v>13151028.938922878</v>
      </c>
      <c r="H367" s="224">
        <v>0.98050000000000004</v>
      </c>
      <c r="I367" s="180">
        <f t="shared" si="20"/>
        <v>24897756.24681285</v>
      </c>
      <c r="J367" s="180">
        <f t="shared" si="21"/>
        <v>24412250</v>
      </c>
      <c r="K367" s="272">
        <f t="shared" si="23"/>
        <v>77006228.938922882</v>
      </c>
      <c r="L367" s="180">
        <f>出入金!AG367</f>
        <v>78300000</v>
      </c>
      <c r="M367" s="180">
        <f>出入金!AH367</f>
        <v>14265479.452054795</v>
      </c>
      <c r="N367" s="134">
        <f>出入金!B367</f>
        <v>4.2599999999999999E-2</v>
      </c>
      <c r="O367" s="180">
        <f t="shared" si="29"/>
        <v>0</v>
      </c>
      <c r="P367" s="180">
        <f t="shared" si="24"/>
        <v>-1293771.0610771179</v>
      </c>
      <c r="Q367" s="134">
        <f t="shared" si="25"/>
        <v>-9.0692434518263851E-2</v>
      </c>
      <c r="R367" s="134">
        <f t="shared" si="26"/>
        <v>0</v>
      </c>
      <c r="S367" s="134">
        <f t="shared" si="27"/>
        <v>-1.6523257485020662E-2</v>
      </c>
      <c r="T367" s="135">
        <f>S367/COUNT($S$273:S367)*365</f>
        <v>-6.3484094547710965E-2</v>
      </c>
      <c r="U367" s="119">
        <f>(T367-N367)/(STDEV($R$273:R367)*SQRT(365))</f>
        <v>-2.1839023875910781</v>
      </c>
      <c r="V367" s="135">
        <f>(S367+1)/(MAX($S$274:S367)+1)-1</f>
        <v>-2.8756575499969683E-2</v>
      </c>
      <c r="W367" s="135">
        <f>MIN($V$273:V367)</f>
        <v>-2.8756575499969683E-2</v>
      </c>
      <c r="X367" s="135">
        <f t="shared" si="28"/>
        <v>-1.6523257485020662E-2</v>
      </c>
      <c r="Y367" s="134">
        <f>(X367+1)/(MAX($X$273:X367)+1)-1</f>
        <v>-2.8756575499969683E-2</v>
      </c>
      <c r="Z367" s="135">
        <f>MIN($Y$273:Y367)</f>
        <v>-2.8756575499969683E-2</v>
      </c>
    </row>
    <row r="368" spans="1:26">
      <c r="A368" s="106">
        <v>44562</v>
      </c>
      <c r="B368" s="240">
        <v>0.97389999999999999</v>
      </c>
      <c r="C368" s="167">
        <v>40500000</v>
      </c>
      <c r="D368" s="167">
        <f t="shared" si="22"/>
        <v>39442950</v>
      </c>
      <c r="E368" s="240">
        <v>0.9869</v>
      </c>
      <c r="F368" s="167">
        <f t="shared" si="30"/>
        <v>13325594.22324742</v>
      </c>
      <c r="G368" s="167">
        <f t="shared" si="31"/>
        <v>13151028.938922878</v>
      </c>
      <c r="H368" s="240">
        <v>0.98050000000000004</v>
      </c>
      <c r="I368" s="167">
        <f t="shared" si="20"/>
        <v>24897756.24681285</v>
      </c>
      <c r="J368" s="167">
        <f t="shared" ref="J368:J378" si="32">H368*I368</f>
        <v>24412250</v>
      </c>
      <c r="K368" s="271">
        <f t="shared" si="23"/>
        <v>77006228.938922882</v>
      </c>
      <c r="L368" s="167">
        <f>出入金!AG368</f>
        <v>78300000</v>
      </c>
      <c r="M368" s="167">
        <f>出入金!AH368</f>
        <v>78300000</v>
      </c>
      <c r="N368" s="120">
        <f>出入金!B368</f>
        <v>4.2599999999999999E-2</v>
      </c>
      <c r="O368" s="167">
        <f>P368</f>
        <v>0</v>
      </c>
      <c r="P368" s="167">
        <f t="shared" ref="P368:P378" si="33">K368-L368-$P$367</f>
        <v>0</v>
      </c>
      <c r="Q368" s="120">
        <f t="shared" si="25"/>
        <v>0</v>
      </c>
      <c r="R368" s="120">
        <f t="shared" si="26"/>
        <v>0</v>
      </c>
      <c r="S368" s="120">
        <f t="shared" si="27"/>
        <v>0</v>
      </c>
      <c r="T368" s="123">
        <f>S368/COUNT($S$368:S368)*365</f>
        <v>0</v>
      </c>
      <c r="U368" t="e">
        <f>(T368-N368)/(STDEV($R$368:R368)*SQRT(365))</f>
        <v>#DIV/0!</v>
      </c>
      <c r="V368" s="123">
        <f>(S368+1)/(MAX($S$368:S368)+1)-1</f>
        <v>0</v>
      </c>
      <c r="W368" s="123">
        <f>MIN($V$368:V368)</f>
        <v>0</v>
      </c>
      <c r="X368" s="123"/>
      <c r="Y368" s="120"/>
      <c r="Z368" s="123"/>
    </row>
    <row r="369" spans="1:29">
      <c r="A369" s="106">
        <v>44563</v>
      </c>
      <c r="B369" s="240">
        <v>0.97389999999999999</v>
      </c>
      <c r="C369" s="167">
        <v>40500000</v>
      </c>
      <c r="D369" s="167">
        <f t="shared" ref="D369:D378" si="34">B369*C369</f>
        <v>39442950</v>
      </c>
      <c r="E369" s="240">
        <v>0.9869</v>
      </c>
      <c r="F369" s="167">
        <f t="shared" si="30"/>
        <v>13325594.22324742</v>
      </c>
      <c r="G369" s="167">
        <f t="shared" si="31"/>
        <v>13151028.938922878</v>
      </c>
      <c r="H369" s="240">
        <v>0.98050000000000004</v>
      </c>
      <c r="I369" s="167">
        <f t="shared" si="20"/>
        <v>24897756.24681285</v>
      </c>
      <c r="J369" s="167">
        <f t="shared" si="32"/>
        <v>24412250</v>
      </c>
      <c r="K369" s="271">
        <f t="shared" ref="K369:K378" si="35">D369+G369+J369</f>
        <v>77006228.938922882</v>
      </c>
      <c r="L369" s="167">
        <f>出入金!AG369</f>
        <v>78300000</v>
      </c>
      <c r="M369" s="167">
        <f>出入金!AH369</f>
        <v>78300000</v>
      </c>
      <c r="N369" s="120">
        <f>出入金!B369</f>
        <v>4.2599999999999999E-2</v>
      </c>
      <c r="O369" s="167">
        <f t="shared" ref="O369:O378" si="36">P369-P368</f>
        <v>0</v>
      </c>
      <c r="P369" s="167">
        <f t="shared" si="33"/>
        <v>0</v>
      </c>
      <c r="Q369" s="120">
        <f t="shared" ref="Q369:Q378" si="37">P369/M369</f>
        <v>0</v>
      </c>
      <c r="R369" s="120">
        <f t="shared" ref="R369:R378" si="38">O369/L369</f>
        <v>0</v>
      </c>
      <c r="S369" s="120">
        <f t="shared" ref="S369:S378" si="39">P369/L369</f>
        <v>0</v>
      </c>
      <c r="T369" s="123">
        <f>S369/COUNT($S$368:S369)*365</f>
        <v>0</v>
      </c>
      <c r="U369" t="e">
        <f>(T369-N369)/(STDEV($R$368:R369)*SQRT(365))</f>
        <v>#DIV/0!</v>
      </c>
      <c r="V369" s="123">
        <f>(S369+1)/(MAX($S$368:S369)+1)-1</f>
        <v>0</v>
      </c>
      <c r="W369" s="123">
        <f>MIN($V$368:V369)</f>
        <v>0</v>
      </c>
      <c r="X369" s="123">
        <f t="shared" ref="X369:X378" si="40">IF(WEEKDAY(A:A)=6,S:S,X368)</f>
        <v>0</v>
      </c>
      <c r="Y369" s="120">
        <f>(X369+1)/(MAX($X$368:X369)+1)-1</f>
        <v>0</v>
      </c>
      <c r="Z369" s="123">
        <f>MIN($Y$368:Y369)</f>
        <v>0</v>
      </c>
    </row>
    <row r="370" spans="1:29">
      <c r="A370" s="106">
        <v>44564</v>
      </c>
      <c r="B370" s="240">
        <v>0.97389999999999999</v>
      </c>
      <c r="C370" s="167">
        <v>40500000</v>
      </c>
      <c r="D370" s="167">
        <f t="shared" si="34"/>
        <v>39442950</v>
      </c>
      <c r="E370" s="240">
        <v>0.9869</v>
      </c>
      <c r="F370" s="167">
        <f t="shared" si="30"/>
        <v>13325594.22324742</v>
      </c>
      <c r="G370" s="167">
        <f t="shared" si="31"/>
        <v>13151028.938922878</v>
      </c>
      <c r="H370" s="240">
        <v>0.98050000000000004</v>
      </c>
      <c r="I370" s="167">
        <f t="shared" si="20"/>
        <v>24897756.24681285</v>
      </c>
      <c r="J370" s="167">
        <f t="shared" si="32"/>
        <v>24412250</v>
      </c>
      <c r="K370" s="271">
        <f t="shared" si="35"/>
        <v>77006228.938922882</v>
      </c>
      <c r="L370" s="167">
        <f>出入金!AG370</f>
        <v>78300000</v>
      </c>
      <c r="M370" s="167">
        <f>出入金!AH370</f>
        <v>78300000</v>
      </c>
      <c r="N370" s="120">
        <f>出入金!B370</f>
        <v>4.2599999999999999E-2</v>
      </c>
      <c r="O370" s="167">
        <f t="shared" si="36"/>
        <v>0</v>
      </c>
      <c r="P370" s="167">
        <f t="shared" si="33"/>
        <v>0</v>
      </c>
      <c r="Q370" s="120">
        <f t="shared" si="37"/>
        <v>0</v>
      </c>
      <c r="R370" s="120">
        <f t="shared" si="38"/>
        <v>0</v>
      </c>
      <c r="S370" s="120">
        <f t="shared" si="39"/>
        <v>0</v>
      </c>
      <c r="T370" s="123">
        <f>S370/COUNT($S$368:S370)*365</f>
        <v>0</v>
      </c>
      <c r="U370" t="e">
        <f>(T370-N370)/(STDEV($R$368:R370)*SQRT(365))</f>
        <v>#DIV/0!</v>
      </c>
      <c r="V370" s="123">
        <f>(S370+1)/(MAX($S$368:S370)+1)-1</f>
        <v>0</v>
      </c>
      <c r="W370" s="123">
        <f>MIN($V$368:V370)</f>
        <v>0</v>
      </c>
      <c r="X370" s="123">
        <f t="shared" si="40"/>
        <v>0</v>
      </c>
      <c r="Y370" s="120">
        <f>(X370+1)/(MAX($X$368:X370)+1)-1</f>
        <v>0</v>
      </c>
      <c r="Z370" s="123">
        <f>MIN($Y$368:Y370)</f>
        <v>0</v>
      </c>
    </row>
    <row r="371" spans="1:29">
      <c r="A371" s="106">
        <v>44565</v>
      </c>
      <c r="B371" s="240">
        <v>0.97389999999999999</v>
      </c>
      <c r="C371" s="167">
        <v>40500000</v>
      </c>
      <c r="D371" s="167">
        <f t="shared" si="34"/>
        <v>39442950</v>
      </c>
      <c r="E371" s="240">
        <v>0.9869</v>
      </c>
      <c r="F371" s="167">
        <f t="shared" si="30"/>
        <v>13325594.22324742</v>
      </c>
      <c r="G371" s="167">
        <f t="shared" si="31"/>
        <v>13151028.938922878</v>
      </c>
      <c r="H371" s="240">
        <v>0.98050000000000004</v>
      </c>
      <c r="I371" s="167">
        <f t="shared" si="20"/>
        <v>24897756.24681285</v>
      </c>
      <c r="J371" s="167">
        <f t="shared" si="32"/>
        <v>24412250</v>
      </c>
      <c r="K371" s="271">
        <f t="shared" si="35"/>
        <v>77006228.938922882</v>
      </c>
      <c r="L371" s="167">
        <f>出入金!AG371</f>
        <v>78300000</v>
      </c>
      <c r="M371" s="167">
        <f>出入金!AH371</f>
        <v>78300000</v>
      </c>
      <c r="N371" s="120">
        <f>出入金!B371</f>
        <v>4.2599999999999999E-2</v>
      </c>
      <c r="O371" s="167">
        <f t="shared" si="36"/>
        <v>0</v>
      </c>
      <c r="P371" s="167">
        <f t="shared" si="33"/>
        <v>0</v>
      </c>
      <c r="Q371" s="120">
        <f t="shared" si="37"/>
        <v>0</v>
      </c>
      <c r="R371" s="120">
        <f t="shared" si="38"/>
        <v>0</v>
      </c>
      <c r="S371" s="120">
        <f t="shared" si="39"/>
        <v>0</v>
      </c>
      <c r="T371" s="123">
        <f>S371/COUNT($S$368:S371)*365</f>
        <v>0</v>
      </c>
      <c r="U371" t="e">
        <f>(T371-N371)/(STDEV($R$368:R371)*SQRT(365))</f>
        <v>#DIV/0!</v>
      </c>
      <c r="V371" s="123">
        <f>(S371+1)/(MAX($S$368:S371)+1)-1</f>
        <v>0</v>
      </c>
      <c r="W371" s="123">
        <f>MIN($V$368:V371)</f>
        <v>0</v>
      </c>
      <c r="X371" s="123">
        <f t="shared" si="40"/>
        <v>0</v>
      </c>
      <c r="Y371" s="120">
        <f>(X371+1)/(MAX($X$368:X371)+1)-1</f>
        <v>0</v>
      </c>
      <c r="Z371" s="123">
        <f>MIN($Y$368:Y371)</f>
        <v>0</v>
      </c>
    </row>
    <row r="372" spans="1:29">
      <c r="A372" s="106">
        <v>44566</v>
      </c>
      <c r="B372" s="240">
        <v>0.99319999999999997</v>
      </c>
      <c r="C372" s="167">
        <v>40500000</v>
      </c>
      <c r="D372" s="167">
        <f t="shared" si="34"/>
        <v>40224600</v>
      </c>
      <c r="E372" s="240">
        <v>1.0039</v>
      </c>
      <c r="F372" s="167">
        <f t="shared" si="30"/>
        <v>13325594.22324742</v>
      </c>
      <c r="G372" s="167">
        <f t="shared" si="31"/>
        <v>13377564.040718086</v>
      </c>
      <c r="H372" s="240">
        <v>0.99819999999999998</v>
      </c>
      <c r="I372" s="167">
        <f t="shared" si="20"/>
        <v>24536064.916850332</v>
      </c>
      <c r="J372" s="167">
        <f t="shared" si="32"/>
        <v>24491900</v>
      </c>
      <c r="K372" s="271">
        <f t="shared" si="35"/>
        <v>78094064.040718079</v>
      </c>
      <c r="L372" s="167">
        <f>出入金!AG372</f>
        <v>78300000</v>
      </c>
      <c r="M372" s="167">
        <f>出入金!AH372</f>
        <v>78300000</v>
      </c>
      <c r="N372" s="120">
        <f>出入金!B372</f>
        <v>4.2599999999999999E-2</v>
      </c>
      <c r="O372" s="167">
        <f t="shared" si="36"/>
        <v>1087835.1017951965</v>
      </c>
      <c r="P372" s="167">
        <f t="shared" si="33"/>
        <v>1087835.1017951965</v>
      </c>
      <c r="Q372" s="120">
        <f t="shared" si="37"/>
        <v>1.3893168605302637E-2</v>
      </c>
      <c r="R372" s="120">
        <f t="shared" si="38"/>
        <v>1.3893168605302637E-2</v>
      </c>
      <c r="S372" s="120">
        <f t="shared" si="39"/>
        <v>1.3893168605302637E-2</v>
      </c>
      <c r="T372" s="123">
        <f>S372/COUNT($S$368:S372)*365</f>
        <v>1.0142013081870924</v>
      </c>
      <c r="U372" s="309">
        <f>(T372-N372)/(STDEV($R$368:R372)*SQRT(365))</f>
        <v>8.1851257231612191</v>
      </c>
      <c r="V372" s="123">
        <f>(S372+1)/(MAX($S$368:S372)+1)-1</f>
        <v>0</v>
      </c>
      <c r="W372" s="123">
        <f>MIN($V$368:V372)</f>
        <v>0</v>
      </c>
      <c r="X372" s="123">
        <f t="shared" si="40"/>
        <v>0</v>
      </c>
      <c r="Y372" s="120">
        <f>(X372+1)/(MAX($X$368:X372)+1)-1</f>
        <v>0</v>
      </c>
      <c r="Z372" s="123">
        <f>MIN($Y$368:Y372)</f>
        <v>0</v>
      </c>
    </row>
    <row r="373" spans="1:29">
      <c r="A373" s="106">
        <v>44567</v>
      </c>
      <c r="B373" s="240">
        <v>0.99319999999999997</v>
      </c>
      <c r="C373" s="167">
        <v>40500000</v>
      </c>
      <c r="D373" s="167">
        <f t="shared" si="34"/>
        <v>40224600</v>
      </c>
      <c r="E373" s="240">
        <v>1.0038</v>
      </c>
      <c r="F373" s="167">
        <f t="shared" si="30"/>
        <v>13325594.22324742</v>
      </c>
      <c r="G373" s="167">
        <f t="shared" si="31"/>
        <v>13376231.481295761</v>
      </c>
      <c r="H373" s="240">
        <v>0.99870000000000003</v>
      </c>
      <c r="I373" s="167">
        <f t="shared" si="20"/>
        <v>24526033.843997195</v>
      </c>
      <c r="J373" s="167">
        <f t="shared" si="32"/>
        <v>24494150</v>
      </c>
      <c r="K373" s="271">
        <f t="shared" si="35"/>
        <v>78094981.481295764</v>
      </c>
      <c r="L373" s="167">
        <f>出入金!AG373</f>
        <v>78300000</v>
      </c>
      <c r="M373" s="167">
        <f>出入金!AH373</f>
        <v>78300000</v>
      </c>
      <c r="N373" s="120">
        <f>出入金!B373</f>
        <v>4.2599999999999999E-2</v>
      </c>
      <c r="O373" s="167">
        <f t="shared" si="36"/>
        <v>917.44057768583298</v>
      </c>
      <c r="P373" s="167">
        <f t="shared" si="33"/>
        <v>1088752.5423728824</v>
      </c>
      <c r="Q373" s="120">
        <f t="shared" si="37"/>
        <v>1.3904885598631959E-2</v>
      </c>
      <c r="R373" s="120">
        <f t="shared" si="38"/>
        <v>1.1716993329320983E-5</v>
      </c>
      <c r="S373" s="120">
        <f t="shared" si="39"/>
        <v>1.3904885598631959E-2</v>
      </c>
      <c r="T373" s="123">
        <f>S373/COUNT($S$368:S373)*365</f>
        <v>0.84588054058344408</v>
      </c>
      <c r="U373" s="309">
        <f>(T373-N373)/(STDEV($R$368:R373)*SQRT(365))</f>
        <v>7.4142673906411343</v>
      </c>
      <c r="V373" s="123">
        <f>(S373+1)/(MAX($S$368:S373)+1)-1</f>
        <v>0</v>
      </c>
      <c r="W373" s="123">
        <f>MIN($V$368:V373)</f>
        <v>0</v>
      </c>
      <c r="X373" s="123">
        <f t="shared" si="40"/>
        <v>0</v>
      </c>
      <c r="Y373" s="120">
        <f>(X373+1)/(MAX($X$368:X373)+1)-1</f>
        <v>0</v>
      </c>
      <c r="Z373" s="123">
        <f>MIN($Y$368:Y373)</f>
        <v>0</v>
      </c>
    </row>
    <row r="374" spans="1:29">
      <c r="A374" s="106">
        <v>44568</v>
      </c>
      <c r="B374" s="240">
        <v>0.99319999999999997</v>
      </c>
      <c r="C374" s="167">
        <v>40500000</v>
      </c>
      <c r="D374" s="167">
        <f t="shared" si="34"/>
        <v>40224600</v>
      </c>
      <c r="E374" s="240">
        <v>1.0038</v>
      </c>
      <c r="F374" s="167">
        <f t="shared" si="30"/>
        <v>13325594.22324742</v>
      </c>
      <c r="G374" s="167">
        <f t="shared" si="31"/>
        <v>13376231.481295761</v>
      </c>
      <c r="H374" s="240">
        <v>0.99870000000000003</v>
      </c>
      <c r="I374" s="167">
        <f t="shared" si="20"/>
        <v>24526033.843997195</v>
      </c>
      <c r="J374" s="167">
        <f t="shared" si="32"/>
        <v>24494150</v>
      </c>
      <c r="K374" s="271">
        <f t="shared" si="35"/>
        <v>78094981.481295764</v>
      </c>
      <c r="L374" s="167">
        <f>出入金!AG374</f>
        <v>78300000</v>
      </c>
      <c r="M374" s="167">
        <f>出入金!AH374</f>
        <v>78300000</v>
      </c>
      <c r="N374" s="120">
        <f>出入金!B374</f>
        <v>4.2599999999999999E-2</v>
      </c>
      <c r="O374" s="167">
        <f t="shared" si="36"/>
        <v>0</v>
      </c>
      <c r="P374" s="167">
        <f t="shared" si="33"/>
        <v>1088752.5423728824</v>
      </c>
      <c r="Q374" s="120">
        <f t="shared" si="37"/>
        <v>1.3904885598631959E-2</v>
      </c>
      <c r="R374" s="120">
        <f t="shared" si="38"/>
        <v>0</v>
      </c>
      <c r="S374" s="120">
        <f t="shared" si="39"/>
        <v>1.3904885598631959E-2</v>
      </c>
      <c r="T374" s="123">
        <f>S374/COUNT($S$368:S374)*365</f>
        <v>0.72504046335723793</v>
      </c>
      <c r="U374" s="309">
        <f>(T374-N374)/(STDEV($R$368:R374)*SQRT(365))</f>
        <v>6.8034147847948798</v>
      </c>
      <c r="V374" s="123">
        <f>(S374+1)/(MAX($S$368:S374)+1)-1</f>
        <v>0</v>
      </c>
      <c r="W374" s="123">
        <f>MIN($V$368:V374)</f>
        <v>0</v>
      </c>
      <c r="X374" s="123">
        <f t="shared" si="40"/>
        <v>1.3904885598631959E-2</v>
      </c>
      <c r="Y374" s="120">
        <f>(X374+1)/(MAX($X$368:X374)+1)-1</f>
        <v>0</v>
      </c>
      <c r="Z374" s="123">
        <f>MIN($Y$368:Y374)</f>
        <v>0</v>
      </c>
    </row>
    <row r="375" spans="1:29">
      <c r="A375" s="106">
        <v>44569</v>
      </c>
      <c r="B375" s="240">
        <v>0.99319999999999997</v>
      </c>
      <c r="C375" s="167">
        <v>40500000</v>
      </c>
      <c r="D375" s="167">
        <f t="shared" si="34"/>
        <v>40224600</v>
      </c>
      <c r="E375" s="240">
        <v>1.0038</v>
      </c>
      <c r="F375" s="167">
        <f t="shared" si="30"/>
        <v>13325594.22324742</v>
      </c>
      <c r="G375" s="167">
        <f t="shared" si="31"/>
        <v>13376231.481295761</v>
      </c>
      <c r="H375" s="240">
        <v>0.99870000000000003</v>
      </c>
      <c r="I375" s="167">
        <f t="shared" si="20"/>
        <v>24526033.843997195</v>
      </c>
      <c r="J375" s="167">
        <f t="shared" si="32"/>
        <v>24494150</v>
      </c>
      <c r="K375" s="271">
        <f t="shared" si="35"/>
        <v>78094981.481295764</v>
      </c>
      <c r="L375" s="167">
        <f>出入金!AG375</f>
        <v>78300000</v>
      </c>
      <c r="M375" s="167">
        <f>出入金!AH375</f>
        <v>78300000</v>
      </c>
      <c r="N375" s="120">
        <f>出入金!B375</f>
        <v>4.2599999999999999E-2</v>
      </c>
      <c r="O375" s="167">
        <f t="shared" si="36"/>
        <v>0</v>
      </c>
      <c r="P375" s="167">
        <f t="shared" si="33"/>
        <v>1088752.5423728824</v>
      </c>
      <c r="Q375" s="120">
        <f t="shared" si="37"/>
        <v>1.3904885598631959E-2</v>
      </c>
      <c r="R375" s="120">
        <f t="shared" si="38"/>
        <v>0</v>
      </c>
      <c r="S375" s="120">
        <f t="shared" si="39"/>
        <v>1.3904885598631959E-2</v>
      </c>
      <c r="T375" s="123">
        <f>S375/COUNT($S$368:S375)*365</f>
        <v>0.63441040543758309</v>
      </c>
      <c r="U375" s="309">
        <f>(T375-N375)/(STDEV($R$368:R375)*SQRT(365))</f>
        <v>6.3071335591454618</v>
      </c>
      <c r="V375" s="123">
        <f>(S375+1)/(MAX($S$368:S375)+1)-1</f>
        <v>0</v>
      </c>
      <c r="W375" s="123">
        <f>MIN($V$368:V375)</f>
        <v>0</v>
      </c>
      <c r="X375" s="123">
        <f t="shared" si="40"/>
        <v>1.3904885598631959E-2</v>
      </c>
      <c r="Y375" s="120">
        <f>(X375+1)/(MAX($X$368:X375)+1)-1</f>
        <v>0</v>
      </c>
      <c r="Z375" s="123">
        <f>MIN($Y$368:Y375)</f>
        <v>0</v>
      </c>
    </row>
    <row r="376" spans="1:29">
      <c r="A376" s="106">
        <v>44570</v>
      </c>
      <c r="B376" s="240">
        <v>0.99319999999999997</v>
      </c>
      <c r="C376" s="167">
        <v>40500000</v>
      </c>
      <c r="D376" s="167">
        <f t="shared" si="34"/>
        <v>40224600</v>
      </c>
      <c r="E376" s="240">
        <v>1.0038</v>
      </c>
      <c r="F376" s="167">
        <f t="shared" si="30"/>
        <v>13325594.22324742</v>
      </c>
      <c r="G376" s="167">
        <f t="shared" si="31"/>
        <v>13376231.481295761</v>
      </c>
      <c r="H376" s="240">
        <v>0.99870000000000003</v>
      </c>
      <c r="I376" s="167">
        <f t="shared" si="20"/>
        <v>24526033.843997195</v>
      </c>
      <c r="J376" s="167">
        <f t="shared" si="32"/>
        <v>24494150</v>
      </c>
      <c r="K376" s="271">
        <f t="shared" si="35"/>
        <v>78094981.481295764</v>
      </c>
      <c r="L376" s="167">
        <f>出入金!AG376</f>
        <v>78300000</v>
      </c>
      <c r="M376" s="167">
        <f>出入金!AH376</f>
        <v>78300000</v>
      </c>
      <c r="N376" s="120">
        <f>出入金!B376</f>
        <v>4.2599999999999999E-2</v>
      </c>
      <c r="O376" s="167">
        <f t="shared" si="36"/>
        <v>0</v>
      </c>
      <c r="P376" s="167">
        <f t="shared" si="33"/>
        <v>1088752.5423728824</v>
      </c>
      <c r="Q376" s="120">
        <f t="shared" si="37"/>
        <v>1.3904885598631959E-2</v>
      </c>
      <c r="R376" s="120">
        <f t="shared" si="38"/>
        <v>0</v>
      </c>
      <c r="S376" s="120">
        <f t="shared" si="39"/>
        <v>1.3904885598631959E-2</v>
      </c>
      <c r="T376" s="123">
        <f>S376/COUNT($S$368:S376)*365</f>
        <v>0.56392036038896276</v>
      </c>
      <c r="U376" s="309">
        <f>(T376-N376)/(STDEV($R$368:R376)*SQRT(365))</f>
        <v>5.8928289744591602</v>
      </c>
      <c r="V376" s="123">
        <f>(S376+1)/(MAX($S$368:S376)+1)-1</f>
        <v>0</v>
      </c>
      <c r="W376" s="123">
        <f>MIN($V$368:V376)</f>
        <v>0</v>
      </c>
      <c r="X376" s="123">
        <f t="shared" si="40"/>
        <v>1.3904885598631959E-2</v>
      </c>
      <c r="Y376" s="120">
        <f>(X376+1)/(MAX($X$368:X376)+1)-1</f>
        <v>0</v>
      </c>
      <c r="Z376" s="123">
        <f>MIN($Y$368:Y376)</f>
        <v>0</v>
      </c>
    </row>
    <row r="377" spans="1:29">
      <c r="A377" s="106">
        <v>44571</v>
      </c>
      <c r="B377" s="240">
        <v>0.99319999999999997</v>
      </c>
      <c r="C377" s="167">
        <v>40500000</v>
      </c>
      <c r="D377" s="167">
        <f t="shared" si="34"/>
        <v>40224600</v>
      </c>
      <c r="E377" s="240">
        <v>1.0038</v>
      </c>
      <c r="F377" s="167">
        <f t="shared" si="30"/>
        <v>13325594.22324742</v>
      </c>
      <c r="G377" s="167">
        <f t="shared" si="31"/>
        <v>13376231.481295761</v>
      </c>
      <c r="H377" s="240">
        <v>0.99870000000000003</v>
      </c>
      <c r="I377" s="167">
        <f t="shared" si="20"/>
        <v>24526033.843997195</v>
      </c>
      <c r="J377" s="167">
        <f t="shared" si="32"/>
        <v>24494150</v>
      </c>
      <c r="K377" s="271">
        <f t="shared" si="35"/>
        <v>78094981.481295764</v>
      </c>
      <c r="L377" s="167">
        <f>出入金!AG377</f>
        <v>78300000</v>
      </c>
      <c r="M377" s="167">
        <f>出入金!AH377</f>
        <v>78300000</v>
      </c>
      <c r="N377" s="120">
        <f>出入金!B377</f>
        <v>4.2599999999999999E-2</v>
      </c>
      <c r="O377" s="167">
        <f t="shared" si="36"/>
        <v>0</v>
      </c>
      <c r="P377" s="167">
        <f t="shared" si="33"/>
        <v>1088752.5423728824</v>
      </c>
      <c r="Q377" s="120">
        <f t="shared" si="37"/>
        <v>1.3904885598631959E-2</v>
      </c>
      <c r="R377" s="120">
        <f t="shared" si="38"/>
        <v>0</v>
      </c>
      <c r="S377" s="120">
        <f t="shared" si="39"/>
        <v>1.3904885598631959E-2</v>
      </c>
      <c r="T377" s="123">
        <f>S377/COUNT($S$368:S377)*365</f>
        <v>0.50752832435006645</v>
      </c>
      <c r="U377" s="309">
        <f>(T377-N377)/(STDEV($R$368:R377)*SQRT(365))</f>
        <v>5.5396051757431781</v>
      </c>
      <c r="V377" s="123">
        <f>(S377+1)/(MAX($S$368:S377)+1)-1</f>
        <v>0</v>
      </c>
      <c r="W377" s="123">
        <f>MIN($V$368:V377)</f>
        <v>0</v>
      </c>
      <c r="X377" s="123">
        <f t="shared" si="40"/>
        <v>1.3904885598631959E-2</v>
      </c>
      <c r="Y377" s="120">
        <f>(X377+1)/(MAX($X$368:X377)+1)-1</f>
        <v>0</v>
      </c>
      <c r="Z377" s="123">
        <f>MIN($Y$368:Y377)</f>
        <v>0</v>
      </c>
    </row>
    <row r="378" spans="1:29">
      <c r="A378" s="106">
        <v>44572</v>
      </c>
      <c r="B378" s="240">
        <v>0.9647</v>
      </c>
      <c r="C378" s="167">
        <v>40500000</v>
      </c>
      <c r="D378" s="167">
        <f t="shared" si="34"/>
        <v>39070350</v>
      </c>
      <c r="E378" s="240">
        <v>0.9798</v>
      </c>
      <c r="F378" s="167">
        <f t="shared" si="30"/>
        <v>13325594.22324742</v>
      </c>
      <c r="G378" s="167">
        <f t="shared" si="31"/>
        <v>13056417.219937822</v>
      </c>
      <c r="H378" s="240">
        <v>0.97289999999999999</v>
      </c>
      <c r="I378" s="167">
        <f t="shared" si="20"/>
        <v>25057097.337855894</v>
      </c>
      <c r="J378" s="167">
        <f t="shared" si="32"/>
        <v>24378050</v>
      </c>
      <c r="K378" s="271">
        <f t="shared" si="35"/>
        <v>76504817.219937831</v>
      </c>
      <c r="L378" s="167">
        <f>出入金!AG378</f>
        <v>78300000</v>
      </c>
      <c r="M378" s="167">
        <f>出入金!AH378</f>
        <v>78300000</v>
      </c>
      <c r="N378" s="120">
        <f>出入金!B378</f>
        <v>4.2599999999999999E-2</v>
      </c>
      <c r="O378" s="167">
        <f t="shared" si="36"/>
        <v>-1590164.2613579333</v>
      </c>
      <c r="P378" s="167">
        <f t="shared" si="33"/>
        <v>-501411.71898505092</v>
      </c>
      <c r="Q378" s="120">
        <f t="shared" si="37"/>
        <v>-6.4037256575357714E-3</v>
      </c>
      <c r="R378" s="120">
        <f t="shared" si="38"/>
        <v>-2.030861125616773E-2</v>
      </c>
      <c r="S378" s="120">
        <f t="shared" si="39"/>
        <v>-6.4037256575357714E-3</v>
      </c>
      <c r="T378" s="123">
        <f>S378/COUNT($S$368:S378)*365</f>
        <v>-0.21248726045459607</v>
      </c>
      <c r="U378" s="309">
        <f>(T378-N378)/(STDEV($R$368:R378)*SQRT(365))</f>
        <v>-1.7212374524851031</v>
      </c>
      <c r="V378" s="123">
        <f>(S378+1)/(MAX($S$368:S378)+1)-1</f>
        <v>-2.0030095075611598E-2</v>
      </c>
      <c r="W378" s="123">
        <f>MIN($V$368:V378)</f>
        <v>-2.0030095075611598E-2</v>
      </c>
      <c r="X378" s="123">
        <f t="shared" si="40"/>
        <v>1.3904885598631959E-2</v>
      </c>
      <c r="Y378" s="120">
        <f>(X378+1)/(MAX($X$368:X378)+1)-1</f>
        <v>0</v>
      </c>
      <c r="Z378" s="123">
        <f>MIN($Y$368:Y378)</f>
        <v>0</v>
      </c>
    </row>
    <row r="379" spans="1:29">
      <c r="A379" s="106">
        <v>44573</v>
      </c>
      <c r="B379" s="240">
        <v>0.9647</v>
      </c>
      <c r="C379" s="167">
        <v>40500000</v>
      </c>
      <c r="D379" s="167">
        <f t="shared" ref="D379" si="41">B379*C379</f>
        <v>39070350</v>
      </c>
      <c r="E379" s="240">
        <v>0.9798</v>
      </c>
      <c r="F379" s="167">
        <f t="shared" si="30"/>
        <v>13325594.22324742</v>
      </c>
      <c r="G379" s="167">
        <f t="shared" ref="G379" si="42">E379*F379</f>
        <v>13056417.219937822</v>
      </c>
      <c r="H379" s="240">
        <v>0.97289999999999999</v>
      </c>
      <c r="I379" s="167">
        <f t="shared" ref="I379" si="43">4500000+20000000/H379</f>
        <v>25057097.337855894</v>
      </c>
      <c r="J379" s="167">
        <f t="shared" ref="J379" si="44">H379*I379</f>
        <v>24378050</v>
      </c>
      <c r="K379" s="271">
        <f t="shared" ref="K379" si="45">D379+G379+J379</f>
        <v>76504817.219937831</v>
      </c>
      <c r="L379" s="167">
        <f>出入金!AG379</f>
        <v>78300000</v>
      </c>
      <c r="M379" s="167">
        <f>出入金!AH379</f>
        <v>78300000</v>
      </c>
      <c r="N379" s="120">
        <f>出入金!B379</f>
        <v>4.2599999999999999E-2</v>
      </c>
      <c r="O379" s="167">
        <f t="shared" ref="O379" si="46">P379-P378</f>
        <v>0</v>
      </c>
      <c r="P379" s="167">
        <f t="shared" ref="P379" si="47">K379-L379-$P$367</f>
        <v>-501411.71898505092</v>
      </c>
      <c r="Q379" s="120">
        <f t="shared" ref="Q379" si="48">P379/M379</f>
        <v>-6.4037256575357714E-3</v>
      </c>
      <c r="R379" s="120">
        <f t="shared" ref="R379" si="49">O379/L379</f>
        <v>0</v>
      </c>
      <c r="S379" s="120">
        <f t="shared" ref="S379" si="50">P379/L379</f>
        <v>-6.4037256575357714E-3</v>
      </c>
      <c r="T379" s="123">
        <f>S379/COUNT($S$368:S379)*365</f>
        <v>-0.19477998875004637</v>
      </c>
      <c r="U379" s="309">
        <f>(T379-N379)/(STDEV($R$368:R379)*SQRT(365))</f>
        <v>-1.6795014554885379</v>
      </c>
      <c r="V379" s="123">
        <f>(S379+1)/(MAX($S$368:S379)+1)-1</f>
        <v>-2.0030095075611598E-2</v>
      </c>
      <c r="W379" s="123">
        <f>MIN($V$368:V379)</f>
        <v>-2.0030095075611598E-2</v>
      </c>
      <c r="X379" s="123">
        <f t="shared" ref="X379" si="51">IF(WEEKDAY(A:A)=6,S:S,X378)</f>
        <v>1.3904885598631959E-2</v>
      </c>
      <c r="Y379" s="120">
        <f>(X379+1)/(MAX($X$368:X379)+1)-1</f>
        <v>0</v>
      </c>
      <c r="Z379" s="123">
        <f>MIN($Y$368:Y379)</f>
        <v>0</v>
      </c>
      <c r="AA379" s="301"/>
      <c r="AB379" s="301"/>
      <c r="AC379" s="301"/>
    </row>
    <row r="380" spans="1:29">
      <c r="A380" s="106">
        <v>44574</v>
      </c>
      <c r="B380" s="240">
        <v>0.9647</v>
      </c>
      <c r="C380" s="167">
        <v>40500000</v>
      </c>
      <c r="D380" s="167">
        <f t="shared" ref="D380" si="52">B380*C380</f>
        <v>39070350</v>
      </c>
      <c r="E380" s="240">
        <v>0.9798</v>
      </c>
      <c r="F380" s="167">
        <f t="shared" si="30"/>
        <v>13325594.22324742</v>
      </c>
      <c r="G380" s="167">
        <f t="shared" ref="G380" si="53">E380*F380</f>
        <v>13056417.219937822</v>
      </c>
      <c r="H380" s="240">
        <v>0.97289999999999999</v>
      </c>
      <c r="I380" s="167">
        <f t="shared" ref="I380" si="54">4500000+20000000/H380</f>
        <v>25057097.337855894</v>
      </c>
      <c r="J380" s="167">
        <f t="shared" ref="J380" si="55">H380*I380</f>
        <v>24378050</v>
      </c>
      <c r="K380" s="271">
        <f t="shared" ref="K380" si="56">D380+G380+J380</f>
        <v>76504817.219937831</v>
      </c>
      <c r="L380" s="167">
        <f>出入金!AG380</f>
        <v>78300000</v>
      </c>
      <c r="M380" s="167">
        <f>出入金!AH380</f>
        <v>78300000</v>
      </c>
      <c r="N380" s="120">
        <f>出入金!B380</f>
        <v>4.2599999999999999E-2</v>
      </c>
      <c r="O380" s="167">
        <f t="shared" ref="O380" si="57">P380-P379</f>
        <v>0</v>
      </c>
      <c r="P380" s="167">
        <f t="shared" ref="P380" si="58">K380-L380-$P$367</f>
        <v>-501411.71898505092</v>
      </c>
      <c r="Q380" s="120">
        <f t="shared" ref="Q380" si="59">P380/M380</f>
        <v>-6.4037256575357714E-3</v>
      </c>
      <c r="R380" s="120">
        <f t="shared" ref="R380" si="60">O380/L380</f>
        <v>0</v>
      </c>
      <c r="S380" s="120">
        <f t="shared" ref="S380" si="61">P380/L380</f>
        <v>-6.4037256575357714E-3</v>
      </c>
      <c r="T380" s="123">
        <f>S380/COUNT($S$368:S380)*365</f>
        <v>-0.17979691269235051</v>
      </c>
      <c r="U380" s="309">
        <f>(T380-N380)/(STDEV($R$368:R380)*SQRT(365))</f>
        <v>-1.6431019908131439</v>
      </c>
      <c r="V380" s="123">
        <f>(S380+1)/(MAX($S$368:S380)+1)-1</f>
        <v>-2.0030095075611598E-2</v>
      </c>
      <c r="W380" s="123">
        <f>MIN($V$368:V380)</f>
        <v>-2.0030095075611598E-2</v>
      </c>
      <c r="X380" s="123">
        <f t="shared" ref="X380" si="62">IF(WEEKDAY(A:A)=6,S:S,X379)</f>
        <v>1.3904885598631959E-2</v>
      </c>
      <c r="Y380" s="120">
        <f>(X380+1)/(MAX($X$368:X380)+1)-1</f>
        <v>0</v>
      </c>
      <c r="Z380" s="123">
        <f>MIN($Y$368:Y380)</f>
        <v>0</v>
      </c>
      <c r="AA380" s="303"/>
      <c r="AB380" s="303"/>
      <c r="AC380" s="303"/>
    </row>
    <row r="381" spans="1:29">
      <c r="A381" s="106">
        <v>44575</v>
      </c>
      <c r="B381" s="240">
        <v>0.9647</v>
      </c>
      <c r="C381" s="167">
        <v>40500000</v>
      </c>
      <c r="D381" s="167">
        <f t="shared" ref="D381" si="63">B381*C381</f>
        <v>39070350</v>
      </c>
      <c r="E381" s="240">
        <v>0.9798</v>
      </c>
      <c r="F381" s="167">
        <f t="shared" si="30"/>
        <v>13325594.22324742</v>
      </c>
      <c r="G381" s="167">
        <f t="shared" ref="G381" si="64">E381*F381</f>
        <v>13056417.219937822</v>
      </c>
      <c r="H381" s="240">
        <v>0.97289999999999999</v>
      </c>
      <c r="I381" s="167">
        <f t="shared" ref="I381" si="65">4500000+20000000/H381</f>
        <v>25057097.337855894</v>
      </c>
      <c r="J381" s="167">
        <f t="shared" ref="J381" si="66">H381*I381</f>
        <v>24378050</v>
      </c>
      <c r="K381" s="271">
        <f t="shared" ref="K381" si="67">D381+G381+J381</f>
        <v>76504817.219937831</v>
      </c>
      <c r="L381" s="167">
        <f>出入金!AG381</f>
        <v>78300000</v>
      </c>
      <c r="M381" s="167">
        <f>出入金!AH381</f>
        <v>78300000</v>
      </c>
      <c r="N381" s="120">
        <f>出入金!B381</f>
        <v>4.2599999999999999E-2</v>
      </c>
      <c r="O381" s="167">
        <f t="shared" ref="O381" si="68">P381-P380</f>
        <v>0</v>
      </c>
      <c r="P381" s="167">
        <f t="shared" ref="P381" si="69">K381-L381-$P$367</f>
        <v>-501411.71898505092</v>
      </c>
      <c r="Q381" s="120">
        <f t="shared" ref="Q381" si="70">P381/M381</f>
        <v>-6.4037256575357714E-3</v>
      </c>
      <c r="R381" s="120">
        <f t="shared" ref="R381" si="71">O381/L381</f>
        <v>0</v>
      </c>
      <c r="S381" s="120">
        <f t="shared" ref="S381" si="72">P381/L381</f>
        <v>-6.4037256575357714E-3</v>
      </c>
      <c r="T381" s="123">
        <f>S381/COUNT($S$368:S381)*365</f>
        <v>-0.16695427607146832</v>
      </c>
      <c r="U381" s="309">
        <f>(T381-N381)/(STDEV($R$368:R381)*SQRT(365))</f>
        <v>-1.611135735485749</v>
      </c>
      <c r="V381" s="123">
        <f>(S381+1)/(MAX($S$368:S381)+1)-1</f>
        <v>-2.0030095075611598E-2</v>
      </c>
      <c r="W381" s="123">
        <f>MIN($V$368:V381)</f>
        <v>-2.0030095075611598E-2</v>
      </c>
      <c r="X381" s="123">
        <f t="shared" ref="X381" si="73">IF(WEEKDAY(A:A)=6,S:S,X380)</f>
        <v>-6.4037256575357714E-3</v>
      </c>
      <c r="Y381" s="120">
        <f>(X381+1)/(MAX($X$368:X381)+1)-1</f>
        <v>-2.0030095075611598E-2</v>
      </c>
      <c r="Z381" s="123">
        <f>MIN($Y$368:Y381)</f>
        <v>-2.0030095075611598E-2</v>
      </c>
      <c r="AA381" s="305"/>
      <c r="AB381" s="305"/>
      <c r="AC381" s="305"/>
    </row>
    <row r="382" spans="1:29">
      <c r="A382" s="106">
        <v>44576</v>
      </c>
      <c r="B382" s="240">
        <v>0.9647</v>
      </c>
      <c r="C382" s="167">
        <v>40500000</v>
      </c>
      <c r="D382" s="167">
        <f t="shared" ref="D382:D384" si="74">B382*C382</f>
        <v>39070350</v>
      </c>
      <c r="E382" s="240">
        <v>0.9798</v>
      </c>
      <c r="F382" s="167">
        <f t="shared" si="30"/>
        <v>13325594.22324742</v>
      </c>
      <c r="G382" s="167">
        <f t="shared" ref="G382:G384" si="75">E382*F382</f>
        <v>13056417.219937822</v>
      </c>
      <c r="H382" s="240">
        <v>0.97289999999999999</v>
      </c>
      <c r="I382" s="167">
        <f t="shared" ref="I382:I384" si="76">4500000+20000000/H382</f>
        <v>25057097.337855894</v>
      </c>
      <c r="J382" s="167">
        <f t="shared" ref="J382:J384" si="77">H382*I382</f>
        <v>24378050</v>
      </c>
      <c r="K382" s="271">
        <f t="shared" ref="K382:K384" si="78">D382+G382+J382</f>
        <v>76504817.219937831</v>
      </c>
      <c r="L382" s="167">
        <f>出入金!AG382</f>
        <v>78300000</v>
      </c>
      <c r="M382" s="167">
        <f>出入金!AH382</f>
        <v>78300000</v>
      </c>
      <c r="N382" s="120">
        <f>出入金!B382</f>
        <v>4.2599999999999999E-2</v>
      </c>
      <c r="O382" s="167">
        <f t="shared" ref="O382:O384" si="79">P382-P381</f>
        <v>0</v>
      </c>
      <c r="P382" s="167">
        <f t="shared" ref="P382:P384" si="80">K382-L382-$P$367</f>
        <v>-501411.71898505092</v>
      </c>
      <c r="Q382" s="120">
        <f t="shared" ref="Q382:Q384" si="81">P382/M382</f>
        <v>-6.4037256575357714E-3</v>
      </c>
      <c r="R382" s="120">
        <f t="shared" ref="R382:R384" si="82">O382/L382</f>
        <v>0</v>
      </c>
      <c r="S382" s="120">
        <f t="shared" ref="S382:S384" si="83">P382/L382</f>
        <v>-6.4037256575357714E-3</v>
      </c>
      <c r="T382" s="123">
        <f>S382/COUNT($S$368:S382)*365</f>
        <v>-0.1558239910000371</v>
      </c>
      <c r="U382" s="309">
        <f>(T382-N382)/(STDEV($R$368:R382)*SQRT(365))</f>
        <v>-1.582893739665473</v>
      </c>
      <c r="V382" s="123">
        <f>(S382+1)/(MAX($S$368:S382)+1)-1</f>
        <v>-2.0030095075611598E-2</v>
      </c>
      <c r="W382" s="123">
        <f>MIN($V$368:V382)</f>
        <v>-2.0030095075611598E-2</v>
      </c>
      <c r="X382" s="123">
        <f t="shared" ref="X382:X384" si="84">IF(WEEKDAY(A:A)=6,S:S,X381)</f>
        <v>-6.4037256575357714E-3</v>
      </c>
      <c r="Y382" s="120">
        <f>(X382+1)/(MAX($X$368:X382)+1)-1</f>
        <v>-2.0030095075611598E-2</v>
      </c>
      <c r="Z382" s="123">
        <f>MIN($Y$368:Y382)</f>
        <v>-2.0030095075611598E-2</v>
      </c>
      <c r="AA382" s="306"/>
      <c r="AB382" s="306"/>
      <c r="AC382" s="306"/>
    </row>
    <row r="383" spans="1:29">
      <c r="A383" s="106">
        <v>44577</v>
      </c>
      <c r="B383" s="240">
        <v>0.9647</v>
      </c>
      <c r="C383" s="167">
        <v>40500000</v>
      </c>
      <c r="D383" s="167">
        <f t="shared" si="74"/>
        <v>39070350</v>
      </c>
      <c r="E383" s="240">
        <v>0.9798</v>
      </c>
      <c r="F383" s="167">
        <f t="shared" si="30"/>
        <v>13325594.22324742</v>
      </c>
      <c r="G383" s="167">
        <f t="shared" si="75"/>
        <v>13056417.219937822</v>
      </c>
      <c r="H383" s="240">
        <v>0.97289999999999999</v>
      </c>
      <c r="I383" s="167">
        <f t="shared" si="76"/>
        <v>25057097.337855894</v>
      </c>
      <c r="J383" s="167">
        <f t="shared" si="77"/>
        <v>24378050</v>
      </c>
      <c r="K383" s="271">
        <f t="shared" si="78"/>
        <v>76504817.219937831</v>
      </c>
      <c r="L383" s="167">
        <f>出入金!AG383</f>
        <v>78300000</v>
      </c>
      <c r="M383" s="167">
        <f>出入金!AH383</f>
        <v>78300000</v>
      </c>
      <c r="N383" s="120">
        <f>出入金!B383</f>
        <v>4.2599999999999999E-2</v>
      </c>
      <c r="O383" s="167">
        <f t="shared" si="79"/>
        <v>0</v>
      </c>
      <c r="P383" s="167">
        <f t="shared" si="80"/>
        <v>-501411.71898505092</v>
      </c>
      <c r="Q383" s="120">
        <f t="shared" si="81"/>
        <v>-6.4037256575357714E-3</v>
      </c>
      <c r="R383" s="120">
        <f t="shared" si="82"/>
        <v>0</v>
      </c>
      <c r="S383" s="120">
        <f t="shared" si="83"/>
        <v>-6.4037256575357714E-3</v>
      </c>
      <c r="T383" s="123">
        <f>S383/COUNT($S$368:S383)*365</f>
        <v>-0.14608499156253479</v>
      </c>
      <c r="U383" s="309">
        <f>(T383-N383)/(STDEV($R$368:R383)*SQRT(365))</f>
        <v>-1.5578118370427689</v>
      </c>
      <c r="V383" s="123">
        <f>(S383+1)/(MAX($S$368:S383)+1)-1</f>
        <v>-2.0030095075611598E-2</v>
      </c>
      <c r="W383" s="123">
        <f>MIN($V$368:V383)</f>
        <v>-2.0030095075611598E-2</v>
      </c>
      <c r="X383" s="123">
        <f t="shared" si="84"/>
        <v>-6.4037256575357714E-3</v>
      </c>
      <c r="Y383" s="120">
        <f>(X383+1)/(MAX($X$368:X383)+1)-1</f>
        <v>-2.0030095075611598E-2</v>
      </c>
      <c r="Z383" s="123">
        <f>MIN($Y$368:Y383)</f>
        <v>-2.0030095075611598E-2</v>
      </c>
      <c r="AA383" s="306"/>
      <c r="AB383" s="306"/>
      <c r="AC383" s="306"/>
    </row>
    <row r="384" spans="1:29">
      <c r="A384" s="106">
        <v>44578</v>
      </c>
      <c r="B384" s="240">
        <v>0.9647</v>
      </c>
      <c r="C384" s="167">
        <v>40500000</v>
      </c>
      <c r="D384" s="167">
        <f t="shared" si="74"/>
        <v>39070350</v>
      </c>
      <c r="E384" s="240">
        <v>0.9798</v>
      </c>
      <c r="F384" s="167">
        <f t="shared" si="30"/>
        <v>13325594.22324742</v>
      </c>
      <c r="G384" s="167">
        <f t="shared" si="75"/>
        <v>13056417.219937822</v>
      </c>
      <c r="H384" s="240">
        <v>0.97289999999999999</v>
      </c>
      <c r="I384" s="167">
        <f t="shared" si="76"/>
        <v>25057097.337855894</v>
      </c>
      <c r="J384" s="167">
        <f t="shared" si="77"/>
        <v>24378050</v>
      </c>
      <c r="K384" s="271">
        <f t="shared" si="78"/>
        <v>76504817.219937831</v>
      </c>
      <c r="L384" s="167">
        <f>出入金!AG384</f>
        <v>78300000</v>
      </c>
      <c r="M384" s="167">
        <f>出入金!AH384</f>
        <v>78300000</v>
      </c>
      <c r="N384" s="120">
        <f>出入金!B384</f>
        <v>4.2599999999999999E-2</v>
      </c>
      <c r="O384" s="167">
        <f t="shared" si="79"/>
        <v>0</v>
      </c>
      <c r="P384" s="167">
        <f t="shared" si="80"/>
        <v>-501411.71898505092</v>
      </c>
      <c r="Q384" s="120">
        <f t="shared" si="81"/>
        <v>-6.4037256575357714E-3</v>
      </c>
      <c r="R384" s="120">
        <f t="shared" si="82"/>
        <v>0</v>
      </c>
      <c r="S384" s="120">
        <f t="shared" si="83"/>
        <v>-6.4037256575357714E-3</v>
      </c>
      <c r="T384" s="123">
        <f>S384/COUNT($S$368:S384)*365</f>
        <v>-0.13749175676473863</v>
      </c>
      <c r="U384" s="309">
        <f>(T384-N384)/(STDEV($R$368:R384)*SQRT(365))</f>
        <v>-1.5354353848493094</v>
      </c>
      <c r="V384" s="123">
        <f>(S384+1)/(MAX($S$368:S384)+1)-1</f>
        <v>-2.0030095075611598E-2</v>
      </c>
      <c r="W384" s="123">
        <f>MIN($V$368:V384)</f>
        <v>-2.0030095075611598E-2</v>
      </c>
      <c r="X384" s="123">
        <f t="shared" si="84"/>
        <v>-6.4037256575357714E-3</v>
      </c>
      <c r="Y384" s="120">
        <f>(X384+1)/(MAX($X$368:X384)+1)-1</f>
        <v>-2.0030095075611598E-2</v>
      </c>
      <c r="Z384" s="123">
        <f>MIN($Y$368:Y384)</f>
        <v>-2.0030095075611598E-2</v>
      </c>
      <c r="AA384" s="306"/>
      <c r="AB384" s="306"/>
      <c r="AC384" s="306"/>
    </row>
    <row r="385" spans="1:29">
      <c r="A385" s="106">
        <v>44579</v>
      </c>
      <c r="B385" s="240">
        <v>0.96989999999999998</v>
      </c>
      <c r="C385" s="167">
        <v>40500000</v>
      </c>
      <c r="D385" s="167">
        <f t="shared" ref="D385" si="85">B385*C385</f>
        <v>39280950</v>
      </c>
      <c r="E385" s="240">
        <v>0.98370000000000002</v>
      </c>
      <c r="F385" s="167">
        <f t="shared" si="30"/>
        <v>13325594.22324742</v>
      </c>
      <c r="G385" s="167">
        <f t="shared" ref="G385" si="86">E385*F385</f>
        <v>13108387.037408488</v>
      </c>
      <c r="H385" s="240">
        <v>0.97840000000000005</v>
      </c>
      <c r="I385" s="167">
        <f t="shared" ref="I385" si="87">4500000+20000000/H385</f>
        <v>24941537.20359771</v>
      </c>
      <c r="J385" s="167">
        <f t="shared" ref="J385" si="88">H385*I385</f>
        <v>24402800</v>
      </c>
      <c r="K385" s="271">
        <f t="shared" ref="K385" si="89">D385+G385+J385</f>
        <v>76792137.037408486</v>
      </c>
      <c r="L385" s="167">
        <f>出入金!AG385</f>
        <v>78300000</v>
      </c>
      <c r="M385" s="167">
        <f>出入金!AH385</f>
        <v>78300000</v>
      </c>
      <c r="N385" s="120">
        <f>出入金!B385</f>
        <v>4.2599999999999999E-2</v>
      </c>
      <c r="O385" s="167">
        <f t="shared" ref="O385" si="90">P385-P384</f>
        <v>287319.81747065485</v>
      </c>
      <c r="P385" s="167">
        <f t="shared" ref="P385" si="91">K385-L385-$P$367</f>
        <v>-214091.90151439607</v>
      </c>
      <c r="Q385" s="120">
        <f t="shared" ref="Q385" si="92">P385/M385</f>
        <v>-2.7342516157649564E-3</v>
      </c>
      <c r="R385" s="120">
        <f t="shared" ref="R385" si="93">O385/L385</f>
        <v>3.6694740417708154E-3</v>
      </c>
      <c r="S385" s="120">
        <f t="shared" ref="S385" si="94">P385/L385</f>
        <v>-2.7342516157649564E-3</v>
      </c>
      <c r="T385" s="123">
        <f>S385/COUNT($S$368:S385)*365</f>
        <v>-5.5444546653011614E-2</v>
      </c>
      <c r="U385" s="309">
        <f>(T385-N385)/(STDEV($R$368:R385)*SQRT(365))</f>
        <v>-0.8508014614616447</v>
      </c>
      <c r="V385" s="123">
        <f>(S385+1)/(MAX($S$368:S385)+1)-1</f>
        <v>-1.6410944902955804E-2</v>
      </c>
      <c r="W385" s="123">
        <f>MIN($V$368:V385)</f>
        <v>-2.0030095075611598E-2</v>
      </c>
      <c r="X385" s="123">
        <f t="shared" ref="X385" si="95">IF(WEEKDAY(A:A)=6,S:S,X384)</f>
        <v>-6.4037256575357714E-3</v>
      </c>
      <c r="Y385" s="120">
        <f>(X385+1)/(MAX($X$368:X385)+1)-1</f>
        <v>-2.0030095075611598E-2</v>
      </c>
      <c r="Z385" s="123">
        <f>MIN($Y$368:Y385)</f>
        <v>-2.0030095075611598E-2</v>
      </c>
      <c r="AA385" s="307"/>
      <c r="AB385" s="307"/>
      <c r="AC385" s="307"/>
    </row>
    <row r="386" spans="1:29">
      <c r="A386" s="106">
        <v>44580</v>
      </c>
      <c r="B386" s="240">
        <v>0.96989999999999998</v>
      </c>
      <c r="C386" s="167">
        <v>40500000</v>
      </c>
      <c r="D386" s="167">
        <f t="shared" ref="D386" si="96">B386*C386</f>
        <v>39280950</v>
      </c>
      <c r="E386" s="240">
        <v>0.98370000000000002</v>
      </c>
      <c r="F386" s="167">
        <f t="shared" si="30"/>
        <v>13325594.22324742</v>
      </c>
      <c r="G386" s="167">
        <f t="shared" ref="G386" si="97">E386*F386</f>
        <v>13108387.037408488</v>
      </c>
      <c r="H386" s="240">
        <v>0.97840000000000005</v>
      </c>
      <c r="I386" s="167">
        <f t="shared" ref="I386" si="98">4500000+20000000/H386</f>
        <v>24941537.20359771</v>
      </c>
      <c r="J386" s="167">
        <f t="shared" ref="J386" si="99">H386*I386</f>
        <v>24402800</v>
      </c>
      <c r="K386" s="271">
        <f t="shared" ref="K386" si="100">D386+G386+J386</f>
        <v>76792137.037408486</v>
      </c>
      <c r="L386" s="167">
        <f>出入金!AG386</f>
        <v>78300000</v>
      </c>
      <c r="M386" s="167">
        <f>出入金!AH386</f>
        <v>78300000</v>
      </c>
      <c r="N386" s="120">
        <f>出入金!B386</f>
        <v>4.2599999999999999E-2</v>
      </c>
      <c r="O386" s="167">
        <f t="shared" ref="O386" si="101">P386-P385</f>
        <v>0</v>
      </c>
      <c r="P386" s="167">
        <f t="shared" ref="P386" si="102">K386-L386-$P$367</f>
        <v>-214091.90151439607</v>
      </c>
      <c r="Q386" s="120">
        <f t="shared" ref="Q386" si="103">P386/M386</f>
        <v>-2.7342516157649564E-3</v>
      </c>
      <c r="R386" s="120">
        <f t="shared" ref="R386" si="104">O386/L386</f>
        <v>0</v>
      </c>
      <c r="S386" s="120">
        <f t="shared" ref="S386" si="105">P386/L386</f>
        <v>-2.7342516157649564E-3</v>
      </c>
      <c r="T386" s="123">
        <f>S386/COUNT($S$368:S386)*365</f>
        <v>-5.2526412618642583E-2</v>
      </c>
      <c r="U386" s="309">
        <f>(T386-N386)/(STDEV($R$368:R386)*SQRT(365))</f>
        <v>-0.8493956273140757</v>
      </c>
      <c r="V386" s="123">
        <f>(S386+1)/(MAX($S$368:S386)+1)-1</f>
        <v>-1.6410944902955804E-2</v>
      </c>
      <c r="W386" s="123">
        <f>MIN($V$368:V386)</f>
        <v>-2.0030095075611598E-2</v>
      </c>
      <c r="X386" s="123">
        <f t="shared" ref="X386" si="106">IF(WEEKDAY(A:A)=6,S:S,X385)</f>
        <v>-6.4037256575357714E-3</v>
      </c>
      <c r="Y386" s="120">
        <f>(X386+1)/(MAX($X$368:X386)+1)-1</f>
        <v>-2.0030095075611598E-2</v>
      </c>
      <c r="Z386" s="123">
        <f>MIN($Y$368:Y386)</f>
        <v>-2.0030095075611598E-2</v>
      </c>
      <c r="AA386" s="308"/>
      <c r="AB386" s="308"/>
      <c r="AC386" s="308"/>
    </row>
    <row r="387" spans="1:29">
      <c r="A387" s="106">
        <v>44581</v>
      </c>
      <c r="B387" s="240">
        <v>0.96989999999999998</v>
      </c>
      <c r="C387" s="167">
        <v>40500000</v>
      </c>
      <c r="D387" s="167">
        <f t="shared" ref="D387" si="107">B387*C387</f>
        <v>39280950</v>
      </c>
      <c r="E387" s="240">
        <v>0.98370000000000002</v>
      </c>
      <c r="F387" s="167">
        <f t="shared" si="30"/>
        <v>13325594.22324742</v>
      </c>
      <c r="G387" s="167">
        <f t="shared" ref="G387" si="108">E387*F387</f>
        <v>13108387.037408488</v>
      </c>
      <c r="H387" s="240">
        <v>0.97840000000000005</v>
      </c>
      <c r="I387" s="167">
        <f t="shared" ref="I387" si="109">4500000+20000000/H387</f>
        <v>24941537.20359771</v>
      </c>
      <c r="J387" s="167">
        <f t="shared" ref="J387" si="110">H387*I387</f>
        <v>24402800</v>
      </c>
      <c r="K387" s="271">
        <f t="shared" ref="K387" si="111">D387+G387+J387</f>
        <v>76792137.037408486</v>
      </c>
      <c r="L387" s="167">
        <f>出入金!AG387</f>
        <v>78300000</v>
      </c>
      <c r="M387" s="167">
        <f>出入金!AH387</f>
        <v>78300000</v>
      </c>
      <c r="N387" s="120">
        <f>出入金!B387</f>
        <v>4.2599999999999999E-2</v>
      </c>
      <c r="O387" s="167">
        <f t="shared" ref="O387" si="112">P387-P386</f>
        <v>0</v>
      </c>
      <c r="P387" s="167">
        <f t="shared" ref="P387" si="113">K387-L387-$P$367</f>
        <v>-214091.90151439607</v>
      </c>
      <c r="Q387" s="120">
        <f t="shared" ref="Q387" si="114">P387/M387</f>
        <v>-2.7342516157649564E-3</v>
      </c>
      <c r="R387" s="120">
        <f t="shared" ref="R387" si="115">O387/L387</f>
        <v>0</v>
      </c>
      <c r="S387" s="120">
        <f t="shared" ref="S387" si="116">P387/L387</f>
        <v>-2.7342516157649564E-3</v>
      </c>
      <c r="T387" s="123">
        <f>S387/COUNT($S$368:S387)*365</f>
        <v>-4.9900091987710456E-2</v>
      </c>
      <c r="U387" s="309">
        <f>(T387-N387)/(STDEV($R$368:R387)*SQRT(365))</f>
        <v>-0.84856420423621359</v>
      </c>
      <c r="V387" s="123">
        <f>(S387+1)/(MAX($S$368:S387)+1)-1</f>
        <v>-1.6410944902955804E-2</v>
      </c>
      <c r="W387" s="123">
        <f>MIN($V$368:V387)</f>
        <v>-2.0030095075611598E-2</v>
      </c>
      <c r="X387" s="123">
        <f t="shared" ref="X387" si="117">IF(WEEKDAY(A:A)=6,S:S,X386)</f>
        <v>-6.4037256575357714E-3</v>
      </c>
      <c r="Y387" s="120">
        <f>(X387+1)/(MAX($X$368:X387)+1)-1</f>
        <v>-2.0030095075611598E-2</v>
      </c>
      <c r="Z387" s="123">
        <f>MIN($Y$368:Y387)</f>
        <v>-2.0030095075611598E-2</v>
      </c>
      <c r="AA387" s="310"/>
      <c r="AB387" s="310"/>
      <c r="AC387" s="310"/>
    </row>
    <row r="388" spans="1:29">
      <c r="A388" s="106">
        <v>44582</v>
      </c>
      <c r="B388" s="240">
        <v>0.96989999999999998</v>
      </c>
      <c r="C388" s="167">
        <v>40500000</v>
      </c>
      <c r="D388" s="167">
        <f t="shared" ref="D388:D391" si="118">B388*C388</f>
        <v>39280950</v>
      </c>
      <c r="E388" s="240">
        <v>0.98370000000000002</v>
      </c>
      <c r="F388" s="167">
        <f t="shared" si="30"/>
        <v>13325594.22324742</v>
      </c>
      <c r="G388" s="167">
        <f t="shared" ref="G388" si="119">E388*F388</f>
        <v>13108387.037408488</v>
      </c>
      <c r="H388" s="240">
        <v>0.97840000000000005</v>
      </c>
      <c r="I388" s="167">
        <f t="shared" ref="I388" si="120">4500000+20000000/H388</f>
        <v>24941537.20359771</v>
      </c>
      <c r="J388" s="167">
        <f t="shared" ref="J388" si="121">H388*I388</f>
        <v>24402800</v>
      </c>
      <c r="K388" s="271">
        <f t="shared" ref="K388" si="122">D388+G388+J388</f>
        <v>76792137.037408486</v>
      </c>
      <c r="L388" s="167">
        <f>出入金!AG388</f>
        <v>78300000</v>
      </c>
      <c r="M388" s="167">
        <f>出入金!AH388</f>
        <v>78300000</v>
      </c>
      <c r="N388" s="120">
        <f>出入金!B388</f>
        <v>4.2599999999999999E-2</v>
      </c>
      <c r="O388" s="167">
        <f t="shared" ref="O388" si="123">P388-P387</f>
        <v>0</v>
      </c>
      <c r="P388" s="167">
        <f t="shared" ref="P388" si="124">K388-L388-$P$367</f>
        <v>-214091.90151439607</v>
      </c>
      <c r="Q388" s="120">
        <f t="shared" ref="Q388" si="125">P388/M388</f>
        <v>-2.7342516157649564E-3</v>
      </c>
      <c r="R388" s="120">
        <f t="shared" ref="R388" si="126">O388/L388</f>
        <v>0</v>
      </c>
      <c r="S388" s="120">
        <f t="shared" ref="S388" si="127">P388/L388</f>
        <v>-2.7342516157649564E-3</v>
      </c>
      <c r="T388" s="123">
        <f>S388/COUNT($S$368:S388)*365</f>
        <v>-4.7523897131152813E-2</v>
      </c>
      <c r="U388" s="309">
        <f>(T388-N388)/(STDEV($R$368:R388)*SQRT(365))</f>
        <v>-0.84823161370895628</v>
      </c>
      <c r="V388" s="123">
        <f>(S388+1)/(MAX($S$368:S388)+1)-1</f>
        <v>-1.6410944902955804E-2</v>
      </c>
      <c r="W388" s="123">
        <f>MIN($V$368:V388)</f>
        <v>-2.0030095075611598E-2</v>
      </c>
      <c r="X388" s="123">
        <f t="shared" ref="X388" si="128">IF(WEEKDAY(A:A)=6,S:S,X387)</f>
        <v>-2.7342516157649564E-3</v>
      </c>
      <c r="Y388" s="120">
        <f>(X388+1)/(MAX($X$368:X388)+1)-1</f>
        <v>-1.6410944902955804E-2</v>
      </c>
      <c r="Z388" s="123">
        <f>MIN($Y$368:Y388)</f>
        <v>-2.0030095075611598E-2</v>
      </c>
      <c r="AA388" s="311"/>
      <c r="AB388" s="311"/>
      <c r="AC388" s="311"/>
    </row>
    <row r="389" spans="1:29">
      <c r="A389" s="106">
        <v>44583</v>
      </c>
      <c r="B389" s="240">
        <v>0.96989999999999998</v>
      </c>
      <c r="C389" s="167">
        <v>40500000</v>
      </c>
      <c r="D389" s="167">
        <f t="shared" si="118"/>
        <v>39280950</v>
      </c>
      <c r="E389" s="240">
        <v>0.98370000000000002</v>
      </c>
      <c r="F389" s="167">
        <f t="shared" si="30"/>
        <v>13325594.22324742</v>
      </c>
      <c r="G389" s="167">
        <f t="shared" ref="G389:G391" si="129">E389*F389</f>
        <v>13108387.037408488</v>
      </c>
      <c r="H389" s="240">
        <v>0.97840000000000005</v>
      </c>
      <c r="I389" s="167">
        <f t="shared" ref="I389:I391" si="130">4500000+20000000/H389</f>
        <v>24941537.20359771</v>
      </c>
      <c r="J389" s="167">
        <f t="shared" ref="J389:J391" si="131">H389*I389</f>
        <v>24402800</v>
      </c>
      <c r="K389" s="271">
        <f t="shared" ref="K389:K391" si="132">D389+G389+J389</f>
        <v>76792137.037408486</v>
      </c>
      <c r="L389" s="167">
        <f>出入金!AG389</f>
        <v>78300000</v>
      </c>
      <c r="M389" s="167">
        <f>出入金!AH389</f>
        <v>78300000</v>
      </c>
      <c r="N389" s="120">
        <f>出入金!B389</f>
        <v>4.2599999999999999E-2</v>
      </c>
      <c r="O389" s="167">
        <f t="shared" ref="O389:O391" si="133">P389-P388</f>
        <v>0</v>
      </c>
      <c r="P389" s="167">
        <f t="shared" ref="P389:P391" si="134">K389-L389-$P$367</f>
        <v>-214091.90151439607</v>
      </c>
      <c r="Q389" s="120">
        <f t="shared" ref="Q389:Q391" si="135">P389/M389</f>
        <v>-2.7342516157649564E-3</v>
      </c>
      <c r="R389" s="120">
        <f t="shared" ref="R389:R391" si="136">O389/L389</f>
        <v>0</v>
      </c>
      <c r="S389" s="120">
        <f t="shared" ref="S389:S391" si="137">P389/L389</f>
        <v>-2.7342516157649564E-3</v>
      </c>
      <c r="T389" s="123">
        <f>S389/COUNT($S$368:S389)*365</f>
        <v>-4.5363719988827683E-2</v>
      </c>
      <c r="U389" s="309">
        <f>(T389-N389)/(STDEV($R$368:R389)*SQRT(365))</f>
        <v>-0.84833434092179272</v>
      </c>
      <c r="V389" s="123">
        <f>(S389+1)/(MAX($S$368:S389)+1)-1</f>
        <v>-1.6410944902955804E-2</v>
      </c>
      <c r="W389" s="123">
        <f>MIN($V$368:V389)</f>
        <v>-2.0030095075611598E-2</v>
      </c>
      <c r="X389" s="123">
        <f t="shared" ref="X389:X391" si="138">IF(WEEKDAY(A:A)=6,S:S,X388)</f>
        <v>-2.7342516157649564E-3</v>
      </c>
      <c r="Y389" s="120">
        <f>(X389+1)/(MAX($X$368:X389)+1)-1</f>
        <v>-1.6410944902955804E-2</v>
      </c>
      <c r="Z389" s="123">
        <f>MIN($Y$368:Y389)</f>
        <v>-2.0030095075611598E-2</v>
      </c>
    </row>
    <row r="390" spans="1:29">
      <c r="A390" s="106">
        <v>44584</v>
      </c>
      <c r="B390" s="240">
        <v>0.96989999999999998</v>
      </c>
      <c r="C390" s="167">
        <v>40500000</v>
      </c>
      <c r="D390" s="167">
        <f t="shared" si="118"/>
        <v>39280950</v>
      </c>
      <c r="E390" s="240">
        <v>0.98370000000000002</v>
      </c>
      <c r="F390" s="167">
        <f t="shared" si="30"/>
        <v>13325594.22324742</v>
      </c>
      <c r="G390" s="167">
        <f t="shared" si="129"/>
        <v>13108387.037408488</v>
      </c>
      <c r="H390" s="240">
        <v>0.97840000000000005</v>
      </c>
      <c r="I390" s="167">
        <f t="shared" si="130"/>
        <v>24941537.20359771</v>
      </c>
      <c r="J390" s="167">
        <f t="shared" si="131"/>
        <v>24402800</v>
      </c>
      <c r="K390" s="271">
        <f t="shared" si="132"/>
        <v>76792137.037408486</v>
      </c>
      <c r="L390" s="167">
        <f>出入金!AG390</f>
        <v>78300000</v>
      </c>
      <c r="M390" s="167">
        <f>出入金!AH390</f>
        <v>78300000</v>
      </c>
      <c r="N390" s="120">
        <f>出入金!B390</f>
        <v>4.2599999999999999E-2</v>
      </c>
      <c r="O390" s="167">
        <f t="shared" si="133"/>
        <v>0</v>
      </c>
      <c r="P390" s="167">
        <f t="shared" si="134"/>
        <v>-214091.90151439607</v>
      </c>
      <c r="Q390" s="120">
        <f t="shared" si="135"/>
        <v>-2.7342516157649564E-3</v>
      </c>
      <c r="R390" s="120">
        <f t="shared" si="136"/>
        <v>0</v>
      </c>
      <c r="S390" s="120">
        <f t="shared" si="137"/>
        <v>-2.7342516157649564E-3</v>
      </c>
      <c r="T390" s="123">
        <f>S390/COUNT($S$368:S390)*365</f>
        <v>-4.3391384337139523E-2</v>
      </c>
      <c r="U390" s="309">
        <f>(T390-N390)/(STDEV($R$368:R390)*SQRT(365))</f>
        <v>-0.84881863870624397</v>
      </c>
      <c r="V390" s="123">
        <f>(S390+1)/(MAX($S$368:S390)+1)-1</f>
        <v>-1.6410944902955804E-2</v>
      </c>
      <c r="W390" s="123">
        <f>MIN($V$368:V390)</f>
        <v>-2.0030095075611598E-2</v>
      </c>
      <c r="X390" s="123">
        <f t="shared" si="138"/>
        <v>-2.7342516157649564E-3</v>
      </c>
      <c r="Y390" s="120">
        <f>(X390+1)/(MAX($X$368:X390)+1)-1</f>
        <v>-1.6410944902955804E-2</v>
      </c>
      <c r="Z390" s="123">
        <f>MIN($Y$368:Y390)</f>
        <v>-2.0030095075611598E-2</v>
      </c>
    </row>
    <row r="391" spans="1:29">
      <c r="A391" s="106">
        <v>44585</v>
      </c>
      <c r="B391" s="240">
        <v>0.96989999999999998</v>
      </c>
      <c r="C391" s="167">
        <v>40500000</v>
      </c>
      <c r="D391" s="167">
        <f t="shared" si="118"/>
        <v>39280950</v>
      </c>
      <c r="E391" s="240">
        <v>0.98370000000000002</v>
      </c>
      <c r="F391" s="167">
        <f t="shared" si="30"/>
        <v>13325594.22324742</v>
      </c>
      <c r="G391" s="167">
        <f t="shared" si="129"/>
        <v>13108387.037408488</v>
      </c>
      <c r="H391" s="240">
        <v>0.97840000000000005</v>
      </c>
      <c r="I391" s="167">
        <f t="shared" si="130"/>
        <v>24941537.20359771</v>
      </c>
      <c r="J391" s="167">
        <f t="shared" si="131"/>
        <v>24402800</v>
      </c>
      <c r="K391" s="271">
        <f t="shared" si="132"/>
        <v>76792137.037408486</v>
      </c>
      <c r="L391" s="167">
        <f>出入金!AG391</f>
        <v>78300000</v>
      </c>
      <c r="M391" s="167">
        <f>出入金!AH391</f>
        <v>78300000</v>
      </c>
      <c r="N391" s="120">
        <f>出入金!B391</f>
        <v>4.2599999999999999E-2</v>
      </c>
      <c r="O391" s="167">
        <f t="shared" si="133"/>
        <v>0</v>
      </c>
      <c r="P391" s="167">
        <f t="shared" si="134"/>
        <v>-214091.90151439607</v>
      </c>
      <c r="Q391" s="120">
        <f t="shared" si="135"/>
        <v>-2.7342516157649564E-3</v>
      </c>
      <c r="R391" s="120">
        <f t="shared" si="136"/>
        <v>0</v>
      </c>
      <c r="S391" s="120">
        <f t="shared" si="137"/>
        <v>-2.7342516157649564E-3</v>
      </c>
      <c r="T391" s="123">
        <f>S391/COUNT($S$368:S391)*365</f>
        <v>-4.1583409989758714E-2</v>
      </c>
      <c r="U391" s="309">
        <f>(T391-N391)/(STDEV($R$368:R391)*SQRT(365))</f>
        <v>-0.8496387354384779</v>
      </c>
      <c r="V391" s="123">
        <f>(S391+1)/(MAX($S$368:S391)+1)-1</f>
        <v>-1.6410944902955804E-2</v>
      </c>
      <c r="W391" s="123">
        <f>MIN($V$368:V391)</f>
        <v>-2.0030095075611598E-2</v>
      </c>
      <c r="X391" s="123">
        <f t="shared" si="138"/>
        <v>-2.7342516157649564E-3</v>
      </c>
      <c r="Y391" s="120">
        <f>(X391+1)/(MAX($X$368:X391)+1)-1</f>
        <v>-1.6410944902955804E-2</v>
      </c>
      <c r="Z391" s="123">
        <f>MIN($Y$368:Y391)</f>
        <v>-2.0030095075611598E-2</v>
      </c>
    </row>
    <row r="392" spans="1:29">
      <c r="A392" s="106">
        <v>44586</v>
      </c>
      <c r="B392" s="240">
        <v>0.95840000000000003</v>
      </c>
      <c r="C392" s="167">
        <v>40500000</v>
      </c>
      <c r="D392" s="167">
        <f t="shared" ref="D392" si="139">B392*C392</f>
        <v>38815200</v>
      </c>
      <c r="E392" s="240">
        <v>0.9768</v>
      </c>
      <c r="F392" s="167">
        <f t="shared" si="30"/>
        <v>13325594.22324742</v>
      </c>
      <c r="G392" s="167">
        <f t="shared" ref="G392" si="140">E392*F392</f>
        <v>13016440.43726808</v>
      </c>
      <c r="H392" s="240">
        <v>0.96809999999999996</v>
      </c>
      <c r="I392" s="167">
        <f t="shared" ref="I392" si="141">4500000+20000000/H392</f>
        <v>25159022.828220226</v>
      </c>
      <c r="J392" s="167">
        <f t="shared" ref="J392" si="142">H392*I392</f>
        <v>24356450</v>
      </c>
      <c r="K392" s="271">
        <f t="shared" ref="K392" si="143">D392+G392+J392</f>
        <v>76188090.437268078</v>
      </c>
      <c r="L392" s="167">
        <f>出入金!AG392</f>
        <v>78300000</v>
      </c>
      <c r="M392" s="167">
        <f>出入金!AH392</f>
        <v>78300000</v>
      </c>
      <c r="N392" s="120">
        <f>出入金!B392</f>
        <v>4.2599999999999999E-2</v>
      </c>
      <c r="O392" s="167">
        <f t="shared" ref="O392" si="144">P392-P391</f>
        <v>-604046.60014040768</v>
      </c>
      <c r="P392" s="167">
        <f t="shared" ref="P392" si="145">K392-L392-$P$367</f>
        <v>-818138.50165480375</v>
      </c>
      <c r="Q392" s="120">
        <f t="shared" ref="Q392" si="146">P392/M392</f>
        <v>-1.044876758179826E-2</v>
      </c>
      <c r="R392" s="120">
        <f t="shared" ref="R392" si="147">O392/L392</f>
        <v>-7.7145159660333036E-3</v>
      </c>
      <c r="S392" s="120">
        <f t="shared" ref="S392" si="148">P392/L392</f>
        <v>-1.044876758179826E-2</v>
      </c>
      <c r="T392" s="123">
        <f>S392/COUNT($S$368:S392)*365</f>
        <v>-0.15255200669425459</v>
      </c>
      <c r="U392" s="309">
        <f>(T392-N392)/(STDEV($R$368:R392)*SQRT(365))</f>
        <v>-1.9274324500528415</v>
      </c>
      <c r="V392" s="123">
        <f>(S392+1)/(MAX($S$368:S392)+1)-1</f>
        <v>-2.401966252095844E-2</v>
      </c>
      <c r="W392" s="123">
        <f>MIN($V$368:V392)</f>
        <v>-2.401966252095844E-2</v>
      </c>
      <c r="X392" s="123">
        <f t="shared" ref="X392" si="149">IF(WEEKDAY(A:A)=6,S:S,X391)</f>
        <v>-2.7342516157649564E-3</v>
      </c>
      <c r="Y392" s="120">
        <f>(X392+1)/(MAX($X$368:X392)+1)-1</f>
        <v>-1.6410944902955804E-2</v>
      </c>
      <c r="Z392" s="123">
        <f>MIN($Y$368:Y392)</f>
        <v>-2.0030095075611598E-2</v>
      </c>
      <c r="AA392" s="314"/>
      <c r="AB392" s="314"/>
      <c r="AC392" s="314"/>
    </row>
    <row r="393" spans="1:29">
      <c r="A393" s="106">
        <v>44587</v>
      </c>
      <c r="B393" s="240">
        <v>0.95840000000000003</v>
      </c>
      <c r="C393" s="167">
        <v>40500000</v>
      </c>
      <c r="D393" s="167">
        <f t="shared" ref="D393" si="150">B393*C393</f>
        <v>38815200</v>
      </c>
      <c r="E393" s="240">
        <v>0.9768</v>
      </c>
      <c r="F393" s="167">
        <f t="shared" si="30"/>
        <v>13325594.22324742</v>
      </c>
      <c r="G393" s="167">
        <f t="shared" ref="G393" si="151">E393*F393</f>
        <v>13016440.43726808</v>
      </c>
      <c r="H393" s="240">
        <v>0.96809999999999996</v>
      </c>
      <c r="I393" s="167">
        <f t="shared" ref="I393" si="152">4500000+20000000/H393</f>
        <v>25159022.828220226</v>
      </c>
      <c r="J393" s="167">
        <f t="shared" ref="J393" si="153">H393*I393</f>
        <v>24356450</v>
      </c>
      <c r="K393" s="271">
        <f t="shared" ref="K393" si="154">D393+G393+J393</f>
        <v>76188090.437268078</v>
      </c>
      <c r="L393" s="167">
        <f>出入金!AG393</f>
        <v>78300000</v>
      </c>
      <c r="M393" s="167">
        <f>出入金!AH393</f>
        <v>78300000</v>
      </c>
      <c r="N393" s="120">
        <f>出入金!B393</f>
        <v>4.2599999999999999E-2</v>
      </c>
      <c r="O393" s="167">
        <f t="shared" ref="O393" si="155">P393-P392</f>
        <v>0</v>
      </c>
      <c r="P393" s="167">
        <f t="shared" ref="P393" si="156">K393-L393-$P$367</f>
        <v>-818138.50165480375</v>
      </c>
      <c r="Q393" s="120">
        <f t="shared" ref="Q393" si="157">P393/M393</f>
        <v>-1.044876758179826E-2</v>
      </c>
      <c r="R393" s="120">
        <f t="shared" ref="R393" si="158">O393/L393</f>
        <v>0</v>
      </c>
      <c r="S393" s="120">
        <f t="shared" ref="S393" si="159">P393/L393</f>
        <v>-1.044876758179826E-2</v>
      </c>
      <c r="T393" s="123">
        <f>S393/COUNT($S$368:S393)*365</f>
        <v>-0.14668462182139863</v>
      </c>
      <c r="U393" s="309">
        <f>(T393-N393)/(STDEV($R$368:R393)*SQRT(365))</f>
        <v>-1.9077952298816805</v>
      </c>
      <c r="V393" s="123">
        <f>(S393+1)/(MAX($S$368:S393)+1)-1</f>
        <v>-2.401966252095844E-2</v>
      </c>
      <c r="W393" s="123">
        <f>MIN($V$368:V393)</f>
        <v>-2.401966252095844E-2</v>
      </c>
      <c r="X393" s="123">
        <f t="shared" ref="X393" si="160">IF(WEEKDAY(A:A)=6,S:S,X392)</f>
        <v>-2.7342516157649564E-3</v>
      </c>
      <c r="Y393" s="120">
        <f>(X393+1)/(MAX($X$368:X393)+1)-1</f>
        <v>-1.6410944902955804E-2</v>
      </c>
      <c r="Z393" s="123">
        <f>MIN($Y$368:Y393)</f>
        <v>-2.0030095075611598E-2</v>
      </c>
      <c r="AA393" s="315"/>
      <c r="AB393" s="315"/>
      <c r="AC393" s="315"/>
    </row>
    <row r="394" spans="1:29">
      <c r="A394" s="106">
        <v>44588</v>
      </c>
      <c r="B394" s="240">
        <v>0.95840000000000003</v>
      </c>
      <c r="C394" s="167">
        <v>40500000</v>
      </c>
      <c r="D394" s="167">
        <f t="shared" ref="D394" si="161">B394*C394</f>
        <v>38815200</v>
      </c>
      <c r="E394" s="240">
        <v>0.9768</v>
      </c>
      <c r="F394" s="167">
        <f t="shared" si="30"/>
        <v>13325594.22324742</v>
      </c>
      <c r="G394" s="167">
        <f t="shared" ref="G394" si="162">E394*F394</f>
        <v>13016440.43726808</v>
      </c>
      <c r="H394" s="240">
        <v>0.96809999999999996</v>
      </c>
      <c r="I394" s="167">
        <f t="shared" ref="I394" si="163">4500000+20000000/H394</f>
        <v>25159022.828220226</v>
      </c>
      <c r="J394" s="167">
        <f t="shared" ref="J394" si="164">H394*I394</f>
        <v>24356450</v>
      </c>
      <c r="K394" s="271">
        <f t="shared" ref="K394" si="165">D394+G394+J394</f>
        <v>76188090.437268078</v>
      </c>
      <c r="L394" s="167">
        <f>出入金!AG394</f>
        <v>78300000</v>
      </c>
      <c r="M394" s="167">
        <f>出入金!AH394</f>
        <v>78300000</v>
      </c>
      <c r="N394" s="120">
        <f>出入金!B394</f>
        <v>4.2599999999999999E-2</v>
      </c>
      <c r="O394" s="167">
        <f t="shared" ref="O394" si="166">P394-P393</f>
        <v>0</v>
      </c>
      <c r="P394" s="167">
        <f t="shared" ref="P394" si="167">K394-L394-$P$367</f>
        <v>-818138.50165480375</v>
      </c>
      <c r="Q394" s="120">
        <f t="shared" ref="Q394" si="168">P394/M394</f>
        <v>-1.044876758179826E-2</v>
      </c>
      <c r="R394" s="120">
        <f t="shared" ref="R394" si="169">O394/L394</f>
        <v>0</v>
      </c>
      <c r="S394" s="120">
        <f t="shared" ref="S394" si="170">P394/L394</f>
        <v>-1.044876758179826E-2</v>
      </c>
      <c r="T394" s="123">
        <f>S394/COUNT($S$368:S394)*365</f>
        <v>-0.14125185805023574</v>
      </c>
      <c r="U394" s="309">
        <f>(T394-N394)/(STDEV($R$368:R394)*SQRT(365))</f>
        <v>-1.8895180182700699</v>
      </c>
      <c r="V394" s="123">
        <f>(S394+1)/(MAX($S$368:S394)+1)-1</f>
        <v>-2.401966252095844E-2</v>
      </c>
      <c r="W394" s="123">
        <f>MIN($V$368:V394)</f>
        <v>-2.401966252095844E-2</v>
      </c>
      <c r="X394" s="123">
        <f t="shared" ref="X394" si="171">IF(WEEKDAY(A:A)=6,S:S,X393)</f>
        <v>-2.7342516157649564E-3</v>
      </c>
      <c r="Y394" s="120">
        <f>(X394+1)/(MAX($X$368:X394)+1)-1</f>
        <v>-1.6410944902955804E-2</v>
      </c>
      <c r="Z394" s="123">
        <f>MIN($Y$368:Y394)</f>
        <v>-2.0030095075611598E-2</v>
      </c>
      <c r="AA394" s="316"/>
      <c r="AB394" s="316"/>
      <c r="AC394" s="316"/>
    </row>
    <row r="395" spans="1:29">
      <c r="A395" s="106">
        <v>44589</v>
      </c>
      <c r="B395" s="240">
        <v>0.95840000000000003</v>
      </c>
      <c r="C395" s="167">
        <v>40500000</v>
      </c>
      <c r="D395" s="167">
        <f t="shared" ref="D395" si="172">B395*C395</f>
        <v>38815200</v>
      </c>
      <c r="E395" s="240">
        <v>0.9768</v>
      </c>
      <c r="F395" s="167">
        <f t="shared" si="30"/>
        <v>13325594.22324742</v>
      </c>
      <c r="G395" s="167">
        <f t="shared" ref="G395" si="173">E395*F395</f>
        <v>13016440.43726808</v>
      </c>
      <c r="H395" s="240">
        <v>0.96809999999999996</v>
      </c>
      <c r="I395" s="167">
        <f t="shared" ref="I395" si="174">4500000+20000000/H395</f>
        <v>25159022.828220226</v>
      </c>
      <c r="J395" s="167">
        <f t="shared" ref="J395" si="175">H395*I395</f>
        <v>24356450</v>
      </c>
      <c r="K395" s="271">
        <f t="shared" ref="K395" si="176">D395+G395+J395</f>
        <v>76188090.437268078</v>
      </c>
      <c r="L395" s="167">
        <f>出入金!AG395</f>
        <v>78300000</v>
      </c>
      <c r="M395" s="167">
        <f>出入金!AH395</f>
        <v>78300000</v>
      </c>
      <c r="N395" s="120">
        <f>出入金!B395</f>
        <v>4.2599999999999999E-2</v>
      </c>
      <c r="O395" s="167">
        <f t="shared" ref="O395" si="177">P395-P394</f>
        <v>0</v>
      </c>
      <c r="P395" s="167">
        <f t="shared" ref="P395" si="178">K395-L395-$P$367</f>
        <v>-818138.50165480375</v>
      </c>
      <c r="Q395" s="120">
        <f t="shared" ref="Q395" si="179">P395/M395</f>
        <v>-1.044876758179826E-2</v>
      </c>
      <c r="R395" s="120">
        <f t="shared" ref="R395" si="180">O395/L395</f>
        <v>0</v>
      </c>
      <c r="S395" s="120">
        <f t="shared" ref="S395" si="181">P395/L395</f>
        <v>-1.044876758179826E-2</v>
      </c>
      <c r="T395" s="123">
        <f>S395/COUNT($S$368:S395)*365</f>
        <v>-0.13620714883415588</v>
      </c>
      <c r="U395" s="309">
        <f>(T395-N395)/(STDEV($R$368:R395)*SQRT(365))</f>
        <v>-1.8724774926276992</v>
      </c>
      <c r="V395" s="123">
        <f>(S395+1)/(MAX($S$368:S395)+1)-1</f>
        <v>-2.401966252095844E-2</v>
      </c>
      <c r="W395" s="123">
        <f>MIN($V$368:V395)</f>
        <v>-2.401966252095844E-2</v>
      </c>
      <c r="X395" s="123">
        <f t="shared" ref="X395" si="182">IF(WEEKDAY(A:A)=6,S:S,X394)</f>
        <v>-1.044876758179826E-2</v>
      </c>
      <c r="Y395" s="120">
        <f>(X395+1)/(MAX($X$368:X395)+1)-1</f>
        <v>-2.401966252095844E-2</v>
      </c>
      <c r="Z395" s="123">
        <f>MIN($Y$368:Y395)</f>
        <v>-2.401966252095844E-2</v>
      </c>
      <c r="AA395" s="317"/>
      <c r="AB395" s="317"/>
      <c r="AC395" s="317"/>
    </row>
    <row r="396" spans="1:29">
      <c r="A396" s="106">
        <v>44590</v>
      </c>
      <c r="B396" s="240">
        <v>0.95840000000000003</v>
      </c>
      <c r="C396" s="167">
        <v>40500000</v>
      </c>
      <c r="D396" s="167">
        <f t="shared" ref="D396:D405" si="183">B396*C396</f>
        <v>38815200</v>
      </c>
      <c r="E396" s="240">
        <v>0.9768</v>
      </c>
      <c r="F396" s="167">
        <f t="shared" si="30"/>
        <v>13325594.22324742</v>
      </c>
      <c r="G396" s="167">
        <f t="shared" ref="G396:G405" si="184">E396*F396</f>
        <v>13016440.43726808</v>
      </c>
      <c r="H396" s="240">
        <v>0.96809999999999996</v>
      </c>
      <c r="I396" s="167">
        <f t="shared" ref="I396:I405" si="185">4500000+20000000/H396</f>
        <v>25159022.828220226</v>
      </c>
      <c r="J396" s="167">
        <f t="shared" ref="J396:J405" si="186">H396*I396</f>
        <v>24356450</v>
      </c>
      <c r="K396" s="271">
        <f t="shared" ref="K396:K405" si="187">D396+G396+J396</f>
        <v>76188090.437268078</v>
      </c>
      <c r="L396" s="167">
        <f>出入金!AG396</f>
        <v>78300000</v>
      </c>
      <c r="M396" s="167">
        <f>出入金!AH396</f>
        <v>78300000</v>
      </c>
      <c r="N396" s="120">
        <f>出入金!B396</f>
        <v>4.2599999999999999E-2</v>
      </c>
      <c r="O396" s="167">
        <f t="shared" ref="O396:O405" si="188">P396-P395</f>
        <v>0</v>
      </c>
      <c r="P396" s="167">
        <f t="shared" ref="P396:P405" si="189">K396-L396-$P$367</f>
        <v>-818138.50165480375</v>
      </c>
      <c r="Q396" s="120">
        <f t="shared" ref="Q396:Q405" si="190">P396/M396</f>
        <v>-1.044876758179826E-2</v>
      </c>
      <c r="R396" s="120">
        <f t="shared" ref="R396:R405" si="191">O396/L396</f>
        <v>0</v>
      </c>
      <c r="S396" s="120">
        <f t="shared" ref="S396:S405" si="192">P396/L396</f>
        <v>-1.044876758179826E-2</v>
      </c>
      <c r="T396" s="123">
        <f>S396/COUNT($S$368:S396)*365</f>
        <v>-0.13151035059849533</v>
      </c>
      <c r="U396" s="309">
        <f>(T396-N396)/(STDEV($R$368:R396)*SQRT(365))</f>
        <v>-1.8565650583599786</v>
      </c>
      <c r="V396" s="123">
        <f>(S396+1)/(MAX($S$368:S396)+1)-1</f>
        <v>-2.401966252095844E-2</v>
      </c>
      <c r="W396" s="123">
        <f>MIN($V$368:V396)</f>
        <v>-2.401966252095844E-2</v>
      </c>
      <c r="X396" s="123">
        <f t="shared" ref="X396:X405" si="193">IF(WEEKDAY(A:A)=6,S:S,X395)</f>
        <v>-1.044876758179826E-2</v>
      </c>
      <c r="Y396" s="120">
        <f>(X396+1)/(MAX($X$368:X396)+1)-1</f>
        <v>-2.401966252095844E-2</v>
      </c>
      <c r="Z396" s="123">
        <f>MIN($Y$368:Y396)</f>
        <v>-2.401966252095844E-2</v>
      </c>
      <c r="AA396" s="318"/>
      <c r="AB396" s="318"/>
      <c r="AC396" s="318"/>
    </row>
    <row r="397" spans="1:29">
      <c r="A397" s="106">
        <v>44591</v>
      </c>
      <c r="B397" s="240">
        <v>0.95840000000000003</v>
      </c>
      <c r="C397" s="167">
        <v>40500000</v>
      </c>
      <c r="D397" s="167">
        <f t="shared" si="183"/>
        <v>38815200</v>
      </c>
      <c r="E397" s="240">
        <v>0.9768</v>
      </c>
      <c r="F397" s="167">
        <f t="shared" si="30"/>
        <v>13325594.22324742</v>
      </c>
      <c r="G397" s="167">
        <f t="shared" si="184"/>
        <v>13016440.43726808</v>
      </c>
      <c r="H397" s="240">
        <v>0.96809999999999996</v>
      </c>
      <c r="I397" s="167">
        <f t="shared" si="185"/>
        <v>25159022.828220226</v>
      </c>
      <c r="J397" s="167">
        <f t="shared" si="186"/>
        <v>24356450</v>
      </c>
      <c r="K397" s="271">
        <f t="shared" si="187"/>
        <v>76188090.437268078</v>
      </c>
      <c r="L397" s="167">
        <f>出入金!AG397</f>
        <v>78300000</v>
      </c>
      <c r="M397" s="167">
        <f>出入金!AH397</f>
        <v>78300000</v>
      </c>
      <c r="N397" s="120">
        <f>出入金!B397</f>
        <v>4.2599999999999999E-2</v>
      </c>
      <c r="O397" s="167">
        <f t="shared" si="188"/>
        <v>0</v>
      </c>
      <c r="P397" s="167">
        <f t="shared" si="189"/>
        <v>-818138.50165480375</v>
      </c>
      <c r="Q397" s="120">
        <f t="shared" si="190"/>
        <v>-1.044876758179826E-2</v>
      </c>
      <c r="R397" s="120">
        <f t="shared" si="191"/>
        <v>0</v>
      </c>
      <c r="S397" s="120">
        <f t="shared" si="192"/>
        <v>-1.044876758179826E-2</v>
      </c>
      <c r="T397" s="123">
        <f>S397/COUNT($S$368:S397)*365</f>
        <v>-0.12712667224521218</v>
      </c>
      <c r="U397" s="309">
        <f>(T397-N397)/(STDEV($R$368:R397)*SQRT(365))</f>
        <v>-1.8416846825403705</v>
      </c>
      <c r="V397" s="123">
        <f>(S397+1)/(MAX($S$368:S397)+1)-1</f>
        <v>-2.401966252095844E-2</v>
      </c>
      <c r="W397" s="123">
        <f>MIN($V$368:V397)</f>
        <v>-2.401966252095844E-2</v>
      </c>
      <c r="X397" s="123">
        <f t="shared" si="193"/>
        <v>-1.044876758179826E-2</v>
      </c>
      <c r="Y397" s="120">
        <f>(X397+1)/(MAX($X$368:X397)+1)-1</f>
        <v>-2.401966252095844E-2</v>
      </c>
      <c r="Z397" s="123">
        <f>MIN($Y$368:Y397)</f>
        <v>-2.401966252095844E-2</v>
      </c>
      <c r="AA397" s="318"/>
      <c r="AB397" s="318"/>
      <c r="AC397" s="318"/>
    </row>
    <row r="398" spans="1:29">
      <c r="A398" s="106">
        <v>44592</v>
      </c>
      <c r="B398" s="240">
        <v>0.95840000000000003</v>
      </c>
      <c r="C398" s="167">
        <v>40500000</v>
      </c>
      <c r="D398" s="167">
        <f t="shared" si="183"/>
        <v>38815200</v>
      </c>
      <c r="E398" s="240">
        <v>0.9768</v>
      </c>
      <c r="F398" s="167">
        <f t="shared" si="30"/>
        <v>13325594.22324742</v>
      </c>
      <c r="G398" s="167">
        <f t="shared" si="184"/>
        <v>13016440.43726808</v>
      </c>
      <c r="H398" s="240">
        <v>0.96809999999999996</v>
      </c>
      <c r="I398" s="167">
        <f t="shared" si="185"/>
        <v>25159022.828220226</v>
      </c>
      <c r="J398" s="167">
        <f t="shared" si="186"/>
        <v>24356450</v>
      </c>
      <c r="K398" s="271">
        <f t="shared" si="187"/>
        <v>76188090.437268078</v>
      </c>
      <c r="L398" s="167">
        <f>出入金!AG398</f>
        <v>78300000</v>
      </c>
      <c r="M398" s="167">
        <f>出入金!AH398</f>
        <v>78300000</v>
      </c>
      <c r="N398" s="120">
        <f>出入金!B398</f>
        <v>4.2599999999999999E-2</v>
      </c>
      <c r="O398" s="167">
        <f t="shared" si="188"/>
        <v>0</v>
      </c>
      <c r="P398" s="167">
        <f t="shared" si="189"/>
        <v>-818138.50165480375</v>
      </c>
      <c r="Q398" s="120">
        <f t="shared" si="190"/>
        <v>-1.044876758179826E-2</v>
      </c>
      <c r="R398" s="120">
        <f t="shared" si="191"/>
        <v>0</v>
      </c>
      <c r="S398" s="120">
        <f t="shared" si="192"/>
        <v>-1.044876758179826E-2</v>
      </c>
      <c r="T398" s="123">
        <f>S398/COUNT($S$368:S398)*365</f>
        <v>-0.12302581185020531</v>
      </c>
      <c r="U398" s="309">
        <f>(T398-N398)/(STDEV($R$368:R398)*SQRT(365))</f>
        <v>-1.8277511027121809</v>
      </c>
      <c r="V398" s="123">
        <f>(S398+1)/(MAX($S$368:S398)+1)-1</f>
        <v>-2.401966252095844E-2</v>
      </c>
      <c r="W398" s="123">
        <f>MIN($V$368:V398)</f>
        <v>-2.401966252095844E-2</v>
      </c>
      <c r="X398" s="123">
        <f t="shared" si="193"/>
        <v>-1.044876758179826E-2</v>
      </c>
      <c r="Y398" s="120">
        <f>(X398+1)/(MAX($X$368:X398)+1)-1</f>
        <v>-2.401966252095844E-2</v>
      </c>
      <c r="Z398" s="123">
        <f>MIN($Y$368:Y398)</f>
        <v>-2.401966252095844E-2</v>
      </c>
      <c r="AA398" s="318"/>
      <c r="AB398" s="318"/>
      <c r="AC398" s="318"/>
    </row>
    <row r="399" spans="1:29">
      <c r="A399" s="106">
        <v>44593</v>
      </c>
      <c r="B399" s="240">
        <v>0.95840000000000003</v>
      </c>
      <c r="C399" s="167">
        <v>40500000</v>
      </c>
      <c r="D399" s="167">
        <f t="shared" si="183"/>
        <v>38815200</v>
      </c>
      <c r="E399" s="240">
        <v>0.9768</v>
      </c>
      <c r="F399" s="167">
        <f t="shared" si="30"/>
        <v>13325594.22324742</v>
      </c>
      <c r="G399" s="167">
        <f t="shared" si="184"/>
        <v>13016440.43726808</v>
      </c>
      <c r="H399" s="240">
        <v>0.96809999999999996</v>
      </c>
      <c r="I399" s="167">
        <f t="shared" si="185"/>
        <v>25159022.828220226</v>
      </c>
      <c r="J399" s="167">
        <f t="shared" si="186"/>
        <v>24356450</v>
      </c>
      <c r="K399" s="271">
        <f t="shared" si="187"/>
        <v>76188090.437268078</v>
      </c>
      <c r="L399" s="167">
        <f>出入金!AG399</f>
        <v>78300000</v>
      </c>
      <c r="M399" s="167">
        <f>出入金!AH399</f>
        <v>78300000</v>
      </c>
      <c r="N399" s="120">
        <f>出入金!B399</f>
        <v>4.2599999999999999E-2</v>
      </c>
      <c r="O399" s="167">
        <f t="shared" si="188"/>
        <v>0</v>
      </c>
      <c r="P399" s="167">
        <f t="shared" si="189"/>
        <v>-818138.50165480375</v>
      </c>
      <c r="Q399" s="120">
        <f t="shared" si="190"/>
        <v>-1.044876758179826E-2</v>
      </c>
      <c r="R399" s="120">
        <f t="shared" si="191"/>
        <v>0</v>
      </c>
      <c r="S399" s="120">
        <f t="shared" si="192"/>
        <v>-1.044876758179826E-2</v>
      </c>
      <c r="T399" s="123">
        <f>S399/COUNT($S$368:S399)*365</f>
        <v>-0.1191812552298864</v>
      </c>
      <c r="U399" s="309">
        <f>(T399-N399)/(STDEV($R$368:R399)*SQRT(365))</f>
        <v>-1.8146883366769828</v>
      </c>
      <c r="V399" s="123">
        <f>(S399+1)/(MAX($S$368:S399)+1)-1</f>
        <v>-2.401966252095844E-2</v>
      </c>
      <c r="W399" s="123">
        <f>MIN($V$368:V399)</f>
        <v>-2.401966252095844E-2</v>
      </c>
      <c r="X399" s="123">
        <f t="shared" si="193"/>
        <v>-1.044876758179826E-2</v>
      </c>
      <c r="Y399" s="120">
        <f>(X399+1)/(MAX($X$368:X399)+1)-1</f>
        <v>-2.401966252095844E-2</v>
      </c>
      <c r="Z399" s="123">
        <f>MIN($Y$368:Y399)</f>
        <v>-2.401966252095844E-2</v>
      </c>
      <c r="AA399" s="318"/>
      <c r="AB399" s="318"/>
      <c r="AC399" s="318"/>
    </row>
    <row r="400" spans="1:29">
      <c r="A400" s="106">
        <v>44594</v>
      </c>
      <c r="B400" s="240">
        <v>0.95840000000000003</v>
      </c>
      <c r="C400" s="167">
        <v>40500000</v>
      </c>
      <c r="D400" s="167">
        <f t="shared" si="183"/>
        <v>38815200</v>
      </c>
      <c r="E400" s="240">
        <v>0.9768</v>
      </c>
      <c r="F400" s="167">
        <f t="shared" si="30"/>
        <v>13325594.22324742</v>
      </c>
      <c r="G400" s="167">
        <f t="shared" si="184"/>
        <v>13016440.43726808</v>
      </c>
      <c r="H400" s="240">
        <v>0.96809999999999996</v>
      </c>
      <c r="I400" s="167">
        <f t="shared" si="185"/>
        <v>25159022.828220226</v>
      </c>
      <c r="J400" s="167">
        <f t="shared" si="186"/>
        <v>24356450</v>
      </c>
      <c r="K400" s="271">
        <f t="shared" si="187"/>
        <v>76188090.437268078</v>
      </c>
      <c r="L400" s="167">
        <f>出入金!AG400</f>
        <v>78300000</v>
      </c>
      <c r="M400" s="167">
        <f>出入金!AH400</f>
        <v>78300000</v>
      </c>
      <c r="N400" s="120">
        <f>出入金!B400</f>
        <v>4.2599999999999999E-2</v>
      </c>
      <c r="O400" s="167">
        <f t="shared" si="188"/>
        <v>0</v>
      </c>
      <c r="P400" s="167">
        <f t="shared" si="189"/>
        <v>-818138.50165480375</v>
      </c>
      <c r="Q400" s="120">
        <f t="shared" si="190"/>
        <v>-1.044876758179826E-2</v>
      </c>
      <c r="R400" s="120">
        <f t="shared" si="191"/>
        <v>0</v>
      </c>
      <c r="S400" s="120">
        <f t="shared" si="192"/>
        <v>-1.044876758179826E-2</v>
      </c>
      <c r="T400" s="123">
        <f>S400/COUNT($S$368:S400)*365</f>
        <v>-0.11556970204110198</v>
      </c>
      <c r="U400" s="309">
        <f>(T400-N400)/(STDEV($R$368:R400)*SQRT(365))</f>
        <v>-1.8024284354842641</v>
      </c>
      <c r="V400" s="123">
        <f>(S400+1)/(MAX($S$368:S400)+1)-1</f>
        <v>-2.401966252095844E-2</v>
      </c>
      <c r="W400" s="123">
        <f>MIN($V$368:V400)</f>
        <v>-2.401966252095844E-2</v>
      </c>
      <c r="X400" s="123">
        <f t="shared" si="193"/>
        <v>-1.044876758179826E-2</v>
      </c>
      <c r="Y400" s="120">
        <f>(X400+1)/(MAX($X$368:X400)+1)-1</f>
        <v>-2.401966252095844E-2</v>
      </c>
      <c r="Z400" s="123">
        <f>MIN($Y$368:Y400)</f>
        <v>-2.401966252095844E-2</v>
      </c>
      <c r="AA400" s="318"/>
      <c r="AB400" s="318"/>
      <c r="AC400" s="318"/>
    </row>
    <row r="401" spans="1:29">
      <c r="A401" s="106">
        <v>44595</v>
      </c>
      <c r="B401" s="240">
        <v>0.95840000000000003</v>
      </c>
      <c r="C401" s="167">
        <v>40500000</v>
      </c>
      <c r="D401" s="167">
        <f t="shared" si="183"/>
        <v>38815200</v>
      </c>
      <c r="E401" s="240">
        <v>0.9768</v>
      </c>
      <c r="F401" s="167">
        <f t="shared" si="30"/>
        <v>13325594.22324742</v>
      </c>
      <c r="G401" s="167">
        <f t="shared" si="184"/>
        <v>13016440.43726808</v>
      </c>
      <c r="H401" s="240">
        <v>0.96809999999999996</v>
      </c>
      <c r="I401" s="167">
        <f t="shared" si="185"/>
        <v>25159022.828220226</v>
      </c>
      <c r="J401" s="167">
        <f t="shared" si="186"/>
        <v>24356450</v>
      </c>
      <c r="K401" s="271">
        <f t="shared" si="187"/>
        <v>76188090.437268078</v>
      </c>
      <c r="L401" s="167">
        <f>出入金!AG401</f>
        <v>78300000</v>
      </c>
      <c r="M401" s="167">
        <f>出入金!AH401</f>
        <v>78300000</v>
      </c>
      <c r="N401" s="120">
        <f>出入金!B401</f>
        <v>4.2599999999999999E-2</v>
      </c>
      <c r="O401" s="167">
        <f t="shared" si="188"/>
        <v>0</v>
      </c>
      <c r="P401" s="167">
        <f t="shared" si="189"/>
        <v>-818138.50165480375</v>
      </c>
      <c r="Q401" s="120">
        <f t="shared" si="190"/>
        <v>-1.044876758179826E-2</v>
      </c>
      <c r="R401" s="120">
        <f t="shared" si="191"/>
        <v>0</v>
      </c>
      <c r="S401" s="120">
        <f t="shared" si="192"/>
        <v>-1.044876758179826E-2</v>
      </c>
      <c r="T401" s="123">
        <f>S401/COUNT($S$368:S401)*365</f>
        <v>-0.11217059315754013</v>
      </c>
      <c r="U401" s="309">
        <f>(T401-N401)/(STDEV($R$368:R401)*SQRT(365))</f>
        <v>-1.7909104342327546</v>
      </c>
      <c r="V401" s="123">
        <f>(S401+1)/(MAX($S$368:S401)+1)-1</f>
        <v>-2.401966252095844E-2</v>
      </c>
      <c r="W401" s="123">
        <f>MIN($V$368:V401)</f>
        <v>-2.401966252095844E-2</v>
      </c>
      <c r="X401" s="123">
        <f t="shared" si="193"/>
        <v>-1.044876758179826E-2</v>
      </c>
      <c r="Y401" s="120">
        <f>(X401+1)/(MAX($X$368:X401)+1)-1</f>
        <v>-2.401966252095844E-2</v>
      </c>
      <c r="Z401" s="123">
        <f>MIN($Y$368:Y401)</f>
        <v>-2.401966252095844E-2</v>
      </c>
      <c r="AA401" s="318"/>
      <c r="AB401" s="318"/>
      <c r="AC401" s="318"/>
    </row>
    <row r="402" spans="1:29">
      <c r="A402" s="106">
        <v>44596</v>
      </c>
      <c r="B402" s="240">
        <v>0.95840000000000003</v>
      </c>
      <c r="C402" s="167">
        <v>40500000</v>
      </c>
      <c r="D402" s="167">
        <f t="shared" si="183"/>
        <v>38815200</v>
      </c>
      <c r="E402" s="240">
        <v>0.9768</v>
      </c>
      <c r="F402" s="167">
        <f t="shared" si="30"/>
        <v>13325594.22324742</v>
      </c>
      <c r="G402" s="167">
        <f t="shared" si="184"/>
        <v>13016440.43726808</v>
      </c>
      <c r="H402" s="240">
        <v>0.96809999999999996</v>
      </c>
      <c r="I402" s="167">
        <f t="shared" si="185"/>
        <v>25159022.828220226</v>
      </c>
      <c r="J402" s="167">
        <f t="shared" si="186"/>
        <v>24356450</v>
      </c>
      <c r="K402" s="271">
        <f t="shared" si="187"/>
        <v>76188090.437268078</v>
      </c>
      <c r="L402" s="167">
        <f>出入金!AG402</f>
        <v>78300000</v>
      </c>
      <c r="M402" s="167">
        <f>出入金!AH402</f>
        <v>78300000</v>
      </c>
      <c r="N402" s="120">
        <f>出入金!B402</f>
        <v>4.2599999999999999E-2</v>
      </c>
      <c r="O402" s="167">
        <f t="shared" si="188"/>
        <v>0</v>
      </c>
      <c r="P402" s="167">
        <f t="shared" si="189"/>
        <v>-818138.50165480375</v>
      </c>
      <c r="Q402" s="120">
        <f t="shared" si="190"/>
        <v>-1.044876758179826E-2</v>
      </c>
      <c r="R402" s="120">
        <f t="shared" si="191"/>
        <v>0</v>
      </c>
      <c r="S402" s="120">
        <f t="shared" si="192"/>
        <v>-1.044876758179826E-2</v>
      </c>
      <c r="T402" s="123">
        <f>S402/COUNT($S$368:S402)*365</f>
        <v>-0.10896571906732472</v>
      </c>
      <c r="U402" s="309">
        <f>(T402-N402)/(STDEV($R$368:R402)*SQRT(365))</f>
        <v>-1.7800794647678453</v>
      </c>
      <c r="V402" s="123">
        <f>(S402+1)/(MAX($S$368:S402)+1)-1</f>
        <v>-2.401966252095844E-2</v>
      </c>
      <c r="W402" s="123">
        <f>MIN($V$368:V402)</f>
        <v>-2.401966252095844E-2</v>
      </c>
      <c r="X402" s="123">
        <f t="shared" si="193"/>
        <v>-1.044876758179826E-2</v>
      </c>
      <c r="Y402" s="120">
        <f>(X402+1)/(MAX($X$368:X402)+1)-1</f>
        <v>-2.401966252095844E-2</v>
      </c>
      <c r="Z402" s="123">
        <f>MIN($Y$368:Y402)</f>
        <v>-2.401966252095844E-2</v>
      </c>
      <c r="AA402" s="318"/>
      <c r="AB402" s="318"/>
      <c r="AC402" s="318"/>
    </row>
    <row r="403" spans="1:29">
      <c r="A403" s="106">
        <v>44597</v>
      </c>
      <c r="B403" s="240">
        <v>0.95840000000000003</v>
      </c>
      <c r="C403" s="167">
        <v>40500000</v>
      </c>
      <c r="D403" s="167">
        <f t="shared" si="183"/>
        <v>38815200</v>
      </c>
      <c r="E403" s="240">
        <v>0.9768</v>
      </c>
      <c r="F403" s="167">
        <f t="shared" si="30"/>
        <v>13325594.22324742</v>
      </c>
      <c r="G403" s="167">
        <f t="shared" si="184"/>
        <v>13016440.43726808</v>
      </c>
      <c r="H403" s="240">
        <v>0.96809999999999996</v>
      </c>
      <c r="I403" s="167">
        <f t="shared" si="185"/>
        <v>25159022.828220226</v>
      </c>
      <c r="J403" s="167">
        <f t="shared" si="186"/>
        <v>24356450</v>
      </c>
      <c r="K403" s="271">
        <f t="shared" si="187"/>
        <v>76188090.437268078</v>
      </c>
      <c r="L403" s="167">
        <f>出入金!AG403</f>
        <v>78300000</v>
      </c>
      <c r="M403" s="167">
        <f>出入金!AH403</f>
        <v>78300000</v>
      </c>
      <c r="N403" s="120">
        <f>出入金!B403</f>
        <v>4.2599999999999999E-2</v>
      </c>
      <c r="O403" s="167">
        <f t="shared" si="188"/>
        <v>0</v>
      </c>
      <c r="P403" s="167">
        <f t="shared" si="189"/>
        <v>-818138.50165480375</v>
      </c>
      <c r="Q403" s="120">
        <f t="shared" si="190"/>
        <v>-1.044876758179826E-2</v>
      </c>
      <c r="R403" s="120">
        <f t="shared" si="191"/>
        <v>0</v>
      </c>
      <c r="S403" s="120">
        <f t="shared" si="192"/>
        <v>-1.044876758179826E-2</v>
      </c>
      <c r="T403" s="123">
        <f>S403/COUNT($S$368:S403)*365</f>
        <v>-0.10593889353767681</v>
      </c>
      <c r="U403" s="309">
        <f>(T403-N403)/(STDEV($R$368:R403)*SQRT(365))</f>
        <v>-1.7698860016586606</v>
      </c>
      <c r="V403" s="123">
        <f>(S403+1)/(MAX($S$368:S403)+1)-1</f>
        <v>-2.401966252095844E-2</v>
      </c>
      <c r="W403" s="123">
        <f>MIN($V$368:V403)</f>
        <v>-2.401966252095844E-2</v>
      </c>
      <c r="X403" s="123">
        <f t="shared" si="193"/>
        <v>-1.044876758179826E-2</v>
      </c>
      <c r="Y403" s="120">
        <f>(X403+1)/(MAX($X$368:X403)+1)-1</f>
        <v>-2.401966252095844E-2</v>
      </c>
      <c r="Z403" s="123">
        <f>MIN($Y$368:Y403)</f>
        <v>-2.401966252095844E-2</v>
      </c>
      <c r="AA403" s="318"/>
      <c r="AB403" s="318"/>
      <c r="AC403" s="318"/>
    </row>
    <row r="404" spans="1:29">
      <c r="A404" s="106">
        <v>44598</v>
      </c>
      <c r="B404" s="240">
        <v>0.95840000000000003</v>
      </c>
      <c r="C404" s="167">
        <v>40500000</v>
      </c>
      <c r="D404" s="167">
        <f t="shared" si="183"/>
        <v>38815200</v>
      </c>
      <c r="E404" s="240">
        <v>0.9768</v>
      </c>
      <c r="F404" s="167">
        <f t="shared" si="30"/>
        <v>13325594.22324742</v>
      </c>
      <c r="G404" s="167">
        <f t="shared" si="184"/>
        <v>13016440.43726808</v>
      </c>
      <c r="H404" s="240">
        <v>0.96809999999999996</v>
      </c>
      <c r="I404" s="167">
        <f t="shared" si="185"/>
        <v>25159022.828220226</v>
      </c>
      <c r="J404" s="167">
        <f t="shared" si="186"/>
        <v>24356450</v>
      </c>
      <c r="K404" s="271">
        <f t="shared" si="187"/>
        <v>76188090.437268078</v>
      </c>
      <c r="L404" s="167">
        <f>出入金!AG404</f>
        <v>78300000</v>
      </c>
      <c r="M404" s="167">
        <f>出入金!AH404</f>
        <v>78300000</v>
      </c>
      <c r="N404" s="120">
        <f>出入金!B404</f>
        <v>4.2599999999999999E-2</v>
      </c>
      <c r="O404" s="167">
        <f t="shared" si="188"/>
        <v>0</v>
      </c>
      <c r="P404" s="167">
        <f t="shared" si="189"/>
        <v>-818138.50165480375</v>
      </c>
      <c r="Q404" s="120">
        <f t="shared" si="190"/>
        <v>-1.044876758179826E-2</v>
      </c>
      <c r="R404" s="120">
        <f t="shared" si="191"/>
        <v>0</v>
      </c>
      <c r="S404" s="120">
        <f t="shared" si="192"/>
        <v>-1.044876758179826E-2</v>
      </c>
      <c r="T404" s="123">
        <f>S404/COUNT($S$368:S404)*365</f>
        <v>-0.10307568019882067</v>
      </c>
      <c r="U404" s="309">
        <f>(T404-N404)/(STDEV($R$368:R404)*SQRT(365))</f>
        <v>-1.7602852185046816</v>
      </c>
      <c r="V404" s="123">
        <f>(S404+1)/(MAX($S$368:S404)+1)-1</f>
        <v>-2.401966252095844E-2</v>
      </c>
      <c r="W404" s="123">
        <f>MIN($V$368:V404)</f>
        <v>-2.401966252095844E-2</v>
      </c>
      <c r="X404" s="123">
        <f t="shared" si="193"/>
        <v>-1.044876758179826E-2</v>
      </c>
      <c r="Y404" s="120">
        <f>(X404+1)/(MAX($X$368:X404)+1)-1</f>
        <v>-2.401966252095844E-2</v>
      </c>
      <c r="Z404" s="123">
        <f>MIN($Y$368:Y404)</f>
        <v>-2.401966252095844E-2</v>
      </c>
      <c r="AA404" s="318"/>
      <c r="AB404" s="318"/>
      <c r="AC404" s="318"/>
    </row>
    <row r="405" spans="1:29">
      <c r="A405" s="106">
        <v>44599</v>
      </c>
      <c r="B405" s="240">
        <v>0.95840000000000003</v>
      </c>
      <c r="C405" s="167">
        <v>40500000</v>
      </c>
      <c r="D405" s="167">
        <f t="shared" si="183"/>
        <v>38815200</v>
      </c>
      <c r="E405" s="240">
        <v>0.9768</v>
      </c>
      <c r="F405" s="167">
        <f t="shared" si="30"/>
        <v>13325594.22324742</v>
      </c>
      <c r="G405" s="167">
        <f t="shared" si="184"/>
        <v>13016440.43726808</v>
      </c>
      <c r="H405" s="240">
        <v>0.96809999999999996</v>
      </c>
      <c r="I405" s="167">
        <f t="shared" si="185"/>
        <v>25159022.828220226</v>
      </c>
      <c r="J405" s="167">
        <f t="shared" si="186"/>
        <v>24356450</v>
      </c>
      <c r="K405" s="271">
        <f t="shared" si="187"/>
        <v>76188090.437268078</v>
      </c>
      <c r="L405" s="167">
        <f>出入金!AG405</f>
        <v>78300000</v>
      </c>
      <c r="M405" s="167">
        <f>出入金!AH405</f>
        <v>78300000</v>
      </c>
      <c r="N405" s="120">
        <f>出入金!B405</f>
        <v>4.2599999999999999E-2</v>
      </c>
      <c r="O405" s="167">
        <f t="shared" si="188"/>
        <v>0</v>
      </c>
      <c r="P405" s="167">
        <f t="shared" si="189"/>
        <v>-818138.50165480375</v>
      </c>
      <c r="Q405" s="120">
        <f t="shared" si="190"/>
        <v>-1.044876758179826E-2</v>
      </c>
      <c r="R405" s="120">
        <f t="shared" si="191"/>
        <v>0</v>
      </c>
      <c r="S405" s="120">
        <f t="shared" si="192"/>
        <v>-1.044876758179826E-2</v>
      </c>
      <c r="T405" s="123">
        <f>S405/COUNT($S$368:S405)*365</f>
        <v>-0.10036316229885171</v>
      </c>
      <c r="U405" s="309">
        <f>(T405-N405)/(STDEV($R$368:R405)*SQRT(365))</f>
        <v>-1.7512364360521488</v>
      </c>
      <c r="V405" s="123">
        <f>(S405+1)/(MAX($S$368:S405)+1)-1</f>
        <v>-2.401966252095844E-2</v>
      </c>
      <c r="W405" s="123">
        <f>MIN($V$368:V405)</f>
        <v>-2.401966252095844E-2</v>
      </c>
      <c r="X405" s="123">
        <f t="shared" si="193"/>
        <v>-1.044876758179826E-2</v>
      </c>
      <c r="Y405" s="120">
        <f>(X405+1)/(MAX($X$368:X405)+1)-1</f>
        <v>-2.401966252095844E-2</v>
      </c>
      <c r="Z405" s="123">
        <f>MIN($Y$368:Y405)</f>
        <v>-2.401966252095844E-2</v>
      </c>
      <c r="AA405" s="318"/>
      <c r="AB405" s="318"/>
      <c r="AC405" s="318"/>
    </row>
    <row r="406" spans="1:29">
      <c r="A406" s="106">
        <v>44600</v>
      </c>
      <c r="B406" s="240">
        <v>0.95840000000000003</v>
      </c>
      <c r="C406" s="167">
        <v>40500000</v>
      </c>
      <c r="D406" s="167">
        <f t="shared" ref="D406" si="194">B406*C406</f>
        <v>38815200</v>
      </c>
      <c r="E406" s="240">
        <v>0.9768</v>
      </c>
      <c r="F406" s="167">
        <f t="shared" si="30"/>
        <v>13325594.22324742</v>
      </c>
      <c r="G406" s="167">
        <f t="shared" ref="G406" si="195">E406*F406</f>
        <v>13016440.43726808</v>
      </c>
      <c r="H406" s="240">
        <v>0.96809999999999996</v>
      </c>
      <c r="I406" s="167">
        <f t="shared" ref="I406" si="196">4500000+20000000/H406</f>
        <v>25159022.828220226</v>
      </c>
      <c r="J406" s="167">
        <f t="shared" ref="J406" si="197">H406*I406</f>
        <v>24356450</v>
      </c>
      <c r="K406" s="271">
        <f t="shared" ref="K406" si="198">D406+G406+J406</f>
        <v>76188090.437268078</v>
      </c>
      <c r="L406" s="167">
        <f>出入金!AG406</f>
        <v>78300000</v>
      </c>
      <c r="M406" s="167">
        <f>出入金!AH406</f>
        <v>78300000</v>
      </c>
      <c r="N406" s="120">
        <f>出入金!B406</f>
        <v>4.2599999999999999E-2</v>
      </c>
      <c r="O406" s="167">
        <f t="shared" ref="O406" si="199">P406-P405</f>
        <v>0</v>
      </c>
      <c r="P406" s="167">
        <f t="shared" ref="P406" si="200">K406-L406-$P$367</f>
        <v>-818138.50165480375</v>
      </c>
      <c r="Q406" s="120">
        <f t="shared" ref="Q406" si="201">P406/M406</f>
        <v>-1.044876758179826E-2</v>
      </c>
      <c r="R406" s="120">
        <f t="shared" ref="R406" si="202">O406/L406</f>
        <v>0</v>
      </c>
      <c r="S406" s="120">
        <f t="shared" ref="S406" si="203">P406/L406</f>
        <v>-1.044876758179826E-2</v>
      </c>
      <c r="T406" s="123">
        <f>S406/COUNT($S$368:S406)*365</f>
        <v>-9.7789747880932434E-2</v>
      </c>
      <c r="U406" s="309">
        <f>(T406-N406)/(STDEV($R$368:R406)*SQRT(365))</f>
        <v>-1.7427026470880203</v>
      </c>
      <c r="V406" s="123">
        <f>(S406+1)/(MAX($S$368:S406)+1)-1</f>
        <v>-2.401966252095844E-2</v>
      </c>
      <c r="W406" s="123">
        <f>MIN($V$368:V406)</f>
        <v>-2.401966252095844E-2</v>
      </c>
      <c r="X406" s="123">
        <f t="shared" ref="X406" si="204">IF(WEEKDAY(A:A)=6,S:S,X405)</f>
        <v>-1.044876758179826E-2</v>
      </c>
      <c r="Y406" s="120">
        <f>(X406+1)/(MAX($X$368:X406)+1)-1</f>
        <v>-2.401966252095844E-2</v>
      </c>
      <c r="Z406" s="123">
        <f>MIN($Y$368:Y406)</f>
        <v>-2.401966252095844E-2</v>
      </c>
      <c r="AA406" s="320"/>
      <c r="AB406" s="320"/>
      <c r="AC406" s="320"/>
    </row>
    <row r="407" spans="1:29">
      <c r="A407" s="106">
        <v>44601</v>
      </c>
      <c r="B407" s="240">
        <v>0.94399999999999995</v>
      </c>
      <c r="C407" s="167">
        <v>40500000</v>
      </c>
      <c r="D407" s="167">
        <f t="shared" ref="D407" si="205">B407*C407</f>
        <v>38232000</v>
      </c>
      <c r="E407" s="240">
        <v>0.96189999999999998</v>
      </c>
      <c r="F407" s="167">
        <f t="shared" si="30"/>
        <v>13325594.22324742</v>
      </c>
      <c r="G407" s="167">
        <f t="shared" ref="G407" si="206">E407*F407</f>
        <v>12817889.083341694</v>
      </c>
      <c r="H407" s="240">
        <v>0.95430000000000004</v>
      </c>
      <c r="I407" s="167">
        <f t="shared" ref="I407" si="207">4500000+20000000/H407</f>
        <v>25457770.093262076</v>
      </c>
      <c r="J407" s="167">
        <f t="shared" ref="J407" si="208">H407*I407</f>
        <v>24294350</v>
      </c>
      <c r="K407" s="271">
        <f t="shared" ref="K407" si="209">D407+G407+J407</f>
        <v>75344239.083341688</v>
      </c>
      <c r="L407" s="167">
        <f>出入金!AG407</f>
        <v>78300000</v>
      </c>
      <c r="M407" s="167">
        <f>出入金!AH407</f>
        <v>78300000</v>
      </c>
      <c r="N407" s="120">
        <f>出入金!B407</f>
        <v>4.2599999999999999E-2</v>
      </c>
      <c r="O407" s="167">
        <f t="shared" ref="O407" si="210">P407-P406</f>
        <v>-843851.35392639041</v>
      </c>
      <c r="P407" s="167">
        <f t="shared" ref="P407" si="211">K407-L407-$P$367</f>
        <v>-1661989.8555811942</v>
      </c>
      <c r="Q407" s="120">
        <f t="shared" ref="Q407" si="212">P407/M407</f>
        <v>-2.1225924081496733E-2</v>
      </c>
      <c r="R407" s="120">
        <f t="shared" ref="R407" si="213">O407/L407</f>
        <v>-1.0777156499698473E-2</v>
      </c>
      <c r="S407" s="120">
        <f t="shared" ref="S407" si="214">P407/L407</f>
        <v>-2.1225924081496733E-2</v>
      </c>
      <c r="T407" s="123">
        <f>S407/COUNT($S$368:S407)*365</f>
        <v>-0.19368655724365769</v>
      </c>
      <c r="U407" s="309">
        <f>(T407-N407)/(STDEV($R$368:R407)*SQRT(365))</f>
        <v>-2.7596539253178061</v>
      </c>
      <c r="V407" s="123">
        <f>(S407+1)/(MAX($S$368:S407)+1)-1</f>
        <v>-3.4649019034351136E-2</v>
      </c>
      <c r="W407" s="123">
        <f>MIN($V$368:V407)</f>
        <v>-3.4649019034351136E-2</v>
      </c>
      <c r="X407" s="123">
        <f t="shared" ref="X407" si="215">IF(WEEKDAY(A:A)=6,S:S,X406)</f>
        <v>-1.044876758179826E-2</v>
      </c>
      <c r="Y407" s="120">
        <f>(X407+1)/(MAX($X$368:X407)+1)-1</f>
        <v>-2.401966252095844E-2</v>
      </c>
      <c r="Z407" s="123">
        <f>MIN($Y$368:Y407)</f>
        <v>-2.401966252095844E-2</v>
      </c>
      <c r="AA407" s="321"/>
      <c r="AB407" s="321"/>
      <c r="AC407" s="321"/>
    </row>
    <row r="408" spans="1:29">
      <c r="A408" s="106">
        <v>44602</v>
      </c>
      <c r="B408" s="240">
        <v>0.94399999999999995</v>
      </c>
      <c r="C408" s="167">
        <v>40500000</v>
      </c>
      <c r="D408" s="167">
        <f t="shared" ref="D408" si="216">B408*C408</f>
        <v>38232000</v>
      </c>
      <c r="E408" s="240">
        <v>0.96189999999999998</v>
      </c>
      <c r="F408" s="167">
        <f t="shared" si="30"/>
        <v>13325594.22324742</v>
      </c>
      <c r="G408" s="167">
        <f t="shared" ref="G408" si="217">E408*F408</f>
        <v>12817889.083341694</v>
      </c>
      <c r="H408" s="240">
        <v>0.95430000000000004</v>
      </c>
      <c r="I408" s="167">
        <f t="shared" ref="I408" si="218">4500000+20000000/H408</f>
        <v>25457770.093262076</v>
      </c>
      <c r="J408" s="167">
        <f t="shared" ref="J408" si="219">H408*I408</f>
        <v>24294350</v>
      </c>
      <c r="K408" s="271">
        <f t="shared" ref="K408" si="220">D408+G408+J408</f>
        <v>75344239.083341688</v>
      </c>
      <c r="L408" s="167">
        <f>出入金!AG408</f>
        <v>78300000</v>
      </c>
      <c r="M408" s="167">
        <f>出入金!AH408</f>
        <v>78300000</v>
      </c>
      <c r="N408" s="120">
        <f>出入金!B408</f>
        <v>4.2599999999999999E-2</v>
      </c>
      <c r="O408" s="167">
        <f t="shared" ref="O408" si="221">P408-P407</f>
        <v>0</v>
      </c>
      <c r="P408" s="167">
        <f t="shared" ref="P408" si="222">K408-L408-$P$367</f>
        <v>-1661989.8555811942</v>
      </c>
      <c r="Q408" s="120">
        <f t="shared" ref="Q408" si="223">P408/M408</f>
        <v>-2.1225924081496733E-2</v>
      </c>
      <c r="R408" s="120">
        <f t="shared" ref="R408" si="224">O408/L408</f>
        <v>0</v>
      </c>
      <c r="S408" s="120">
        <f t="shared" ref="S408" si="225">P408/L408</f>
        <v>-2.1225924081496733E-2</v>
      </c>
      <c r="T408" s="123">
        <f>S408/COUNT($S$368:S408)*365</f>
        <v>-0.18896249487186118</v>
      </c>
      <c r="U408" s="309">
        <f>(T408-N408)/(STDEV($R$368:R408)*SQRT(365))</f>
        <v>-2.7384535444524749</v>
      </c>
      <c r="V408" s="123">
        <f>(S408+1)/(MAX($S$368:S408)+1)-1</f>
        <v>-3.4649019034351136E-2</v>
      </c>
      <c r="W408" s="123">
        <f>MIN($V$368:V408)</f>
        <v>-3.4649019034351136E-2</v>
      </c>
      <c r="X408" s="123">
        <f t="shared" ref="X408" si="226">IF(WEEKDAY(A:A)=6,S:S,X407)</f>
        <v>-1.044876758179826E-2</v>
      </c>
      <c r="Y408" s="120">
        <f>(X408+1)/(MAX($X$368:X408)+1)-1</f>
        <v>-2.401966252095844E-2</v>
      </c>
      <c r="Z408" s="123">
        <f>MIN($Y$368:Y408)</f>
        <v>-2.401966252095844E-2</v>
      </c>
      <c r="AA408" s="322"/>
      <c r="AB408" s="322"/>
      <c r="AC408" s="322"/>
    </row>
    <row r="409" spans="1:29">
      <c r="A409" s="106">
        <v>44603</v>
      </c>
      <c r="B409" s="240">
        <v>0.94399999999999995</v>
      </c>
      <c r="C409" s="167">
        <v>40500000</v>
      </c>
      <c r="D409" s="167">
        <f t="shared" ref="D409" si="227">B409*C409</f>
        <v>38232000</v>
      </c>
      <c r="E409" s="240">
        <v>0.96189999999999998</v>
      </c>
      <c r="F409" s="167">
        <f t="shared" si="30"/>
        <v>13325594.22324742</v>
      </c>
      <c r="G409" s="167">
        <f t="shared" ref="G409" si="228">E409*F409</f>
        <v>12817889.083341694</v>
      </c>
      <c r="H409" s="240">
        <v>0.95430000000000004</v>
      </c>
      <c r="I409" s="167">
        <f t="shared" ref="I409" si="229">4500000+20000000/H409</f>
        <v>25457770.093262076</v>
      </c>
      <c r="J409" s="167">
        <f t="shared" ref="J409" si="230">H409*I409</f>
        <v>24294350</v>
      </c>
      <c r="K409" s="271">
        <f t="shared" ref="K409" si="231">D409+G409+J409</f>
        <v>75344239.083341688</v>
      </c>
      <c r="L409" s="167">
        <f>出入金!AG409</f>
        <v>78300000</v>
      </c>
      <c r="M409" s="167">
        <f>出入金!AH409</f>
        <v>78300000</v>
      </c>
      <c r="N409" s="120">
        <f>出入金!B409</f>
        <v>4.2599999999999999E-2</v>
      </c>
      <c r="O409" s="167">
        <f t="shared" ref="O409" si="232">P409-P408</f>
        <v>0</v>
      </c>
      <c r="P409" s="167">
        <f t="shared" ref="P409" si="233">K409-L409-$P$367</f>
        <v>-1661989.8555811942</v>
      </c>
      <c r="Q409" s="120">
        <f t="shared" ref="Q409" si="234">P409/M409</f>
        <v>-2.1225924081496733E-2</v>
      </c>
      <c r="R409" s="120">
        <f t="shared" ref="R409" si="235">O409/L409</f>
        <v>0</v>
      </c>
      <c r="S409" s="120">
        <f t="shared" ref="S409" si="236">P409/L409</f>
        <v>-2.1225924081496733E-2</v>
      </c>
      <c r="T409" s="123">
        <f>S409/COUNT($S$368:S409)*365</f>
        <v>-0.18446338785110256</v>
      </c>
      <c r="U409" s="309">
        <f>(T409-N409)/(STDEV($R$368:R409)*SQRT(365))</f>
        <v>-2.7181518316567588</v>
      </c>
      <c r="V409" s="123">
        <f>(S409+1)/(MAX($S$368:S409)+1)-1</f>
        <v>-3.4649019034351136E-2</v>
      </c>
      <c r="W409" s="123">
        <f>MIN($V$368:V409)</f>
        <v>-3.4649019034351136E-2</v>
      </c>
      <c r="X409" s="123">
        <f t="shared" ref="X409" si="237">IF(WEEKDAY(A:A)=6,S:S,X408)</f>
        <v>-2.1225924081496733E-2</v>
      </c>
      <c r="Y409" s="120">
        <f>(X409+1)/(MAX($X$368:X409)+1)-1</f>
        <v>-3.4649019034351136E-2</v>
      </c>
      <c r="Z409" s="123">
        <f>MIN($Y$368:Y409)</f>
        <v>-3.4649019034351136E-2</v>
      </c>
      <c r="AA409" s="323"/>
      <c r="AB409" s="323"/>
      <c r="AC409" s="323"/>
    </row>
    <row r="410" spans="1:29">
      <c r="A410" s="106">
        <v>44604</v>
      </c>
      <c r="B410" s="240">
        <v>0.94399999999999995</v>
      </c>
      <c r="C410" s="167">
        <v>40500000</v>
      </c>
      <c r="D410" s="167">
        <f t="shared" ref="D410:D412" si="238">B410*C410</f>
        <v>38232000</v>
      </c>
      <c r="E410" s="240">
        <v>0.96189999999999998</v>
      </c>
      <c r="F410" s="167">
        <f t="shared" si="30"/>
        <v>13325594.22324742</v>
      </c>
      <c r="G410" s="167">
        <f t="shared" ref="G410:G412" si="239">E410*F410</f>
        <v>12817889.083341694</v>
      </c>
      <c r="H410" s="240">
        <v>0.95430000000000004</v>
      </c>
      <c r="I410" s="167">
        <f t="shared" ref="I410:I412" si="240">4500000+20000000/H410</f>
        <v>25457770.093262076</v>
      </c>
      <c r="J410" s="167">
        <f t="shared" ref="J410:J412" si="241">H410*I410</f>
        <v>24294350</v>
      </c>
      <c r="K410" s="271">
        <f t="shared" ref="K410:K412" si="242">D410+G410+J410</f>
        <v>75344239.083341688</v>
      </c>
      <c r="L410" s="167">
        <f>出入金!AG410</f>
        <v>78300000</v>
      </c>
      <c r="M410" s="167">
        <f>出入金!AH410</f>
        <v>78300000</v>
      </c>
      <c r="N410" s="120">
        <f>出入金!B410</f>
        <v>4.2599999999999999E-2</v>
      </c>
      <c r="O410" s="167">
        <f t="shared" ref="O410:O412" si="243">P410-P409</f>
        <v>0</v>
      </c>
      <c r="P410" s="167">
        <f t="shared" ref="P410:P412" si="244">K410-L410-$P$367</f>
        <v>-1661989.8555811942</v>
      </c>
      <c r="Q410" s="120">
        <f t="shared" ref="Q410:Q412" si="245">P410/M410</f>
        <v>-2.1225924081496733E-2</v>
      </c>
      <c r="R410" s="120">
        <f t="shared" ref="R410:R412" si="246">O410/L410</f>
        <v>0</v>
      </c>
      <c r="S410" s="120">
        <f t="shared" ref="S410:S412" si="247">P410/L410</f>
        <v>-2.1225924081496733E-2</v>
      </c>
      <c r="T410" s="123">
        <f>S410/COUNT($S$368:S410)*365</f>
        <v>-0.18017354162200716</v>
      </c>
      <c r="U410" s="309">
        <f>(T410-N410)/(STDEV($R$368:R410)*SQRT(365))</f>
        <v>-2.6986951417082352</v>
      </c>
      <c r="V410" s="123">
        <f>(S410+1)/(MAX($S$368:S410)+1)-1</f>
        <v>-3.4649019034351136E-2</v>
      </c>
      <c r="W410" s="123">
        <f>MIN($V$368:V410)</f>
        <v>-3.4649019034351136E-2</v>
      </c>
      <c r="X410" s="123">
        <f t="shared" ref="X410:X412" si="248">IF(WEEKDAY(A:A)=6,S:S,X409)</f>
        <v>-2.1225924081496733E-2</v>
      </c>
      <c r="Y410" s="120">
        <f>(X410+1)/(MAX($X$368:X410)+1)-1</f>
        <v>-3.4649019034351136E-2</v>
      </c>
      <c r="Z410" s="123">
        <f>MIN($Y$368:Y410)</f>
        <v>-3.4649019034351136E-2</v>
      </c>
      <c r="AA410" s="324"/>
      <c r="AB410" s="324"/>
      <c r="AC410" s="324"/>
    </row>
    <row r="411" spans="1:29">
      <c r="A411" s="106">
        <v>44605</v>
      </c>
      <c r="B411" s="240">
        <v>0.94399999999999995</v>
      </c>
      <c r="C411" s="167">
        <v>40500000</v>
      </c>
      <c r="D411" s="167">
        <f t="shared" si="238"/>
        <v>38232000</v>
      </c>
      <c r="E411" s="240">
        <v>0.96189999999999998</v>
      </c>
      <c r="F411" s="167">
        <f t="shared" ref="F411:F414" si="249">4500000+8825594.22324742</f>
        <v>13325594.22324742</v>
      </c>
      <c r="G411" s="167">
        <f t="shared" si="239"/>
        <v>12817889.083341694</v>
      </c>
      <c r="H411" s="240">
        <v>0.95430000000000004</v>
      </c>
      <c r="I411" s="167">
        <f t="shared" si="240"/>
        <v>25457770.093262076</v>
      </c>
      <c r="J411" s="167">
        <f t="shared" si="241"/>
        <v>24294350</v>
      </c>
      <c r="K411" s="271">
        <f t="shared" si="242"/>
        <v>75344239.083341688</v>
      </c>
      <c r="L411" s="167">
        <f>出入金!AG411</f>
        <v>78300000</v>
      </c>
      <c r="M411" s="167">
        <f>出入金!AH411</f>
        <v>78300000</v>
      </c>
      <c r="N411" s="120">
        <f>出入金!B411</f>
        <v>4.2599999999999999E-2</v>
      </c>
      <c r="O411" s="167">
        <f t="shared" si="243"/>
        <v>0</v>
      </c>
      <c r="P411" s="167">
        <f t="shared" si="244"/>
        <v>-1661989.8555811942</v>
      </c>
      <c r="Q411" s="120">
        <f t="shared" si="245"/>
        <v>-2.1225924081496733E-2</v>
      </c>
      <c r="R411" s="120">
        <f t="shared" si="246"/>
        <v>0</v>
      </c>
      <c r="S411" s="120">
        <f t="shared" si="247"/>
        <v>-2.1225924081496733E-2</v>
      </c>
      <c r="T411" s="123">
        <f>S411/COUNT($S$368:S411)*365</f>
        <v>-0.17607868840332516</v>
      </c>
      <c r="U411" s="309">
        <f>(T411-N411)/(STDEV($R$368:R411)*SQRT(365))</f>
        <v>-2.6800341294261969</v>
      </c>
      <c r="V411" s="123">
        <f>(S411+1)/(MAX($S$368:S411)+1)-1</f>
        <v>-3.4649019034351136E-2</v>
      </c>
      <c r="W411" s="123">
        <f>MIN($V$368:V411)</f>
        <v>-3.4649019034351136E-2</v>
      </c>
      <c r="X411" s="123">
        <f t="shared" si="248"/>
        <v>-2.1225924081496733E-2</v>
      </c>
      <c r="Y411" s="120">
        <f>(X411+1)/(MAX($X$368:X411)+1)-1</f>
        <v>-3.4649019034351136E-2</v>
      </c>
      <c r="Z411" s="123">
        <f>MIN($Y$368:Y411)</f>
        <v>-3.4649019034351136E-2</v>
      </c>
      <c r="AA411" s="324"/>
      <c r="AB411" s="324"/>
      <c r="AC411" s="324"/>
    </row>
    <row r="412" spans="1:29">
      <c r="A412" s="106">
        <v>44606</v>
      </c>
      <c r="B412" s="240">
        <v>0.94399999999999995</v>
      </c>
      <c r="C412" s="167">
        <v>40500000</v>
      </c>
      <c r="D412" s="167">
        <f t="shared" si="238"/>
        <v>38232000</v>
      </c>
      <c r="E412" s="240">
        <v>0.96189999999999998</v>
      </c>
      <c r="F412" s="167">
        <f t="shared" si="249"/>
        <v>13325594.22324742</v>
      </c>
      <c r="G412" s="167">
        <f t="shared" si="239"/>
        <v>12817889.083341694</v>
      </c>
      <c r="H412" s="240">
        <v>0.95430000000000004</v>
      </c>
      <c r="I412" s="167">
        <f t="shared" si="240"/>
        <v>25457770.093262076</v>
      </c>
      <c r="J412" s="167">
        <f t="shared" si="241"/>
        <v>24294350</v>
      </c>
      <c r="K412" s="271">
        <f t="shared" si="242"/>
        <v>75344239.083341688</v>
      </c>
      <c r="L412" s="167">
        <f>出入金!AG412</f>
        <v>78300000</v>
      </c>
      <c r="M412" s="167">
        <f>出入金!AH412</f>
        <v>78300000</v>
      </c>
      <c r="N412" s="120">
        <f>出入金!B412</f>
        <v>4.2599999999999999E-2</v>
      </c>
      <c r="O412" s="167">
        <f t="shared" si="243"/>
        <v>0</v>
      </c>
      <c r="P412" s="167">
        <f t="shared" si="244"/>
        <v>-1661989.8555811942</v>
      </c>
      <c r="Q412" s="120">
        <f t="shared" si="245"/>
        <v>-2.1225924081496733E-2</v>
      </c>
      <c r="R412" s="120">
        <f t="shared" si="246"/>
        <v>0</v>
      </c>
      <c r="S412" s="120">
        <f t="shared" si="247"/>
        <v>-2.1225924081496733E-2</v>
      </c>
      <c r="T412" s="123">
        <f>S412/COUNT($S$368:S412)*365</f>
        <v>-0.17216582866102906</v>
      </c>
      <c r="U412" s="309">
        <f>(T412-N412)/(STDEV($R$368:R412)*SQRT(365))</f>
        <v>-2.6621233190501195</v>
      </c>
      <c r="V412" s="123">
        <f>(S412+1)/(MAX($S$368:S412)+1)-1</f>
        <v>-3.4649019034351136E-2</v>
      </c>
      <c r="W412" s="123">
        <f>MIN($V$368:V412)</f>
        <v>-3.4649019034351136E-2</v>
      </c>
      <c r="X412" s="123">
        <f t="shared" si="248"/>
        <v>-2.1225924081496733E-2</v>
      </c>
      <c r="Y412" s="120">
        <f>(X412+1)/(MAX($X$368:X412)+1)-1</f>
        <v>-3.4649019034351136E-2</v>
      </c>
      <c r="Z412" s="123">
        <f>MIN($Y$368:Y412)</f>
        <v>-3.4649019034351136E-2</v>
      </c>
      <c r="AA412" s="324"/>
      <c r="AB412" s="324"/>
      <c r="AC412" s="324"/>
    </row>
    <row r="413" spans="1:29">
      <c r="A413" s="106">
        <v>44607</v>
      </c>
      <c r="B413" s="240">
        <v>0.95069999999999999</v>
      </c>
      <c r="C413" s="167">
        <v>40500000</v>
      </c>
      <c r="D413" s="167">
        <f t="shared" ref="D413" si="250">B413*C413</f>
        <v>38503350</v>
      </c>
      <c r="E413" s="240">
        <v>0.97340000000000004</v>
      </c>
      <c r="F413" s="167">
        <f t="shared" si="249"/>
        <v>13325594.22324742</v>
      </c>
      <c r="G413" s="167">
        <f t="shared" ref="G413" si="251">E413*F413</f>
        <v>12971133.416909039</v>
      </c>
      <c r="H413" s="240">
        <v>0.96220000000000006</v>
      </c>
      <c r="I413" s="167">
        <f t="shared" ref="I413" si="252">4500000+20000000/H413</f>
        <v>25285699.438786115</v>
      </c>
      <c r="J413" s="167">
        <f t="shared" ref="J413" si="253">H413*I413</f>
        <v>24329900</v>
      </c>
      <c r="K413" s="271">
        <f t="shared" ref="K413" si="254">D413+G413+J413</f>
        <v>75804383.416909039</v>
      </c>
      <c r="L413" s="167">
        <f>出入金!AG413</f>
        <v>78300000</v>
      </c>
      <c r="M413" s="167">
        <f>出入金!AH413</f>
        <v>78300000</v>
      </c>
      <c r="N413" s="120">
        <f>出入金!B413</f>
        <v>4.2599999999999999E-2</v>
      </c>
      <c r="O413" s="167">
        <f t="shared" ref="O413" si="255">P413-P412</f>
        <v>460144.3335673511</v>
      </c>
      <c r="P413" s="167">
        <f t="shared" ref="P413" si="256">K413-L413-$P$367</f>
        <v>-1201845.5220138431</v>
      </c>
      <c r="Q413" s="120">
        <f t="shared" ref="Q413" si="257">P413/M413</f>
        <v>-1.5349240383318558E-2</v>
      </c>
      <c r="R413" s="120">
        <f t="shared" ref="R413" si="258">O413/L413</f>
        <v>5.8766836981781747E-3</v>
      </c>
      <c r="S413" s="120">
        <f t="shared" ref="S413" si="259">P413/L413</f>
        <v>-1.5349240383318558E-2</v>
      </c>
      <c r="T413" s="123">
        <f>S413/COUNT($S$368:S413)*365</f>
        <v>-0.12179288565024508</v>
      </c>
      <c r="U413" s="309">
        <f>(T413-N413)/(STDEV($R$368:R413)*SQRT(365))</f>
        <v>-2.0108485209634508</v>
      </c>
      <c r="V413" s="123">
        <f>(S413+1)/(MAX($S$368:S413)+1)-1</f>
        <v>-2.8852929300836827E-2</v>
      </c>
      <c r="W413" s="123">
        <f>MIN($V$368:V413)</f>
        <v>-3.4649019034351136E-2</v>
      </c>
      <c r="X413" s="123">
        <f t="shared" ref="X413" si="260">IF(WEEKDAY(A:A)=6,S:S,X412)</f>
        <v>-2.1225924081496733E-2</v>
      </c>
      <c r="Y413" s="120">
        <f>(X413+1)/(MAX($X$368:X413)+1)-1</f>
        <v>-3.4649019034351136E-2</v>
      </c>
      <c r="Z413" s="123">
        <f>MIN($Y$368:Y413)</f>
        <v>-3.4649019034351136E-2</v>
      </c>
      <c r="AA413" s="325"/>
      <c r="AB413" s="325"/>
      <c r="AC413" s="325"/>
    </row>
    <row r="414" spans="1:29">
      <c r="A414" s="106">
        <v>44608</v>
      </c>
      <c r="B414" s="240">
        <v>0.95069999999999999</v>
      </c>
      <c r="C414" s="167">
        <v>40500000</v>
      </c>
      <c r="D414" s="167">
        <f t="shared" ref="D414" si="261">B414*C414</f>
        <v>38503350</v>
      </c>
      <c r="E414" s="240">
        <v>0.97340000000000004</v>
      </c>
      <c r="F414" s="167">
        <f t="shared" si="249"/>
        <v>13325594.22324742</v>
      </c>
      <c r="G414" s="167">
        <f t="shared" ref="G414" si="262">E414*F414</f>
        <v>12971133.416909039</v>
      </c>
      <c r="H414" s="240">
        <v>0.96220000000000006</v>
      </c>
      <c r="I414" s="167">
        <f t="shared" ref="I414" si="263">4500000+20000000/H414</f>
        <v>25285699.438786115</v>
      </c>
      <c r="J414" s="167">
        <f t="shared" ref="J414" si="264">H414*I414</f>
        <v>24329900</v>
      </c>
      <c r="K414" s="271">
        <f t="shared" ref="K414" si="265">D414+G414+J414</f>
        <v>75804383.416909039</v>
      </c>
      <c r="L414" s="167">
        <f>出入金!AG414</f>
        <v>78300000</v>
      </c>
      <c r="M414" s="167">
        <f>出入金!AH414</f>
        <v>78300000</v>
      </c>
      <c r="N414" s="120">
        <f>出入金!B414</f>
        <v>4.2599999999999999E-2</v>
      </c>
      <c r="O414" s="167">
        <f t="shared" ref="O414" si="266">P414-P413</f>
        <v>0</v>
      </c>
      <c r="P414" s="167">
        <f t="shared" ref="P414" si="267">K414-L414-$P$367</f>
        <v>-1201845.5220138431</v>
      </c>
      <c r="Q414" s="120">
        <f t="shared" ref="Q414" si="268">P414/M414</f>
        <v>-1.5349240383318558E-2</v>
      </c>
      <c r="R414" s="120">
        <f t="shared" ref="R414" si="269">O414/L414</f>
        <v>0</v>
      </c>
      <c r="S414" s="120">
        <f t="shared" ref="S414" si="270">P414/L414</f>
        <v>-1.5349240383318558E-2</v>
      </c>
      <c r="T414" s="123">
        <f>S414/COUNT($S$368:S414)*365</f>
        <v>-0.11920154765768667</v>
      </c>
      <c r="U414" s="309">
        <f>(T414-N414)/(STDEV($R$368:R414)*SQRT(365))</f>
        <v>-2.0008887941686329</v>
      </c>
      <c r="V414" s="123">
        <f>(S414+1)/(MAX($S$368:S414)+1)-1</f>
        <v>-2.8852929300836827E-2</v>
      </c>
      <c r="W414" s="123">
        <f>MIN($V$368:V414)</f>
        <v>-3.4649019034351136E-2</v>
      </c>
      <c r="X414" s="123">
        <f t="shared" ref="X414" si="271">IF(WEEKDAY(A:A)=6,S:S,X413)</f>
        <v>-2.1225924081496733E-2</v>
      </c>
      <c r="Y414" s="120">
        <f>(X414+1)/(MAX($X$368:X414)+1)-1</f>
        <v>-3.4649019034351136E-2</v>
      </c>
      <c r="Z414" s="123">
        <f>MIN($Y$368:Y414)</f>
        <v>-3.4649019034351136E-2</v>
      </c>
      <c r="AA414" s="326"/>
      <c r="AB414" s="326"/>
      <c r="AC414" s="326"/>
    </row>
    <row r="415" spans="1:29">
      <c r="K415" s="271"/>
    </row>
    <row r="416" spans="1:29">
      <c r="K416" s="271"/>
    </row>
    <row r="417" spans="11:11">
      <c r="K417" s="271"/>
    </row>
    <row r="418" spans="11:11">
      <c r="K418" s="271"/>
    </row>
    <row r="419" spans="11:11">
      <c r="K419" s="271"/>
    </row>
    <row r="420" spans="11:11">
      <c r="K420" s="271"/>
    </row>
    <row r="421" spans="11:11">
      <c r="K421" s="271"/>
    </row>
    <row r="422" spans="11:11">
      <c r="K422" s="271"/>
    </row>
    <row r="423" spans="11:11">
      <c r="K423" s="271"/>
    </row>
    <row r="424" spans="11:11">
      <c r="K424" s="271"/>
    </row>
    <row r="425" spans="11:11">
      <c r="K425" s="271"/>
    </row>
    <row r="426" spans="11:11">
      <c r="K426" s="271"/>
    </row>
    <row r="427" spans="11:11">
      <c r="K427" s="271"/>
    </row>
    <row r="428" spans="11:11">
      <c r="K428" s="271"/>
    </row>
    <row r="429" spans="11:11">
      <c r="K429" s="271"/>
    </row>
    <row r="430" spans="11:11">
      <c r="K430" s="271"/>
    </row>
    <row r="431" spans="11:11">
      <c r="K431" s="271"/>
    </row>
    <row r="432" spans="11:11">
      <c r="K432" s="271"/>
    </row>
    <row r="433" spans="11:11">
      <c r="K433" s="271"/>
    </row>
    <row r="434" spans="11:11">
      <c r="K434" s="271"/>
    </row>
    <row r="435" spans="11:11">
      <c r="K435" s="271"/>
    </row>
    <row r="436" spans="11:11">
      <c r="K436" s="271"/>
    </row>
    <row r="437" spans="11:11">
      <c r="K437" s="271"/>
    </row>
    <row r="438" spans="11:11">
      <c r="K438" s="271"/>
    </row>
    <row r="439" spans="11:11">
      <c r="K439" s="271"/>
    </row>
    <row r="440" spans="11:11">
      <c r="K440" s="271"/>
    </row>
    <row r="441" spans="11:11">
      <c r="K441" s="271"/>
    </row>
    <row r="442" spans="11:11">
      <c r="K442" s="271"/>
    </row>
    <row r="443" spans="11:11">
      <c r="K443" s="271"/>
    </row>
    <row r="444" spans="11:11">
      <c r="K444" s="271"/>
    </row>
    <row r="445" spans="11:11">
      <c r="K445" s="271"/>
    </row>
    <row r="446" spans="11:11">
      <c r="K446" s="271"/>
    </row>
    <row r="447" spans="11:11">
      <c r="K447" s="271"/>
    </row>
    <row r="448" spans="11:11">
      <c r="K448" s="271"/>
    </row>
    <row r="449" spans="11:11">
      <c r="K449" s="271"/>
    </row>
    <row r="450" spans="11:11">
      <c r="K450" s="271"/>
    </row>
    <row r="451" spans="11:11">
      <c r="K451" s="271"/>
    </row>
    <row r="452" spans="11:11">
      <c r="K452" s="271"/>
    </row>
    <row r="453" spans="11:11">
      <c r="K453" s="271"/>
    </row>
    <row r="454" spans="11:11">
      <c r="K454" s="271"/>
    </row>
    <row r="455" spans="11:11">
      <c r="K455" s="271"/>
    </row>
    <row r="456" spans="11:11">
      <c r="K456" s="271"/>
    </row>
    <row r="457" spans="11:11">
      <c r="K457" s="271"/>
    </row>
    <row r="458" spans="11:11">
      <c r="K458" s="271"/>
    </row>
    <row r="459" spans="11:11">
      <c r="K459" s="271"/>
    </row>
    <row r="460" spans="11:11">
      <c r="K460" s="271"/>
    </row>
    <row r="461" spans="11:11">
      <c r="K461" s="271"/>
    </row>
  </sheetData>
  <mergeCells count="8">
    <mergeCell ref="R1:S1"/>
    <mergeCell ref="V1:W1"/>
    <mergeCell ref="AA1:AC1"/>
    <mergeCell ref="B1:D1"/>
    <mergeCell ref="E1:G1"/>
    <mergeCell ref="H1:J1"/>
    <mergeCell ref="L1:N1"/>
    <mergeCell ref="O1:P1"/>
  </mergeCells>
  <phoneticPr fontId="1" type="noConversion"/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pane ySplit="2" topLeftCell="A3" activePane="bottomLeft" state="frozen"/>
      <selection pane="bottomLeft" activeCell="I9" sqref="I9"/>
    </sheetView>
  </sheetViews>
  <sheetFormatPr defaultRowHeight="13.5"/>
  <cols>
    <col min="1" max="2" width="12.5" style="47" customWidth="1"/>
    <col min="3" max="3" width="11.875" style="273" customWidth="1"/>
    <col min="4" max="4" width="11" style="167" customWidth="1"/>
    <col min="5" max="5" width="11.875" style="274" customWidth="1"/>
    <col min="6" max="6" width="10.625" style="167" customWidth="1"/>
    <col min="7" max="7" width="8.625" style="167" customWidth="1"/>
    <col min="8" max="8" width="8.625" style="123" customWidth="1"/>
    <col min="9" max="9" width="11.625" style="75" customWidth="1"/>
  </cols>
  <sheetData>
    <row r="1" spans="1:9">
      <c r="A1" s="358" t="s">
        <v>56</v>
      </c>
      <c r="B1" s="358" t="s">
        <v>122</v>
      </c>
      <c r="C1" s="344"/>
      <c r="D1" s="275"/>
      <c r="E1" s="356" t="s">
        <v>123</v>
      </c>
      <c r="F1" s="344"/>
      <c r="G1" s="356" t="s">
        <v>124</v>
      </c>
      <c r="H1" s="357" t="s">
        <v>52</v>
      </c>
      <c r="I1" s="344"/>
    </row>
    <row r="2" spans="1:9">
      <c r="A2" s="359"/>
      <c r="B2" s="160" t="s">
        <v>98</v>
      </c>
      <c r="C2" s="277" t="s">
        <v>125</v>
      </c>
      <c r="D2" s="276" t="s">
        <v>126</v>
      </c>
      <c r="E2" s="278" t="s">
        <v>98</v>
      </c>
      <c r="F2" s="276" t="s">
        <v>125</v>
      </c>
      <c r="G2" s="359"/>
      <c r="H2" s="29" t="s">
        <v>125</v>
      </c>
      <c r="I2" s="160" t="s">
        <v>54</v>
      </c>
    </row>
    <row r="3" spans="1:9">
      <c r="A3" s="47">
        <v>44196</v>
      </c>
      <c r="B3" s="47" t="s">
        <v>19</v>
      </c>
      <c r="C3" s="273" t="s">
        <v>19</v>
      </c>
      <c r="E3" s="274" t="s">
        <v>19</v>
      </c>
      <c r="F3" s="167" t="s">
        <v>19</v>
      </c>
      <c r="G3" s="279"/>
      <c r="H3" s="143"/>
      <c r="I3" s="280">
        <f>[1]!s_dq_close("000852.SH",A3,1)</f>
        <v>6646.4735000000001</v>
      </c>
    </row>
    <row r="4" spans="1:9">
      <c r="A4" s="47">
        <v>44227</v>
      </c>
      <c r="B4" s="47" t="s">
        <v>19</v>
      </c>
      <c r="C4" s="273" t="s">
        <v>19</v>
      </c>
      <c r="E4" s="274" t="s">
        <v>19</v>
      </c>
      <c r="F4" s="167" t="s">
        <v>19</v>
      </c>
      <c r="G4" s="167" t="s">
        <v>19</v>
      </c>
      <c r="H4" s="123">
        <f t="shared" ref="H4:H11" si="0">I4/I3-1</f>
        <v>-5.1509330474273418E-2</v>
      </c>
      <c r="I4" s="280">
        <f>[1]!s_dq_close("000852.SH",A4,1)</f>
        <v>6304.1180999999997</v>
      </c>
    </row>
    <row r="5" spans="1:9">
      <c r="A5" s="47">
        <v>44255</v>
      </c>
      <c r="B5" s="47" t="s">
        <v>19</v>
      </c>
      <c r="C5" s="273" t="s">
        <v>19</v>
      </c>
      <c r="E5" s="274" t="s">
        <v>19</v>
      </c>
      <c r="F5" s="167" t="s">
        <v>19</v>
      </c>
      <c r="G5" s="167" t="s">
        <v>19</v>
      </c>
      <c r="H5" s="123">
        <f t="shared" si="0"/>
        <v>3.3766023514059107E-3</v>
      </c>
      <c r="I5" s="280">
        <f>[1]!s_dq_close("000852.SH",A5,1)</f>
        <v>6325.4045999999998</v>
      </c>
    </row>
    <row r="6" spans="1:9">
      <c r="A6" s="47">
        <v>44286</v>
      </c>
      <c r="B6" s="47" t="s">
        <v>19</v>
      </c>
      <c r="C6" s="273" t="s">
        <v>19</v>
      </c>
      <c r="E6" s="274" t="s">
        <v>19</v>
      </c>
      <c r="F6" s="167" t="s">
        <v>19</v>
      </c>
      <c r="G6" s="167" t="s">
        <v>19</v>
      </c>
      <c r="H6" s="123">
        <f t="shared" si="0"/>
        <v>-5.0609252726694365E-3</v>
      </c>
      <c r="I6" s="280">
        <f>[1]!s_dq_close("000852.SH",A6,1)</f>
        <v>6293.3922000000002</v>
      </c>
    </row>
    <row r="7" spans="1:9">
      <c r="A7" s="47">
        <v>44316</v>
      </c>
      <c r="B7" s="47" t="s">
        <v>19</v>
      </c>
      <c r="C7" s="273" t="s">
        <v>19</v>
      </c>
      <c r="E7" s="274" t="s">
        <v>19</v>
      </c>
      <c r="F7" s="167" t="s">
        <v>19</v>
      </c>
      <c r="G7" s="167" t="s">
        <v>19</v>
      </c>
      <c r="H7" s="123">
        <f t="shared" si="0"/>
        <v>1.4101171066376539E-2</v>
      </c>
      <c r="I7" s="280">
        <f>[1]!s_dq_close("000852.SH",A7,1)</f>
        <v>6382.1364000000003</v>
      </c>
    </row>
    <row r="8" spans="1:9">
      <c r="A8" s="47">
        <v>44347</v>
      </c>
      <c r="B8" s="47" t="s">
        <v>19</v>
      </c>
      <c r="C8" s="273" t="s">
        <v>19</v>
      </c>
      <c r="E8" s="274" t="s">
        <v>19</v>
      </c>
      <c r="F8" s="167" t="s">
        <v>19</v>
      </c>
      <c r="G8" s="167" t="s">
        <v>19</v>
      </c>
      <c r="H8" s="123">
        <f t="shared" si="0"/>
        <v>6.7724453523117845E-2</v>
      </c>
      <c r="I8" s="280">
        <f>[1]!s_dq_close("000852.SH",A8,1)</f>
        <v>6814.3630999999996</v>
      </c>
    </row>
    <row r="9" spans="1:9">
      <c r="A9" s="47">
        <v>44348</v>
      </c>
      <c r="B9" s="47" t="s">
        <v>19</v>
      </c>
      <c r="C9" s="273" t="s">
        <v>19</v>
      </c>
      <c r="E9" s="274" t="s">
        <v>19</v>
      </c>
      <c r="F9" s="167" t="s">
        <v>19</v>
      </c>
      <c r="G9" s="167" t="s">
        <v>19</v>
      </c>
      <c r="H9" s="123">
        <f t="shared" si="0"/>
        <v>5.9243247545761601E-3</v>
      </c>
      <c r="I9" s="280">
        <f>[1]!s_dq_close("000852.SH",A9,1)</f>
        <v>6854.7335999999996</v>
      </c>
    </row>
    <row r="10" spans="1:9">
      <c r="A10" s="47">
        <v>44408</v>
      </c>
      <c r="B10" s="259">
        <f>VLOOKUP(产品对比!A10,财通君享定增!A:V,3,TRUE)</f>
        <v>1</v>
      </c>
      <c r="C10" s="273">
        <f>VLOOKUP(产品对比!A10,财通君享定增!A:V,13,TRUE)-VLOOKUP(产品对比!A9,财通君享定增!A:V,13,TRUE)</f>
        <v>-18894.540000006557</v>
      </c>
      <c r="E10" s="274" t="s">
        <v>19</v>
      </c>
      <c r="F10" s="167" t="s">
        <v>19</v>
      </c>
      <c r="G10" s="167" t="s">
        <v>19</v>
      </c>
      <c r="H10" s="123">
        <f t="shared" si="0"/>
        <v>5.9469765535454355E-2</v>
      </c>
      <c r="I10" s="280">
        <f>[1]!s_dq_close("000852.SH",A10,1)</f>
        <v>7262.3829999999998</v>
      </c>
    </row>
    <row r="11" spans="1:9">
      <c r="A11" s="47">
        <v>44439</v>
      </c>
      <c r="B11" s="259">
        <f>VLOOKUP(产品对比!A11,财通君享定增!A:V,3,TRUE)</f>
        <v>0.995</v>
      </c>
      <c r="C11" s="273">
        <f>VLOOKUP(产品对比!A11,财通君享定增!A:V,13,TRUE)-VLOOKUP(产品对比!A10,财通君享定增!A:V,13,TRUE)</f>
        <v>-482524.1099999994</v>
      </c>
      <c r="E11" s="274">
        <f>VLOOKUP(产品对比!A11,衍复天禄1000指增!A:AC,2,TRUE)</f>
        <v>1.3378000000000001</v>
      </c>
      <c r="F11" s="167">
        <f>VLOOKUP(产品对比!A11,衍复天禄1000指增!A:AC,16,TRUE)-VLOOKUP(产品对比!A10,衍复天禄1000指增!A:AC,16,TRUE)</f>
        <v>2169284.0199999996</v>
      </c>
      <c r="H11" s="123">
        <f t="shared" si="0"/>
        <v>6.4171594915883645E-2</v>
      </c>
      <c r="I11" s="280">
        <f>[1]!s_dq_close("000852.SH",A11,1)</f>
        <v>7728.4216999999999</v>
      </c>
    </row>
    <row r="12" spans="1:9">
      <c r="A12" s="47">
        <v>44469</v>
      </c>
      <c r="B12" s="259"/>
      <c r="I12" s="280">
        <f>[1]!s_dq_close("000852.SH",A12,1)</f>
        <v>7405.4623000000001</v>
      </c>
    </row>
    <row r="13" spans="1:9">
      <c r="A13" s="47">
        <v>44500</v>
      </c>
      <c r="B13" s="259"/>
      <c r="I13" s="280">
        <f>[1]!s_dq_close("000852.SH",A13,1)</f>
        <v>7385.3049000000001</v>
      </c>
    </row>
    <row r="14" spans="1:9">
      <c r="A14" s="47">
        <v>44501</v>
      </c>
      <c r="B14" s="259"/>
      <c r="I14" s="280">
        <f>[1]!s_dq_close("000852.SH",A14,1)</f>
        <v>7455.6104999999998</v>
      </c>
    </row>
    <row r="15" spans="1:9">
      <c r="A15" s="47">
        <v>44561</v>
      </c>
      <c r="B15" s="259"/>
      <c r="I15" s="280">
        <f>[1]!s_dq_close("000852.SH",A15,1)</f>
        <v>8010.3235000000004</v>
      </c>
    </row>
  </sheetData>
  <mergeCells count="5">
    <mergeCell ref="E1:F1"/>
    <mergeCell ref="H1:I1"/>
    <mergeCell ref="A1:A2"/>
    <mergeCell ref="G1:G2"/>
    <mergeCell ref="B1:C1"/>
  </mergeCells>
  <phoneticPr fontId="1" type="noConversion"/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"/>
  <sheetViews>
    <sheetView zoomScaleNormal="100" workbookViewId="0">
      <selection activeCell="B2" sqref="B2"/>
    </sheetView>
  </sheetViews>
  <sheetFormatPr defaultRowHeight="18.75"/>
  <cols>
    <col min="1" max="1" width="21.625" style="28" customWidth="1"/>
    <col min="2" max="2" width="26.125" style="302" customWidth="1"/>
    <col min="3" max="3" width="9.125" style="302" customWidth="1"/>
    <col min="4" max="16384" width="9" style="302"/>
  </cols>
  <sheetData>
    <row r="1" spans="1:2" ht="20.25">
      <c r="A1" s="27" t="s">
        <v>155</v>
      </c>
      <c r="B1" s="23">
        <v>44608</v>
      </c>
    </row>
    <row r="2" spans="1:2" ht="54" customHeight="1">
      <c r="A2" s="27" t="s">
        <v>160</v>
      </c>
      <c r="B2" s="26" t="str">
        <f>产品要素!A2</f>
        <v>财通基金君享丰硕定增量化对冲单一资产管理计划</v>
      </c>
    </row>
    <row r="3" spans="1:2" ht="28.5" customHeight="1">
      <c r="A3" s="27" t="s">
        <v>157</v>
      </c>
      <c r="B3" s="22">
        <f>产品要素!C2</f>
        <v>44399</v>
      </c>
    </row>
    <row r="4" spans="1:2" ht="28.5" customHeight="1">
      <c r="A4" s="27" t="s">
        <v>155</v>
      </c>
      <c r="B4" s="23">
        <f>$B$1</f>
        <v>44608</v>
      </c>
    </row>
    <row r="5" spans="1:2" ht="39" customHeight="1">
      <c r="A5" s="45" t="s">
        <v>168</v>
      </c>
      <c r="B5" s="304">
        <f>VLOOKUP(产品净值图2022!B4,财通君享定增!1:1048576,18,TRUE)</f>
        <v>7.6388940847223249E-3</v>
      </c>
    </row>
    <row r="6" spans="1:2" ht="28.5" customHeight="1">
      <c r="A6" s="27" t="s">
        <v>164</v>
      </c>
      <c r="B6" s="304">
        <f>VLOOKUP(产品净值图2022!B4,财通君享定增!368:1048576,18,TRUE)</f>
        <v>7.6388940847223249E-3</v>
      </c>
    </row>
    <row r="7" spans="1:2" ht="28.5" customHeight="1">
      <c r="A7" s="27" t="s">
        <v>153</v>
      </c>
      <c r="B7" s="304">
        <f>VLOOKUP(产品净值图2022!B4,财通君享定增!368:600,19,TRUE)</f>
        <v>5.932332640263082E-2</v>
      </c>
    </row>
    <row r="8" spans="1:2" ht="28.5" customHeight="1">
      <c r="A8" s="27" t="s">
        <v>151</v>
      </c>
      <c r="B8" s="25">
        <f>VLOOKUP(产品净值图2022!B4,财通君享定增!368:1048576,20,TRUE)</f>
        <v>0.16464042149486127</v>
      </c>
    </row>
    <row r="9" spans="1:2" ht="28.5" customHeight="1">
      <c r="A9" s="27" t="s">
        <v>149</v>
      </c>
      <c r="B9" s="304">
        <f>VLOOKUP(产品净值图2022!B4,财通君享定增!368:1048576,22,TRUE)</f>
        <v>-4.2310693170933611E-2</v>
      </c>
    </row>
    <row r="14" spans="1:2" ht="58.5">
      <c r="A14" s="27" t="s">
        <v>160</v>
      </c>
      <c r="B14" s="26" t="str">
        <f>产品要素!A3</f>
        <v>衍复天禄1000指增一号私募证券投资基金（五矿证券FOF11号单一资产管理计划）</v>
      </c>
    </row>
    <row r="15" spans="1:2" ht="20.25">
      <c r="A15" s="27" t="s">
        <v>156</v>
      </c>
      <c r="B15" s="22">
        <f>产品要素!C3</f>
        <v>44412</v>
      </c>
    </row>
    <row r="16" spans="1:2" ht="20.25">
      <c r="A16" s="27" t="s">
        <v>155</v>
      </c>
      <c r="B16" s="23">
        <f>$B$1</f>
        <v>44608</v>
      </c>
    </row>
    <row r="17" spans="1:2" ht="37.5">
      <c r="A17" s="45" t="s">
        <v>167</v>
      </c>
      <c r="B17" s="304">
        <f>VLOOKUP(产品净值图2022!B16,衍复天禄1000指增!1:1048576,21,TRUE)</f>
        <v>-9.0127013000000117E-2</v>
      </c>
    </row>
    <row r="18" spans="1:2" ht="20.25">
      <c r="A18" s="27" t="s">
        <v>163</v>
      </c>
      <c r="B18" s="304">
        <f>VLOOKUP(产品净值图2022!B16,衍复天禄1000指增!368:1048576,21,TRUE)</f>
        <v>-9.0127013000000117E-2</v>
      </c>
    </row>
    <row r="19" spans="1:2" ht="20.25">
      <c r="A19" s="27" t="s">
        <v>152</v>
      </c>
      <c r="B19" s="304">
        <f>VLOOKUP(产品净值图2022!B16,衍复天禄1000指增!368:1048576,22,TRUE)</f>
        <v>-0.69992254776595841</v>
      </c>
    </row>
    <row r="20" spans="1:2" ht="20.25">
      <c r="A20" s="27" t="s">
        <v>150</v>
      </c>
      <c r="B20" s="25">
        <f>VLOOKUP(产品净值图2022!B16,衍复天禄1000指增!368:1048576,23,TRUE)</f>
        <v>-0.10326895037385198</v>
      </c>
    </row>
    <row r="21" spans="1:2" ht="20.25">
      <c r="A21" s="27" t="s">
        <v>148</v>
      </c>
      <c r="B21" s="304">
        <f>VLOOKUP(产品净值图2022!B16,衍复天禄1000指增!368:1048576,25,TRUE)</f>
        <v>3.2637298157149434E-4</v>
      </c>
    </row>
    <row r="28" spans="1:2" ht="58.5">
      <c r="A28" s="27" t="s">
        <v>160</v>
      </c>
      <c r="B28" s="26" t="str">
        <f>产品要素!A4</f>
        <v>衍复天禄灵活对冲三号私募证券投资基金（五矿证券FOF11号单一资产管理计划）</v>
      </c>
    </row>
    <row r="29" spans="1:2" ht="20.25">
      <c r="A29" s="27" t="s">
        <v>157</v>
      </c>
      <c r="B29" s="22">
        <f>产品要素!C4</f>
        <v>44420</v>
      </c>
    </row>
    <row r="30" spans="1:2" ht="20.25">
      <c r="A30" s="27" t="s">
        <v>155</v>
      </c>
      <c r="B30" s="23">
        <f>$B$1</f>
        <v>44608</v>
      </c>
    </row>
    <row r="31" spans="1:2" ht="20.25">
      <c r="A31" s="27" t="s">
        <v>166</v>
      </c>
      <c r="B31" s="304">
        <f>VLOOKUP(产品净值图2022!B30,'衍复-灵活对冲'!1:1048576,20,TRUE)</f>
        <v>1.0834442199999988E-2</v>
      </c>
    </row>
    <row r="32" spans="1:2" ht="20.25">
      <c r="A32" s="27" t="s">
        <v>164</v>
      </c>
      <c r="B32" s="304">
        <f>VLOOKUP(产品净值图2022!B30,'衍复-灵活对冲'!368:1048576,20,TRUE)</f>
        <v>1.0834442199999988E-2</v>
      </c>
    </row>
    <row r="33" spans="1:2" ht="20.25">
      <c r="A33" s="27" t="s">
        <v>153</v>
      </c>
      <c r="B33" s="304">
        <f>VLOOKUP(产品净值图2022!B30,'衍复-灵活对冲'!368:1048576,21,TRUE)</f>
        <v>8.5968943543478171E-2</v>
      </c>
    </row>
    <row r="34" spans="1:2" ht="20.25">
      <c r="A34" s="27" t="s">
        <v>151</v>
      </c>
      <c r="B34" s="25">
        <f>VLOOKUP(产品净值图2022!B30,'衍复-灵活对冲'!368:1048576,22,TRUE)</f>
        <v>0.71559019644106869</v>
      </c>
    </row>
    <row r="35" spans="1:2" ht="20.25">
      <c r="A35" s="27" t="s">
        <v>148</v>
      </c>
      <c r="B35" s="304">
        <f>VLOOKUP(产品净值图2022!B30,'衍复-灵活对冲'!368:1048576,24,TRUE)</f>
        <v>-1.7107013999999587E-3</v>
      </c>
    </row>
    <row r="43" spans="1:2" s="46" customFormat="1" ht="58.5">
      <c r="A43" s="45" t="s">
        <v>160</v>
      </c>
      <c r="B43" s="26" t="str">
        <f>[2]产品要素!A5</f>
        <v>凡二量化对冲7号1期私募证券投资基金A（五矿证券FOF11号单一资产管理计划）</v>
      </c>
    </row>
    <row r="44" spans="1:2" ht="20.25">
      <c r="A44" s="27" t="s">
        <v>157</v>
      </c>
      <c r="B44" s="22">
        <f>产品要素!C5</f>
        <v>44440</v>
      </c>
    </row>
    <row r="45" spans="1:2" ht="20.25">
      <c r="A45" s="27" t="s">
        <v>155</v>
      </c>
      <c r="B45" s="23">
        <f>$B$1</f>
        <v>44608</v>
      </c>
    </row>
    <row r="46" spans="1:2" ht="20.25">
      <c r="A46" s="27" t="s">
        <v>166</v>
      </c>
      <c r="B46" s="304">
        <f>VLOOKUP(产品净值图2022!B45,凡二量化对冲7号!1:1048576,18,TRUE)</f>
        <v>-2.3128540347826094E-2</v>
      </c>
    </row>
    <row r="47" spans="1:2" ht="20.25">
      <c r="A47" s="27" t="s">
        <v>164</v>
      </c>
      <c r="B47" s="304">
        <f>VLOOKUP(产品净值图2022!B45,凡二量化对冲7号!368:1048576,18,TRUE)</f>
        <v>-2.3128540347826094E-2</v>
      </c>
    </row>
    <row r="48" spans="1:2" ht="20.25">
      <c r="A48" s="27" t="s">
        <v>153</v>
      </c>
      <c r="B48" s="304">
        <f>VLOOKUP(产品净值图2022!B45,凡二量化对冲7号!368:1048576,19,TRUE)</f>
        <v>-0.17961526014801116</v>
      </c>
    </row>
    <row r="49" spans="1:2" ht="20.25">
      <c r="A49" s="27" t="s">
        <v>151</v>
      </c>
      <c r="B49" s="25">
        <f>VLOOKUP(产品净值图2022!B45,凡二量化对冲7号!368:1048576,20,TRUE)</f>
        <v>-2.2468153193325771</v>
      </c>
    </row>
    <row r="50" spans="1:2" ht="20.25">
      <c r="A50" s="27" t="s">
        <v>149</v>
      </c>
      <c r="B50" s="304">
        <f>VLOOKUP(产品净值图2022!B45,凡二量化对冲7号!368:1048576,22,TRUE)</f>
        <v>-3.89672303043479E-2</v>
      </c>
    </row>
    <row r="57" spans="1:2" s="46" customFormat="1" ht="30">
      <c r="A57" s="45" t="s">
        <v>160</v>
      </c>
      <c r="B57" s="26" t="str">
        <f>产品要素!A6</f>
        <v>财通内需增长12个月定期开放混合型证券投资基金</v>
      </c>
    </row>
    <row r="58" spans="1:2" ht="20.25">
      <c r="A58" s="27" t="s">
        <v>157</v>
      </c>
      <c r="B58" s="22">
        <f>产品要素!C6</f>
        <v>44442</v>
      </c>
    </row>
    <row r="59" spans="1:2" ht="20.25">
      <c r="A59" s="27" t="s">
        <v>155</v>
      </c>
      <c r="B59" s="23">
        <f>$B$1</f>
        <v>44608</v>
      </c>
    </row>
    <row r="60" spans="1:2" ht="20.25">
      <c r="A60" s="27" t="s">
        <v>165</v>
      </c>
      <c r="B60" s="304">
        <f>VLOOKUP(产品净值图2022!B59,财通内需增长!1:1048576,12,TRUE)</f>
        <v>-4.9005128338050097E-2</v>
      </c>
    </row>
    <row r="61" spans="1:2" ht="20.25">
      <c r="A61" s="27" t="s">
        <v>164</v>
      </c>
      <c r="B61" s="304">
        <f>VLOOKUP(产品净值图2022!B59,财通内需增长!368:1048576,14,TRUE)</f>
        <v>-4.9005128338050097E-2</v>
      </c>
    </row>
    <row r="62" spans="1:2" ht="20.25">
      <c r="A62" s="27" t="s">
        <v>162</v>
      </c>
      <c r="B62" s="304">
        <f>VLOOKUP(产品净值图2022!B59,财通内需增长!368:1048576,15,TRUE)</f>
        <v>-0.38057174134868688</v>
      </c>
    </row>
    <row r="63" spans="1:2" ht="20.25">
      <c r="A63" s="27" t="s">
        <v>151</v>
      </c>
      <c r="B63" s="25">
        <f>VLOOKUP(产品净值图2022!B59,财通内需增长!368:1048576,16,TRUE)</f>
        <v>-4.1122000306420006</v>
      </c>
    </row>
    <row r="64" spans="1:2" ht="20.25">
      <c r="A64" s="27" t="s">
        <v>149</v>
      </c>
      <c r="B64" s="304">
        <f>VLOOKUP(产品净值图2022!B59,财通内需增长!368:1048576,18,TRUE)</f>
        <v>-5.9155596346950001E-2</v>
      </c>
    </row>
    <row r="70" spans="1:2" ht="30">
      <c r="A70" s="27" t="s">
        <v>160</v>
      </c>
      <c r="B70" s="26" t="str">
        <f>产品要素!A7</f>
        <v>赫富尊享十九号私募证券投资基金</v>
      </c>
    </row>
    <row r="71" spans="1:2" ht="20.25">
      <c r="A71" s="27" t="s">
        <v>157</v>
      </c>
      <c r="B71" s="22">
        <f>产品要素!C7</f>
        <v>44463</v>
      </c>
    </row>
    <row r="72" spans="1:2" ht="20.25">
      <c r="A72" s="27" t="s">
        <v>155</v>
      </c>
      <c r="B72" s="23">
        <f>$B$1</f>
        <v>44608</v>
      </c>
    </row>
    <row r="73" spans="1:2" ht="37.5">
      <c r="A73" s="45" t="s">
        <v>154</v>
      </c>
      <c r="B73" s="304">
        <f>VLOOKUP(产品净值图2022!B72,赫富尊享十九号!A:Z,19,TRUE)</f>
        <v>-0.10151317780000001</v>
      </c>
    </row>
    <row r="74" spans="1:2" ht="20.25">
      <c r="A74" s="27" t="s">
        <v>130</v>
      </c>
      <c r="B74" s="304">
        <f>VLOOKUP(产品净值图2022!B72,赫富尊享十九号!A:Z,21,TRUE)</f>
        <v>-0.10151317780000001</v>
      </c>
    </row>
    <row r="75" spans="1:2" ht="20.25">
      <c r="A75" s="27" t="s">
        <v>153</v>
      </c>
      <c r="B75" s="304">
        <f>VLOOKUP(产品净值图2022!B72,赫富尊享十九号!A:Z,22,TRUE)</f>
        <v>-0.7883470190851064</v>
      </c>
    </row>
    <row r="76" spans="1:2" ht="20.25">
      <c r="A76" s="27" t="s">
        <v>151</v>
      </c>
      <c r="B76" s="25">
        <f>VLOOKUP(产品净值图2022!B72,赫富尊享十九号!A:AC,27,TRUE)</f>
        <v>-1.0920707422388776</v>
      </c>
    </row>
    <row r="77" spans="1:2" ht="20.25">
      <c r="A77" s="27" t="s">
        <v>149</v>
      </c>
      <c r="B77" s="304">
        <f>VLOOKUP(产品净值图2022!B72,赫富尊享十九号!A:AC,29,TRUE)</f>
        <v>-0.12676620920000004</v>
      </c>
    </row>
    <row r="83" spans="1:2">
      <c r="A83" s="27" t="s">
        <v>159</v>
      </c>
      <c r="B83" s="26" t="s">
        <v>161</v>
      </c>
    </row>
    <row r="84" spans="1:2" ht="20.25">
      <c r="A84" s="27" t="s">
        <v>157</v>
      </c>
      <c r="B84" s="22">
        <v>44467</v>
      </c>
    </row>
    <row r="85" spans="1:2" ht="20.25">
      <c r="A85" s="27" t="s">
        <v>155</v>
      </c>
      <c r="B85" s="23">
        <f>$B$1</f>
        <v>44608</v>
      </c>
    </row>
    <row r="86" spans="1:2" ht="37.5">
      <c r="A86" s="45" t="s">
        <v>154</v>
      </c>
      <c r="B86" s="304">
        <f>VLOOKUP(产品净值图2022!B85,天行者!A:Z,17,TRUE)</f>
        <v>-1.5349240383318558E-2</v>
      </c>
    </row>
    <row r="87" spans="1:2" ht="20.25">
      <c r="A87" s="27" t="s">
        <v>130</v>
      </c>
      <c r="B87" s="304">
        <f>VLOOKUP(产品净值图2022!B85,天行者!A:Z,19,TRUE)</f>
        <v>-1.5349240383318558E-2</v>
      </c>
    </row>
    <row r="88" spans="1:2" ht="20.25">
      <c r="A88" s="27" t="s">
        <v>152</v>
      </c>
      <c r="B88" s="304">
        <f>VLOOKUP(产品净值图2022!B85,天行者!A:Z,20,TRUE)</f>
        <v>-0.11920154765768667</v>
      </c>
    </row>
    <row r="89" spans="1:2" ht="20.25">
      <c r="A89" s="27" t="s">
        <v>151</v>
      </c>
      <c r="B89" s="25">
        <f>VLOOKUP(产品净值图2022!B85,天行者!A:Z,21,TRUE)</f>
        <v>-2.0008887941686329</v>
      </c>
    </row>
    <row r="90" spans="1:2" ht="20.25">
      <c r="A90" s="27" t="s">
        <v>149</v>
      </c>
      <c r="B90" s="304">
        <f>VLOOKUP(产品净值图2022!B85,天行者!A:Z,23,TRUE)</f>
        <v>-3.4649019034351136E-2</v>
      </c>
    </row>
    <row r="96" spans="1:2">
      <c r="A96" s="27" t="s">
        <v>160</v>
      </c>
      <c r="B96" s="26" t="s">
        <v>158</v>
      </c>
    </row>
    <row r="97" spans="1:2" ht="20.25">
      <c r="A97" s="27" t="s">
        <v>157</v>
      </c>
      <c r="B97" s="22">
        <v>44561</v>
      </c>
    </row>
    <row r="98" spans="1:2" ht="20.25">
      <c r="A98" s="27" t="s">
        <v>155</v>
      </c>
      <c r="B98" s="23">
        <f>$B$1</f>
        <v>44608</v>
      </c>
    </row>
    <row r="99" spans="1:2" ht="37.5">
      <c r="A99" s="45" t="s">
        <v>154</v>
      </c>
      <c r="B99" s="304">
        <f>VLOOKUP(产品净值图2022!B98,平安转型创新混合A!1:1048576,14,TRUE)</f>
        <v>-0.12020171585840006</v>
      </c>
    </row>
    <row r="100" spans="1:2" ht="20.25">
      <c r="A100" s="27" t="s">
        <v>130</v>
      </c>
      <c r="B100" s="304">
        <f>VLOOKUP(产品净值图2022!B98,平安转型创新混合A!368:1048576,14,TRUE)</f>
        <v>-0.12020171585840006</v>
      </c>
    </row>
    <row r="101" spans="1:2" ht="20.25">
      <c r="A101" s="27" t="s">
        <v>153</v>
      </c>
      <c r="B101" s="304">
        <f>VLOOKUP(产品净值图2022!B98,平安转型创新混合A!368:1048576,15,TRUE)</f>
        <v>-0.93348141038970267</v>
      </c>
    </row>
    <row r="102" spans="1:2" ht="20.25">
      <c r="A102" s="27" t="s">
        <v>151</v>
      </c>
      <c r="B102" s="25">
        <f>VLOOKUP(产品净值图2022!B98,平安转型创新混合A!368:102256,16,TRUE)</f>
        <v>-4.0288318252166144</v>
      </c>
    </row>
    <row r="103" spans="1:2" ht="20.25">
      <c r="A103" s="27" t="s">
        <v>149</v>
      </c>
      <c r="B103" s="304">
        <f>VLOOKUP(产品净值图2022!B98,平安转型创新混合A!369:102257,17,TRUE)</f>
        <v>-0.12020171585840012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14"/>
  <sheetViews>
    <sheetView workbookViewId="0">
      <pane xSplit="1" ySplit="2" topLeftCell="AD493" activePane="bottomRight" state="frozen"/>
      <selection activeCell="F4" sqref="F4"/>
      <selection pane="topRight" activeCell="F4" sqref="F4"/>
      <selection pane="bottomLeft" activeCell="F4" sqref="F4"/>
      <selection pane="bottomRight" activeCell="AE460" sqref="AE460"/>
    </sheetView>
  </sheetViews>
  <sheetFormatPr defaultRowHeight="13.5" outlineLevelCol="1"/>
  <cols>
    <col min="1" max="1" width="12.125" style="75" customWidth="1"/>
    <col min="2" max="2" width="12.625" style="12" customWidth="1"/>
    <col min="3" max="3" width="10" style="75" customWidth="1"/>
    <col min="4" max="4" width="13.375" style="75" customWidth="1"/>
    <col min="5" max="5" width="12.125" style="75" customWidth="1"/>
    <col min="6" max="6" width="12.375" style="75" customWidth="1"/>
    <col min="7" max="7" width="10" style="75" customWidth="1"/>
    <col min="8" max="8" width="11.875" style="75" customWidth="1"/>
    <col min="9" max="9" width="11.625" style="75" customWidth="1"/>
    <col min="10" max="10" width="12.875" style="75" customWidth="1"/>
    <col min="11" max="11" width="10" style="75" customWidth="1"/>
    <col min="12" max="12" width="6.75" style="75" customWidth="1"/>
    <col min="13" max="13" width="13.375" style="75" customWidth="1"/>
    <col min="14" max="14" width="14.625" style="75" customWidth="1"/>
    <col min="15" max="15" width="13.125" style="75" customWidth="1"/>
    <col min="16" max="17" width="10" style="75" customWidth="1"/>
    <col min="18" max="18" width="13.375" style="75" customWidth="1"/>
    <col min="19" max="19" width="14.625" style="75" customWidth="1"/>
    <col min="20" max="20" width="13.125" style="75" customWidth="1"/>
    <col min="21" max="22" width="10" style="75" customWidth="1"/>
    <col min="23" max="23" width="13.375" style="75" customWidth="1"/>
    <col min="24" max="24" width="14.625" style="75" customWidth="1"/>
    <col min="25" max="25" width="13.125" style="75" customWidth="1"/>
    <col min="26" max="26" width="10" style="75" customWidth="1"/>
    <col min="27" max="27" width="3.375" style="75" customWidth="1"/>
    <col min="28" max="28" width="11.125" style="75" bestFit="1" customWidth="1"/>
    <col min="29" max="29" width="12.375" style="75" bestFit="1" customWidth="1"/>
    <col min="30" max="30" width="11.125" style="75" bestFit="1" customWidth="1"/>
    <col min="31" max="31" width="10" style="75" customWidth="1"/>
    <col min="32" max="32" width="3.125" style="75" customWidth="1"/>
    <col min="33" max="33" width="10.625" style="167" bestFit="1" customWidth="1"/>
    <col min="34" max="34" width="11.875" style="167" customWidth="1"/>
    <col min="35" max="35" width="10.625" style="167" bestFit="1" customWidth="1"/>
    <col min="36" max="36" width="8.625" style="167" customWidth="1"/>
    <col min="37" max="37" width="7.25" style="75" customWidth="1"/>
    <col min="38" max="38" width="12.875" style="75" hidden="1" customWidth="1" outlineLevel="1"/>
    <col min="39" max="39" width="12.25" style="75" hidden="1" customWidth="1" outlineLevel="1"/>
    <col min="40" max="40" width="11.25" style="256" hidden="1" customWidth="1" outlineLevel="1"/>
    <col min="41" max="41" width="12.375" style="256" hidden="1" customWidth="1" outlineLevel="1"/>
    <col min="42" max="42" width="2.625" style="75" customWidth="1" collapsed="1"/>
    <col min="43" max="44" width="14" style="75" bestFit="1" customWidth="1"/>
    <col min="45" max="45" width="9.5" style="75" bestFit="1" customWidth="1"/>
  </cols>
  <sheetData>
    <row r="1" spans="1:46">
      <c r="A1" s="1"/>
      <c r="B1" s="7"/>
      <c r="C1" s="4"/>
      <c r="D1" s="360" t="s">
        <v>134</v>
      </c>
      <c r="E1" s="361"/>
      <c r="F1" s="361"/>
      <c r="G1" s="362"/>
      <c r="H1" s="360" t="s">
        <v>46</v>
      </c>
      <c r="I1" s="361"/>
      <c r="J1" s="361"/>
      <c r="K1" s="362"/>
      <c r="L1" s="161"/>
      <c r="M1" s="360" t="s">
        <v>135</v>
      </c>
      <c r="N1" s="361"/>
      <c r="O1" s="361"/>
      <c r="P1" s="362"/>
      <c r="Q1" s="161"/>
      <c r="R1" s="360" t="s">
        <v>48</v>
      </c>
      <c r="S1" s="361"/>
      <c r="T1" s="361"/>
      <c r="U1" s="362"/>
      <c r="V1" s="161"/>
      <c r="W1" s="360" t="s">
        <v>49</v>
      </c>
      <c r="X1" s="361"/>
      <c r="Y1" s="361"/>
      <c r="Z1" s="362"/>
      <c r="AA1" s="161"/>
      <c r="AB1" s="360" t="s">
        <v>136</v>
      </c>
      <c r="AC1" s="361"/>
      <c r="AD1" s="361"/>
      <c r="AE1" s="362"/>
      <c r="AF1" s="98"/>
      <c r="AG1" s="356" t="s">
        <v>51</v>
      </c>
      <c r="AH1" s="343"/>
      <c r="AI1" s="343"/>
      <c r="AJ1" s="344"/>
      <c r="AK1" s="161"/>
      <c r="AL1" s="363" t="s">
        <v>137</v>
      </c>
      <c r="AM1" s="361"/>
      <c r="AN1" s="361"/>
      <c r="AO1" s="361"/>
      <c r="AQ1" s="360" t="s">
        <v>43</v>
      </c>
      <c r="AR1" s="361"/>
      <c r="AS1" s="361"/>
      <c r="AT1" s="362"/>
    </row>
    <row r="2" spans="1:46">
      <c r="A2" s="1" t="s">
        <v>56</v>
      </c>
      <c r="B2" s="8" t="s">
        <v>82</v>
      </c>
      <c r="C2" s="1" t="s">
        <v>138</v>
      </c>
      <c r="D2" s="1" t="s">
        <v>80</v>
      </c>
      <c r="E2" s="1" t="s">
        <v>81</v>
      </c>
      <c r="F2" s="281" t="s">
        <v>139</v>
      </c>
      <c r="G2" s="281" t="s">
        <v>140</v>
      </c>
      <c r="H2" s="1" t="s">
        <v>80</v>
      </c>
      <c r="I2" s="1" t="s">
        <v>81</v>
      </c>
      <c r="J2" s="281" t="s">
        <v>139</v>
      </c>
      <c r="K2" s="281" t="s">
        <v>140</v>
      </c>
      <c r="L2" s="281"/>
      <c r="M2" s="1" t="s">
        <v>80</v>
      </c>
      <c r="N2" s="1" t="s">
        <v>81</v>
      </c>
      <c r="O2" s="281" t="s">
        <v>139</v>
      </c>
      <c r="P2" s="281" t="s">
        <v>140</v>
      </c>
      <c r="Q2" s="281"/>
      <c r="R2" s="1" t="s">
        <v>80</v>
      </c>
      <c r="S2" s="1" t="s">
        <v>81</v>
      </c>
      <c r="T2" s="281" t="s">
        <v>139</v>
      </c>
      <c r="U2" s="281" t="s">
        <v>140</v>
      </c>
      <c r="V2" s="281"/>
      <c r="W2" s="1" t="s">
        <v>80</v>
      </c>
      <c r="X2" s="1" t="s">
        <v>81</v>
      </c>
      <c r="Y2" s="281" t="s">
        <v>139</v>
      </c>
      <c r="Z2" s="281" t="s">
        <v>140</v>
      </c>
      <c r="AA2" s="281"/>
      <c r="AB2" s="1" t="s">
        <v>80</v>
      </c>
      <c r="AC2" s="1" t="s">
        <v>81</v>
      </c>
      <c r="AD2" s="281" t="s">
        <v>139</v>
      </c>
      <c r="AE2" s="281" t="s">
        <v>140</v>
      </c>
      <c r="AF2" s="282"/>
      <c r="AG2" s="283" t="s">
        <v>80</v>
      </c>
      <c r="AH2" s="283" t="s">
        <v>81</v>
      </c>
      <c r="AI2" s="284" t="s">
        <v>139</v>
      </c>
      <c r="AJ2" s="284" t="s">
        <v>140</v>
      </c>
      <c r="AK2" s="285"/>
      <c r="AL2" s="1" t="s">
        <v>80</v>
      </c>
      <c r="AM2" s="1" t="s">
        <v>81</v>
      </c>
      <c r="AN2" s="281" t="s">
        <v>139</v>
      </c>
      <c r="AO2" s="281" t="s">
        <v>140</v>
      </c>
      <c r="AQ2" s="286" t="s">
        <v>80</v>
      </c>
      <c r="AR2" s="144" t="s">
        <v>81</v>
      </c>
      <c r="AS2" s="281" t="s">
        <v>139</v>
      </c>
      <c r="AT2" s="281" t="s">
        <v>140</v>
      </c>
    </row>
    <row r="3" spans="1:46">
      <c r="A3" s="115">
        <v>44197</v>
      </c>
      <c r="B3" s="9">
        <v>4.4400000000000002E-2</v>
      </c>
      <c r="C3" s="34">
        <f>AVERAGE($B$3:B3)</f>
        <v>4.4400000000000002E-2</v>
      </c>
      <c r="D3" s="287">
        <f>F3-G3</f>
        <v>0</v>
      </c>
      <c r="E3" s="287">
        <f>AVERAGE($D$3:D3)</f>
        <v>0</v>
      </c>
      <c r="F3" s="288"/>
      <c r="G3" s="288"/>
      <c r="H3" s="287">
        <f>J3-K3</f>
        <v>0</v>
      </c>
      <c r="I3" s="287">
        <f>AVERAGE($H$3:H3)</f>
        <v>0</v>
      </c>
      <c r="J3" s="288"/>
      <c r="K3" s="288"/>
      <c r="L3" s="288"/>
      <c r="M3" s="288">
        <f>O3-P3</f>
        <v>0</v>
      </c>
      <c r="N3" s="287">
        <f>AVERAGE($M$3:M3)</f>
        <v>0</v>
      </c>
      <c r="O3" s="288"/>
      <c r="P3" s="288"/>
      <c r="Q3" s="288"/>
      <c r="R3" s="288">
        <f>T3-U3</f>
        <v>0</v>
      </c>
      <c r="S3" s="287">
        <f>AVERAGE($R$3:R3)</f>
        <v>0</v>
      </c>
      <c r="T3" s="288"/>
      <c r="U3" s="288"/>
      <c r="V3" s="288"/>
      <c r="W3" s="288">
        <f>Y3-Z3</f>
        <v>0</v>
      </c>
      <c r="X3" s="287">
        <f>AVERAGE($W$3:W3)</f>
        <v>0</v>
      </c>
      <c r="Y3" s="288"/>
      <c r="Z3" s="288"/>
      <c r="AA3" s="288"/>
      <c r="AB3" s="288"/>
      <c r="AC3" s="288"/>
      <c r="AD3" s="288"/>
      <c r="AE3" s="288"/>
      <c r="AF3" s="288"/>
      <c r="AG3" s="167">
        <v>0</v>
      </c>
      <c r="AK3" s="288"/>
      <c r="AL3" s="287">
        <f>AN3-AO3</f>
        <v>0</v>
      </c>
      <c r="AM3" s="287">
        <f>AVERAGE($AL$3:AL3)</f>
        <v>0</v>
      </c>
      <c r="AN3" s="288"/>
      <c r="AO3" s="288"/>
      <c r="AQ3" s="289">
        <v>0</v>
      </c>
    </row>
    <row r="4" spans="1:46">
      <c r="A4" s="115">
        <v>44198</v>
      </c>
      <c r="B4" s="9">
        <v>4.4400000000000002E-2</v>
      </c>
      <c r="C4" s="34">
        <f>AVERAGE($B$3:B4)</f>
        <v>4.4400000000000002E-2</v>
      </c>
      <c r="D4" s="287">
        <f t="shared" ref="D4:D67" si="0">D3+F4-G4</f>
        <v>0</v>
      </c>
      <c r="E4" s="287">
        <f>AVERAGE($D$3:D4)</f>
        <v>0</v>
      </c>
      <c r="F4" s="288"/>
      <c r="G4" s="288"/>
      <c r="H4" s="287">
        <f t="shared" ref="H4:H67" si="1">H3+J4-K4</f>
        <v>0</v>
      </c>
      <c r="I4" s="287">
        <f>AVERAGE($H$3:H4)</f>
        <v>0</v>
      </c>
      <c r="J4" s="288"/>
      <c r="K4" s="288"/>
      <c r="L4" s="288"/>
      <c r="M4" s="288">
        <f t="shared" ref="M4:M67" si="2">M3+O4-P4</f>
        <v>0</v>
      </c>
      <c r="N4" s="287">
        <f>AVERAGE($M$3:M4)</f>
        <v>0</v>
      </c>
      <c r="O4" s="288"/>
      <c r="P4" s="288"/>
      <c r="Q4" s="288"/>
      <c r="R4" s="288">
        <f t="shared" ref="R4:R67" si="3">R3+T4-U4</f>
        <v>0</v>
      </c>
      <c r="S4" s="287">
        <f>AVERAGE($R$3:R4)</f>
        <v>0</v>
      </c>
      <c r="T4" s="288"/>
      <c r="U4" s="288"/>
      <c r="V4" s="288"/>
      <c r="W4" s="288">
        <f t="shared" ref="W4:W67" si="4">W3+Y4-Z4</f>
        <v>0</v>
      </c>
      <c r="X4" s="287">
        <f>AVERAGE($W$3:W4)</f>
        <v>0</v>
      </c>
      <c r="Y4" s="288"/>
      <c r="Z4" s="288"/>
      <c r="AA4" s="288"/>
      <c r="AB4" s="288">
        <f t="shared" ref="AB4:AB67" si="5">AB3+AD4-AE4</f>
        <v>0</v>
      </c>
      <c r="AC4" s="288"/>
      <c r="AD4" s="288"/>
      <c r="AE4" s="288"/>
      <c r="AF4" s="288"/>
      <c r="AG4" s="167">
        <f t="shared" ref="AG4:AG67" si="6">AG3+AI4-AJ4</f>
        <v>0</v>
      </c>
      <c r="AK4" s="288"/>
      <c r="AL4" s="287">
        <f t="shared" ref="AL4:AL67" si="7">AL3+AN4-AO4</f>
        <v>0</v>
      </c>
      <c r="AM4" s="287">
        <f>AVERAGE($AL$3:AL4)</f>
        <v>0</v>
      </c>
      <c r="AN4" s="288"/>
      <c r="AO4" s="288"/>
      <c r="AQ4" s="289">
        <v>0</v>
      </c>
    </row>
    <row r="5" spans="1:46">
      <c r="A5" s="115">
        <v>44199</v>
      </c>
      <c r="B5" s="9">
        <v>4.4400000000000002E-2</v>
      </c>
      <c r="C5" s="34">
        <f>AVERAGE($B$3:B5)</f>
        <v>4.4400000000000002E-2</v>
      </c>
      <c r="D5" s="287">
        <f t="shared" si="0"/>
        <v>0</v>
      </c>
      <c r="E5" s="287">
        <f>AVERAGE($D$3:D5)</f>
        <v>0</v>
      </c>
      <c r="F5" s="288"/>
      <c r="G5" s="288"/>
      <c r="H5" s="287">
        <f t="shared" si="1"/>
        <v>0</v>
      </c>
      <c r="I5" s="287">
        <f>AVERAGE($H$3:H5)</f>
        <v>0</v>
      </c>
      <c r="J5" s="288"/>
      <c r="K5" s="288"/>
      <c r="L5" s="288"/>
      <c r="M5" s="288">
        <f t="shared" si="2"/>
        <v>0</v>
      </c>
      <c r="N5" s="287">
        <f>AVERAGE($M$3:M5)</f>
        <v>0</v>
      </c>
      <c r="O5" s="288"/>
      <c r="P5" s="288"/>
      <c r="Q5" s="288"/>
      <c r="R5" s="288">
        <f t="shared" si="3"/>
        <v>0</v>
      </c>
      <c r="S5" s="287">
        <f>AVERAGE($R$3:R5)</f>
        <v>0</v>
      </c>
      <c r="T5" s="288"/>
      <c r="U5" s="288"/>
      <c r="V5" s="288"/>
      <c r="W5" s="288">
        <f t="shared" si="4"/>
        <v>0</v>
      </c>
      <c r="X5" s="287">
        <f>AVERAGE($W$3:W5)</f>
        <v>0</v>
      </c>
      <c r="Y5" s="288"/>
      <c r="Z5" s="288"/>
      <c r="AA5" s="288"/>
      <c r="AB5" s="288">
        <f t="shared" si="5"/>
        <v>0</v>
      </c>
      <c r="AC5" s="288"/>
      <c r="AD5" s="288"/>
      <c r="AE5" s="288"/>
      <c r="AF5" s="288"/>
      <c r="AG5" s="167">
        <f t="shared" si="6"/>
        <v>0</v>
      </c>
      <c r="AK5" s="288"/>
      <c r="AL5" s="287">
        <f t="shared" si="7"/>
        <v>0</v>
      </c>
      <c r="AM5" s="287">
        <f>AVERAGE($AL$3:AL5)</f>
        <v>0</v>
      </c>
      <c r="AN5" s="288"/>
      <c r="AO5" s="288"/>
      <c r="AQ5" s="289">
        <v>0</v>
      </c>
    </row>
    <row r="6" spans="1:46">
      <c r="A6" s="115">
        <v>44200</v>
      </c>
      <c r="B6" s="9">
        <v>4.4400000000000002E-2</v>
      </c>
      <c r="C6" s="34">
        <f>AVERAGE($B$3:B6)</f>
        <v>4.4400000000000002E-2</v>
      </c>
      <c r="D6" s="287">
        <f t="shared" si="0"/>
        <v>0</v>
      </c>
      <c r="E6" s="287">
        <f>AVERAGE($D$3:D6)</f>
        <v>0</v>
      </c>
      <c r="F6" s="288"/>
      <c r="G6" s="288"/>
      <c r="H6" s="287">
        <f t="shared" si="1"/>
        <v>0</v>
      </c>
      <c r="I6" s="287">
        <f>AVERAGE($H$3:H6)</f>
        <v>0</v>
      </c>
      <c r="J6" s="288"/>
      <c r="K6" s="288"/>
      <c r="L6" s="288"/>
      <c r="M6" s="288">
        <f t="shared" si="2"/>
        <v>0</v>
      </c>
      <c r="N6" s="287">
        <f>AVERAGE($M$3:M6)</f>
        <v>0</v>
      </c>
      <c r="O6" s="288"/>
      <c r="P6" s="288"/>
      <c r="Q6" s="288"/>
      <c r="R6" s="288">
        <f t="shared" si="3"/>
        <v>0</v>
      </c>
      <c r="S6" s="287">
        <f>AVERAGE($R$3:R6)</f>
        <v>0</v>
      </c>
      <c r="T6" s="288"/>
      <c r="U6" s="288"/>
      <c r="V6" s="288"/>
      <c r="W6" s="288">
        <f t="shared" si="4"/>
        <v>0</v>
      </c>
      <c r="X6" s="287">
        <f>AVERAGE($W$3:W6)</f>
        <v>0</v>
      </c>
      <c r="Y6" s="288"/>
      <c r="Z6" s="288"/>
      <c r="AA6" s="288"/>
      <c r="AB6" s="288">
        <f t="shared" si="5"/>
        <v>0</v>
      </c>
      <c r="AC6" s="288"/>
      <c r="AD6" s="288"/>
      <c r="AE6" s="288"/>
      <c r="AF6" s="288"/>
      <c r="AG6" s="167">
        <f t="shared" si="6"/>
        <v>0</v>
      </c>
      <c r="AK6" s="288"/>
      <c r="AL6" s="287">
        <f t="shared" si="7"/>
        <v>0</v>
      </c>
      <c r="AM6" s="287">
        <f>AVERAGE($AL$3:AL6)</f>
        <v>0</v>
      </c>
      <c r="AN6" s="288"/>
      <c r="AO6" s="288"/>
      <c r="AQ6" s="289">
        <v>0</v>
      </c>
    </row>
    <row r="7" spans="1:46">
      <c r="A7" s="115">
        <v>44201</v>
      </c>
      <c r="B7" s="9">
        <v>4.4400000000000002E-2</v>
      </c>
      <c r="C7" s="34">
        <f>AVERAGE($B$3:B7)</f>
        <v>4.4400000000000002E-2</v>
      </c>
      <c r="D7" s="287">
        <f t="shared" si="0"/>
        <v>0</v>
      </c>
      <c r="E7" s="287">
        <f>AVERAGE($D$3:D7)</f>
        <v>0</v>
      </c>
      <c r="F7" s="288"/>
      <c r="G7" s="288"/>
      <c r="H7" s="287">
        <f t="shared" si="1"/>
        <v>0</v>
      </c>
      <c r="I7" s="287">
        <f>AVERAGE($H$3:H7)</f>
        <v>0</v>
      </c>
      <c r="J7" s="288"/>
      <c r="K7" s="288"/>
      <c r="L7" s="288"/>
      <c r="M7" s="288">
        <f t="shared" si="2"/>
        <v>0</v>
      </c>
      <c r="N7" s="287">
        <f>AVERAGE($M$3:M7)</f>
        <v>0</v>
      </c>
      <c r="O7" s="288"/>
      <c r="P7" s="288"/>
      <c r="Q7" s="288"/>
      <c r="R7" s="288">
        <f t="shared" si="3"/>
        <v>0</v>
      </c>
      <c r="S7" s="287">
        <f>AVERAGE($R$3:R7)</f>
        <v>0</v>
      </c>
      <c r="T7" s="288"/>
      <c r="U7" s="288"/>
      <c r="V7" s="288"/>
      <c r="W7" s="288">
        <f t="shared" si="4"/>
        <v>0</v>
      </c>
      <c r="X7" s="287">
        <f>AVERAGE($W$3:W7)</f>
        <v>0</v>
      </c>
      <c r="Y7" s="288"/>
      <c r="Z7" s="288"/>
      <c r="AA7" s="288"/>
      <c r="AB7" s="288">
        <f t="shared" si="5"/>
        <v>0</v>
      </c>
      <c r="AC7" s="288"/>
      <c r="AD7" s="288"/>
      <c r="AE7" s="288"/>
      <c r="AF7" s="288"/>
      <c r="AG7" s="167">
        <f t="shared" si="6"/>
        <v>0</v>
      </c>
      <c r="AK7" s="288"/>
      <c r="AL7" s="287">
        <f t="shared" si="7"/>
        <v>0</v>
      </c>
      <c r="AM7" s="287">
        <f>AVERAGE($AL$3:AL7)</f>
        <v>0</v>
      </c>
      <c r="AN7" s="288"/>
      <c r="AO7" s="288"/>
      <c r="AQ7" s="289">
        <v>0</v>
      </c>
    </row>
    <row r="8" spans="1:46">
      <c r="A8" s="115">
        <v>44202</v>
      </c>
      <c r="B8" s="9">
        <v>4.4400000000000002E-2</v>
      </c>
      <c r="C8" s="34">
        <f>AVERAGE($B$3:B8)</f>
        <v>4.4400000000000002E-2</v>
      </c>
      <c r="D8" s="287">
        <f t="shared" si="0"/>
        <v>0</v>
      </c>
      <c r="E8" s="287">
        <f>AVERAGE($D$3:D8)</f>
        <v>0</v>
      </c>
      <c r="F8" s="115"/>
      <c r="G8" s="115"/>
      <c r="H8" s="287">
        <f t="shared" si="1"/>
        <v>0</v>
      </c>
      <c r="I8" s="287">
        <f>AVERAGE($H$3:H8)</f>
        <v>0</v>
      </c>
      <c r="J8" s="288"/>
      <c r="K8" s="288"/>
      <c r="L8" s="288"/>
      <c r="M8" s="288">
        <f t="shared" si="2"/>
        <v>0</v>
      </c>
      <c r="N8" s="287">
        <f>AVERAGE($M$3:M8)</f>
        <v>0</v>
      </c>
      <c r="O8" s="288"/>
      <c r="P8" s="288"/>
      <c r="Q8" s="288"/>
      <c r="R8" s="288">
        <f t="shared" si="3"/>
        <v>0</v>
      </c>
      <c r="S8" s="287">
        <f>AVERAGE($R$3:R8)</f>
        <v>0</v>
      </c>
      <c r="T8" s="288"/>
      <c r="U8" s="288"/>
      <c r="V8" s="288"/>
      <c r="W8" s="288">
        <f t="shared" si="4"/>
        <v>0</v>
      </c>
      <c r="X8" s="287">
        <f>AVERAGE($W$3:W8)</f>
        <v>0</v>
      </c>
      <c r="Y8" s="288"/>
      <c r="Z8" s="288"/>
      <c r="AA8" s="288"/>
      <c r="AB8" s="288">
        <f t="shared" si="5"/>
        <v>0</v>
      </c>
      <c r="AC8" s="288"/>
      <c r="AD8" s="288"/>
      <c r="AE8" s="288"/>
      <c r="AF8" s="288"/>
      <c r="AG8" s="167">
        <f t="shared" si="6"/>
        <v>0</v>
      </c>
      <c r="AK8" s="288"/>
      <c r="AL8" s="287">
        <f t="shared" si="7"/>
        <v>0</v>
      </c>
      <c r="AM8" s="287">
        <f>AVERAGE($AL$3:AL8)</f>
        <v>0</v>
      </c>
      <c r="AN8" s="288"/>
      <c r="AO8" s="288"/>
      <c r="AQ8" s="289">
        <v>0</v>
      </c>
    </row>
    <row r="9" spans="1:46">
      <c r="A9" s="115">
        <v>44203</v>
      </c>
      <c r="B9" s="9">
        <v>4.4400000000000002E-2</v>
      </c>
      <c r="C9" s="34">
        <f>AVERAGE($B$3:B9)</f>
        <v>4.4400000000000002E-2</v>
      </c>
      <c r="D9" s="287">
        <f t="shared" si="0"/>
        <v>0</v>
      </c>
      <c r="E9" s="287">
        <f>AVERAGE($D$3:D9)</f>
        <v>0</v>
      </c>
      <c r="F9" s="115"/>
      <c r="G9" s="115"/>
      <c r="H9" s="287">
        <f t="shared" si="1"/>
        <v>0</v>
      </c>
      <c r="I9" s="287">
        <f>AVERAGE($H$3:H9)</f>
        <v>0</v>
      </c>
      <c r="J9" s="288"/>
      <c r="K9" s="288"/>
      <c r="L9" s="288"/>
      <c r="M9" s="288">
        <f t="shared" si="2"/>
        <v>0</v>
      </c>
      <c r="N9" s="287">
        <f>AVERAGE($M$3:M9)</f>
        <v>0</v>
      </c>
      <c r="O9" s="288"/>
      <c r="P9" s="288"/>
      <c r="Q9" s="288"/>
      <c r="R9" s="288">
        <f t="shared" si="3"/>
        <v>0</v>
      </c>
      <c r="S9" s="287">
        <f>AVERAGE($R$3:R9)</f>
        <v>0</v>
      </c>
      <c r="T9" s="288"/>
      <c r="U9" s="288"/>
      <c r="V9" s="288"/>
      <c r="W9" s="288">
        <f t="shared" si="4"/>
        <v>0</v>
      </c>
      <c r="X9" s="287">
        <f>AVERAGE($W$3:W9)</f>
        <v>0</v>
      </c>
      <c r="Y9" s="288"/>
      <c r="Z9" s="288"/>
      <c r="AA9" s="288"/>
      <c r="AB9" s="288">
        <f t="shared" si="5"/>
        <v>0</v>
      </c>
      <c r="AC9" s="288"/>
      <c r="AD9" s="288"/>
      <c r="AE9" s="288"/>
      <c r="AF9" s="288"/>
      <c r="AG9" s="167">
        <f t="shared" si="6"/>
        <v>0</v>
      </c>
      <c r="AK9" s="288"/>
      <c r="AL9" s="287">
        <f t="shared" si="7"/>
        <v>0</v>
      </c>
      <c r="AM9" s="287">
        <f>AVERAGE($AL$3:AL9)</f>
        <v>0</v>
      </c>
      <c r="AN9" s="288"/>
      <c r="AO9" s="288"/>
      <c r="AQ9" s="289">
        <v>0</v>
      </c>
    </row>
    <row r="10" spans="1:46">
      <c r="A10" s="115">
        <v>44204</v>
      </c>
      <c r="B10" s="9">
        <v>4.4400000000000002E-2</v>
      </c>
      <c r="C10" s="34">
        <f>AVERAGE($B$3:B10)</f>
        <v>4.4400000000000002E-2</v>
      </c>
      <c r="D10" s="287">
        <f t="shared" si="0"/>
        <v>0</v>
      </c>
      <c r="E10" s="287">
        <f>AVERAGE($D$3:D10)</f>
        <v>0</v>
      </c>
      <c r="F10" s="115"/>
      <c r="G10" s="115"/>
      <c r="H10" s="287">
        <f t="shared" si="1"/>
        <v>0</v>
      </c>
      <c r="I10" s="287">
        <f>AVERAGE($H$3:H10)</f>
        <v>0</v>
      </c>
      <c r="J10" s="288"/>
      <c r="K10" s="288"/>
      <c r="L10" s="288"/>
      <c r="M10" s="288">
        <f t="shared" si="2"/>
        <v>0</v>
      </c>
      <c r="N10" s="287">
        <f>AVERAGE($M$3:M10)</f>
        <v>0</v>
      </c>
      <c r="O10" s="288"/>
      <c r="P10" s="288"/>
      <c r="Q10" s="288"/>
      <c r="R10" s="288">
        <f t="shared" si="3"/>
        <v>0</v>
      </c>
      <c r="S10" s="287">
        <f>AVERAGE($R$3:R10)</f>
        <v>0</v>
      </c>
      <c r="T10" s="288"/>
      <c r="U10" s="288"/>
      <c r="V10" s="288"/>
      <c r="W10" s="288">
        <f t="shared" si="4"/>
        <v>0</v>
      </c>
      <c r="X10" s="287">
        <f>AVERAGE($W$3:W10)</f>
        <v>0</v>
      </c>
      <c r="Y10" s="288"/>
      <c r="Z10" s="288"/>
      <c r="AA10" s="288"/>
      <c r="AB10" s="288">
        <f t="shared" si="5"/>
        <v>0</v>
      </c>
      <c r="AC10" s="288"/>
      <c r="AD10" s="288"/>
      <c r="AE10" s="288"/>
      <c r="AF10" s="288"/>
      <c r="AG10" s="167">
        <f t="shared" si="6"/>
        <v>0</v>
      </c>
      <c r="AK10" s="288"/>
      <c r="AL10" s="287">
        <f t="shared" si="7"/>
        <v>0</v>
      </c>
      <c r="AM10" s="287">
        <f>AVERAGE($AL$3:AL10)</f>
        <v>0</v>
      </c>
      <c r="AN10" s="288"/>
      <c r="AO10" s="288"/>
      <c r="AQ10" s="289">
        <v>0</v>
      </c>
    </row>
    <row r="11" spans="1:46">
      <c r="A11" s="115">
        <v>44205</v>
      </c>
      <c r="B11" s="9">
        <v>4.4400000000000002E-2</v>
      </c>
      <c r="C11" s="34">
        <f>AVERAGE($B$3:B11)</f>
        <v>4.4400000000000002E-2</v>
      </c>
      <c r="D11" s="287">
        <f t="shared" si="0"/>
        <v>0</v>
      </c>
      <c r="E11" s="287">
        <f>AVERAGE($D$3:D11)</f>
        <v>0</v>
      </c>
      <c r="F11" s="115"/>
      <c r="G11" s="115"/>
      <c r="H11" s="287">
        <f t="shared" si="1"/>
        <v>0</v>
      </c>
      <c r="I11" s="287">
        <f>AVERAGE($H$3:H11)</f>
        <v>0</v>
      </c>
      <c r="J11" s="288"/>
      <c r="K11" s="288"/>
      <c r="L11" s="288"/>
      <c r="M11" s="288">
        <f t="shared" si="2"/>
        <v>0</v>
      </c>
      <c r="N11" s="287">
        <f>AVERAGE($M$3:M11)</f>
        <v>0</v>
      </c>
      <c r="O11" s="288"/>
      <c r="P11" s="288"/>
      <c r="Q11" s="288"/>
      <c r="R11" s="288">
        <f t="shared" si="3"/>
        <v>0</v>
      </c>
      <c r="S11" s="287">
        <f>AVERAGE($R$3:R11)</f>
        <v>0</v>
      </c>
      <c r="T11" s="288"/>
      <c r="U11" s="288"/>
      <c r="V11" s="288"/>
      <c r="W11" s="288">
        <f t="shared" si="4"/>
        <v>0</v>
      </c>
      <c r="X11" s="287">
        <f>AVERAGE($W$3:W11)</f>
        <v>0</v>
      </c>
      <c r="Y11" s="288"/>
      <c r="Z11" s="288"/>
      <c r="AA11" s="288"/>
      <c r="AB11" s="288">
        <f t="shared" si="5"/>
        <v>0</v>
      </c>
      <c r="AC11" s="288"/>
      <c r="AD11" s="288"/>
      <c r="AE11" s="288"/>
      <c r="AF11" s="288"/>
      <c r="AG11" s="167">
        <f t="shared" si="6"/>
        <v>0</v>
      </c>
      <c r="AK11" s="288"/>
      <c r="AL11" s="287">
        <f t="shared" si="7"/>
        <v>0</v>
      </c>
      <c r="AM11" s="287">
        <f>AVERAGE($AL$3:AL11)</f>
        <v>0</v>
      </c>
      <c r="AN11" s="288"/>
      <c r="AO11" s="288"/>
      <c r="AQ11" s="289">
        <v>0</v>
      </c>
    </row>
    <row r="12" spans="1:46">
      <c r="A12" s="115">
        <v>44206</v>
      </c>
      <c r="B12" s="9">
        <v>4.4400000000000002E-2</v>
      </c>
      <c r="C12" s="34">
        <f>AVERAGE($B$3:B12)</f>
        <v>4.4400000000000002E-2</v>
      </c>
      <c r="D12" s="287">
        <f t="shared" si="0"/>
        <v>0</v>
      </c>
      <c r="E12" s="287">
        <f>AVERAGE($D$3:D12)</f>
        <v>0</v>
      </c>
      <c r="F12" s="115"/>
      <c r="G12" s="115"/>
      <c r="H12" s="287">
        <f t="shared" si="1"/>
        <v>0</v>
      </c>
      <c r="I12" s="287">
        <f>AVERAGE($H$3:H12)</f>
        <v>0</v>
      </c>
      <c r="J12" s="288"/>
      <c r="K12" s="288"/>
      <c r="L12" s="288"/>
      <c r="M12" s="288">
        <f t="shared" si="2"/>
        <v>0</v>
      </c>
      <c r="N12" s="287">
        <f>AVERAGE($M$3:M12)</f>
        <v>0</v>
      </c>
      <c r="O12" s="288"/>
      <c r="P12" s="288"/>
      <c r="Q12" s="288"/>
      <c r="R12" s="288">
        <f t="shared" si="3"/>
        <v>0</v>
      </c>
      <c r="S12" s="287">
        <f>AVERAGE($R$3:R12)</f>
        <v>0</v>
      </c>
      <c r="T12" s="288"/>
      <c r="U12" s="288"/>
      <c r="V12" s="288"/>
      <c r="W12" s="288">
        <f t="shared" si="4"/>
        <v>0</v>
      </c>
      <c r="X12" s="287">
        <f>AVERAGE($W$3:W12)</f>
        <v>0</v>
      </c>
      <c r="Y12" s="288"/>
      <c r="Z12" s="288"/>
      <c r="AA12" s="288"/>
      <c r="AB12" s="288">
        <f t="shared" si="5"/>
        <v>0</v>
      </c>
      <c r="AC12" s="288"/>
      <c r="AD12" s="288"/>
      <c r="AE12" s="288"/>
      <c r="AF12" s="288"/>
      <c r="AG12" s="167">
        <f t="shared" si="6"/>
        <v>0</v>
      </c>
      <c r="AK12" s="288"/>
      <c r="AL12" s="287">
        <f t="shared" si="7"/>
        <v>0</v>
      </c>
      <c r="AM12" s="287">
        <f>AVERAGE($AL$3:AL12)</f>
        <v>0</v>
      </c>
      <c r="AN12" s="288"/>
      <c r="AO12" s="288"/>
      <c r="AQ12" s="289">
        <v>0</v>
      </c>
    </row>
    <row r="13" spans="1:46">
      <c r="A13" s="115">
        <v>44207</v>
      </c>
      <c r="B13" s="9">
        <v>4.4400000000000002E-2</v>
      </c>
      <c r="C13" s="34">
        <f>AVERAGE($B$3:B13)</f>
        <v>4.4400000000000002E-2</v>
      </c>
      <c r="D13" s="287">
        <f t="shared" si="0"/>
        <v>0</v>
      </c>
      <c r="E13" s="287">
        <f>AVERAGE($D$3:D13)</f>
        <v>0</v>
      </c>
      <c r="F13" s="115"/>
      <c r="G13" s="115"/>
      <c r="H13" s="287">
        <f t="shared" si="1"/>
        <v>0</v>
      </c>
      <c r="I13" s="287">
        <f>AVERAGE($H$3:H13)</f>
        <v>0</v>
      </c>
      <c r="J13" s="288"/>
      <c r="K13" s="288"/>
      <c r="L13" s="288"/>
      <c r="M13" s="288">
        <f t="shared" si="2"/>
        <v>0</v>
      </c>
      <c r="N13" s="287">
        <f>AVERAGE($M$3:M13)</f>
        <v>0</v>
      </c>
      <c r="O13" s="288"/>
      <c r="P13" s="288"/>
      <c r="Q13" s="288"/>
      <c r="R13" s="288">
        <f t="shared" si="3"/>
        <v>0</v>
      </c>
      <c r="S13" s="287">
        <f>AVERAGE($R$3:R13)</f>
        <v>0</v>
      </c>
      <c r="T13" s="288"/>
      <c r="U13" s="288"/>
      <c r="V13" s="288"/>
      <c r="W13" s="288">
        <f t="shared" si="4"/>
        <v>0</v>
      </c>
      <c r="X13" s="287">
        <f>AVERAGE($W$3:W13)</f>
        <v>0</v>
      </c>
      <c r="Y13" s="288"/>
      <c r="Z13" s="288"/>
      <c r="AA13" s="288"/>
      <c r="AB13" s="288">
        <f t="shared" si="5"/>
        <v>0</v>
      </c>
      <c r="AC13" s="288"/>
      <c r="AD13" s="288"/>
      <c r="AE13" s="288"/>
      <c r="AF13" s="288"/>
      <c r="AG13" s="167">
        <f t="shared" si="6"/>
        <v>0</v>
      </c>
      <c r="AK13" s="288"/>
      <c r="AL13" s="287">
        <f t="shared" si="7"/>
        <v>0</v>
      </c>
      <c r="AM13" s="287">
        <f>AVERAGE($AL$3:AL13)</f>
        <v>0</v>
      </c>
      <c r="AN13" s="288"/>
      <c r="AO13" s="288"/>
      <c r="AQ13" s="289">
        <v>0</v>
      </c>
    </row>
    <row r="14" spans="1:46">
      <c r="A14" s="115">
        <v>44208</v>
      </c>
      <c r="B14" s="9">
        <v>4.4400000000000002E-2</v>
      </c>
      <c r="C14" s="34">
        <f>AVERAGE($B$3:B14)</f>
        <v>4.4400000000000002E-2</v>
      </c>
      <c r="D14" s="287">
        <f t="shared" si="0"/>
        <v>0</v>
      </c>
      <c r="E14" s="287">
        <f>AVERAGE($D$3:D14)</f>
        <v>0</v>
      </c>
      <c r="F14" s="115"/>
      <c r="G14" s="115"/>
      <c r="H14" s="287">
        <f t="shared" si="1"/>
        <v>0</v>
      </c>
      <c r="I14" s="287">
        <f>AVERAGE($H$3:H14)</f>
        <v>0</v>
      </c>
      <c r="J14" s="288"/>
      <c r="K14" s="288"/>
      <c r="L14" s="288"/>
      <c r="M14" s="288">
        <f t="shared" si="2"/>
        <v>0</v>
      </c>
      <c r="N14" s="287">
        <f>AVERAGE($M$3:M14)</f>
        <v>0</v>
      </c>
      <c r="O14" s="288"/>
      <c r="P14" s="288"/>
      <c r="Q14" s="288"/>
      <c r="R14" s="288">
        <f t="shared" si="3"/>
        <v>0</v>
      </c>
      <c r="S14" s="287">
        <f>AVERAGE($R$3:R14)</f>
        <v>0</v>
      </c>
      <c r="T14" s="288"/>
      <c r="U14" s="288"/>
      <c r="V14" s="288"/>
      <c r="W14" s="288">
        <f t="shared" si="4"/>
        <v>0</v>
      </c>
      <c r="X14" s="287">
        <f>AVERAGE($W$3:W14)</f>
        <v>0</v>
      </c>
      <c r="Y14" s="288"/>
      <c r="Z14" s="288"/>
      <c r="AA14" s="288"/>
      <c r="AB14" s="288">
        <f t="shared" si="5"/>
        <v>0</v>
      </c>
      <c r="AC14" s="288"/>
      <c r="AD14" s="288"/>
      <c r="AE14" s="288"/>
      <c r="AF14" s="288"/>
      <c r="AG14" s="167">
        <f t="shared" si="6"/>
        <v>0</v>
      </c>
      <c r="AK14" s="288"/>
      <c r="AL14" s="287">
        <f t="shared" si="7"/>
        <v>0</v>
      </c>
      <c r="AM14" s="287">
        <f>AVERAGE($AL$3:AL14)</f>
        <v>0</v>
      </c>
      <c r="AN14" s="288"/>
      <c r="AO14" s="288"/>
      <c r="AQ14" s="289">
        <v>0</v>
      </c>
    </row>
    <row r="15" spans="1:46">
      <c r="A15" s="115">
        <v>44209</v>
      </c>
      <c r="B15" s="9">
        <v>4.4400000000000002E-2</v>
      </c>
      <c r="C15" s="34">
        <f>AVERAGE($B$3:B15)</f>
        <v>4.4400000000000002E-2</v>
      </c>
      <c r="D15" s="287">
        <f t="shared" si="0"/>
        <v>0</v>
      </c>
      <c r="E15" s="287">
        <f>AVERAGE($D$3:D15)</f>
        <v>0</v>
      </c>
      <c r="F15" s="115"/>
      <c r="G15" s="115"/>
      <c r="H15" s="287">
        <f t="shared" si="1"/>
        <v>0</v>
      </c>
      <c r="I15" s="287">
        <f>AVERAGE($H$3:H15)</f>
        <v>0</v>
      </c>
      <c r="J15" s="288"/>
      <c r="K15" s="288"/>
      <c r="L15" s="288"/>
      <c r="M15" s="288">
        <f t="shared" si="2"/>
        <v>0</v>
      </c>
      <c r="N15" s="287">
        <f>AVERAGE($M$3:M15)</f>
        <v>0</v>
      </c>
      <c r="O15" s="288"/>
      <c r="P15" s="288"/>
      <c r="Q15" s="288"/>
      <c r="R15" s="288">
        <f t="shared" si="3"/>
        <v>0</v>
      </c>
      <c r="S15" s="287">
        <f>AVERAGE($R$3:R15)</f>
        <v>0</v>
      </c>
      <c r="T15" s="288"/>
      <c r="U15" s="288"/>
      <c r="V15" s="288"/>
      <c r="W15" s="288">
        <f t="shared" si="4"/>
        <v>0</v>
      </c>
      <c r="X15" s="287">
        <f>AVERAGE($W$3:W15)</f>
        <v>0</v>
      </c>
      <c r="Y15" s="288"/>
      <c r="Z15" s="288"/>
      <c r="AA15" s="288"/>
      <c r="AB15" s="288">
        <f t="shared" si="5"/>
        <v>0</v>
      </c>
      <c r="AC15" s="288"/>
      <c r="AD15" s="288"/>
      <c r="AE15" s="288"/>
      <c r="AF15" s="288"/>
      <c r="AG15" s="167">
        <f t="shared" si="6"/>
        <v>0</v>
      </c>
      <c r="AK15" s="288"/>
      <c r="AL15" s="287">
        <f t="shared" si="7"/>
        <v>0</v>
      </c>
      <c r="AM15" s="287">
        <f>AVERAGE($AL$3:AL15)</f>
        <v>0</v>
      </c>
      <c r="AN15" s="288"/>
      <c r="AO15" s="288"/>
      <c r="AQ15" s="289">
        <v>0</v>
      </c>
    </row>
    <row r="16" spans="1:46">
      <c r="A16" s="115">
        <v>44210</v>
      </c>
      <c r="B16" s="9">
        <v>4.4400000000000002E-2</v>
      </c>
      <c r="C16" s="34">
        <f>AVERAGE($B$3:B16)</f>
        <v>4.4400000000000002E-2</v>
      </c>
      <c r="D16" s="287">
        <f t="shared" si="0"/>
        <v>0</v>
      </c>
      <c r="E16" s="287">
        <f>AVERAGE($D$3:D16)</f>
        <v>0</v>
      </c>
      <c r="F16" s="115"/>
      <c r="G16" s="115"/>
      <c r="H16" s="287">
        <f t="shared" si="1"/>
        <v>0</v>
      </c>
      <c r="I16" s="287">
        <f>AVERAGE($H$3:H16)</f>
        <v>0</v>
      </c>
      <c r="J16" s="288"/>
      <c r="K16" s="288"/>
      <c r="L16" s="288"/>
      <c r="M16" s="288">
        <f t="shared" si="2"/>
        <v>0</v>
      </c>
      <c r="N16" s="287">
        <f>AVERAGE($M$3:M16)</f>
        <v>0</v>
      </c>
      <c r="O16" s="288"/>
      <c r="P16" s="288"/>
      <c r="Q16" s="288"/>
      <c r="R16" s="288">
        <f t="shared" si="3"/>
        <v>0</v>
      </c>
      <c r="S16" s="287">
        <f>AVERAGE($R$3:R16)</f>
        <v>0</v>
      </c>
      <c r="T16" s="288"/>
      <c r="U16" s="288"/>
      <c r="V16" s="288"/>
      <c r="W16" s="288">
        <f t="shared" si="4"/>
        <v>0</v>
      </c>
      <c r="X16" s="287">
        <f>AVERAGE($W$3:W16)</f>
        <v>0</v>
      </c>
      <c r="Y16" s="288"/>
      <c r="Z16" s="288"/>
      <c r="AA16" s="288"/>
      <c r="AB16" s="288">
        <f t="shared" si="5"/>
        <v>0</v>
      </c>
      <c r="AC16" s="288"/>
      <c r="AD16" s="288"/>
      <c r="AE16" s="288"/>
      <c r="AF16" s="288"/>
      <c r="AG16" s="167">
        <f t="shared" si="6"/>
        <v>0</v>
      </c>
      <c r="AK16" s="288"/>
      <c r="AL16" s="287">
        <f t="shared" si="7"/>
        <v>0</v>
      </c>
      <c r="AM16" s="287">
        <f>AVERAGE($AL$3:AL16)</f>
        <v>0</v>
      </c>
      <c r="AN16" s="288"/>
      <c r="AO16" s="288"/>
      <c r="AQ16" s="289">
        <v>0</v>
      </c>
    </row>
    <row r="17" spans="1:43">
      <c r="A17" s="115">
        <v>44211</v>
      </c>
      <c r="B17" s="9">
        <v>4.4400000000000002E-2</v>
      </c>
      <c r="C17" s="34">
        <f>AVERAGE($B$3:B17)</f>
        <v>4.4400000000000002E-2</v>
      </c>
      <c r="D17" s="287">
        <f t="shared" si="0"/>
        <v>0</v>
      </c>
      <c r="E17" s="287">
        <f>AVERAGE($D$3:D17)</f>
        <v>0</v>
      </c>
      <c r="F17" s="115"/>
      <c r="G17" s="115"/>
      <c r="H17" s="287">
        <f t="shared" si="1"/>
        <v>0</v>
      </c>
      <c r="I17" s="287">
        <f>AVERAGE($H$3:H17)</f>
        <v>0</v>
      </c>
      <c r="J17" s="288"/>
      <c r="K17" s="288"/>
      <c r="L17" s="288"/>
      <c r="M17" s="288">
        <f t="shared" si="2"/>
        <v>0</v>
      </c>
      <c r="N17" s="287">
        <f>AVERAGE($M$3:M17)</f>
        <v>0</v>
      </c>
      <c r="O17" s="288"/>
      <c r="P17" s="288"/>
      <c r="Q17" s="288"/>
      <c r="R17" s="288">
        <f t="shared" si="3"/>
        <v>0</v>
      </c>
      <c r="S17" s="287">
        <f>AVERAGE($R$3:R17)</f>
        <v>0</v>
      </c>
      <c r="T17" s="288"/>
      <c r="U17" s="288"/>
      <c r="V17" s="288"/>
      <c r="W17" s="288">
        <f t="shared" si="4"/>
        <v>0</v>
      </c>
      <c r="X17" s="287">
        <f>AVERAGE($W$3:W17)</f>
        <v>0</v>
      </c>
      <c r="Y17" s="288"/>
      <c r="Z17" s="288"/>
      <c r="AA17" s="288"/>
      <c r="AB17" s="288">
        <f t="shared" si="5"/>
        <v>0</v>
      </c>
      <c r="AC17" s="288"/>
      <c r="AD17" s="288"/>
      <c r="AE17" s="288"/>
      <c r="AF17" s="288"/>
      <c r="AG17" s="167">
        <f t="shared" si="6"/>
        <v>0</v>
      </c>
      <c r="AK17" s="288"/>
      <c r="AL17" s="287">
        <f t="shared" si="7"/>
        <v>0</v>
      </c>
      <c r="AM17" s="287">
        <f>AVERAGE($AL$3:AL17)</f>
        <v>0</v>
      </c>
      <c r="AN17" s="288"/>
      <c r="AO17" s="288"/>
      <c r="AQ17" s="289">
        <v>0</v>
      </c>
    </row>
    <row r="18" spans="1:43">
      <c r="A18" s="115">
        <v>44212</v>
      </c>
      <c r="B18" s="9">
        <v>4.4400000000000002E-2</v>
      </c>
      <c r="C18" s="34">
        <f>AVERAGE($B$3:B18)</f>
        <v>4.4400000000000002E-2</v>
      </c>
      <c r="D18" s="287">
        <f t="shared" si="0"/>
        <v>0</v>
      </c>
      <c r="E18" s="287">
        <f>AVERAGE($D$3:D18)</f>
        <v>0</v>
      </c>
      <c r="F18" s="115"/>
      <c r="G18" s="115"/>
      <c r="H18" s="287">
        <f t="shared" si="1"/>
        <v>0</v>
      </c>
      <c r="I18" s="287">
        <f>AVERAGE($H$3:H18)</f>
        <v>0</v>
      </c>
      <c r="J18" s="288"/>
      <c r="K18" s="288"/>
      <c r="L18" s="288"/>
      <c r="M18" s="288">
        <f t="shared" si="2"/>
        <v>0</v>
      </c>
      <c r="N18" s="287">
        <f>AVERAGE($M$3:M18)</f>
        <v>0</v>
      </c>
      <c r="O18" s="288"/>
      <c r="P18" s="288"/>
      <c r="Q18" s="288"/>
      <c r="R18" s="288">
        <f t="shared" si="3"/>
        <v>0</v>
      </c>
      <c r="S18" s="287">
        <f>AVERAGE($R$3:R18)</f>
        <v>0</v>
      </c>
      <c r="T18" s="288"/>
      <c r="U18" s="288"/>
      <c r="V18" s="288"/>
      <c r="W18" s="288">
        <f t="shared" si="4"/>
        <v>0</v>
      </c>
      <c r="X18" s="287">
        <f>AVERAGE($W$3:W18)</f>
        <v>0</v>
      </c>
      <c r="Y18" s="288"/>
      <c r="Z18" s="288"/>
      <c r="AA18" s="288"/>
      <c r="AB18" s="288">
        <f t="shared" si="5"/>
        <v>0</v>
      </c>
      <c r="AC18" s="288"/>
      <c r="AD18" s="288"/>
      <c r="AE18" s="288"/>
      <c r="AF18" s="288"/>
      <c r="AG18" s="167">
        <f t="shared" si="6"/>
        <v>0</v>
      </c>
      <c r="AK18" s="288"/>
      <c r="AL18" s="287">
        <f t="shared" si="7"/>
        <v>0</v>
      </c>
      <c r="AM18" s="287">
        <f>AVERAGE($AL$3:AL18)</f>
        <v>0</v>
      </c>
      <c r="AN18" s="288"/>
      <c r="AO18" s="288"/>
      <c r="AQ18" s="289">
        <v>0</v>
      </c>
    </row>
    <row r="19" spans="1:43">
      <c r="A19" s="115">
        <v>44213</v>
      </c>
      <c r="B19" s="9">
        <v>4.4400000000000002E-2</v>
      </c>
      <c r="C19" s="34">
        <f>AVERAGE($B$3:B19)</f>
        <v>4.4400000000000002E-2</v>
      </c>
      <c r="D19" s="287">
        <f t="shared" si="0"/>
        <v>0</v>
      </c>
      <c r="E19" s="287">
        <f>AVERAGE($D$3:D19)</f>
        <v>0</v>
      </c>
      <c r="F19" s="115"/>
      <c r="G19" s="115"/>
      <c r="H19" s="287">
        <f t="shared" si="1"/>
        <v>0</v>
      </c>
      <c r="I19" s="287">
        <f>AVERAGE($H$3:H19)</f>
        <v>0</v>
      </c>
      <c r="J19" s="288"/>
      <c r="K19" s="288"/>
      <c r="L19" s="288"/>
      <c r="M19" s="288">
        <f t="shared" si="2"/>
        <v>0</v>
      </c>
      <c r="N19" s="287">
        <f>AVERAGE($M$3:M19)</f>
        <v>0</v>
      </c>
      <c r="O19" s="288"/>
      <c r="P19" s="288"/>
      <c r="Q19" s="288"/>
      <c r="R19" s="288">
        <f t="shared" si="3"/>
        <v>0</v>
      </c>
      <c r="S19" s="287">
        <f>AVERAGE($R$3:R19)</f>
        <v>0</v>
      </c>
      <c r="T19" s="288"/>
      <c r="U19" s="288"/>
      <c r="V19" s="288"/>
      <c r="W19" s="288">
        <f t="shared" si="4"/>
        <v>0</v>
      </c>
      <c r="X19" s="287">
        <f>AVERAGE($W$3:W19)</f>
        <v>0</v>
      </c>
      <c r="Y19" s="288"/>
      <c r="Z19" s="288"/>
      <c r="AA19" s="288"/>
      <c r="AB19" s="288">
        <f t="shared" si="5"/>
        <v>0</v>
      </c>
      <c r="AC19" s="288"/>
      <c r="AD19" s="288"/>
      <c r="AE19" s="288"/>
      <c r="AF19" s="288"/>
      <c r="AG19" s="167">
        <f t="shared" si="6"/>
        <v>0</v>
      </c>
      <c r="AK19" s="288"/>
      <c r="AL19" s="287">
        <f t="shared" si="7"/>
        <v>0</v>
      </c>
      <c r="AM19" s="287">
        <f>AVERAGE($AL$3:AL19)</f>
        <v>0</v>
      </c>
      <c r="AN19" s="288"/>
      <c r="AO19" s="288"/>
      <c r="AQ19" s="289">
        <v>0</v>
      </c>
    </row>
    <row r="20" spans="1:43">
      <c r="A20" s="115">
        <v>44214</v>
      </c>
      <c r="B20" s="9">
        <v>4.4400000000000002E-2</v>
      </c>
      <c r="C20" s="34">
        <f>AVERAGE($B$3:B20)</f>
        <v>4.4400000000000002E-2</v>
      </c>
      <c r="D20" s="287">
        <f t="shared" si="0"/>
        <v>0</v>
      </c>
      <c r="E20" s="287">
        <f>AVERAGE($D$3:D20)</f>
        <v>0</v>
      </c>
      <c r="F20" s="115"/>
      <c r="G20" s="115"/>
      <c r="H20" s="287">
        <f t="shared" si="1"/>
        <v>0</v>
      </c>
      <c r="I20" s="287">
        <f>AVERAGE($H$3:H20)</f>
        <v>0</v>
      </c>
      <c r="J20" s="288"/>
      <c r="K20" s="288"/>
      <c r="L20" s="288"/>
      <c r="M20" s="288">
        <f t="shared" si="2"/>
        <v>0</v>
      </c>
      <c r="N20" s="287">
        <f>AVERAGE($M$3:M20)</f>
        <v>0</v>
      </c>
      <c r="O20" s="288"/>
      <c r="P20" s="288"/>
      <c r="Q20" s="288"/>
      <c r="R20" s="288">
        <f t="shared" si="3"/>
        <v>0</v>
      </c>
      <c r="S20" s="287">
        <f>AVERAGE($R$3:R20)</f>
        <v>0</v>
      </c>
      <c r="T20" s="288"/>
      <c r="U20" s="288"/>
      <c r="V20" s="288"/>
      <c r="W20" s="288">
        <f t="shared" si="4"/>
        <v>0</v>
      </c>
      <c r="X20" s="287">
        <f>AVERAGE($W$3:W20)</f>
        <v>0</v>
      </c>
      <c r="Y20" s="288"/>
      <c r="Z20" s="288"/>
      <c r="AA20" s="288"/>
      <c r="AB20" s="288">
        <f t="shared" si="5"/>
        <v>0</v>
      </c>
      <c r="AC20" s="288"/>
      <c r="AD20" s="288"/>
      <c r="AE20" s="288"/>
      <c r="AF20" s="288"/>
      <c r="AG20" s="167">
        <f t="shared" si="6"/>
        <v>0</v>
      </c>
      <c r="AK20" s="288"/>
      <c r="AL20" s="287">
        <f t="shared" si="7"/>
        <v>0</v>
      </c>
      <c r="AM20" s="287">
        <f>AVERAGE($AL$3:AL20)</f>
        <v>0</v>
      </c>
      <c r="AN20" s="288"/>
      <c r="AO20" s="288"/>
      <c r="AQ20" s="289">
        <v>0</v>
      </c>
    </row>
    <row r="21" spans="1:43">
      <c r="A21" s="115">
        <v>44215</v>
      </c>
      <c r="B21" s="9">
        <v>4.4400000000000002E-2</v>
      </c>
      <c r="C21" s="34">
        <f>AVERAGE($B$3:B21)</f>
        <v>4.4400000000000002E-2</v>
      </c>
      <c r="D21" s="287">
        <f t="shared" si="0"/>
        <v>0</v>
      </c>
      <c r="E21" s="287">
        <f>AVERAGE($D$3:D21)</f>
        <v>0</v>
      </c>
      <c r="F21" s="115"/>
      <c r="G21" s="115"/>
      <c r="H21" s="287">
        <f t="shared" si="1"/>
        <v>0</v>
      </c>
      <c r="I21" s="287">
        <f>AVERAGE($H$3:H21)</f>
        <v>0</v>
      </c>
      <c r="J21" s="288"/>
      <c r="K21" s="288"/>
      <c r="L21" s="288"/>
      <c r="M21" s="288">
        <f t="shared" si="2"/>
        <v>0</v>
      </c>
      <c r="N21" s="287">
        <f>AVERAGE($M$3:M21)</f>
        <v>0</v>
      </c>
      <c r="O21" s="288"/>
      <c r="P21" s="288"/>
      <c r="Q21" s="288"/>
      <c r="R21" s="288">
        <f t="shared" si="3"/>
        <v>0</v>
      </c>
      <c r="S21" s="287">
        <f>AVERAGE($R$3:R21)</f>
        <v>0</v>
      </c>
      <c r="T21" s="288"/>
      <c r="U21" s="288"/>
      <c r="V21" s="288"/>
      <c r="W21" s="288">
        <f t="shared" si="4"/>
        <v>0</v>
      </c>
      <c r="X21" s="287">
        <f>AVERAGE($W$3:W21)</f>
        <v>0</v>
      </c>
      <c r="Y21" s="288"/>
      <c r="Z21" s="288"/>
      <c r="AA21" s="288"/>
      <c r="AB21" s="288">
        <f t="shared" si="5"/>
        <v>0</v>
      </c>
      <c r="AC21" s="288"/>
      <c r="AD21" s="288"/>
      <c r="AE21" s="288"/>
      <c r="AF21" s="288"/>
      <c r="AG21" s="167">
        <f t="shared" si="6"/>
        <v>0</v>
      </c>
      <c r="AK21" s="288"/>
      <c r="AL21" s="287">
        <f t="shared" si="7"/>
        <v>0</v>
      </c>
      <c r="AM21" s="287">
        <f>AVERAGE($AL$3:AL21)</f>
        <v>0</v>
      </c>
      <c r="AN21" s="288"/>
      <c r="AO21" s="288"/>
      <c r="AQ21" s="289">
        <v>0</v>
      </c>
    </row>
    <row r="22" spans="1:43">
      <c r="A22" s="115">
        <v>44216</v>
      </c>
      <c r="B22" s="9">
        <v>4.4400000000000002E-2</v>
      </c>
      <c r="C22" s="34">
        <f>AVERAGE($B$3:B22)</f>
        <v>4.4400000000000002E-2</v>
      </c>
      <c r="D22" s="287">
        <f t="shared" si="0"/>
        <v>0</v>
      </c>
      <c r="E22" s="287">
        <f>AVERAGE($D$3:D22)</f>
        <v>0</v>
      </c>
      <c r="F22" s="115"/>
      <c r="G22" s="115"/>
      <c r="H22" s="287">
        <f t="shared" si="1"/>
        <v>0</v>
      </c>
      <c r="I22" s="287">
        <f>AVERAGE($H$3:H22)</f>
        <v>0</v>
      </c>
      <c r="J22" s="288"/>
      <c r="K22" s="288"/>
      <c r="L22" s="288"/>
      <c r="M22" s="288">
        <f t="shared" si="2"/>
        <v>0</v>
      </c>
      <c r="N22" s="287">
        <f>AVERAGE($M$3:M22)</f>
        <v>0</v>
      </c>
      <c r="O22" s="288"/>
      <c r="P22" s="288"/>
      <c r="Q22" s="288"/>
      <c r="R22" s="288">
        <f t="shared" si="3"/>
        <v>0</v>
      </c>
      <c r="S22" s="287">
        <f>AVERAGE($R$3:R22)</f>
        <v>0</v>
      </c>
      <c r="T22" s="288"/>
      <c r="U22" s="288"/>
      <c r="V22" s="288"/>
      <c r="W22" s="288">
        <f t="shared" si="4"/>
        <v>0</v>
      </c>
      <c r="X22" s="287">
        <f>AVERAGE($W$3:W22)</f>
        <v>0</v>
      </c>
      <c r="Y22" s="288"/>
      <c r="Z22" s="288"/>
      <c r="AA22" s="288"/>
      <c r="AB22" s="288">
        <f t="shared" si="5"/>
        <v>0</v>
      </c>
      <c r="AC22" s="288"/>
      <c r="AD22" s="288"/>
      <c r="AE22" s="288"/>
      <c r="AF22" s="288"/>
      <c r="AG22" s="167">
        <f t="shared" si="6"/>
        <v>0</v>
      </c>
      <c r="AK22" s="288"/>
      <c r="AL22" s="287">
        <f t="shared" si="7"/>
        <v>0</v>
      </c>
      <c r="AM22" s="287">
        <f>AVERAGE($AL$3:AL22)</f>
        <v>0</v>
      </c>
      <c r="AN22" s="288"/>
      <c r="AO22" s="288"/>
      <c r="AQ22" s="289">
        <v>0</v>
      </c>
    </row>
    <row r="23" spans="1:43">
      <c r="A23" s="115">
        <v>44217</v>
      </c>
      <c r="B23" s="9">
        <v>4.4400000000000002E-2</v>
      </c>
      <c r="C23" s="34">
        <f>AVERAGE($B$3:B23)</f>
        <v>4.4400000000000002E-2</v>
      </c>
      <c r="D23" s="287">
        <f t="shared" si="0"/>
        <v>0</v>
      </c>
      <c r="E23" s="287">
        <f>AVERAGE($D$3:D23)</f>
        <v>0</v>
      </c>
      <c r="F23" s="115"/>
      <c r="G23" s="115"/>
      <c r="H23" s="287">
        <f t="shared" si="1"/>
        <v>0</v>
      </c>
      <c r="I23" s="287">
        <f>AVERAGE($H$3:H23)</f>
        <v>0</v>
      </c>
      <c r="J23" s="288"/>
      <c r="K23" s="288"/>
      <c r="L23" s="288"/>
      <c r="M23" s="288">
        <f t="shared" si="2"/>
        <v>0</v>
      </c>
      <c r="N23" s="287">
        <f>AVERAGE($M$3:M23)</f>
        <v>0</v>
      </c>
      <c r="O23" s="288"/>
      <c r="P23" s="288"/>
      <c r="Q23" s="288"/>
      <c r="R23" s="288">
        <f t="shared" si="3"/>
        <v>0</v>
      </c>
      <c r="S23" s="287">
        <f>AVERAGE($R$3:R23)</f>
        <v>0</v>
      </c>
      <c r="T23" s="288"/>
      <c r="U23" s="288"/>
      <c r="V23" s="288"/>
      <c r="W23" s="288">
        <f t="shared" si="4"/>
        <v>0</v>
      </c>
      <c r="X23" s="287">
        <f>AVERAGE($W$3:W23)</f>
        <v>0</v>
      </c>
      <c r="Y23" s="288"/>
      <c r="Z23" s="288"/>
      <c r="AA23" s="288"/>
      <c r="AB23" s="288">
        <f t="shared" si="5"/>
        <v>0</v>
      </c>
      <c r="AC23" s="288"/>
      <c r="AD23" s="288"/>
      <c r="AE23" s="288"/>
      <c r="AF23" s="288"/>
      <c r="AG23" s="167">
        <f t="shared" si="6"/>
        <v>0</v>
      </c>
      <c r="AK23" s="288"/>
      <c r="AL23" s="287">
        <f t="shared" si="7"/>
        <v>0</v>
      </c>
      <c r="AM23" s="287">
        <f>AVERAGE($AL$3:AL23)</f>
        <v>0</v>
      </c>
      <c r="AN23" s="288"/>
      <c r="AO23" s="288"/>
      <c r="AQ23" s="289">
        <v>0</v>
      </c>
    </row>
    <row r="24" spans="1:43">
      <c r="A24" s="115">
        <v>44218</v>
      </c>
      <c r="B24" s="9">
        <v>4.4400000000000002E-2</v>
      </c>
      <c r="C24" s="34">
        <f>AVERAGE($B$3:B24)</f>
        <v>4.4400000000000002E-2</v>
      </c>
      <c r="D24" s="287">
        <f t="shared" si="0"/>
        <v>0</v>
      </c>
      <c r="E24" s="287">
        <f>AVERAGE($D$3:D24)</f>
        <v>0</v>
      </c>
      <c r="F24" s="115"/>
      <c r="G24" s="115"/>
      <c r="H24" s="287">
        <f t="shared" si="1"/>
        <v>0</v>
      </c>
      <c r="I24" s="287">
        <f>AVERAGE($H$3:H24)</f>
        <v>0</v>
      </c>
      <c r="J24" s="288"/>
      <c r="K24" s="288"/>
      <c r="L24" s="288"/>
      <c r="M24" s="288">
        <f t="shared" si="2"/>
        <v>0</v>
      </c>
      <c r="N24" s="287">
        <f>AVERAGE($M$3:M24)</f>
        <v>0</v>
      </c>
      <c r="O24" s="288"/>
      <c r="P24" s="288"/>
      <c r="Q24" s="288"/>
      <c r="R24" s="288">
        <f t="shared" si="3"/>
        <v>0</v>
      </c>
      <c r="S24" s="287">
        <f>AVERAGE($R$3:R24)</f>
        <v>0</v>
      </c>
      <c r="T24" s="288"/>
      <c r="U24" s="288"/>
      <c r="V24" s="288"/>
      <c r="W24" s="288">
        <f t="shared" si="4"/>
        <v>0</v>
      </c>
      <c r="X24" s="287">
        <f>AVERAGE($W$3:W24)</f>
        <v>0</v>
      </c>
      <c r="Y24" s="288"/>
      <c r="Z24" s="288"/>
      <c r="AA24" s="288"/>
      <c r="AB24" s="288">
        <f t="shared" si="5"/>
        <v>0</v>
      </c>
      <c r="AC24" s="288"/>
      <c r="AD24" s="288"/>
      <c r="AE24" s="288"/>
      <c r="AF24" s="288"/>
      <c r="AG24" s="167">
        <f t="shared" si="6"/>
        <v>0</v>
      </c>
      <c r="AK24" s="288"/>
      <c r="AL24" s="287">
        <f t="shared" si="7"/>
        <v>0</v>
      </c>
      <c r="AM24" s="287">
        <f>AVERAGE($AL$3:AL24)</f>
        <v>0</v>
      </c>
      <c r="AN24" s="288"/>
      <c r="AO24" s="288"/>
      <c r="AQ24" s="289">
        <v>0</v>
      </c>
    </row>
    <row r="25" spans="1:43">
      <c r="A25" s="115">
        <v>44219</v>
      </c>
      <c r="B25" s="9">
        <v>4.4400000000000002E-2</v>
      </c>
      <c r="C25" s="34">
        <f>AVERAGE($B$3:B25)</f>
        <v>4.4400000000000002E-2</v>
      </c>
      <c r="D25" s="287">
        <f t="shared" si="0"/>
        <v>0</v>
      </c>
      <c r="E25" s="287">
        <f>AVERAGE($D$3:D25)</f>
        <v>0</v>
      </c>
      <c r="F25" s="115"/>
      <c r="G25" s="115"/>
      <c r="H25" s="287">
        <f t="shared" si="1"/>
        <v>0</v>
      </c>
      <c r="I25" s="287">
        <f>AVERAGE($H$3:H25)</f>
        <v>0</v>
      </c>
      <c r="J25" s="288"/>
      <c r="K25" s="288"/>
      <c r="L25" s="288"/>
      <c r="M25" s="288">
        <f t="shared" si="2"/>
        <v>0</v>
      </c>
      <c r="N25" s="287">
        <f>AVERAGE($M$3:M25)</f>
        <v>0</v>
      </c>
      <c r="O25" s="288"/>
      <c r="P25" s="288"/>
      <c r="Q25" s="288"/>
      <c r="R25" s="288">
        <f t="shared" si="3"/>
        <v>0</v>
      </c>
      <c r="S25" s="287">
        <f>AVERAGE($R$3:R25)</f>
        <v>0</v>
      </c>
      <c r="T25" s="288"/>
      <c r="U25" s="288"/>
      <c r="V25" s="288"/>
      <c r="W25" s="288">
        <f t="shared" si="4"/>
        <v>0</v>
      </c>
      <c r="X25" s="287">
        <f>AVERAGE($W$3:W25)</f>
        <v>0</v>
      </c>
      <c r="Y25" s="288"/>
      <c r="Z25" s="288"/>
      <c r="AA25" s="288"/>
      <c r="AB25" s="288">
        <f t="shared" si="5"/>
        <v>0</v>
      </c>
      <c r="AC25" s="288"/>
      <c r="AD25" s="288"/>
      <c r="AE25" s="288"/>
      <c r="AF25" s="288"/>
      <c r="AG25" s="167">
        <f t="shared" si="6"/>
        <v>0</v>
      </c>
      <c r="AK25" s="288"/>
      <c r="AL25" s="287">
        <f t="shared" si="7"/>
        <v>0</v>
      </c>
      <c r="AM25" s="287">
        <f>AVERAGE($AL$3:AL25)</f>
        <v>0</v>
      </c>
      <c r="AN25" s="288"/>
      <c r="AO25" s="288"/>
      <c r="AQ25" s="289">
        <v>0</v>
      </c>
    </row>
    <row r="26" spans="1:43">
      <c r="A26" s="115">
        <v>44220</v>
      </c>
      <c r="B26" s="9">
        <v>4.4400000000000002E-2</v>
      </c>
      <c r="C26" s="34">
        <f>AVERAGE($B$3:B26)</f>
        <v>4.4400000000000002E-2</v>
      </c>
      <c r="D26" s="287">
        <f t="shared" si="0"/>
        <v>0</v>
      </c>
      <c r="E26" s="287">
        <f>AVERAGE($D$3:D26)</f>
        <v>0</v>
      </c>
      <c r="F26" s="115"/>
      <c r="G26" s="115"/>
      <c r="H26" s="287">
        <f t="shared" si="1"/>
        <v>0</v>
      </c>
      <c r="I26" s="287">
        <f>AVERAGE($H$3:H26)</f>
        <v>0</v>
      </c>
      <c r="J26" s="288"/>
      <c r="K26" s="288"/>
      <c r="L26" s="288"/>
      <c r="M26" s="288">
        <f t="shared" si="2"/>
        <v>0</v>
      </c>
      <c r="N26" s="287">
        <f>AVERAGE($M$3:M26)</f>
        <v>0</v>
      </c>
      <c r="O26" s="288"/>
      <c r="P26" s="288"/>
      <c r="Q26" s="288"/>
      <c r="R26" s="288">
        <f t="shared" si="3"/>
        <v>0</v>
      </c>
      <c r="S26" s="287">
        <f>AVERAGE($R$3:R26)</f>
        <v>0</v>
      </c>
      <c r="T26" s="288"/>
      <c r="U26" s="288"/>
      <c r="V26" s="288"/>
      <c r="W26" s="288">
        <f t="shared" si="4"/>
        <v>0</v>
      </c>
      <c r="X26" s="287">
        <f>AVERAGE($W$3:W26)</f>
        <v>0</v>
      </c>
      <c r="Y26" s="288"/>
      <c r="Z26" s="288"/>
      <c r="AA26" s="288"/>
      <c r="AB26" s="288">
        <f t="shared" si="5"/>
        <v>0</v>
      </c>
      <c r="AC26" s="288"/>
      <c r="AD26" s="288"/>
      <c r="AE26" s="288"/>
      <c r="AF26" s="288"/>
      <c r="AG26" s="167">
        <f t="shared" si="6"/>
        <v>0</v>
      </c>
      <c r="AK26" s="288"/>
      <c r="AL26" s="287">
        <f t="shared" si="7"/>
        <v>0</v>
      </c>
      <c r="AM26" s="287">
        <f>AVERAGE($AL$3:AL26)</f>
        <v>0</v>
      </c>
      <c r="AN26" s="288"/>
      <c r="AO26" s="288"/>
      <c r="AQ26" s="289">
        <v>0</v>
      </c>
    </row>
    <row r="27" spans="1:43">
      <c r="A27" s="115">
        <v>44221</v>
      </c>
      <c r="B27" s="9">
        <v>4.4400000000000002E-2</v>
      </c>
      <c r="C27" s="34">
        <f>AVERAGE($B$3:B27)</f>
        <v>4.4400000000000002E-2</v>
      </c>
      <c r="D27" s="287">
        <f t="shared" si="0"/>
        <v>0</v>
      </c>
      <c r="E27" s="287">
        <f>AVERAGE($D$3:D27)</f>
        <v>0</v>
      </c>
      <c r="F27" s="115"/>
      <c r="G27" s="115"/>
      <c r="H27" s="287">
        <f t="shared" si="1"/>
        <v>0</v>
      </c>
      <c r="I27" s="287">
        <f>AVERAGE($H$3:H27)</f>
        <v>0</v>
      </c>
      <c r="J27" s="288"/>
      <c r="K27" s="288"/>
      <c r="L27" s="288"/>
      <c r="M27" s="288">
        <f t="shared" si="2"/>
        <v>0</v>
      </c>
      <c r="N27" s="287">
        <f>AVERAGE($M$3:M27)</f>
        <v>0</v>
      </c>
      <c r="O27" s="288"/>
      <c r="P27" s="288"/>
      <c r="Q27" s="288"/>
      <c r="R27" s="288">
        <f t="shared" si="3"/>
        <v>0</v>
      </c>
      <c r="S27" s="287">
        <f>AVERAGE($R$3:R27)</f>
        <v>0</v>
      </c>
      <c r="T27" s="288"/>
      <c r="U27" s="288"/>
      <c r="V27" s="288"/>
      <c r="W27" s="288">
        <f t="shared" si="4"/>
        <v>0</v>
      </c>
      <c r="X27" s="287">
        <f>AVERAGE($W$3:W27)</f>
        <v>0</v>
      </c>
      <c r="Y27" s="288"/>
      <c r="Z27" s="288"/>
      <c r="AA27" s="288"/>
      <c r="AB27" s="288">
        <f t="shared" si="5"/>
        <v>0</v>
      </c>
      <c r="AC27" s="288"/>
      <c r="AD27" s="288"/>
      <c r="AE27" s="288"/>
      <c r="AF27" s="288"/>
      <c r="AG27" s="167">
        <f t="shared" si="6"/>
        <v>0</v>
      </c>
      <c r="AK27" s="288"/>
      <c r="AL27" s="287">
        <f t="shared" si="7"/>
        <v>0</v>
      </c>
      <c r="AM27" s="287">
        <f>AVERAGE($AL$3:AL27)</f>
        <v>0</v>
      </c>
      <c r="AN27" s="288"/>
      <c r="AO27" s="288"/>
      <c r="AQ27" s="289">
        <v>0</v>
      </c>
    </row>
    <row r="28" spans="1:43">
      <c r="A28" s="115">
        <v>44222</v>
      </c>
      <c r="B28" s="9">
        <v>4.4400000000000002E-2</v>
      </c>
      <c r="C28" s="34">
        <f>AVERAGE($B$3:B28)</f>
        <v>4.4400000000000002E-2</v>
      </c>
      <c r="D28" s="287">
        <f t="shared" si="0"/>
        <v>0</v>
      </c>
      <c r="E28" s="287">
        <f>AVERAGE($D$3:D28)</f>
        <v>0</v>
      </c>
      <c r="F28" s="115"/>
      <c r="G28" s="115"/>
      <c r="H28" s="287">
        <f t="shared" si="1"/>
        <v>0</v>
      </c>
      <c r="I28" s="287">
        <f>AVERAGE($H$3:H28)</f>
        <v>0</v>
      </c>
      <c r="J28" s="288"/>
      <c r="K28" s="288"/>
      <c r="L28" s="288"/>
      <c r="M28" s="288">
        <f t="shared" si="2"/>
        <v>0</v>
      </c>
      <c r="N28" s="287">
        <f>AVERAGE($M$3:M28)</f>
        <v>0</v>
      </c>
      <c r="O28" s="288"/>
      <c r="P28" s="288"/>
      <c r="Q28" s="288"/>
      <c r="R28" s="288">
        <f t="shared" si="3"/>
        <v>0</v>
      </c>
      <c r="S28" s="287">
        <f>AVERAGE($R$3:R28)</f>
        <v>0</v>
      </c>
      <c r="T28" s="288"/>
      <c r="U28" s="288"/>
      <c r="V28" s="288"/>
      <c r="W28" s="288">
        <f t="shared" si="4"/>
        <v>0</v>
      </c>
      <c r="X28" s="287">
        <f>AVERAGE($W$3:W28)</f>
        <v>0</v>
      </c>
      <c r="Y28" s="288"/>
      <c r="Z28" s="288"/>
      <c r="AA28" s="288"/>
      <c r="AB28" s="288">
        <f t="shared" si="5"/>
        <v>0</v>
      </c>
      <c r="AC28" s="288"/>
      <c r="AD28" s="288"/>
      <c r="AE28" s="288"/>
      <c r="AF28" s="288"/>
      <c r="AG28" s="167">
        <f t="shared" si="6"/>
        <v>0</v>
      </c>
      <c r="AK28" s="288"/>
      <c r="AL28" s="287">
        <f t="shared" si="7"/>
        <v>0</v>
      </c>
      <c r="AM28" s="287">
        <f>AVERAGE($AL$3:AL28)</f>
        <v>0</v>
      </c>
      <c r="AN28" s="288"/>
      <c r="AO28" s="288"/>
      <c r="AQ28" s="289">
        <v>0</v>
      </c>
    </row>
    <row r="29" spans="1:43">
      <c r="A29" s="115">
        <v>44223</v>
      </c>
      <c r="B29" s="9">
        <v>4.4400000000000002E-2</v>
      </c>
      <c r="C29" s="34">
        <f>AVERAGE($B$3:B29)</f>
        <v>4.4400000000000002E-2</v>
      </c>
      <c r="D29" s="287">
        <f t="shared" si="0"/>
        <v>0</v>
      </c>
      <c r="E29" s="287">
        <f>AVERAGE($D$3:D29)</f>
        <v>0</v>
      </c>
      <c r="F29" s="115"/>
      <c r="G29" s="115"/>
      <c r="H29" s="287">
        <f t="shared" si="1"/>
        <v>0</v>
      </c>
      <c r="I29" s="287">
        <f>AVERAGE($H$3:H29)</f>
        <v>0</v>
      </c>
      <c r="J29" s="288"/>
      <c r="K29" s="288"/>
      <c r="L29" s="288"/>
      <c r="M29" s="288">
        <f t="shared" si="2"/>
        <v>0</v>
      </c>
      <c r="N29" s="287">
        <f>AVERAGE($M$3:M29)</f>
        <v>0</v>
      </c>
      <c r="O29" s="288"/>
      <c r="P29" s="288"/>
      <c r="Q29" s="288"/>
      <c r="R29" s="288">
        <f t="shared" si="3"/>
        <v>0</v>
      </c>
      <c r="S29" s="287">
        <f>AVERAGE($R$3:R29)</f>
        <v>0</v>
      </c>
      <c r="T29" s="288"/>
      <c r="U29" s="288"/>
      <c r="V29" s="288"/>
      <c r="W29" s="288">
        <f t="shared" si="4"/>
        <v>0</v>
      </c>
      <c r="X29" s="287">
        <f>AVERAGE($W$3:W29)</f>
        <v>0</v>
      </c>
      <c r="Y29" s="288"/>
      <c r="Z29" s="288"/>
      <c r="AA29" s="288"/>
      <c r="AB29" s="288">
        <f t="shared" si="5"/>
        <v>0</v>
      </c>
      <c r="AC29" s="288"/>
      <c r="AD29" s="288"/>
      <c r="AE29" s="288"/>
      <c r="AF29" s="288"/>
      <c r="AG29" s="167">
        <f t="shared" si="6"/>
        <v>0</v>
      </c>
      <c r="AK29" s="288"/>
      <c r="AL29" s="287">
        <f t="shared" si="7"/>
        <v>0</v>
      </c>
      <c r="AM29" s="287">
        <f>AVERAGE($AL$3:AL29)</f>
        <v>0</v>
      </c>
      <c r="AN29" s="288"/>
      <c r="AO29" s="288"/>
      <c r="AQ29" s="289">
        <v>0</v>
      </c>
    </row>
    <row r="30" spans="1:43">
      <c r="A30" s="115">
        <v>44224</v>
      </c>
      <c r="B30" s="9">
        <v>4.4400000000000002E-2</v>
      </c>
      <c r="C30" s="34">
        <f>AVERAGE($B$3:B30)</f>
        <v>4.4400000000000002E-2</v>
      </c>
      <c r="D30" s="287">
        <f t="shared" si="0"/>
        <v>0</v>
      </c>
      <c r="E30" s="287">
        <f>AVERAGE($D$3:D30)</f>
        <v>0</v>
      </c>
      <c r="F30" s="115"/>
      <c r="G30" s="115"/>
      <c r="H30" s="287">
        <f t="shared" si="1"/>
        <v>0</v>
      </c>
      <c r="I30" s="287">
        <f>AVERAGE($H$3:H30)</f>
        <v>0</v>
      </c>
      <c r="J30" s="288"/>
      <c r="K30" s="288"/>
      <c r="L30" s="288"/>
      <c r="M30" s="288">
        <f t="shared" si="2"/>
        <v>0</v>
      </c>
      <c r="N30" s="287">
        <f>AVERAGE($M$3:M30)</f>
        <v>0</v>
      </c>
      <c r="O30" s="288"/>
      <c r="P30" s="288"/>
      <c r="Q30" s="288"/>
      <c r="R30" s="288">
        <f t="shared" si="3"/>
        <v>0</v>
      </c>
      <c r="S30" s="287">
        <f>AVERAGE($R$3:R30)</f>
        <v>0</v>
      </c>
      <c r="T30" s="288"/>
      <c r="U30" s="288"/>
      <c r="V30" s="288"/>
      <c r="W30" s="288">
        <f t="shared" si="4"/>
        <v>0</v>
      </c>
      <c r="X30" s="287">
        <f>AVERAGE($W$3:W30)</f>
        <v>0</v>
      </c>
      <c r="Y30" s="288"/>
      <c r="Z30" s="288"/>
      <c r="AA30" s="288"/>
      <c r="AB30" s="288">
        <f t="shared" si="5"/>
        <v>0</v>
      </c>
      <c r="AC30" s="288"/>
      <c r="AD30" s="288"/>
      <c r="AE30" s="288"/>
      <c r="AF30" s="288"/>
      <c r="AG30" s="167">
        <f t="shared" si="6"/>
        <v>0</v>
      </c>
      <c r="AK30" s="288"/>
      <c r="AL30" s="287">
        <f t="shared" si="7"/>
        <v>0</v>
      </c>
      <c r="AM30" s="287">
        <f>AVERAGE($AL$3:AL30)</f>
        <v>0</v>
      </c>
      <c r="AN30" s="288"/>
      <c r="AO30" s="288"/>
      <c r="AQ30" s="289">
        <v>0</v>
      </c>
    </row>
    <row r="31" spans="1:43">
      <c r="A31" s="115">
        <v>44225</v>
      </c>
      <c r="B31" s="9">
        <v>4.4400000000000002E-2</v>
      </c>
      <c r="C31" s="34">
        <f>AVERAGE($B$3:B31)</f>
        <v>4.4400000000000002E-2</v>
      </c>
      <c r="D31" s="287">
        <f t="shared" si="0"/>
        <v>0</v>
      </c>
      <c r="E31" s="287">
        <f>AVERAGE($D$3:D31)</f>
        <v>0</v>
      </c>
      <c r="F31" s="115"/>
      <c r="G31" s="115"/>
      <c r="H31" s="287">
        <f t="shared" si="1"/>
        <v>0</v>
      </c>
      <c r="I31" s="287">
        <f>AVERAGE($H$3:H31)</f>
        <v>0</v>
      </c>
      <c r="J31" s="288"/>
      <c r="K31" s="288"/>
      <c r="L31" s="288"/>
      <c r="M31" s="288">
        <f t="shared" si="2"/>
        <v>0</v>
      </c>
      <c r="N31" s="287">
        <f>AVERAGE($M$3:M31)</f>
        <v>0</v>
      </c>
      <c r="O31" s="288"/>
      <c r="P31" s="288"/>
      <c r="Q31" s="288"/>
      <c r="R31" s="288">
        <f t="shared" si="3"/>
        <v>0</v>
      </c>
      <c r="S31" s="287">
        <f>AVERAGE($R$3:R31)</f>
        <v>0</v>
      </c>
      <c r="T31" s="288"/>
      <c r="U31" s="288"/>
      <c r="V31" s="288"/>
      <c r="W31" s="288">
        <f t="shared" si="4"/>
        <v>0</v>
      </c>
      <c r="X31" s="287">
        <f>AVERAGE($W$3:W31)</f>
        <v>0</v>
      </c>
      <c r="Y31" s="288"/>
      <c r="Z31" s="288"/>
      <c r="AA31" s="288"/>
      <c r="AB31" s="288">
        <f t="shared" si="5"/>
        <v>0</v>
      </c>
      <c r="AC31" s="288"/>
      <c r="AD31" s="288"/>
      <c r="AE31" s="288"/>
      <c r="AF31" s="288"/>
      <c r="AG31" s="167">
        <f t="shared" si="6"/>
        <v>0</v>
      </c>
      <c r="AK31" s="288"/>
      <c r="AL31" s="287">
        <f t="shared" si="7"/>
        <v>0</v>
      </c>
      <c r="AM31" s="287">
        <f>AVERAGE($AL$3:AL31)</f>
        <v>0</v>
      </c>
      <c r="AN31" s="288"/>
      <c r="AO31" s="288"/>
      <c r="AQ31" s="289">
        <v>0</v>
      </c>
    </row>
    <row r="32" spans="1:43">
      <c r="A32" s="115">
        <v>44226</v>
      </c>
      <c r="B32" s="9">
        <v>4.4400000000000002E-2</v>
      </c>
      <c r="C32" s="34">
        <f>AVERAGE($B$3:B32)</f>
        <v>4.4400000000000002E-2</v>
      </c>
      <c r="D32" s="287">
        <f t="shared" si="0"/>
        <v>0</v>
      </c>
      <c r="E32" s="287">
        <f>AVERAGE($D$3:D32)</f>
        <v>0</v>
      </c>
      <c r="F32" s="115"/>
      <c r="G32" s="115"/>
      <c r="H32" s="287">
        <f t="shared" si="1"/>
        <v>0</v>
      </c>
      <c r="I32" s="287">
        <f>AVERAGE($H$3:H32)</f>
        <v>0</v>
      </c>
      <c r="J32" s="288"/>
      <c r="K32" s="288"/>
      <c r="L32" s="288"/>
      <c r="M32" s="288">
        <f t="shared" si="2"/>
        <v>0</v>
      </c>
      <c r="N32" s="287">
        <f>AVERAGE($M$3:M32)</f>
        <v>0</v>
      </c>
      <c r="O32" s="288"/>
      <c r="P32" s="288"/>
      <c r="Q32" s="288"/>
      <c r="R32" s="288">
        <f t="shared" si="3"/>
        <v>0</v>
      </c>
      <c r="S32" s="287">
        <f>AVERAGE($R$3:R32)</f>
        <v>0</v>
      </c>
      <c r="T32" s="288"/>
      <c r="U32" s="288"/>
      <c r="V32" s="288"/>
      <c r="W32" s="288">
        <f t="shared" si="4"/>
        <v>0</v>
      </c>
      <c r="X32" s="287">
        <f>AVERAGE($W$3:W32)</f>
        <v>0</v>
      </c>
      <c r="Y32" s="288"/>
      <c r="Z32" s="288"/>
      <c r="AA32" s="288"/>
      <c r="AB32" s="288">
        <f t="shared" si="5"/>
        <v>0</v>
      </c>
      <c r="AC32" s="288"/>
      <c r="AD32" s="288"/>
      <c r="AE32" s="288"/>
      <c r="AF32" s="288"/>
      <c r="AG32" s="167">
        <f t="shared" si="6"/>
        <v>0</v>
      </c>
      <c r="AK32" s="288"/>
      <c r="AL32" s="287">
        <f t="shared" si="7"/>
        <v>0</v>
      </c>
      <c r="AM32" s="287">
        <f>AVERAGE($AL$3:AL32)</f>
        <v>0</v>
      </c>
      <c r="AN32" s="288"/>
      <c r="AO32" s="288"/>
      <c r="AQ32" s="289">
        <v>0</v>
      </c>
    </row>
    <row r="33" spans="1:43">
      <c r="A33" s="115">
        <v>44227</v>
      </c>
      <c r="B33" s="9">
        <v>4.4400000000000002E-2</v>
      </c>
      <c r="C33" s="34">
        <f>AVERAGE($B$3:B33)</f>
        <v>4.4400000000000002E-2</v>
      </c>
      <c r="D33" s="287">
        <f t="shared" si="0"/>
        <v>0</v>
      </c>
      <c r="E33" s="287">
        <f>AVERAGE($D$3:D33)</f>
        <v>0</v>
      </c>
      <c r="F33" s="115"/>
      <c r="G33" s="115"/>
      <c r="H33" s="287">
        <f t="shared" si="1"/>
        <v>0</v>
      </c>
      <c r="I33" s="287">
        <f>AVERAGE($H$3:H33)</f>
        <v>0</v>
      </c>
      <c r="J33" s="288"/>
      <c r="K33" s="288"/>
      <c r="L33" s="288"/>
      <c r="M33" s="288">
        <f t="shared" si="2"/>
        <v>0</v>
      </c>
      <c r="N33" s="287">
        <f>AVERAGE($M$3:M33)</f>
        <v>0</v>
      </c>
      <c r="O33" s="288"/>
      <c r="P33" s="288"/>
      <c r="Q33" s="288"/>
      <c r="R33" s="288">
        <f t="shared" si="3"/>
        <v>0</v>
      </c>
      <c r="S33" s="287">
        <f>AVERAGE($R$3:R33)</f>
        <v>0</v>
      </c>
      <c r="T33" s="288"/>
      <c r="U33" s="288"/>
      <c r="V33" s="288"/>
      <c r="W33" s="288">
        <f t="shared" si="4"/>
        <v>0</v>
      </c>
      <c r="X33" s="287">
        <f>AVERAGE($W$3:W33)</f>
        <v>0</v>
      </c>
      <c r="Y33" s="288"/>
      <c r="Z33" s="288"/>
      <c r="AA33" s="288"/>
      <c r="AB33" s="288">
        <f t="shared" si="5"/>
        <v>0</v>
      </c>
      <c r="AC33" s="288"/>
      <c r="AD33" s="288"/>
      <c r="AE33" s="288"/>
      <c r="AF33" s="288"/>
      <c r="AG33" s="167">
        <f t="shared" si="6"/>
        <v>0</v>
      </c>
      <c r="AK33" s="288"/>
      <c r="AL33" s="287">
        <f t="shared" si="7"/>
        <v>0</v>
      </c>
      <c r="AM33" s="287">
        <f>AVERAGE($AL$3:AL33)</f>
        <v>0</v>
      </c>
      <c r="AN33" s="288"/>
      <c r="AO33" s="288"/>
      <c r="AQ33" s="289">
        <v>0</v>
      </c>
    </row>
    <row r="34" spans="1:43">
      <c r="A34" s="115">
        <v>44228</v>
      </c>
      <c r="B34" s="10" t="s">
        <v>141</v>
      </c>
      <c r="C34" s="34">
        <f>AVERAGE($B$3:B34)</f>
        <v>4.4400000000000002E-2</v>
      </c>
      <c r="D34" s="287">
        <f t="shared" si="0"/>
        <v>0</v>
      </c>
      <c r="E34" s="287">
        <f>AVERAGE($D$3:D34)</f>
        <v>0</v>
      </c>
      <c r="F34" s="115"/>
      <c r="G34" s="115"/>
      <c r="H34" s="287">
        <f t="shared" si="1"/>
        <v>0</v>
      </c>
      <c r="I34" s="287">
        <f>AVERAGE($H$3:H34)</f>
        <v>0</v>
      </c>
      <c r="J34" s="288"/>
      <c r="K34" s="288"/>
      <c r="L34" s="288"/>
      <c r="M34" s="288">
        <f t="shared" si="2"/>
        <v>0</v>
      </c>
      <c r="N34" s="287">
        <f>AVERAGE($M$3:M34)</f>
        <v>0</v>
      </c>
      <c r="O34" s="288"/>
      <c r="P34" s="288"/>
      <c r="Q34" s="288"/>
      <c r="R34" s="288">
        <f t="shared" si="3"/>
        <v>0</v>
      </c>
      <c r="S34" s="287">
        <f>AVERAGE($R$3:R34)</f>
        <v>0</v>
      </c>
      <c r="T34" s="288"/>
      <c r="U34" s="288"/>
      <c r="V34" s="288"/>
      <c r="W34" s="288">
        <f t="shared" si="4"/>
        <v>0</v>
      </c>
      <c r="X34" s="287">
        <f>AVERAGE($W$3:W34)</f>
        <v>0</v>
      </c>
      <c r="Y34" s="288"/>
      <c r="Z34" s="288"/>
      <c r="AA34" s="288"/>
      <c r="AB34" s="288">
        <f t="shared" si="5"/>
        <v>0</v>
      </c>
      <c r="AC34" s="288"/>
      <c r="AD34" s="288"/>
      <c r="AE34" s="288"/>
      <c r="AF34" s="288"/>
      <c r="AG34" s="167">
        <f t="shared" si="6"/>
        <v>0</v>
      </c>
      <c r="AK34" s="288"/>
      <c r="AL34" s="287">
        <f t="shared" si="7"/>
        <v>0</v>
      </c>
      <c r="AM34" s="287">
        <f>AVERAGE($AL$3:AL34)</f>
        <v>0</v>
      </c>
      <c r="AN34" s="288"/>
      <c r="AO34" s="288"/>
      <c r="AQ34" s="289">
        <v>0</v>
      </c>
    </row>
    <row r="35" spans="1:43">
      <c r="A35" s="115">
        <v>44229</v>
      </c>
      <c r="B35" s="10" t="s">
        <v>141</v>
      </c>
      <c r="C35" s="34">
        <f>AVERAGE($B$3:B35)</f>
        <v>4.4400000000000002E-2</v>
      </c>
      <c r="D35" s="287">
        <f t="shared" si="0"/>
        <v>0</v>
      </c>
      <c r="E35" s="287">
        <f>AVERAGE($D$3:D35)</f>
        <v>0</v>
      </c>
      <c r="F35" s="115"/>
      <c r="G35" s="115"/>
      <c r="H35" s="287">
        <f t="shared" si="1"/>
        <v>0</v>
      </c>
      <c r="I35" s="287">
        <f>AVERAGE($H$3:H35)</f>
        <v>0</v>
      </c>
      <c r="J35" s="288"/>
      <c r="K35" s="288"/>
      <c r="L35" s="288"/>
      <c r="M35" s="288">
        <f t="shared" si="2"/>
        <v>0</v>
      </c>
      <c r="N35" s="287">
        <f>AVERAGE($M$3:M35)</f>
        <v>0</v>
      </c>
      <c r="O35" s="288"/>
      <c r="P35" s="288"/>
      <c r="Q35" s="288"/>
      <c r="R35" s="288">
        <f t="shared" si="3"/>
        <v>0</v>
      </c>
      <c r="S35" s="287">
        <f>AVERAGE($R$3:R35)</f>
        <v>0</v>
      </c>
      <c r="T35" s="288"/>
      <c r="U35" s="288"/>
      <c r="V35" s="288"/>
      <c r="W35" s="288">
        <f t="shared" si="4"/>
        <v>0</v>
      </c>
      <c r="X35" s="287">
        <f>AVERAGE($W$3:W35)</f>
        <v>0</v>
      </c>
      <c r="Y35" s="288"/>
      <c r="Z35" s="288"/>
      <c r="AA35" s="288"/>
      <c r="AB35" s="288">
        <f t="shared" si="5"/>
        <v>0</v>
      </c>
      <c r="AC35" s="288"/>
      <c r="AD35" s="288"/>
      <c r="AE35" s="288"/>
      <c r="AF35" s="288"/>
      <c r="AG35" s="167">
        <f t="shared" si="6"/>
        <v>0</v>
      </c>
      <c r="AK35" s="288"/>
      <c r="AL35" s="287">
        <f t="shared" si="7"/>
        <v>0</v>
      </c>
      <c r="AM35" s="287">
        <f>AVERAGE($AL$3:AL35)</f>
        <v>0</v>
      </c>
      <c r="AN35" s="288"/>
      <c r="AO35" s="288"/>
      <c r="AQ35" s="289">
        <v>0</v>
      </c>
    </row>
    <row r="36" spans="1:43">
      <c r="A36" s="115">
        <v>44230</v>
      </c>
      <c r="B36" s="10" t="s">
        <v>141</v>
      </c>
      <c r="C36" s="34">
        <f>AVERAGE($B$3:B36)</f>
        <v>4.4400000000000002E-2</v>
      </c>
      <c r="D36" s="287">
        <f t="shared" si="0"/>
        <v>0</v>
      </c>
      <c r="E36" s="287">
        <f>AVERAGE($D$3:D36)</f>
        <v>0</v>
      </c>
      <c r="F36" s="115"/>
      <c r="G36" s="115"/>
      <c r="H36" s="287">
        <f t="shared" si="1"/>
        <v>0</v>
      </c>
      <c r="I36" s="287">
        <f>AVERAGE($H$3:H36)</f>
        <v>0</v>
      </c>
      <c r="J36" s="288"/>
      <c r="K36" s="288"/>
      <c r="L36" s="288"/>
      <c r="M36" s="288">
        <f t="shared" si="2"/>
        <v>0</v>
      </c>
      <c r="N36" s="287">
        <f>AVERAGE($M$3:M36)</f>
        <v>0</v>
      </c>
      <c r="O36" s="288"/>
      <c r="P36" s="288"/>
      <c r="Q36" s="288"/>
      <c r="R36" s="288">
        <f t="shared" si="3"/>
        <v>0</v>
      </c>
      <c r="S36" s="287">
        <f>AVERAGE($R$3:R36)</f>
        <v>0</v>
      </c>
      <c r="T36" s="288"/>
      <c r="U36" s="288"/>
      <c r="V36" s="288"/>
      <c r="W36" s="288">
        <f t="shared" si="4"/>
        <v>0</v>
      </c>
      <c r="X36" s="287">
        <f>AVERAGE($W$3:W36)</f>
        <v>0</v>
      </c>
      <c r="Y36" s="288"/>
      <c r="Z36" s="288"/>
      <c r="AA36" s="288"/>
      <c r="AB36" s="288">
        <f t="shared" si="5"/>
        <v>0</v>
      </c>
      <c r="AC36" s="288"/>
      <c r="AD36" s="288"/>
      <c r="AE36" s="288"/>
      <c r="AF36" s="288"/>
      <c r="AG36" s="167">
        <f t="shared" si="6"/>
        <v>0</v>
      </c>
      <c r="AK36" s="288"/>
      <c r="AL36" s="287">
        <f t="shared" si="7"/>
        <v>0</v>
      </c>
      <c r="AM36" s="287">
        <f>AVERAGE($AL$3:AL36)</f>
        <v>0</v>
      </c>
      <c r="AN36" s="288"/>
      <c r="AO36" s="288"/>
      <c r="AQ36" s="289">
        <v>0</v>
      </c>
    </row>
    <row r="37" spans="1:43">
      <c r="A37" s="115">
        <v>44231</v>
      </c>
      <c r="B37" s="10" t="s">
        <v>141</v>
      </c>
      <c r="C37" s="34">
        <f>AVERAGE($B$3:B37)</f>
        <v>4.4400000000000002E-2</v>
      </c>
      <c r="D37" s="287">
        <f t="shared" si="0"/>
        <v>0</v>
      </c>
      <c r="E37" s="287">
        <f>AVERAGE($D$3:D37)</f>
        <v>0</v>
      </c>
      <c r="F37" s="115"/>
      <c r="G37" s="115"/>
      <c r="H37" s="287">
        <f t="shared" si="1"/>
        <v>0</v>
      </c>
      <c r="I37" s="287">
        <f>AVERAGE($H$3:H37)</f>
        <v>0</v>
      </c>
      <c r="J37" s="288"/>
      <c r="K37" s="288"/>
      <c r="L37" s="288"/>
      <c r="M37" s="288">
        <f t="shared" si="2"/>
        <v>0</v>
      </c>
      <c r="N37" s="287">
        <f>AVERAGE($M$3:M37)</f>
        <v>0</v>
      </c>
      <c r="O37" s="288"/>
      <c r="P37" s="288"/>
      <c r="Q37" s="288"/>
      <c r="R37" s="288">
        <f t="shared" si="3"/>
        <v>0</v>
      </c>
      <c r="S37" s="287">
        <f>AVERAGE($R$3:R37)</f>
        <v>0</v>
      </c>
      <c r="T37" s="288"/>
      <c r="U37" s="288"/>
      <c r="V37" s="288"/>
      <c r="W37" s="288">
        <f t="shared" si="4"/>
        <v>0</v>
      </c>
      <c r="X37" s="287">
        <f>AVERAGE($W$3:W37)</f>
        <v>0</v>
      </c>
      <c r="Y37" s="288"/>
      <c r="Z37" s="288"/>
      <c r="AA37" s="288"/>
      <c r="AB37" s="288">
        <f t="shared" si="5"/>
        <v>0</v>
      </c>
      <c r="AC37" s="288"/>
      <c r="AD37" s="288"/>
      <c r="AE37" s="288"/>
      <c r="AF37" s="288"/>
      <c r="AG37" s="167">
        <f t="shared" si="6"/>
        <v>0</v>
      </c>
      <c r="AK37" s="288"/>
      <c r="AL37" s="287">
        <f t="shared" si="7"/>
        <v>0</v>
      </c>
      <c r="AM37" s="287">
        <f>AVERAGE($AL$3:AL37)</f>
        <v>0</v>
      </c>
      <c r="AN37" s="288"/>
      <c r="AO37" s="288"/>
      <c r="AQ37" s="289">
        <v>0</v>
      </c>
    </row>
    <row r="38" spans="1:43">
      <c r="A38" s="115">
        <v>44232</v>
      </c>
      <c r="B38" s="10" t="s">
        <v>141</v>
      </c>
      <c r="C38" s="34">
        <f>AVERAGE($B$3:B38)</f>
        <v>4.4400000000000002E-2</v>
      </c>
      <c r="D38" s="287">
        <f t="shared" si="0"/>
        <v>0</v>
      </c>
      <c r="E38" s="287">
        <f>AVERAGE($D$3:D38)</f>
        <v>0</v>
      </c>
      <c r="F38" s="115"/>
      <c r="G38" s="115"/>
      <c r="H38" s="287">
        <f t="shared" si="1"/>
        <v>0</v>
      </c>
      <c r="I38" s="287">
        <f>AVERAGE($H$3:H38)</f>
        <v>0</v>
      </c>
      <c r="J38" s="288"/>
      <c r="K38" s="288"/>
      <c r="L38" s="288"/>
      <c r="M38" s="288">
        <f t="shared" si="2"/>
        <v>0</v>
      </c>
      <c r="N38" s="287">
        <f>AVERAGE($M$3:M38)</f>
        <v>0</v>
      </c>
      <c r="O38" s="288"/>
      <c r="P38" s="288"/>
      <c r="Q38" s="288"/>
      <c r="R38" s="288">
        <f t="shared" si="3"/>
        <v>0</v>
      </c>
      <c r="S38" s="287">
        <f>AVERAGE($R$3:R38)</f>
        <v>0</v>
      </c>
      <c r="T38" s="288"/>
      <c r="U38" s="288"/>
      <c r="V38" s="288"/>
      <c r="W38" s="288">
        <f t="shared" si="4"/>
        <v>0</v>
      </c>
      <c r="X38" s="287">
        <f>AVERAGE($W$3:W38)</f>
        <v>0</v>
      </c>
      <c r="Y38" s="288"/>
      <c r="Z38" s="288"/>
      <c r="AA38" s="288"/>
      <c r="AB38" s="288">
        <f t="shared" si="5"/>
        <v>0</v>
      </c>
      <c r="AC38" s="288"/>
      <c r="AD38" s="288"/>
      <c r="AE38" s="288"/>
      <c r="AF38" s="288"/>
      <c r="AG38" s="167">
        <f t="shared" si="6"/>
        <v>0</v>
      </c>
      <c r="AK38" s="288"/>
      <c r="AL38" s="287">
        <f t="shared" si="7"/>
        <v>0</v>
      </c>
      <c r="AM38" s="287">
        <f>AVERAGE($AL$3:AL38)</f>
        <v>0</v>
      </c>
      <c r="AN38" s="288"/>
      <c r="AO38" s="288"/>
      <c r="AQ38" s="289">
        <v>0</v>
      </c>
    </row>
    <row r="39" spans="1:43">
      <c r="A39" s="115">
        <v>44233</v>
      </c>
      <c r="B39" s="10" t="s">
        <v>141</v>
      </c>
      <c r="C39" s="34">
        <f>AVERAGE($B$3:B39)</f>
        <v>4.4400000000000002E-2</v>
      </c>
      <c r="D39" s="287">
        <f t="shared" si="0"/>
        <v>0</v>
      </c>
      <c r="E39" s="287">
        <f>AVERAGE($D$3:D39)</f>
        <v>0</v>
      </c>
      <c r="F39" s="115"/>
      <c r="G39" s="115"/>
      <c r="H39" s="287">
        <f t="shared" si="1"/>
        <v>0</v>
      </c>
      <c r="I39" s="287">
        <f>AVERAGE($H$3:H39)</f>
        <v>0</v>
      </c>
      <c r="J39" s="288"/>
      <c r="K39" s="288"/>
      <c r="L39" s="288"/>
      <c r="M39" s="288">
        <f t="shared" si="2"/>
        <v>0</v>
      </c>
      <c r="N39" s="287">
        <f>AVERAGE($M$3:M39)</f>
        <v>0</v>
      </c>
      <c r="O39" s="288"/>
      <c r="P39" s="288"/>
      <c r="Q39" s="288"/>
      <c r="R39" s="288">
        <f t="shared" si="3"/>
        <v>0</v>
      </c>
      <c r="S39" s="287">
        <f>AVERAGE($R$3:R39)</f>
        <v>0</v>
      </c>
      <c r="T39" s="288"/>
      <c r="U39" s="288"/>
      <c r="V39" s="288"/>
      <c r="W39" s="288">
        <f t="shared" si="4"/>
        <v>0</v>
      </c>
      <c r="X39" s="287">
        <f>AVERAGE($W$3:W39)</f>
        <v>0</v>
      </c>
      <c r="Y39" s="288"/>
      <c r="Z39" s="288"/>
      <c r="AA39" s="288"/>
      <c r="AB39" s="288">
        <f t="shared" si="5"/>
        <v>0</v>
      </c>
      <c r="AC39" s="288"/>
      <c r="AD39" s="288"/>
      <c r="AE39" s="288"/>
      <c r="AF39" s="288"/>
      <c r="AG39" s="167">
        <f t="shared" si="6"/>
        <v>0</v>
      </c>
      <c r="AK39" s="288"/>
      <c r="AL39" s="287">
        <f t="shared" si="7"/>
        <v>0</v>
      </c>
      <c r="AM39" s="287">
        <f>AVERAGE($AL$3:AL39)</f>
        <v>0</v>
      </c>
      <c r="AN39" s="288"/>
      <c r="AO39" s="288"/>
      <c r="AQ39" s="289">
        <v>0</v>
      </c>
    </row>
    <row r="40" spans="1:43">
      <c r="A40" s="115">
        <v>44234</v>
      </c>
      <c r="B40" s="10" t="s">
        <v>141</v>
      </c>
      <c r="C40" s="34">
        <f>AVERAGE($B$3:B40)</f>
        <v>4.4400000000000002E-2</v>
      </c>
      <c r="D40" s="287">
        <f t="shared" si="0"/>
        <v>0</v>
      </c>
      <c r="E40" s="287">
        <f>AVERAGE($D$3:D40)</f>
        <v>0</v>
      </c>
      <c r="F40" s="115"/>
      <c r="G40" s="115"/>
      <c r="H40" s="287">
        <f t="shared" si="1"/>
        <v>0</v>
      </c>
      <c r="I40" s="287">
        <f>AVERAGE($H$3:H40)</f>
        <v>0</v>
      </c>
      <c r="J40" s="288"/>
      <c r="K40" s="288"/>
      <c r="L40" s="288"/>
      <c r="M40" s="288">
        <f t="shared" si="2"/>
        <v>0</v>
      </c>
      <c r="N40" s="287">
        <f>AVERAGE($M$3:M40)</f>
        <v>0</v>
      </c>
      <c r="O40" s="288"/>
      <c r="P40" s="288"/>
      <c r="Q40" s="288"/>
      <c r="R40" s="288">
        <f t="shared" si="3"/>
        <v>0</v>
      </c>
      <c r="S40" s="287">
        <f>AVERAGE($R$3:R40)</f>
        <v>0</v>
      </c>
      <c r="T40" s="288"/>
      <c r="U40" s="288"/>
      <c r="V40" s="288"/>
      <c r="W40" s="288">
        <f t="shared" si="4"/>
        <v>0</v>
      </c>
      <c r="X40" s="287">
        <f>AVERAGE($W$3:W40)</f>
        <v>0</v>
      </c>
      <c r="Y40" s="288"/>
      <c r="Z40" s="288"/>
      <c r="AA40" s="288"/>
      <c r="AB40" s="288">
        <f t="shared" si="5"/>
        <v>0</v>
      </c>
      <c r="AC40" s="288"/>
      <c r="AD40" s="288"/>
      <c r="AE40" s="288"/>
      <c r="AF40" s="288"/>
      <c r="AG40" s="167">
        <f t="shared" si="6"/>
        <v>0</v>
      </c>
      <c r="AK40" s="288"/>
      <c r="AL40" s="287">
        <f t="shared" si="7"/>
        <v>0</v>
      </c>
      <c r="AM40" s="287">
        <f>AVERAGE($AL$3:AL40)</f>
        <v>0</v>
      </c>
      <c r="AN40" s="288"/>
      <c r="AO40" s="288"/>
      <c r="AQ40" s="289">
        <v>0</v>
      </c>
    </row>
    <row r="41" spans="1:43">
      <c r="A41" s="115">
        <v>44235</v>
      </c>
      <c r="B41" s="10" t="s">
        <v>141</v>
      </c>
      <c r="C41" s="34">
        <f>AVERAGE($B$3:B41)</f>
        <v>4.4400000000000002E-2</v>
      </c>
      <c r="D41" s="287">
        <f t="shared" si="0"/>
        <v>0</v>
      </c>
      <c r="E41" s="287">
        <f>AVERAGE($D$3:D41)</f>
        <v>0</v>
      </c>
      <c r="F41" s="115"/>
      <c r="G41" s="115"/>
      <c r="H41" s="287">
        <f t="shared" si="1"/>
        <v>0</v>
      </c>
      <c r="I41" s="287">
        <f>AVERAGE($H$3:H41)</f>
        <v>0</v>
      </c>
      <c r="J41" s="288"/>
      <c r="K41" s="288"/>
      <c r="L41" s="288"/>
      <c r="M41" s="288">
        <f t="shared" si="2"/>
        <v>0</v>
      </c>
      <c r="N41" s="287">
        <f>AVERAGE($M$3:M41)</f>
        <v>0</v>
      </c>
      <c r="O41" s="288"/>
      <c r="P41" s="288"/>
      <c r="Q41" s="288"/>
      <c r="R41" s="288">
        <f t="shared" si="3"/>
        <v>0</v>
      </c>
      <c r="S41" s="287">
        <f>AVERAGE($R$3:R41)</f>
        <v>0</v>
      </c>
      <c r="T41" s="288"/>
      <c r="U41" s="288"/>
      <c r="V41" s="288"/>
      <c r="W41" s="288">
        <f t="shared" si="4"/>
        <v>0</v>
      </c>
      <c r="X41" s="287">
        <f>AVERAGE($W$3:W41)</f>
        <v>0</v>
      </c>
      <c r="Y41" s="288"/>
      <c r="Z41" s="288"/>
      <c r="AA41" s="288"/>
      <c r="AB41" s="288">
        <f t="shared" si="5"/>
        <v>0</v>
      </c>
      <c r="AC41" s="288"/>
      <c r="AD41" s="288"/>
      <c r="AE41" s="288"/>
      <c r="AF41" s="288"/>
      <c r="AG41" s="167">
        <f t="shared" si="6"/>
        <v>0</v>
      </c>
      <c r="AK41" s="288"/>
      <c r="AL41" s="287">
        <f t="shared" si="7"/>
        <v>0</v>
      </c>
      <c r="AM41" s="287">
        <f>AVERAGE($AL$3:AL41)</f>
        <v>0</v>
      </c>
      <c r="AN41" s="288"/>
      <c r="AO41" s="288"/>
      <c r="AQ41" s="289">
        <v>0</v>
      </c>
    </row>
    <row r="42" spans="1:43">
      <c r="A42" s="115">
        <v>44236</v>
      </c>
      <c r="B42" s="10" t="s">
        <v>141</v>
      </c>
      <c r="C42" s="34">
        <f>AVERAGE($B$3:B42)</f>
        <v>4.4400000000000002E-2</v>
      </c>
      <c r="D42" s="287">
        <f t="shared" si="0"/>
        <v>0</v>
      </c>
      <c r="E42" s="287">
        <f>AVERAGE($D$3:D42)</f>
        <v>0</v>
      </c>
      <c r="F42" s="115"/>
      <c r="G42" s="115"/>
      <c r="H42" s="287">
        <f t="shared" si="1"/>
        <v>0</v>
      </c>
      <c r="I42" s="287">
        <f>AVERAGE($H$3:H42)</f>
        <v>0</v>
      </c>
      <c r="J42" s="288"/>
      <c r="K42" s="288"/>
      <c r="L42" s="288"/>
      <c r="M42" s="288">
        <f t="shared" si="2"/>
        <v>0</v>
      </c>
      <c r="N42" s="287">
        <f>AVERAGE($M$3:M42)</f>
        <v>0</v>
      </c>
      <c r="O42" s="288"/>
      <c r="P42" s="288"/>
      <c r="Q42" s="288"/>
      <c r="R42" s="288">
        <f t="shared" si="3"/>
        <v>0</v>
      </c>
      <c r="S42" s="287">
        <f>AVERAGE($R$3:R42)</f>
        <v>0</v>
      </c>
      <c r="T42" s="288"/>
      <c r="U42" s="288"/>
      <c r="V42" s="288"/>
      <c r="W42" s="288">
        <f t="shared" si="4"/>
        <v>0</v>
      </c>
      <c r="X42" s="287">
        <f>AVERAGE($W$3:W42)</f>
        <v>0</v>
      </c>
      <c r="Y42" s="288"/>
      <c r="Z42" s="288"/>
      <c r="AA42" s="288"/>
      <c r="AB42" s="288">
        <f t="shared" si="5"/>
        <v>0</v>
      </c>
      <c r="AC42" s="288"/>
      <c r="AD42" s="288"/>
      <c r="AE42" s="288"/>
      <c r="AF42" s="288"/>
      <c r="AG42" s="167">
        <f t="shared" si="6"/>
        <v>0</v>
      </c>
      <c r="AK42" s="288"/>
      <c r="AL42" s="287">
        <f t="shared" si="7"/>
        <v>0</v>
      </c>
      <c r="AM42" s="287">
        <f>AVERAGE($AL$3:AL42)</f>
        <v>0</v>
      </c>
      <c r="AN42" s="288"/>
      <c r="AO42" s="288"/>
      <c r="AQ42" s="289">
        <v>0</v>
      </c>
    </row>
    <row r="43" spans="1:43">
      <c r="A43" s="115">
        <v>44237</v>
      </c>
      <c r="B43" s="10" t="s">
        <v>141</v>
      </c>
      <c r="C43" s="34">
        <f>AVERAGE($B$3:B43)</f>
        <v>4.4400000000000002E-2</v>
      </c>
      <c r="D43" s="287">
        <f t="shared" si="0"/>
        <v>0</v>
      </c>
      <c r="E43" s="287">
        <f>AVERAGE($D$3:D43)</f>
        <v>0</v>
      </c>
      <c r="F43" s="115"/>
      <c r="G43" s="115"/>
      <c r="H43" s="287">
        <f t="shared" si="1"/>
        <v>0</v>
      </c>
      <c r="I43" s="287">
        <f>AVERAGE($H$3:H43)</f>
        <v>0</v>
      </c>
      <c r="J43" s="288"/>
      <c r="K43" s="288"/>
      <c r="L43" s="288"/>
      <c r="M43" s="288">
        <f t="shared" si="2"/>
        <v>0</v>
      </c>
      <c r="N43" s="287">
        <f>AVERAGE($M$3:M43)</f>
        <v>0</v>
      </c>
      <c r="O43" s="288"/>
      <c r="P43" s="288"/>
      <c r="Q43" s="288"/>
      <c r="R43" s="288">
        <f t="shared" si="3"/>
        <v>0</v>
      </c>
      <c r="S43" s="287">
        <f>AVERAGE($R$3:R43)</f>
        <v>0</v>
      </c>
      <c r="T43" s="288"/>
      <c r="U43" s="288"/>
      <c r="V43" s="288"/>
      <c r="W43" s="288">
        <f t="shared" si="4"/>
        <v>0</v>
      </c>
      <c r="X43" s="287">
        <f>AVERAGE($W$3:W43)</f>
        <v>0</v>
      </c>
      <c r="Y43" s="288"/>
      <c r="Z43" s="288"/>
      <c r="AA43" s="288"/>
      <c r="AB43" s="288">
        <f t="shared" si="5"/>
        <v>0</v>
      </c>
      <c r="AC43" s="288"/>
      <c r="AD43" s="288"/>
      <c r="AE43" s="288"/>
      <c r="AF43" s="288"/>
      <c r="AG43" s="167">
        <f t="shared" si="6"/>
        <v>0</v>
      </c>
      <c r="AK43" s="288"/>
      <c r="AL43" s="287">
        <f t="shared" si="7"/>
        <v>0</v>
      </c>
      <c r="AM43" s="287">
        <f>AVERAGE($AL$3:AL43)</f>
        <v>0</v>
      </c>
      <c r="AN43" s="288"/>
      <c r="AO43" s="288"/>
      <c r="AQ43" s="289">
        <v>0</v>
      </c>
    </row>
    <row r="44" spans="1:43">
      <c r="A44" s="115">
        <v>44238</v>
      </c>
      <c r="B44" s="10" t="s">
        <v>141</v>
      </c>
      <c r="C44" s="34">
        <f>AVERAGE($B$3:B44)</f>
        <v>4.4400000000000002E-2</v>
      </c>
      <c r="D44" s="287">
        <f t="shared" si="0"/>
        <v>0</v>
      </c>
      <c r="E44" s="287">
        <f>AVERAGE($D$3:D44)</f>
        <v>0</v>
      </c>
      <c r="F44" s="115"/>
      <c r="G44" s="115"/>
      <c r="H44" s="287">
        <f t="shared" si="1"/>
        <v>0</v>
      </c>
      <c r="I44" s="287">
        <f>AVERAGE($H$3:H44)</f>
        <v>0</v>
      </c>
      <c r="J44" s="288"/>
      <c r="K44" s="288"/>
      <c r="L44" s="288"/>
      <c r="M44" s="288">
        <f t="shared" si="2"/>
        <v>0</v>
      </c>
      <c r="N44" s="287">
        <f>AVERAGE($M$3:M44)</f>
        <v>0</v>
      </c>
      <c r="O44" s="288"/>
      <c r="P44" s="288"/>
      <c r="Q44" s="288"/>
      <c r="R44" s="288">
        <f t="shared" si="3"/>
        <v>0</v>
      </c>
      <c r="S44" s="287">
        <f>AVERAGE($R$3:R44)</f>
        <v>0</v>
      </c>
      <c r="T44" s="288"/>
      <c r="U44" s="288"/>
      <c r="V44" s="288"/>
      <c r="W44" s="288">
        <f t="shared" si="4"/>
        <v>0</v>
      </c>
      <c r="X44" s="287">
        <f>AVERAGE($W$3:W44)</f>
        <v>0</v>
      </c>
      <c r="Y44" s="288"/>
      <c r="Z44" s="288"/>
      <c r="AA44" s="288"/>
      <c r="AB44" s="288">
        <f t="shared" si="5"/>
        <v>0</v>
      </c>
      <c r="AC44" s="288"/>
      <c r="AD44" s="288"/>
      <c r="AE44" s="288"/>
      <c r="AF44" s="288"/>
      <c r="AG44" s="167">
        <f t="shared" si="6"/>
        <v>0</v>
      </c>
      <c r="AK44" s="288"/>
      <c r="AL44" s="287">
        <f t="shared" si="7"/>
        <v>0</v>
      </c>
      <c r="AM44" s="287">
        <f>AVERAGE($AL$3:AL44)</f>
        <v>0</v>
      </c>
      <c r="AN44" s="288"/>
      <c r="AO44" s="288"/>
      <c r="AQ44" s="289">
        <v>0</v>
      </c>
    </row>
    <row r="45" spans="1:43">
      <c r="A45" s="115">
        <v>44239</v>
      </c>
      <c r="B45" s="10" t="s">
        <v>141</v>
      </c>
      <c r="C45" s="34">
        <f>AVERAGE($B$3:B45)</f>
        <v>4.4400000000000002E-2</v>
      </c>
      <c r="D45" s="287">
        <f t="shared" si="0"/>
        <v>0</v>
      </c>
      <c r="E45" s="287">
        <f>AVERAGE($D$3:D45)</f>
        <v>0</v>
      </c>
      <c r="F45" s="115"/>
      <c r="G45" s="115"/>
      <c r="H45" s="287">
        <f t="shared" si="1"/>
        <v>0</v>
      </c>
      <c r="I45" s="287">
        <f>AVERAGE($H$3:H45)</f>
        <v>0</v>
      </c>
      <c r="J45" s="288"/>
      <c r="K45" s="288"/>
      <c r="L45" s="288"/>
      <c r="M45" s="288">
        <f t="shared" si="2"/>
        <v>0</v>
      </c>
      <c r="N45" s="287">
        <f>AVERAGE($M$3:M45)</f>
        <v>0</v>
      </c>
      <c r="O45" s="288"/>
      <c r="P45" s="288"/>
      <c r="Q45" s="288"/>
      <c r="R45" s="288">
        <f t="shared" si="3"/>
        <v>0</v>
      </c>
      <c r="S45" s="287">
        <f>AVERAGE($R$3:R45)</f>
        <v>0</v>
      </c>
      <c r="T45" s="288"/>
      <c r="U45" s="288"/>
      <c r="V45" s="288"/>
      <c r="W45" s="288">
        <f t="shared" si="4"/>
        <v>0</v>
      </c>
      <c r="X45" s="287">
        <f>AVERAGE($W$3:W45)</f>
        <v>0</v>
      </c>
      <c r="Y45" s="288"/>
      <c r="Z45" s="288"/>
      <c r="AA45" s="288"/>
      <c r="AB45" s="288">
        <f t="shared" si="5"/>
        <v>0</v>
      </c>
      <c r="AC45" s="288"/>
      <c r="AD45" s="288"/>
      <c r="AE45" s="288"/>
      <c r="AF45" s="288"/>
      <c r="AG45" s="167">
        <f t="shared" si="6"/>
        <v>0</v>
      </c>
      <c r="AK45" s="288"/>
      <c r="AL45" s="287">
        <f t="shared" si="7"/>
        <v>0</v>
      </c>
      <c r="AM45" s="287">
        <f>AVERAGE($AL$3:AL45)</f>
        <v>0</v>
      </c>
      <c r="AN45" s="288"/>
      <c r="AO45" s="288"/>
      <c r="AQ45" s="289">
        <v>0</v>
      </c>
    </row>
    <row r="46" spans="1:43">
      <c r="A46" s="115">
        <v>44240</v>
      </c>
      <c r="B46" s="10" t="s">
        <v>141</v>
      </c>
      <c r="C46" s="34">
        <f>AVERAGE($B$3:B46)</f>
        <v>4.4400000000000002E-2</v>
      </c>
      <c r="D46" s="287">
        <f t="shared" si="0"/>
        <v>0</v>
      </c>
      <c r="E46" s="287">
        <f>AVERAGE($D$3:D46)</f>
        <v>0</v>
      </c>
      <c r="F46" s="115"/>
      <c r="G46" s="115"/>
      <c r="H46" s="287">
        <f t="shared" si="1"/>
        <v>0</v>
      </c>
      <c r="I46" s="287">
        <f>AVERAGE($H$3:H46)</f>
        <v>0</v>
      </c>
      <c r="J46" s="288"/>
      <c r="K46" s="288"/>
      <c r="L46" s="288"/>
      <c r="M46" s="288">
        <f t="shared" si="2"/>
        <v>0</v>
      </c>
      <c r="N46" s="287">
        <f>AVERAGE($M$3:M46)</f>
        <v>0</v>
      </c>
      <c r="O46" s="288"/>
      <c r="P46" s="288"/>
      <c r="Q46" s="288"/>
      <c r="R46" s="288">
        <f t="shared" si="3"/>
        <v>0</v>
      </c>
      <c r="S46" s="287">
        <f>AVERAGE($R$3:R46)</f>
        <v>0</v>
      </c>
      <c r="T46" s="288"/>
      <c r="U46" s="288"/>
      <c r="V46" s="288"/>
      <c r="W46" s="288">
        <f t="shared" si="4"/>
        <v>0</v>
      </c>
      <c r="X46" s="287">
        <f>AVERAGE($W$3:W46)</f>
        <v>0</v>
      </c>
      <c r="Y46" s="288"/>
      <c r="Z46" s="288"/>
      <c r="AA46" s="288"/>
      <c r="AB46" s="288">
        <f t="shared" si="5"/>
        <v>0</v>
      </c>
      <c r="AC46" s="288"/>
      <c r="AD46" s="288"/>
      <c r="AE46" s="288"/>
      <c r="AF46" s="288"/>
      <c r="AG46" s="167">
        <f t="shared" si="6"/>
        <v>0</v>
      </c>
      <c r="AK46" s="288"/>
      <c r="AL46" s="287">
        <f t="shared" si="7"/>
        <v>0</v>
      </c>
      <c r="AM46" s="287">
        <f>AVERAGE($AL$3:AL46)</f>
        <v>0</v>
      </c>
      <c r="AN46" s="288"/>
      <c r="AO46" s="288"/>
      <c r="AQ46" s="289">
        <v>0</v>
      </c>
    </row>
    <row r="47" spans="1:43">
      <c r="A47" s="115">
        <v>44241</v>
      </c>
      <c r="B47" s="10" t="s">
        <v>141</v>
      </c>
      <c r="C47" s="34">
        <f>AVERAGE($B$3:B47)</f>
        <v>4.4400000000000002E-2</v>
      </c>
      <c r="D47" s="287">
        <f t="shared" si="0"/>
        <v>0</v>
      </c>
      <c r="E47" s="287">
        <f>AVERAGE($D$3:D47)</f>
        <v>0</v>
      </c>
      <c r="F47" s="115"/>
      <c r="G47" s="115"/>
      <c r="H47" s="287">
        <f t="shared" si="1"/>
        <v>0</v>
      </c>
      <c r="I47" s="287">
        <f>AVERAGE($H$3:H47)</f>
        <v>0</v>
      </c>
      <c r="J47" s="288"/>
      <c r="K47" s="288"/>
      <c r="L47" s="288"/>
      <c r="M47" s="288">
        <f t="shared" si="2"/>
        <v>0</v>
      </c>
      <c r="N47" s="287">
        <f>AVERAGE($M$3:M47)</f>
        <v>0</v>
      </c>
      <c r="O47" s="288"/>
      <c r="P47" s="288"/>
      <c r="Q47" s="288"/>
      <c r="R47" s="288">
        <f t="shared" si="3"/>
        <v>0</v>
      </c>
      <c r="S47" s="287">
        <f>AVERAGE($R$3:R47)</f>
        <v>0</v>
      </c>
      <c r="T47" s="288"/>
      <c r="U47" s="288"/>
      <c r="V47" s="288"/>
      <c r="W47" s="288">
        <f t="shared" si="4"/>
        <v>0</v>
      </c>
      <c r="X47" s="287">
        <f>AVERAGE($W$3:W47)</f>
        <v>0</v>
      </c>
      <c r="Y47" s="288"/>
      <c r="Z47" s="288"/>
      <c r="AA47" s="288"/>
      <c r="AB47" s="288">
        <f t="shared" si="5"/>
        <v>0</v>
      </c>
      <c r="AC47" s="288"/>
      <c r="AD47" s="288"/>
      <c r="AE47" s="288"/>
      <c r="AF47" s="288"/>
      <c r="AG47" s="167">
        <f t="shared" si="6"/>
        <v>0</v>
      </c>
      <c r="AK47" s="288"/>
      <c r="AL47" s="287">
        <f t="shared" si="7"/>
        <v>0</v>
      </c>
      <c r="AM47" s="287">
        <f>AVERAGE($AL$3:AL47)</f>
        <v>0</v>
      </c>
      <c r="AN47" s="288"/>
      <c r="AO47" s="288"/>
      <c r="AQ47" s="289">
        <v>0</v>
      </c>
    </row>
    <row r="48" spans="1:43">
      <c r="A48" s="115">
        <v>44242</v>
      </c>
      <c r="B48" s="10" t="s">
        <v>141</v>
      </c>
      <c r="C48" s="34">
        <f>AVERAGE($B$3:B48)</f>
        <v>4.4400000000000002E-2</v>
      </c>
      <c r="D48" s="287">
        <f t="shared" si="0"/>
        <v>0</v>
      </c>
      <c r="E48" s="287">
        <f>AVERAGE($D$3:D48)</f>
        <v>0</v>
      </c>
      <c r="F48" s="115"/>
      <c r="G48" s="115"/>
      <c r="H48" s="287">
        <f t="shared" si="1"/>
        <v>0</v>
      </c>
      <c r="I48" s="287">
        <f>AVERAGE($H$3:H48)</f>
        <v>0</v>
      </c>
      <c r="J48" s="288"/>
      <c r="K48" s="288"/>
      <c r="L48" s="288"/>
      <c r="M48" s="288">
        <f t="shared" si="2"/>
        <v>0</v>
      </c>
      <c r="N48" s="287">
        <f>AVERAGE($M$3:M48)</f>
        <v>0</v>
      </c>
      <c r="O48" s="288"/>
      <c r="P48" s="288"/>
      <c r="Q48" s="288"/>
      <c r="R48" s="288">
        <f t="shared" si="3"/>
        <v>0</v>
      </c>
      <c r="S48" s="287">
        <f>AVERAGE($R$3:R48)</f>
        <v>0</v>
      </c>
      <c r="T48" s="288"/>
      <c r="U48" s="288"/>
      <c r="V48" s="288"/>
      <c r="W48" s="288">
        <f t="shared" si="4"/>
        <v>0</v>
      </c>
      <c r="X48" s="287">
        <f>AVERAGE($W$3:W48)</f>
        <v>0</v>
      </c>
      <c r="Y48" s="288"/>
      <c r="Z48" s="288"/>
      <c r="AA48" s="288"/>
      <c r="AB48" s="288">
        <f t="shared" si="5"/>
        <v>0</v>
      </c>
      <c r="AC48" s="288"/>
      <c r="AD48" s="288"/>
      <c r="AE48" s="288"/>
      <c r="AF48" s="288"/>
      <c r="AG48" s="167">
        <f t="shared" si="6"/>
        <v>0</v>
      </c>
      <c r="AK48" s="288"/>
      <c r="AL48" s="287">
        <f t="shared" si="7"/>
        <v>0</v>
      </c>
      <c r="AM48" s="287">
        <f>AVERAGE($AL$3:AL48)</f>
        <v>0</v>
      </c>
      <c r="AN48" s="288"/>
      <c r="AO48" s="288"/>
      <c r="AQ48" s="289">
        <v>0</v>
      </c>
    </row>
    <row r="49" spans="1:43">
      <c r="A49" s="115">
        <v>44243</v>
      </c>
      <c r="B49" s="10" t="s">
        <v>141</v>
      </c>
      <c r="C49" s="34">
        <f>AVERAGE($B$3:B49)</f>
        <v>4.4400000000000002E-2</v>
      </c>
      <c r="D49" s="287">
        <f t="shared" si="0"/>
        <v>0</v>
      </c>
      <c r="E49" s="287">
        <f>AVERAGE($D$3:D49)</f>
        <v>0</v>
      </c>
      <c r="F49" s="115"/>
      <c r="G49" s="115"/>
      <c r="H49" s="287">
        <f t="shared" si="1"/>
        <v>0</v>
      </c>
      <c r="I49" s="287">
        <f>AVERAGE($H$3:H49)</f>
        <v>0</v>
      </c>
      <c r="J49" s="288"/>
      <c r="K49" s="288"/>
      <c r="L49" s="288"/>
      <c r="M49" s="288">
        <f t="shared" si="2"/>
        <v>0</v>
      </c>
      <c r="N49" s="287">
        <f>AVERAGE($M$3:M49)</f>
        <v>0</v>
      </c>
      <c r="O49" s="288"/>
      <c r="P49" s="288"/>
      <c r="Q49" s="288"/>
      <c r="R49" s="288">
        <f t="shared" si="3"/>
        <v>0</v>
      </c>
      <c r="S49" s="287">
        <f>AVERAGE($R$3:R49)</f>
        <v>0</v>
      </c>
      <c r="T49" s="288"/>
      <c r="U49" s="288"/>
      <c r="V49" s="288"/>
      <c r="W49" s="288">
        <f t="shared" si="4"/>
        <v>0</v>
      </c>
      <c r="X49" s="287">
        <f>AVERAGE($W$3:W49)</f>
        <v>0</v>
      </c>
      <c r="Y49" s="288"/>
      <c r="Z49" s="288"/>
      <c r="AA49" s="288"/>
      <c r="AB49" s="288">
        <f t="shared" si="5"/>
        <v>0</v>
      </c>
      <c r="AC49" s="288"/>
      <c r="AD49" s="288"/>
      <c r="AE49" s="288"/>
      <c r="AF49" s="288"/>
      <c r="AG49" s="167">
        <f t="shared" si="6"/>
        <v>0</v>
      </c>
      <c r="AK49" s="288"/>
      <c r="AL49" s="287">
        <f t="shared" si="7"/>
        <v>0</v>
      </c>
      <c r="AM49" s="287">
        <f>AVERAGE($AL$3:AL49)</f>
        <v>0</v>
      </c>
      <c r="AN49" s="288"/>
      <c r="AO49" s="288"/>
      <c r="AQ49" s="289">
        <v>0</v>
      </c>
    </row>
    <row r="50" spans="1:43">
      <c r="A50" s="115">
        <v>44244</v>
      </c>
      <c r="B50" s="10" t="s">
        <v>141</v>
      </c>
      <c r="C50" s="34">
        <f>AVERAGE($B$3:B50)</f>
        <v>4.4400000000000002E-2</v>
      </c>
      <c r="D50" s="287">
        <f t="shared" si="0"/>
        <v>0</v>
      </c>
      <c r="E50" s="287">
        <f>AVERAGE($D$3:D50)</f>
        <v>0</v>
      </c>
      <c r="F50" s="115"/>
      <c r="G50" s="115"/>
      <c r="H50" s="287">
        <f t="shared" si="1"/>
        <v>0</v>
      </c>
      <c r="I50" s="287">
        <f>AVERAGE($H$3:H50)</f>
        <v>0</v>
      </c>
      <c r="J50" s="288"/>
      <c r="K50" s="288"/>
      <c r="L50" s="288"/>
      <c r="M50" s="288">
        <f t="shared" si="2"/>
        <v>0</v>
      </c>
      <c r="N50" s="287">
        <f>AVERAGE($M$3:M50)</f>
        <v>0</v>
      </c>
      <c r="O50" s="288"/>
      <c r="P50" s="288"/>
      <c r="Q50" s="288"/>
      <c r="R50" s="288">
        <f t="shared" si="3"/>
        <v>0</v>
      </c>
      <c r="S50" s="287">
        <f>AVERAGE($R$3:R50)</f>
        <v>0</v>
      </c>
      <c r="T50" s="288"/>
      <c r="U50" s="288"/>
      <c r="V50" s="288"/>
      <c r="W50" s="288">
        <f t="shared" si="4"/>
        <v>0</v>
      </c>
      <c r="X50" s="287">
        <f>AVERAGE($W$3:W50)</f>
        <v>0</v>
      </c>
      <c r="Y50" s="288"/>
      <c r="Z50" s="288"/>
      <c r="AA50" s="288"/>
      <c r="AB50" s="288">
        <f t="shared" si="5"/>
        <v>0</v>
      </c>
      <c r="AC50" s="288"/>
      <c r="AD50" s="288"/>
      <c r="AE50" s="288"/>
      <c r="AF50" s="288"/>
      <c r="AG50" s="167">
        <f t="shared" si="6"/>
        <v>0</v>
      </c>
      <c r="AK50" s="288"/>
      <c r="AL50" s="287">
        <f t="shared" si="7"/>
        <v>0</v>
      </c>
      <c r="AM50" s="287">
        <f>AVERAGE($AL$3:AL50)</f>
        <v>0</v>
      </c>
      <c r="AN50" s="288"/>
      <c r="AO50" s="288"/>
      <c r="AQ50" s="289">
        <v>0</v>
      </c>
    </row>
    <row r="51" spans="1:43">
      <c r="A51" s="115">
        <v>44245</v>
      </c>
      <c r="B51" s="10" t="s">
        <v>141</v>
      </c>
      <c r="C51" s="34">
        <f>AVERAGE($B$3:B51)</f>
        <v>4.4400000000000002E-2</v>
      </c>
      <c r="D51" s="287">
        <f t="shared" si="0"/>
        <v>0</v>
      </c>
      <c r="E51" s="287">
        <f>AVERAGE($D$3:D51)</f>
        <v>0</v>
      </c>
      <c r="F51" s="115"/>
      <c r="G51" s="115"/>
      <c r="H51" s="287">
        <f t="shared" si="1"/>
        <v>0</v>
      </c>
      <c r="I51" s="287">
        <f>AVERAGE($H$3:H51)</f>
        <v>0</v>
      </c>
      <c r="J51" s="288"/>
      <c r="K51" s="288"/>
      <c r="L51" s="288"/>
      <c r="M51" s="288">
        <f t="shared" si="2"/>
        <v>0</v>
      </c>
      <c r="N51" s="287">
        <f>AVERAGE($M$3:M51)</f>
        <v>0</v>
      </c>
      <c r="O51" s="288"/>
      <c r="P51" s="288"/>
      <c r="Q51" s="288"/>
      <c r="R51" s="288">
        <f t="shared" si="3"/>
        <v>0</v>
      </c>
      <c r="S51" s="287">
        <f>AVERAGE($R$3:R51)</f>
        <v>0</v>
      </c>
      <c r="T51" s="288"/>
      <c r="U51" s="288"/>
      <c r="V51" s="288"/>
      <c r="W51" s="288">
        <f t="shared" si="4"/>
        <v>0</v>
      </c>
      <c r="X51" s="287">
        <f>AVERAGE($W$3:W51)</f>
        <v>0</v>
      </c>
      <c r="Y51" s="288"/>
      <c r="Z51" s="288"/>
      <c r="AA51" s="288"/>
      <c r="AB51" s="288">
        <f t="shared" si="5"/>
        <v>0</v>
      </c>
      <c r="AC51" s="288"/>
      <c r="AD51" s="288"/>
      <c r="AE51" s="288"/>
      <c r="AF51" s="288"/>
      <c r="AG51" s="167">
        <f t="shared" si="6"/>
        <v>0</v>
      </c>
      <c r="AK51" s="288"/>
      <c r="AL51" s="287">
        <f t="shared" si="7"/>
        <v>0</v>
      </c>
      <c r="AM51" s="287">
        <f>AVERAGE($AL$3:AL51)</f>
        <v>0</v>
      </c>
      <c r="AN51" s="288"/>
      <c r="AO51" s="288"/>
      <c r="AQ51" s="289">
        <v>0</v>
      </c>
    </row>
    <row r="52" spans="1:43">
      <c r="A52" s="115">
        <v>44246</v>
      </c>
      <c r="B52" s="10" t="s">
        <v>141</v>
      </c>
      <c r="C52" s="34">
        <f>AVERAGE($B$3:B52)</f>
        <v>4.4400000000000002E-2</v>
      </c>
      <c r="D52" s="287">
        <f t="shared" si="0"/>
        <v>0</v>
      </c>
      <c r="E52" s="287">
        <f>AVERAGE($D$3:D52)</f>
        <v>0</v>
      </c>
      <c r="F52" s="115"/>
      <c r="G52" s="115"/>
      <c r="H52" s="287">
        <f t="shared" si="1"/>
        <v>0</v>
      </c>
      <c r="I52" s="287">
        <f>AVERAGE($H$3:H52)</f>
        <v>0</v>
      </c>
      <c r="J52" s="288"/>
      <c r="K52" s="288"/>
      <c r="L52" s="288"/>
      <c r="M52" s="288">
        <f t="shared" si="2"/>
        <v>0</v>
      </c>
      <c r="N52" s="287">
        <f>AVERAGE($M$3:M52)</f>
        <v>0</v>
      </c>
      <c r="O52" s="288"/>
      <c r="P52" s="288"/>
      <c r="Q52" s="288"/>
      <c r="R52" s="288">
        <f t="shared" si="3"/>
        <v>0</v>
      </c>
      <c r="S52" s="287">
        <f>AVERAGE($R$3:R52)</f>
        <v>0</v>
      </c>
      <c r="T52" s="288"/>
      <c r="U52" s="288"/>
      <c r="V52" s="288"/>
      <c r="W52" s="288">
        <f t="shared" si="4"/>
        <v>0</v>
      </c>
      <c r="X52" s="287">
        <f>AVERAGE($W$3:W52)</f>
        <v>0</v>
      </c>
      <c r="Y52" s="288"/>
      <c r="Z52" s="288"/>
      <c r="AA52" s="288"/>
      <c r="AB52" s="288">
        <f t="shared" si="5"/>
        <v>0</v>
      </c>
      <c r="AC52" s="288"/>
      <c r="AD52" s="288"/>
      <c r="AE52" s="288"/>
      <c r="AF52" s="288"/>
      <c r="AG52" s="167">
        <f t="shared" si="6"/>
        <v>0</v>
      </c>
      <c r="AK52" s="288"/>
      <c r="AL52" s="287">
        <f t="shared" si="7"/>
        <v>0</v>
      </c>
      <c r="AM52" s="287">
        <f>AVERAGE($AL$3:AL52)</f>
        <v>0</v>
      </c>
      <c r="AN52" s="288"/>
      <c r="AO52" s="288"/>
      <c r="AQ52" s="289">
        <v>0</v>
      </c>
    </row>
    <row r="53" spans="1:43">
      <c r="A53" s="115">
        <v>44247</v>
      </c>
      <c r="B53" s="10" t="s">
        <v>141</v>
      </c>
      <c r="C53" s="34">
        <f>AVERAGE($B$3:B53)</f>
        <v>4.4400000000000002E-2</v>
      </c>
      <c r="D53" s="287">
        <f t="shared" si="0"/>
        <v>0</v>
      </c>
      <c r="E53" s="287">
        <f>AVERAGE($D$3:D53)</f>
        <v>0</v>
      </c>
      <c r="F53" s="115"/>
      <c r="G53" s="115"/>
      <c r="H53" s="287">
        <f t="shared" si="1"/>
        <v>0</v>
      </c>
      <c r="I53" s="287">
        <f>AVERAGE($H$3:H53)</f>
        <v>0</v>
      </c>
      <c r="J53" s="288"/>
      <c r="K53" s="288"/>
      <c r="L53" s="288"/>
      <c r="M53" s="288">
        <f t="shared" si="2"/>
        <v>0</v>
      </c>
      <c r="N53" s="287">
        <f>AVERAGE($M$3:M53)</f>
        <v>0</v>
      </c>
      <c r="O53" s="288"/>
      <c r="P53" s="288"/>
      <c r="Q53" s="288"/>
      <c r="R53" s="288">
        <f t="shared" si="3"/>
        <v>0</v>
      </c>
      <c r="S53" s="287">
        <f>AVERAGE($R$3:R53)</f>
        <v>0</v>
      </c>
      <c r="T53" s="288"/>
      <c r="U53" s="288"/>
      <c r="V53" s="288"/>
      <c r="W53" s="288">
        <f t="shared" si="4"/>
        <v>0</v>
      </c>
      <c r="X53" s="287">
        <f>AVERAGE($W$3:W53)</f>
        <v>0</v>
      </c>
      <c r="Y53" s="288"/>
      <c r="Z53" s="288"/>
      <c r="AA53" s="288"/>
      <c r="AB53" s="288">
        <f t="shared" si="5"/>
        <v>0</v>
      </c>
      <c r="AC53" s="288"/>
      <c r="AD53" s="288"/>
      <c r="AE53" s="288"/>
      <c r="AF53" s="288"/>
      <c r="AG53" s="167">
        <f t="shared" si="6"/>
        <v>0</v>
      </c>
      <c r="AK53" s="288"/>
      <c r="AL53" s="287">
        <f t="shared" si="7"/>
        <v>0</v>
      </c>
      <c r="AM53" s="287">
        <f>AVERAGE($AL$3:AL53)</f>
        <v>0</v>
      </c>
      <c r="AN53" s="288"/>
      <c r="AO53" s="288"/>
      <c r="AQ53" s="289">
        <v>0</v>
      </c>
    </row>
    <row r="54" spans="1:43">
      <c r="A54" s="115">
        <v>44248</v>
      </c>
      <c r="B54" s="10" t="s">
        <v>141</v>
      </c>
      <c r="C54" s="34">
        <f>AVERAGE($B$3:B54)</f>
        <v>4.4400000000000002E-2</v>
      </c>
      <c r="D54" s="287">
        <f t="shared" si="0"/>
        <v>0</v>
      </c>
      <c r="E54" s="287">
        <f>AVERAGE($D$3:D54)</f>
        <v>0</v>
      </c>
      <c r="F54" s="115"/>
      <c r="G54" s="115"/>
      <c r="H54" s="287">
        <f t="shared" si="1"/>
        <v>0</v>
      </c>
      <c r="I54" s="287">
        <f>AVERAGE($H$3:H54)</f>
        <v>0</v>
      </c>
      <c r="J54" s="288"/>
      <c r="K54" s="288"/>
      <c r="L54" s="288"/>
      <c r="M54" s="288">
        <f t="shared" si="2"/>
        <v>0</v>
      </c>
      <c r="N54" s="287">
        <f>AVERAGE($M$3:M54)</f>
        <v>0</v>
      </c>
      <c r="O54" s="288"/>
      <c r="P54" s="288"/>
      <c r="Q54" s="288"/>
      <c r="R54" s="288">
        <f t="shared" si="3"/>
        <v>0</v>
      </c>
      <c r="S54" s="287">
        <f>AVERAGE($R$3:R54)</f>
        <v>0</v>
      </c>
      <c r="T54" s="288"/>
      <c r="U54" s="288"/>
      <c r="V54" s="288"/>
      <c r="W54" s="288">
        <f t="shared" si="4"/>
        <v>0</v>
      </c>
      <c r="X54" s="287">
        <f>AVERAGE($W$3:W54)</f>
        <v>0</v>
      </c>
      <c r="Y54" s="288"/>
      <c r="Z54" s="288"/>
      <c r="AA54" s="288"/>
      <c r="AB54" s="288">
        <f t="shared" si="5"/>
        <v>0</v>
      </c>
      <c r="AC54" s="288"/>
      <c r="AD54" s="288"/>
      <c r="AE54" s="288"/>
      <c r="AF54" s="288"/>
      <c r="AG54" s="167">
        <f t="shared" si="6"/>
        <v>0</v>
      </c>
      <c r="AK54" s="288"/>
      <c r="AL54" s="287">
        <f t="shared" si="7"/>
        <v>0</v>
      </c>
      <c r="AM54" s="287">
        <f>AVERAGE($AL$3:AL54)</f>
        <v>0</v>
      </c>
      <c r="AN54" s="288"/>
      <c r="AO54" s="288"/>
      <c r="AQ54" s="289">
        <v>0</v>
      </c>
    </row>
    <row r="55" spans="1:43">
      <c r="A55" s="115">
        <v>44249</v>
      </c>
      <c r="B55" s="10" t="s">
        <v>141</v>
      </c>
      <c r="C55" s="34">
        <f>AVERAGE($B$3:B55)</f>
        <v>4.4400000000000002E-2</v>
      </c>
      <c r="D55" s="287">
        <f t="shared" si="0"/>
        <v>0</v>
      </c>
      <c r="E55" s="287">
        <f>AVERAGE($D$3:D55)</f>
        <v>0</v>
      </c>
      <c r="F55" s="115"/>
      <c r="G55" s="115"/>
      <c r="H55" s="287">
        <f t="shared" si="1"/>
        <v>0</v>
      </c>
      <c r="I55" s="287">
        <f>AVERAGE($H$3:H55)</f>
        <v>0</v>
      </c>
      <c r="J55" s="288"/>
      <c r="K55" s="288"/>
      <c r="L55" s="288"/>
      <c r="M55" s="288">
        <f t="shared" si="2"/>
        <v>0</v>
      </c>
      <c r="N55" s="287">
        <f>AVERAGE($M$3:M55)</f>
        <v>0</v>
      </c>
      <c r="O55" s="288"/>
      <c r="P55" s="288"/>
      <c r="Q55" s="288"/>
      <c r="R55" s="288">
        <f t="shared" si="3"/>
        <v>0</v>
      </c>
      <c r="S55" s="287">
        <f>AVERAGE($R$3:R55)</f>
        <v>0</v>
      </c>
      <c r="T55" s="288"/>
      <c r="U55" s="288"/>
      <c r="V55" s="288"/>
      <c r="W55" s="288">
        <f t="shared" si="4"/>
        <v>0</v>
      </c>
      <c r="X55" s="287">
        <f>AVERAGE($W$3:W55)</f>
        <v>0</v>
      </c>
      <c r="Y55" s="288"/>
      <c r="Z55" s="288"/>
      <c r="AA55" s="288"/>
      <c r="AB55" s="288">
        <f t="shared" si="5"/>
        <v>0</v>
      </c>
      <c r="AC55" s="288"/>
      <c r="AD55" s="288"/>
      <c r="AE55" s="288"/>
      <c r="AF55" s="288"/>
      <c r="AG55" s="167">
        <f t="shared" si="6"/>
        <v>0</v>
      </c>
      <c r="AK55" s="288"/>
      <c r="AL55" s="287">
        <f t="shared" si="7"/>
        <v>0</v>
      </c>
      <c r="AM55" s="287">
        <f>AVERAGE($AL$3:AL55)</f>
        <v>0</v>
      </c>
      <c r="AN55" s="288"/>
      <c r="AO55" s="288"/>
      <c r="AQ55" s="289">
        <v>0</v>
      </c>
    </row>
    <row r="56" spans="1:43">
      <c r="A56" s="115">
        <v>44250</v>
      </c>
      <c r="B56" s="10" t="s">
        <v>141</v>
      </c>
      <c r="C56" s="34">
        <f>AVERAGE($B$3:B56)</f>
        <v>4.4400000000000002E-2</v>
      </c>
      <c r="D56" s="287">
        <f t="shared" si="0"/>
        <v>0</v>
      </c>
      <c r="E56" s="287">
        <f>AVERAGE($D$3:D56)</f>
        <v>0</v>
      </c>
      <c r="F56" s="115"/>
      <c r="G56" s="115"/>
      <c r="H56" s="287">
        <f t="shared" si="1"/>
        <v>0</v>
      </c>
      <c r="I56" s="287">
        <f>AVERAGE($H$3:H56)</f>
        <v>0</v>
      </c>
      <c r="J56" s="288"/>
      <c r="K56" s="288"/>
      <c r="L56" s="288"/>
      <c r="M56" s="288">
        <f t="shared" si="2"/>
        <v>0</v>
      </c>
      <c r="N56" s="287">
        <f>AVERAGE($M$3:M56)</f>
        <v>0</v>
      </c>
      <c r="O56" s="288"/>
      <c r="P56" s="288"/>
      <c r="Q56" s="288"/>
      <c r="R56" s="288">
        <f t="shared" si="3"/>
        <v>0</v>
      </c>
      <c r="S56" s="287">
        <f>AVERAGE($R$3:R56)</f>
        <v>0</v>
      </c>
      <c r="T56" s="288"/>
      <c r="U56" s="288"/>
      <c r="V56" s="288"/>
      <c r="W56" s="288">
        <f t="shared" si="4"/>
        <v>0</v>
      </c>
      <c r="X56" s="287">
        <f>AVERAGE($W$3:W56)</f>
        <v>0</v>
      </c>
      <c r="Y56" s="288"/>
      <c r="Z56" s="288"/>
      <c r="AA56" s="288"/>
      <c r="AB56" s="288">
        <f t="shared" si="5"/>
        <v>0</v>
      </c>
      <c r="AC56" s="288"/>
      <c r="AD56" s="288"/>
      <c r="AE56" s="288"/>
      <c r="AF56" s="288"/>
      <c r="AG56" s="167">
        <f t="shared" si="6"/>
        <v>0</v>
      </c>
      <c r="AK56" s="288"/>
      <c r="AL56" s="287">
        <f t="shared" si="7"/>
        <v>0</v>
      </c>
      <c r="AM56" s="287">
        <f>AVERAGE($AL$3:AL56)</f>
        <v>0</v>
      </c>
      <c r="AN56" s="288"/>
      <c r="AO56" s="288"/>
      <c r="AQ56" s="289">
        <v>0</v>
      </c>
    </row>
    <row r="57" spans="1:43">
      <c r="A57" s="115">
        <v>44251</v>
      </c>
      <c r="B57" s="10" t="s">
        <v>141</v>
      </c>
      <c r="C57" s="34">
        <f>AVERAGE($B$3:B57)</f>
        <v>4.4400000000000002E-2</v>
      </c>
      <c r="D57" s="287">
        <f t="shared" si="0"/>
        <v>0</v>
      </c>
      <c r="E57" s="287">
        <f>AVERAGE($D$3:D57)</f>
        <v>0</v>
      </c>
      <c r="F57" s="115"/>
      <c r="G57" s="115"/>
      <c r="H57" s="287">
        <f t="shared" si="1"/>
        <v>0</v>
      </c>
      <c r="I57" s="287">
        <f>AVERAGE($H$3:H57)</f>
        <v>0</v>
      </c>
      <c r="J57" s="288"/>
      <c r="K57" s="288"/>
      <c r="L57" s="288"/>
      <c r="M57" s="288">
        <f t="shared" si="2"/>
        <v>0</v>
      </c>
      <c r="N57" s="287">
        <f>AVERAGE($M$3:M57)</f>
        <v>0</v>
      </c>
      <c r="O57" s="288"/>
      <c r="P57" s="288"/>
      <c r="Q57" s="288"/>
      <c r="R57" s="288">
        <f t="shared" si="3"/>
        <v>0</v>
      </c>
      <c r="S57" s="287">
        <f>AVERAGE($R$3:R57)</f>
        <v>0</v>
      </c>
      <c r="T57" s="288"/>
      <c r="U57" s="288"/>
      <c r="V57" s="288"/>
      <c r="W57" s="288">
        <f t="shared" si="4"/>
        <v>0</v>
      </c>
      <c r="X57" s="287">
        <f>AVERAGE($W$3:W57)</f>
        <v>0</v>
      </c>
      <c r="Y57" s="288"/>
      <c r="Z57" s="288"/>
      <c r="AA57" s="288"/>
      <c r="AB57" s="288">
        <f t="shared" si="5"/>
        <v>0</v>
      </c>
      <c r="AC57" s="288"/>
      <c r="AD57" s="288"/>
      <c r="AE57" s="288"/>
      <c r="AF57" s="288"/>
      <c r="AG57" s="167">
        <f t="shared" si="6"/>
        <v>0</v>
      </c>
      <c r="AK57" s="288"/>
      <c r="AL57" s="287">
        <f t="shared" si="7"/>
        <v>0</v>
      </c>
      <c r="AM57" s="287">
        <f>AVERAGE($AL$3:AL57)</f>
        <v>0</v>
      </c>
      <c r="AN57" s="288"/>
      <c r="AO57" s="288"/>
      <c r="AQ57" s="289">
        <v>0</v>
      </c>
    </row>
    <row r="58" spans="1:43">
      <c r="A58" s="115">
        <v>44252</v>
      </c>
      <c r="B58" s="10" t="s">
        <v>141</v>
      </c>
      <c r="C58" s="34">
        <f>AVERAGE($B$3:B58)</f>
        <v>4.4400000000000002E-2</v>
      </c>
      <c r="D58" s="287">
        <f t="shared" si="0"/>
        <v>0</v>
      </c>
      <c r="E58" s="287">
        <f>AVERAGE($D$3:D58)</f>
        <v>0</v>
      </c>
      <c r="F58" s="115"/>
      <c r="G58" s="115"/>
      <c r="H58" s="287">
        <f t="shared" si="1"/>
        <v>0</v>
      </c>
      <c r="I58" s="287">
        <f>AVERAGE($H$3:H58)</f>
        <v>0</v>
      </c>
      <c r="J58" s="288"/>
      <c r="K58" s="288"/>
      <c r="L58" s="288"/>
      <c r="M58" s="288">
        <f t="shared" si="2"/>
        <v>0</v>
      </c>
      <c r="N58" s="287">
        <f>AVERAGE($M$3:M58)</f>
        <v>0</v>
      </c>
      <c r="O58" s="288"/>
      <c r="P58" s="288"/>
      <c r="Q58" s="288"/>
      <c r="R58" s="288">
        <f t="shared" si="3"/>
        <v>0</v>
      </c>
      <c r="S58" s="287">
        <f>AVERAGE($R$3:R58)</f>
        <v>0</v>
      </c>
      <c r="T58" s="288"/>
      <c r="U58" s="288"/>
      <c r="V58" s="288"/>
      <c r="W58" s="288">
        <f t="shared" si="4"/>
        <v>0</v>
      </c>
      <c r="X58" s="287">
        <f>AVERAGE($W$3:W58)</f>
        <v>0</v>
      </c>
      <c r="Y58" s="288"/>
      <c r="Z58" s="288"/>
      <c r="AA58" s="288"/>
      <c r="AB58" s="288">
        <f t="shared" si="5"/>
        <v>0</v>
      </c>
      <c r="AC58" s="288"/>
      <c r="AD58" s="288"/>
      <c r="AE58" s="288"/>
      <c r="AF58" s="288"/>
      <c r="AG58" s="167">
        <f t="shared" si="6"/>
        <v>0</v>
      </c>
      <c r="AK58" s="288"/>
      <c r="AL58" s="287">
        <f t="shared" si="7"/>
        <v>0</v>
      </c>
      <c r="AM58" s="287">
        <f>AVERAGE($AL$3:AL58)</f>
        <v>0</v>
      </c>
      <c r="AN58" s="288"/>
      <c r="AO58" s="288"/>
      <c r="AQ58" s="289">
        <v>0</v>
      </c>
    </row>
    <row r="59" spans="1:43">
      <c r="A59" s="115">
        <v>44253</v>
      </c>
      <c r="B59" s="10" t="s">
        <v>141</v>
      </c>
      <c r="C59" s="34">
        <f>AVERAGE($B$3:B59)</f>
        <v>4.4400000000000002E-2</v>
      </c>
      <c r="D59" s="287">
        <f t="shared" si="0"/>
        <v>0</v>
      </c>
      <c r="E59" s="287">
        <f>AVERAGE($D$3:D59)</f>
        <v>0</v>
      </c>
      <c r="F59" s="115"/>
      <c r="G59" s="115"/>
      <c r="H59" s="287">
        <f t="shared" si="1"/>
        <v>0</v>
      </c>
      <c r="I59" s="287">
        <f>AVERAGE($H$3:H59)</f>
        <v>0</v>
      </c>
      <c r="J59" s="288"/>
      <c r="K59" s="288"/>
      <c r="L59" s="288"/>
      <c r="M59" s="288">
        <f t="shared" si="2"/>
        <v>0</v>
      </c>
      <c r="N59" s="287">
        <f>AVERAGE($M$3:M59)</f>
        <v>0</v>
      </c>
      <c r="O59" s="288"/>
      <c r="P59" s="288"/>
      <c r="Q59" s="288"/>
      <c r="R59" s="288">
        <f t="shared" si="3"/>
        <v>0</v>
      </c>
      <c r="S59" s="287">
        <f>AVERAGE($R$3:R59)</f>
        <v>0</v>
      </c>
      <c r="T59" s="288"/>
      <c r="U59" s="288"/>
      <c r="V59" s="288"/>
      <c r="W59" s="288">
        <f t="shared" si="4"/>
        <v>0</v>
      </c>
      <c r="X59" s="287">
        <f>AVERAGE($W$3:W59)</f>
        <v>0</v>
      </c>
      <c r="Y59" s="288"/>
      <c r="Z59" s="288"/>
      <c r="AA59" s="288"/>
      <c r="AB59" s="288">
        <f t="shared" si="5"/>
        <v>0</v>
      </c>
      <c r="AC59" s="288"/>
      <c r="AD59" s="288"/>
      <c r="AE59" s="288"/>
      <c r="AF59" s="288"/>
      <c r="AG59" s="167">
        <f t="shared" si="6"/>
        <v>0</v>
      </c>
      <c r="AK59" s="288"/>
      <c r="AL59" s="287">
        <f t="shared" si="7"/>
        <v>0</v>
      </c>
      <c r="AM59" s="287">
        <f>AVERAGE($AL$3:AL59)</f>
        <v>0</v>
      </c>
      <c r="AN59" s="288"/>
      <c r="AO59" s="288"/>
      <c r="AQ59" s="289">
        <v>0</v>
      </c>
    </row>
    <row r="60" spans="1:43">
      <c r="A60" s="115">
        <v>44254</v>
      </c>
      <c r="B60" s="10" t="s">
        <v>141</v>
      </c>
      <c r="C60" s="34">
        <f>AVERAGE($B$3:B60)</f>
        <v>4.4400000000000002E-2</v>
      </c>
      <c r="D60" s="287">
        <f t="shared" si="0"/>
        <v>0</v>
      </c>
      <c r="E60" s="287">
        <f>AVERAGE($D$3:D60)</f>
        <v>0</v>
      </c>
      <c r="F60" s="115"/>
      <c r="G60" s="115"/>
      <c r="H60" s="287">
        <f t="shared" si="1"/>
        <v>0</v>
      </c>
      <c r="I60" s="287">
        <f>AVERAGE($H$3:H60)</f>
        <v>0</v>
      </c>
      <c r="J60" s="288"/>
      <c r="K60" s="288"/>
      <c r="L60" s="288"/>
      <c r="M60" s="288">
        <f t="shared" si="2"/>
        <v>0</v>
      </c>
      <c r="N60" s="287">
        <f>AVERAGE($M$3:M60)</f>
        <v>0</v>
      </c>
      <c r="O60" s="288"/>
      <c r="P60" s="288"/>
      <c r="Q60" s="288"/>
      <c r="R60" s="288">
        <f t="shared" si="3"/>
        <v>0</v>
      </c>
      <c r="S60" s="287">
        <f>AVERAGE($R$3:R60)</f>
        <v>0</v>
      </c>
      <c r="T60" s="288"/>
      <c r="U60" s="288"/>
      <c r="V60" s="288"/>
      <c r="W60" s="288">
        <f t="shared" si="4"/>
        <v>0</v>
      </c>
      <c r="X60" s="287">
        <f>AVERAGE($W$3:W60)</f>
        <v>0</v>
      </c>
      <c r="Y60" s="288"/>
      <c r="Z60" s="288"/>
      <c r="AA60" s="288"/>
      <c r="AB60" s="288">
        <f t="shared" si="5"/>
        <v>0</v>
      </c>
      <c r="AC60" s="288"/>
      <c r="AD60" s="288"/>
      <c r="AE60" s="288"/>
      <c r="AF60" s="288"/>
      <c r="AG60" s="167">
        <f t="shared" si="6"/>
        <v>0</v>
      </c>
      <c r="AK60" s="288"/>
      <c r="AL60" s="287">
        <f t="shared" si="7"/>
        <v>0</v>
      </c>
      <c r="AM60" s="287">
        <f>AVERAGE($AL$3:AL60)</f>
        <v>0</v>
      </c>
      <c r="AN60" s="288"/>
      <c r="AO60" s="288"/>
      <c r="AQ60" s="289">
        <v>0</v>
      </c>
    </row>
    <row r="61" spans="1:43">
      <c r="A61" s="115">
        <v>44255</v>
      </c>
      <c r="B61" s="10" t="s">
        <v>141</v>
      </c>
      <c r="C61" s="34">
        <f>AVERAGE($B$3:B61)</f>
        <v>4.4400000000000002E-2</v>
      </c>
      <c r="D61" s="287">
        <f t="shared" si="0"/>
        <v>0</v>
      </c>
      <c r="E61" s="287">
        <f>AVERAGE($D$3:D61)</f>
        <v>0</v>
      </c>
      <c r="F61" s="115"/>
      <c r="G61" s="115"/>
      <c r="H61" s="287">
        <f t="shared" si="1"/>
        <v>0</v>
      </c>
      <c r="I61" s="287">
        <f>AVERAGE($H$3:H61)</f>
        <v>0</v>
      </c>
      <c r="J61" s="288"/>
      <c r="K61" s="288"/>
      <c r="L61" s="288"/>
      <c r="M61" s="288">
        <f t="shared" si="2"/>
        <v>0</v>
      </c>
      <c r="N61" s="287">
        <f>AVERAGE($M$3:M61)</f>
        <v>0</v>
      </c>
      <c r="O61" s="288"/>
      <c r="P61" s="288"/>
      <c r="Q61" s="288"/>
      <c r="R61" s="288">
        <f t="shared" si="3"/>
        <v>0</v>
      </c>
      <c r="S61" s="287">
        <f>AVERAGE($R$3:R61)</f>
        <v>0</v>
      </c>
      <c r="T61" s="288"/>
      <c r="U61" s="288"/>
      <c r="V61" s="288"/>
      <c r="W61" s="288">
        <f t="shared" si="4"/>
        <v>0</v>
      </c>
      <c r="X61" s="287">
        <f>AVERAGE($W$3:W61)</f>
        <v>0</v>
      </c>
      <c r="Y61" s="288"/>
      <c r="Z61" s="288"/>
      <c r="AA61" s="288"/>
      <c r="AB61" s="288">
        <f t="shared" si="5"/>
        <v>0</v>
      </c>
      <c r="AC61" s="288"/>
      <c r="AD61" s="288"/>
      <c r="AE61" s="288"/>
      <c r="AF61" s="288"/>
      <c r="AG61" s="167">
        <f t="shared" si="6"/>
        <v>0</v>
      </c>
      <c r="AK61" s="288"/>
      <c r="AL61" s="287">
        <f t="shared" si="7"/>
        <v>0</v>
      </c>
      <c r="AM61" s="287">
        <f>AVERAGE($AL$3:AL61)</f>
        <v>0</v>
      </c>
      <c r="AN61" s="288"/>
      <c r="AO61" s="288"/>
      <c r="AQ61" s="289">
        <v>0</v>
      </c>
    </row>
    <row r="62" spans="1:43">
      <c r="A62" s="115">
        <v>44256</v>
      </c>
      <c r="B62" s="11">
        <v>4.3999999999999997E-2</v>
      </c>
      <c r="C62" s="34">
        <f>AVERAGE($B$3:B62)</f>
        <v>4.4387500000000003E-2</v>
      </c>
      <c r="D62" s="287">
        <f t="shared" si="0"/>
        <v>0</v>
      </c>
      <c r="E62" s="287">
        <f>AVERAGE($D$3:D62)</f>
        <v>0</v>
      </c>
      <c r="F62" s="115"/>
      <c r="G62" s="115"/>
      <c r="H62" s="287">
        <f t="shared" si="1"/>
        <v>0</v>
      </c>
      <c r="I62" s="287">
        <f>AVERAGE($H$3:H62)</f>
        <v>0</v>
      </c>
      <c r="J62" s="288"/>
      <c r="K62" s="288"/>
      <c r="L62" s="288"/>
      <c r="M62" s="288">
        <f t="shared" si="2"/>
        <v>0</v>
      </c>
      <c r="N62" s="287">
        <f>AVERAGE($M$3:M62)</f>
        <v>0</v>
      </c>
      <c r="O62" s="288"/>
      <c r="P62" s="288"/>
      <c r="Q62" s="288"/>
      <c r="R62" s="288">
        <f t="shared" si="3"/>
        <v>0</v>
      </c>
      <c r="S62" s="287">
        <f>AVERAGE($R$3:R62)</f>
        <v>0</v>
      </c>
      <c r="T62" s="288"/>
      <c r="U62" s="288"/>
      <c r="V62" s="288"/>
      <c r="W62" s="288">
        <f t="shared" si="4"/>
        <v>0</v>
      </c>
      <c r="X62" s="287">
        <f>AVERAGE($W$3:W62)</f>
        <v>0</v>
      </c>
      <c r="Y62" s="288"/>
      <c r="Z62" s="288"/>
      <c r="AA62" s="288"/>
      <c r="AB62" s="288">
        <f t="shared" si="5"/>
        <v>0</v>
      </c>
      <c r="AC62" s="288"/>
      <c r="AD62" s="288"/>
      <c r="AE62" s="288"/>
      <c r="AF62" s="288"/>
      <c r="AG62" s="167">
        <f t="shared" si="6"/>
        <v>0</v>
      </c>
      <c r="AK62" s="288"/>
      <c r="AL62" s="287">
        <f t="shared" si="7"/>
        <v>0</v>
      </c>
      <c r="AM62" s="287">
        <f>AVERAGE($AL$3:AL62)</f>
        <v>0</v>
      </c>
      <c r="AN62" s="288"/>
      <c r="AO62" s="288"/>
      <c r="AQ62" s="289">
        <v>0</v>
      </c>
    </row>
    <row r="63" spans="1:43">
      <c r="A63" s="115">
        <v>44257</v>
      </c>
      <c r="B63" s="11">
        <v>4.3999999999999997E-2</v>
      </c>
      <c r="C63" s="34">
        <f>AVERAGE($B$3:B63)</f>
        <v>4.4375757575757582E-2</v>
      </c>
      <c r="D63" s="287">
        <f t="shared" si="0"/>
        <v>0</v>
      </c>
      <c r="E63" s="287">
        <f>AVERAGE($D$3:D63)</f>
        <v>0</v>
      </c>
      <c r="F63" s="115"/>
      <c r="G63" s="115"/>
      <c r="H63" s="287">
        <f t="shared" si="1"/>
        <v>0</v>
      </c>
      <c r="I63" s="287">
        <f>AVERAGE($H$3:H63)</f>
        <v>0</v>
      </c>
      <c r="J63" s="288"/>
      <c r="K63" s="288"/>
      <c r="L63" s="288"/>
      <c r="M63" s="288">
        <f t="shared" si="2"/>
        <v>0</v>
      </c>
      <c r="N63" s="287">
        <f>AVERAGE($M$3:M63)</f>
        <v>0</v>
      </c>
      <c r="O63" s="288"/>
      <c r="P63" s="288"/>
      <c r="Q63" s="288"/>
      <c r="R63" s="288">
        <f t="shared" si="3"/>
        <v>0</v>
      </c>
      <c r="S63" s="287">
        <f>AVERAGE($R$3:R63)</f>
        <v>0</v>
      </c>
      <c r="T63" s="288"/>
      <c r="U63" s="288"/>
      <c r="V63" s="288"/>
      <c r="W63" s="288">
        <f t="shared" si="4"/>
        <v>0</v>
      </c>
      <c r="X63" s="287">
        <f>AVERAGE($W$3:W63)</f>
        <v>0</v>
      </c>
      <c r="Y63" s="288"/>
      <c r="Z63" s="288"/>
      <c r="AA63" s="288"/>
      <c r="AB63" s="288">
        <f t="shared" si="5"/>
        <v>0</v>
      </c>
      <c r="AC63" s="288"/>
      <c r="AD63" s="288"/>
      <c r="AE63" s="288"/>
      <c r="AF63" s="288"/>
      <c r="AG63" s="167">
        <f t="shared" si="6"/>
        <v>0</v>
      </c>
      <c r="AK63" s="288"/>
      <c r="AL63" s="287">
        <f t="shared" si="7"/>
        <v>0</v>
      </c>
      <c r="AM63" s="287">
        <f>AVERAGE($AL$3:AL63)</f>
        <v>0</v>
      </c>
      <c r="AN63" s="288"/>
      <c r="AO63" s="288"/>
      <c r="AQ63" s="289">
        <v>0</v>
      </c>
    </row>
    <row r="64" spans="1:43">
      <c r="A64" s="115">
        <v>44258</v>
      </c>
      <c r="B64" s="11">
        <v>4.3999999999999997E-2</v>
      </c>
      <c r="C64" s="34">
        <f>AVERAGE($B$3:B64)</f>
        <v>4.4364705882352945E-2</v>
      </c>
      <c r="D64" s="287">
        <f t="shared" si="0"/>
        <v>0</v>
      </c>
      <c r="E64" s="287">
        <f>AVERAGE($D$3:D64)</f>
        <v>0</v>
      </c>
      <c r="F64" s="115"/>
      <c r="G64" s="115"/>
      <c r="H64" s="287">
        <f t="shared" si="1"/>
        <v>0</v>
      </c>
      <c r="I64" s="287">
        <f>AVERAGE($H$3:H64)</f>
        <v>0</v>
      </c>
      <c r="J64" s="288"/>
      <c r="K64" s="288"/>
      <c r="L64" s="288"/>
      <c r="M64" s="288">
        <f t="shared" si="2"/>
        <v>0</v>
      </c>
      <c r="N64" s="287">
        <f>AVERAGE($M$3:M64)</f>
        <v>0</v>
      </c>
      <c r="O64" s="288"/>
      <c r="P64" s="288"/>
      <c r="Q64" s="288"/>
      <c r="R64" s="288">
        <f t="shared" si="3"/>
        <v>0</v>
      </c>
      <c r="S64" s="287">
        <f>AVERAGE($R$3:R64)</f>
        <v>0</v>
      </c>
      <c r="T64" s="288"/>
      <c r="U64" s="288"/>
      <c r="V64" s="288"/>
      <c r="W64" s="288">
        <f t="shared" si="4"/>
        <v>0</v>
      </c>
      <c r="X64" s="287">
        <f>AVERAGE($W$3:W64)</f>
        <v>0</v>
      </c>
      <c r="Y64" s="288"/>
      <c r="Z64" s="288"/>
      <c r="AA64" s="288"/>
      <c r="AB64" s="288">
        <f t="shared" si="5"/>
        <v>0</v>
      </c>
      <c r="AC64" s="288"/>
      <c r="AD64" s="288"/>
      <c r="AE64" s="288"/>
      <c r="AF64" s="288"/>
      <c r="AG64" s="167">
        <f t="shared" si="6"/>
        <v>0</v>
      </c>
      <c r="AK64" s="288"/>
      <c r="AL64" s="287">
        <f t="shared" si="7"/>
        <v>0</v>
      </c>
      <c r="AM64" s="287">
        <f>AVERAGE($AL$3:AL64)</f>
        <v>0</v>
      </c>
      <c r="AN64" s="288"/>
      <c r="AO64" s="288"/>
      <c r="AQ64" s="289">
        <v>0</v>
      </c>
    </row>
    <row r="65" spans="1:43">
      <c r="A65" s="115">
        <v>44259</v>
      </c>
      <c r="B65" s="11">
        <v>4.3999999999999997E-2</v>
      </c>
      <c r="C65" s="34">
        <f>AVERAGE($B$3:B65)</f>
        <v>4.4354285714285721E-2</v>
      </c>
      <c r="D65" s="287">
        <f t="shared" si="0"/>
        <v>0</v>
      </c>
      <c r="E65" s="287">
        <f>AVERAGE($D$3:D65)</f>
        <v>0</v>
      </c>
      <c r="F65" s="115"/>
      <c r="G65" s="115"/>
      <c r="H65" s="287">
        <f t="shared" si="1"/>
        <v>0</v>
      </c>
      <c r="I65" s="287">
        <f>AVERAGE($H$3:H65)</f>
        <v>0</v>
      </c>
      <c r="J65" s="288"/>
      <c r="K65" s="288"/>
      <c r="L65" s="288"/>
      <c r="M65" s="288">
        <f t="shared" si="2"/>
        <v>0</v>
      </c>
      <c r="N65" s="287">
        <f>AVERAGE($M$3:M65)</f>
        <v>0</v>
      </c>
      <c r="O65" s="288"/>
      <c r="P65" s="288"/>
      <c r="Q65" s="288"/>
      <c r="R65" s="288">
        <f t="shared" si="3"/>
        <v>0</v>
      </c>
      <c r="S65" s="287">
        <f>AVERAGE($R$3:R65)</f>
        <v>0</v>
      </c>
      <c r="T65" s="288"/>
      <c r="U65" s="288"/>
      <c r="V65" s="288"/>
      <c r="W65" s="288">
        <f t="shared" si="4"/>
        <v>0</v>
      </c>
      <c r="X65" s="287">
        <f>AVERAGE($W$3:W65)</f>
        <v>0</v>
      </c>
      <c r="Y65" s="288"/>
      <c r="Z65" s="288"/>
      <c r="AA65" s="288"/>
      <c r="AB65" s="288">
        <f t="shared" si="5"/>
        <v>0</v>
      </c>
      <c r="AC65" s="288"/>
      <c r="AD65" s="288"/>
      <c r="AE65" s="288"/>
      <c r="AF65" s="288"/>
      <c r="AG65" s="167">
        <f t="shared" si="6"/>
        <v>0</v>
      </c>
      <c r="AK65" s="288"/>
      <c r="AL65" s="287">
        <f t="shared" si="7"/>
        <v>0</v>
      </c>
      <c r="AM65" s="287">
        <f>AVERAGE($AL$3:AL65)</f>
        <v>0</v>
      </c>
      <c r="AN65" s="288"/>
      <c r="AO65" s="288"/>
      <c r="AQ65" s="289">
        <v>0</v>
      </c>
    </row>
    <row r="66" spans="1:43">
      <c r="A66" s="115">
        <v>44260</v>
      </c>
      <c r="B66" s="11">
        <v>4.3999999999999997E-2</v>
      </c>
      <c r="C66" s="34">
        <f>AVERAGE($B$3:B66)</f>
        <v>4.434444444444445E-2</v>
      </c>
      <c r="D66" s="287">
        <f t="shared" si="0"/>
        <v>0</v>
      </c>
      <c r="E66" s="287">
        <f>AVERAGE($D$3:D66)</f>
        <v>0</v>
      </c>
      <c r="F66" s="115"/>
      <c r="G66" s="115"/>
      <c r="H66" s="287">
        <f t="shared" si="1"/>
        <v>0</v>
      </c>
      <c r="I66" s="287">
        <f>AVERAGE($H$3:H66)</f>
        <v>0</v>
      </c>
      <c r="J66" s="288"/>
      <c r="K66" s="288"/>
      <c r="L66" s="288"/>
      <c r="M66" s="288">
        <f t="shared" si="2"/>
        <v>0</v>
      </c>
      <c r="N66" s="287">
        <f>AVERAGE($M$3:M66)</f>
        <v>0</v>
      </c>
      <c r="O66" s="288"/>
      <c r="P66" s="288"/>
      <c r="Q66" s="288"/>
      <c r="R66" s="288">
        <f t="shared" si="3"/>
        <v>0</v>
      </c>
      <c r="S66" s="287">
        <f>AVERAGE($R$3:R66)</f>
        <v>0</v>
      </c>
      <c r="T66" s="288"/>
      <c r="U66" s="288"/>
      <c r="V66" s="288"/>
      <c r="W66" s="288">
        <f t="shared" si="4"/>
        <v>0</v>
      </c>
      <c r="X66" s="287">
        <f>AVERAGE($W$3:W66)</f>
        <v>0</v>
      </c>
      <c r="Y66" s="288"/>
      <c r="Z66" s="288"/>
      <c r="AA66" s="288"/>
      <c r="AB66" s="288">
        <f t="shared" si="5"/>
        <v>0</v>
      </c>
      <c r="AC66" s="288"/>
      <c r="AD66" s="288"/>
      <c r="AE66" s="288"/>
      <c r="AF66" s="288"/>
      <c r="AG66" s="167">
        <f t="shared" si="6"/>
        <v>0</v>
      </c>
      <c r="AK66" s="288"/>
      <c r="AL66" s="287">
        <f t="shared" si="7"/>
        <v>0</v>
      </c>
      <c r="AM66" s="287">
        <f>AVERAGE($AL$3:AL66)</f>
        <v>0</v>
      </c>
      <c r="AN66" s="288"/>
      <c r="AO66" s="288"/>
      <c r="AQ66" s="289">
        <v>0</v>
      </c>
    </row>
    <row r="67" spans="1:43">
      <c r="A67" s="115">
        <v>44261</v>
      </c>
      <c r="B67" s="11">
        <v>4.3999999999999997E-2</v>
      </c>
      <c r="C67" s="34">
        <f>AVERAGE($B$3:B67)</f>
        <v>4.4335135135135144E-2</v>
      </c>
      <c r="D67" s="287">
        <f t="shared" si="0"/>
        <v>0</v>
      </c>
      <c r="E67" s="287">
        <f>AVERAGE($D$3:D67)</f>
        <v>0</v>
      </c>
      <c r="F67" s="115"/>
      <c r="G67" s="115"/>
      <c r="H67" s="287">
        <f t="shared" si="1"/>
        <v>0</v>
      </c>
      <c r="I67" s="287">
        <f>AVERAGE($H$3:H67)</f>
        <v>0</v>
      </c>
      <c r="J67" s="288"/>
      <c r="K67" s="288"/>
      <c r="L67" s="288"/>
      <c r="M67" s="288">
        <f t="shared" si="2"/>
        <v>0</v>
      </c>
      <c r="N67" s="287">
        <f>AVERAGE($M$3:M67)</f>
        <v>0</v>
      </c>
      <c r="O67" s="288"/>
      <c r="P67" s="288"/>
      <c r="Q67" s="288"/>
      <c r="R67" s="288">
        <f t="shared" si="3"/>
        <v>0</v>
      </c>
      <c r="S67" s="287">
        <f>AVERAGE($R$3:R67)</f>
        <v>0</v>
      </c>
      <c r="T67" s="288"/>
      <c r="U67" s="288"/>
      <c r="V67" s="288"/>
      <c r="W67" s="288">
        <f t="shared" si="4"/>
        <v>0</v>
      </c>
      <c r="X67" s="287">
        <f>AVERAGE($W$3:W67)</f>
        <v>0</v>
      </c>
      <c r="Y67" s="288"/>
      <c r="Z67" s="288"/>
      <c r="AA67" s="288"/>
      <c r="AB67" s="288">
        <f t="shared" si="5"/>
        <v>0</v>
      </c>
      <c r="AC67" s="288"/>
      <c r="AD67" s="288"/>
      <c r="AE67" s="288"/>
      <c r="AF67" s="288"/>
      <c r="AG67" s="167">
        <f t="shared" si="6"/>
        <v>0</v>
      </c>
      <c r="AK67" s="288"/>
      <c r="AL67" s="287">
        <f t="shared" si="7"/>
        <v>0</v>
      </c>
      <c r="AM67" s="287">
        <f>AVERAGE($AL$3:AL67)</f>
        <v>0</v>
      </c>
      <c r="AN67" s="288"/>
      <c r="AO67" s="288"/>
      <c r="AQ67" s="289">
        <v>0</v>
      </c>
    </row>
    <row r="68" spans="1:43">
      <c r="A68" s="115">
        <v>44262</v>
      </c>
      <c r="B68" s="11">
        <v>4.3999999999999997E-2</v>
      </c>
      <c r="C68" s="34">
        <f>AVERAGE($B$3:B68)</f>
        <v>4.4326315789473693E-2</v>
      </c>
      <c r="D68" s="287">
        <f t="shared" ref="D68:D131" si="8">D67+F68-G68</f>
        <v>0</v>
      </c>
      <c r="E68" s="287">
        <f>AVERAGE($D$3:D68)</f>
        <v>0</v>
      </c>
      <c r="F68" s="115"/>
      <c r="G68" s="115"/>
      <c r="H68" s="287">
        <f t="shared" ref="H68:H131" si="9">H67+J68-K68</f>
        <v>0</v>
      </c>
      <c r="I68" s="287">
        <f>AVERAGE($H$3:H68)</f>
        <v>0</v>
      </c>
      <c r="J68" s="288"/>
      <c r="K68" s="288"/>
      <c r="L68" s="288"/>
      <c r="M68" s="288">
        <f t="shared" ref="M68:M131" si="10">M67+O68-P68</f>
        <v>0</v>
      </c>
      <c r="N68" s="287">
        <f>AVERAGE($M$3:M68)</f>
        <v>0</v>
      </c>
      <c r="O68" s="288"/>
      <c r="P68" s="288"/>
      <c r="Q68" s="288"/>
      <c r="R68" s="288">
        <f t="shared" ref="R68:R131" si="11">R67+T68-U68</f>
        <v>0</v>
      </c>
      <c r="S68" s="287">
        <f>AVERAGE($R$3:R68)</f>
        <v>0</v>
      </c>
      <c r="T68" s="288"/>
      <c r="U68" s="288"/>
      <c r="V68" s="288"/>
      <c r="W68" s="288">
        <f t="shared" ref="W68:W131" si="12">W67+Y68-Z68</f>
        <v>0</v>
      </c>
      <c r="X68" s="287">
        <f>AVERAGE($W$3:W68)</f>
        <v>0</v>
      </c>
      <c r="Y68" s="288"/>
      <c r="Z68" s="288"/>
      <c r="AA68" s="288"/>
      <c r="AB68" s="288">
        <f t="shared" ref="AB68:AB131" si="13">AB67+AD68-AE68</f>
        <v>0</v>
      </c>
      <c r="AC68" s="288"/>
      <c r="AD68" s="288"/>
      <c r="AE68" s="288"/>
      <c r="AF68" s="288"/>
      <c r="AG68" s="167">
        <f t="shared" ref="AG68:AG131" si="14">AG67+AI68-AJ68</f>
        <v>0</v>
      </c>
      <c r="AK68" s="288"/>
      <c r="AL68" s="287">
        <f t="shared" ref="AL68:AL131" si="15">AL67+AN68-AO68</f>
        <v>0</v>
      </c>
      <c r="AM68" s="287">
        <f>AVERAGE($AL$3:AL68)</f>
        <v>0</v>
      </c>
      <c r="AN68" s="288"/>
      <c r="AO68" s="288"/>
      <c r="AQ68" s="289">
        <v>0</v>
      </c>
    </row>
    <row r="69" spans="1:43">
      <c r="A69" s="115">
        <v>44263</v>
      </c>
      <c r="B69" s="11">
        <v>4.3999999999999997E-2</v>
      </c>
      <c r="C69" s="34">
        <f>AVERAGE($B$3:B69)</f>
        <v>4.4317948717948731E-2</v>
      </c>
      <c r="D69" s="287">
        <f t="shared" si="8"/>
        <v>0</v>
      </c>
      <c r="E69" s="287">
        <f>AVERAGE($D$3:D69)</f>
        <v>0</v>
      </c>
      <c r="F69" s="115"/>
      <c r="G69" s="115"/>
      <c r="H69" s="287">
        <f t="shared" si="9"/>
        <v>0</v>
      </c>
      <c r="I69" s="287">
        <f>AVERAGE($H$3:H69)</f>
        <v>0</v>
      </c>
      <c r="J69" s="288"/>
      <c r="K69" s="288"/>
      <c r="L69" s="288"/>
      <c r="M69" s="288">
        <f t="shared" si="10"/>
        <v>0</v>
      </c>
      <c r="N69" s="287">
        <f>AVERAGE($M$3:M69)</f>
        <v>0</v>
      </c>
      <c r="O69" s="288"/>
      <c r="P69" s="288"/>
      <c r="Q69" s="288"/>
      <c r="R69" s="288">
        <f t="shared" si="11"/>
        <v>0</v>
      </c>
      <c r="S69" s="287">
        <f>AVERAGE($R$3:R69)</f>
        <v>0</v>
      </c>
      <c r="T69" s="288"/>
      <c r="U69" s="288"/>
      <c r="V69" s="288"/>
      <c r="W69" s="288">
        <f t="shared" si="12"/>
        <v>0</v>
      </c>
      <c r="X69" s="287">
        <f>AVERAGE($W$3:W69)</f>
        <v>0</v>
      </c>
      <c r="Y69" s="288"/>
      <c r="Z69" s="288"/>
      <c r="AA69" s="288"/>
      <c r="AB69" s="288">
        <f t="shared" si="13"/>
        <v>0</v>
      </c>
      <c r="AC69" s="288"/>
      <c r="AD69" s="288"/>
      <c r="AE69" s="288"/>
      <c r="AF69" s="288"/>
      <c r="AG69" s="167">
        <f t="shared" si="14"/>
        <v>0</v>
      </c>
      <c r="AK69" s="288"/>
      <c r="AL69" s="287">
        <f t="shared" si="15"/>
        <v>0</v>
      </c>
      <c r="AM69" s="287">
        <f>AVERAGE($AL$3:AL69)</f>
        <v>0</v>
      </c>
      <c r="AN69" s="288"/>
      <c r="AO69" s="288"/>
      <c r="AQ69" s="289">
        <v>0</v>
      </c>
    </row>
    <row r="70" spans="1:43">
      <c r="A70" s="115">
        <v>44264</v>
      </c>
      <c r="B70" s="11">
        <v>4.3999999999999997E-2</v>
      </c>
      <c r="C70" s="34">
        <f>AVERAGE($B$3:B70)</f>
        <v>4.4310000000000009E-2</v>
      </c>
      <c r="D70" s="287">
        <f t="shared" si="8"/>
        <v>0</v>
      </c>
      <c r="E70" s="287">
        <f>AVERAGE($D$3:D70)</f>
        <v>0</v>
      </c>
      <c r="F70" s="115"/>
      <c r="G70" s="115"/>
      <c r="H70" s="287">
        <f t="shared" si="9"/>
        <v>0</v>
      </c>
      <c r="I70" s="287">
        <f>AVERAGE($H$3:H70)</f>
        <v>0</v>
      </c>
      <c r="J70" s="288"/>
      <c r="K70" s="288"/>
      <c r="L70" s="288"/>
      <c r="M70" s="288">
        <f t="shared" si="10"/>
        <v>0</v>
      </c>
      <c r="N70" s="287">
        <f>AVERAGE($M$3:M70)</f>
        <v>0</v>
      </c>
      <c r="O70" s="288"/>
      <c r="P70" s="288"/>
      <c r="Q70" s="288"/>
      <c r="R70" s="288">
        <f t="shared" si="11"/>
        <v>0</v>
      </c>
      <c r="S70" s="287">
        <f>AVERAGE($R$3:R70)</f>
        <v>0</v>
      </c>
      <c r="T70" s="288"/>
      <c r="U70" s="288"/>
      <c r="V70" s="288"/>
      <c r="W70" s="288">
        <f t="shared" si="12"/>
        <v>0</v>
      </c>
      <c r="X70" s="287">
        <f>AVERAGE($W$3:W70)</f>
        <v>0</v>
      </c>
      <c r="Y70" s="288"/>
      <c r="Z70" s="288"/>
      <c r="AA70" s="288"/>
      <c r="AB70" s="288">
        <f t="shared" si="13"/>
        <v>0</v>
      </c>
      <c r="AC70" s="288"/>
      <c r="AD70" s="288"/>
      <c r="AE70" s="288"/>
      <c r="AF70" s="288"/>
      <c r="AG70" s="167">
        <f t="shared" si="14"/>
        <v>0</v>
      </c>
      <c r="AK70" s="288"/>
      <c r="AL70" s="287">
        <f t="shared" si="15"/>
        <v>0</v>
      </c>
      <c r="AM70" s="287">
        <f>AVERAGE($AL$3:AL70)</f>
        <v>0</v>
      </c>
      <c r="AN70" s="288"/>
      <c r="AO70" s="288"/>
      <c r="AQ70" s="289">
        <v>0</v>
      </c>
    </row>
    <row r="71" spans="1:43">
      <c r="A71" s="115">
        <v>44265</v>
      </c>
      <c r="B71" s="11">
        <v>4.3999999999999997E-2</v>
      </c>
      <c r="C71" s="34">
        <f>AVERAGE($B$3:B71)</f>
        <v>4.4302439024390253E-2</v>
      </c>
      <c r="D71" s="287">
        <f t="shared" si="8"/>
        <v>0</v>
      </c>
      <c r="E71" s="287">
        <f>AVERAGE($D$3:D71)</f>
        <v>0</v>
      </c>
      <c r="F71" s="115"/>
      <c r="G71" s="115"/>
      <c r="H71" s="287">
        <f t="shared" si="9"/>
        <v>0</v>
      </c>
      <c r="I71" s="287">
        <f>AVERAGE($H$3:H71)</f>
        <v>0</v>
      </c>
      <c r="J71" s="288"/>
      <c r="K71" s="288"/>
      <c r="L71" s="288"/>
      <c r="M71" s="288">
        <f t="shared" si="10"/>
        <v>0</v>
      </c>
      <c r="N71" s="287">
        <f>AVERAGE($M$3:M71)</f>
        <v>0</v>
      </c>
      <c r="O71" s="288"/>
      <c r="P71" s="288"/>
      <c r="Q71" s="288"/>
      <c r="R71" s="288">
        <f t="shared" si="11"/>
        <v>0</v>
      </c>
      <c r="S71" s="287">
        <f>AVERAGE($R$3:R71)</f>
        <v>0</v>
      </c>
      <c r="T71" s="288"/>
      <c r="U71" s="288"/>
      <c r="V71" s="288"/>
      <c r="W71" s="288">
        <f t="shared" si="12"/>
        <v>0</v>
      </c>
      <c r="X71" s="287">
        <f>AVERAGE($W$3:W71)</f>
        <v>0</v>
      </c>
      <c r="Y71" s="288"/>
      <c r="Z71" s="288"/>
      <c r="AA71" s="288"/>
      <c r="AB71" s="288">
        <f t="shared" si="13"/>
        <v>0</v>
      </c>
      <c r="AC71" s="288"/>
      <c r="AD71" s="288"/>
      <c r="AE71" s="288"/>
      <c r="AF71" s="288"/>
      <c r="AG71" s="167">
        <f t="shared" si="14"/>
        <v>0</v>
      </c>
      <c r="AK71" s="288"/>
      <c r="AL71" s="287">
        <f t="shared" si="15"/>
        <v>0</v>
      </c>
      <c r="AM71" s="287">
        <f>AVERAGE($AL$3:AL71)</f>
        <v>0</v>
      </c>
      <c r="AN71" s="288"/>
      <c r="AO71" s="288"/>
      <c r="AQ71" s="289">
        <v>0</v>
      </c>
    </row>
    <row r="72" spans="1:43">
      <c r="A72" s="115">
        <v>44266</v>
      </c>
      <c r="B72" s="11">
        <v>4.3999999999999997E-2</v>
      </c>
      <c r="C72" s="34">
        <f>AVERAGE($B$3:B72)</f>
        <v>4.429523809523811E-2</v>
      </c>
      <c r="D72" s="287">
        <f t="shared" si="8"/>
        <v>0</v>
      </c>
      <c r="E72" s="287">
        <f>AVERAGE($D$3:D72)</f>
        <v>0</v>
      </c>
      <c r="F72" s="115"/>
      <c r="G72" s="115"/>
      <c r="H72" s="287">
        <f t="shared" si="9"/>
        <v>0</v>
      </c>
      <c r="I72" s="287">
        <f>AVERAGE($H$3:H72)</f>
        <v>0</v>
      </c>
      <c r="J72" s="288"/>
      <c r="K72" s="288"/>
      <c r="L72" s="288"/>
      <c r="M72" s="288">
        <f t="shared" si="10"/>
        <v>0</v>
      </c>
      <c r="N72" s="287">
        <f>AVERAGE($M$3:M72)</f>
        <v>0</v>
      </c>
      <c r="O72" s="288"/>
      <c r="P72" s="288"/>
      <c r="Q72" s="288"/>
      <c r="R72" s="288">
        <f t="shared" si="11"/>
        <v>0</v>
      </c>
      <c r="S72" s="287">
        <f>AVERAGE($R$3:R72)</f>
        <v>0</v>
      </c>
      <c r="T72" s="288"/>
      <c r="U72" s="288"/>
      <c r="V72" s="288"/>
      <c r="W72" s="288">
        <f t="shared" si="12"/>
        <v>0</v>
      </c>
      <c r="X72" s="287">
        <f>AVERAGE($W$3:W72)</f>
        <v>0</v>
      </c>
      <c r="Y72" s="288"/>
      <c r="Z72" s="288"/>
      <c r="AA72" s="288"/>
      <c r="AB72" s="288">
        <f t="shared" si="13"/>
        <v>0</v>
      </c>
      <c r="AC72" s="288"/>
      <c r="AD72" s="288"/>
      <c r="AE72" s="288"/>
      <c r="AF72" s="288"/>
      <c r="AG72" s="167">
        <f t="shared" si="14"/>
        <v>0</v>
      </c>
      <c r="AK72" s="288"/>
      <c r="AL72" s="287">
        <f t="shared" si="15"/>
        <v>0</v>
      </c>
      <c r="AM72" s="287">
        <f>AVERAGE($AL$3:AL72)</f>
        <v>0</v>
      </c>
      <c r="AN72" s="288"/>
      <c r="AO72" s="288"/>
      <c r="AQ72" s="289">
        <v>0</v>
      </c>
    </row>
    <row r="73" spans="1:43">
      <c r="A73" s="115">
        <v>44267</v>
      </c>
      <c r="B73" s="11">
        <v>4.3999999999999997E-2</v>
      </c>
      <c r="C73" s="34">
        <f>AVERAGE($B$3:B73)</f>
        <v>4.4288372093023269E-2</v>
      </c>
      <c r="D73" s="287">
        <f t="shared" si="8"/>
        <v>0</v>
      </c>
      <c r="E73" s="287">
        <f>AVERAGE($D$3:D73)</f>
        <v>0</v>
      </c>
      <c r="F73" s="115"/>
      <c r="G73" s="115"/>
      <c r="H73" s="287">
        <f t="shared" si="9"/>
        <v>0</v>
      </c>
      <c r="I73" s="287">
        <f>AVERAGE($H$3:H73)</f>
        <v>0</v>
      </c>
      <c r="J73" s="288"/>
      <c r="K73" s="288"/>
      <c r="L73" s="288"/>
      <c r="M73" s="288">
        <f t="shared" si="10"/>
        <v>0</v>
      </c>
      <c r="N73" s="287">
        <f>AVERAGE($M$3:M73)</f>
        <v>0</v>
      </c>
      <c r="O73" s="288"/>
      <c r="P73" s="288"/>
      <c r="Q73" s="288"/>
      <c r="R73" s="288">
        <f t="shared" si="11"/>
        <v>0</v>
      </c>
      <c r="S73" s="287">
        <f>AVERAGE($R$3:R73)</f>
        <v>0</v>
      </c>
      <c r="T73" s="288"/>
      <c r="U73" s="288"/>
      <c r="V73" s="288"/>
      <c r="W73" s="288">
        <f t="shared" si="12"/>
        <v>0</v>
      </c>
      <c r="X73" s="287">
        <f>AVERAGE($W$3:W73)</f>
        <v>0</v>
      </c>
      <c r="Y73" s="288"/>
      <c r="Z73" s="288"/>
      <c r="AA73" s="288"/>
      <c r="AB73" s="288">
        <f t="shared" si="13"/>
        <v>0</v>
      </c>
      <c r="AC73" s="288"/>
      <c r="AD73" s="288"/>
      <c r="AE73" s="288"/>
      <c r="AF73" s="288"/>
      <c r="AG73" s="167">
        <f t="shared" si="14"/>
        <v>0</v>
      </c>
      <c r="AK73" s="288"/>
      <c r="AL73" s="287">
        <f t="shared" si="15"/>
        <v>0</v>
      </c>
      <c r="AM73" s="287">
        <f>AVERAGE($AL$3:AL73)</f>
        <v>0</v>
      </c>
      <c r="AN73" s="288"/>
      <c r="AO73" s="288"/>
      <c r="AQ73" s="289">
        <v>0</v>
      </c>
    </row>
    <row r="74" spans="1:43">
      <c r="A74" s="115">
        <v>44268</v>
      </c>
      <c r="B74" s="11">
        <v>4.3999999999999997E-2</v>
      </c>
      <c r="C74" s="34">
        <f>AVERAGE($B$3:B74)</f>
        <v>4.4281818181818193E-2</v>
      </c>
      <c r="D74" s="287">
        <f t="shared" si="8"/>
        <v>0</v>
      </c>
      <c r="E74" s="287">
        <f>AVERAGE($D$3:D74)</f>
        <v>0</v>
      </c>
      <c r="F74" s="115"/>
      <c r="G74" s="115"/>
      <c r="H74" s="287">
        <f t="shared" si="9"/>
        <v>0</v>
      </c>
      <c r="I74" s="287">
        <f>AVERAGE($H$3:H74)</f>
        <v>0</v>
      </c>
      <c r="J74" s="288"/>
      <c r="K74" s="288"/>
      <c r="L74" s="288"/>
      <c r="M74" s="288">
        <f t="shared" si="10"/>
        <v>0</v>
      </c>
      <c r="N74" s="287">
        <f>AVERAGE($M$3:M74)</f>
        <v>0</v>
      </c>
      <c r="O74" s="288"/>
      <c r="P74" s="288"/>
      <c r="Q74" s="288"/>
      <c r="R74" s="288">
        <f t="shared" si="11"/>
        <v>0</v>
      </c>
      <c r="S74" s="287">
        <f>AVERAGE($R$3:R74)</f>
        <v>0</v>
      </c>
      <c r="T74" s="288"/>
      <c r="U74" s="288"/>
      <c r="V74" s="288"/>
      <c r="W74" s="288">
        <f t="shared" si="12"/>
        <v>0</v>
      </c>
      <c r="X74" s="287">
        <f>AVERAGE($W$3:W74)</f>
        <v>0</v>
      </c>
      <c r="Y74" s="288"/>
      <c r="Z74" s="288"/>
      <c r="AA74" s="288"/>
      <c r="AB74" s="288">
        <f t="shared" si="13"/>
        <v>0</v>
      </c>
      <c r="AC74" s="288"/>
      <c r="AD74" s="288"/>
      <c r="AE74" s="288"/>
      <c r="AF74" s="288"/>
      <c r="AG74" s="167">
        <f t="shared" si="14"/>
        <v>0</v>
      </c>
      <c r="AK74" s="288"/>
      <c r="AL74" s="287">
        <f t="shared" si="15"/>
        <v>0</v>
      </c>
      <c r="AM74" s="287">
        <f>AVERAGE($AL$3:AL74)</f>
        <v>0</v>
      </c>
      <c r="AN74" s="288"/>
      <c r="AO74" s="288"/>
      <c r="AQ74" s="289">
        <v>0</v>
      </c>
    </row>
    <row r="75" spans="1:43">
      <c r="A75" s="115">
        <v>44269</v>
      </c>
      <c r="B75" s="11">
        <v>4.3999999999999997E-2</v>
      </c>
      <c r="C75" s="34">
        <f>AVERAGE($B$3:B75)</f>
        <v>4.4275555555555568E-2</v>
      </c>
      <c r="D75" s="287">
        <f t="shared" si="8"/>
        <v>0</v>
      </c>
      <c r="E75" s="287">
        <f>AVERAGE($D$3:D75)</f>
        <v>0</v>
      </c>
      <c r="F75" s="115"/>
      <c r="G75" s="115"/>
      <c r="H75" s="287">
        <f t="shared" si="9"/>
        <v>0</v>
      </c>
      <c r="I75" s="287">
        <f>AVERAGE($H$3:H75)</f>
        <v>0</v>
      </c>
      <c r="J75" s="288"/>
      <c r="K75" s="288"/>
      <c r="L75" s="288"/>
      <c r="M75" s="288">
        <f t="shared" si="10"/>
        <v>0</v>
      </c>
      <c r="N75" s="287">
        <f>AVERAGE($M$3:M75)</f>
        <v>0</v>
      </c>
      <c r="O75" s="288"/>
      <c r="P75" s="288"/>
      <c r="Q75" s="288"/>
      <c r="R75" s="288">
        <f t="shared" si="11"/>
        <v>0</v>
      </c>
      <c r="S75" s="287">
        <f>AVERAGE($R$3:R75)</f>
        <v>0</v>
      </c>
      <c r="T75" s="288"/>
      <c r="U75" s="288"/>
      <c r="V75" s="288"/>
      <c r="W75" s="288">
        <f t="shared" si="12"/>
        <v>0</v>
      </c>
      <c r="X75" s="287">
        <f>AVERAGE($W$3:W75)</f>
        <v>0</v>
      </c>
      <c r="Y75" s="288"/>
      <c r="Z75" s="288"/>
      <c r="AA75" s="288"/>
      <c r="AB75" s="288">
        <f t="shared" si="13"/>
        <v>0</v>
      </c>
      <c r="AC75" s="288"/>
      <c r="AD75" s="288"/>
      <c r="AE75" s="288"/>
      <c r="AF75" s="288"/>
      <c r="AG75" s="167">
        <f t="shared" si="14"/>
        <v>0</v>
      </c>
      <c r="AK75" s="288"/>
      <c r="AL75" s="287">
        <f t="shared" si="15"/>
        <v>0</v>
      </c>
      <c r="AM75" s="287">
        <f>AVERAGE($AL$3:AL75)</f>
        <v>0</v>
      </c>
      <c r="AN75" s="288"/>
      <c r="AO75" s="288"/>
      <c r="AQ75" s="289">
        <v>0</v>
      </c>
    </row>
    <row r="76" spans="1:43">
      <c r="A76" s="115">
        <v>44270</v>
      </c>
      <c r="B76" s="11">
        <v>4.3999999999999997E-2</v>
      </c>
      <c r="C76" s="34">
        <f>AVERAGE($B$3:B76)</f>
        <v>4.4269565217391317E-2</v>
      </c>
      <c r="D76" s="287">
        <f t="shared" si="8"/>
        <v>0</v>
      </c>
      <c r="E76" s="287">
        <f>AVERAGE($D$3:D76)</f>
        <v>0</v>
      </c>
      <c r="F76" s="115"/>
      <c r="G76" s="115"/>
      <c r="H76" s="287">
        <f t="shared" si="9"/>
        <v>0</v>
      </c>
      <c r="I76" s="287">
        <f>AVERAGE($H$3:H76)</f>
        <v>0</v>
      </c>
      <c r="J76" s="288"/>
      <c r="K76" s="288"/>
      <c r="L76" s="288"/>
      <c r="M76" s="288">
        <f t="shared" si="10"/>
        <v>0</v>
      </c>
      <c r="N76" s="287">
        <f>AVERAGE($M$3:M76)</f>
        <v>0</v>
      </c>
      <c r="O76" s="288"/>
      <c r="P76" s="288"/>
      <c r="Q76" s="288"/>
      <c r="R76" s="288">
        <f t="shared" si="11"/>
        <v>0</v>
      </c>
      <c r="S76" s="287">
        <f>AVERAGE($R$3:R76)</f>
        <v>0</v>
      </c>
      <c r="T76" s="288"/>
      <c r="U76" s="288"/>
      <c r="V76" s="288"/>
      <c r="W76" s="288">
        <f t="shared" si="12"/>
        <v>0</v>
      </c>
      <c r="X76" s="287">
        <f>AVERAGE($W$3:W76)</f>
        <v>0</v>
      </c>
      <c r="Y76" s="288"/>
      <c r="Z76" s="288"/>
      <c r="AA76" s="288"/>
      <c r="AB76" s="288">
        <f t="shared" si="13"/>
        <v>0</v>
      </c>
      <c r="AC76" s="288"/>
      <c r="AD76" s="288"/>
      <c r="AE76" s="288"/>
      <c r="AF76" s="288"/>
      <c r="AG76" s="167">
        <f t="shared" si="14"/>
        <v>0</v>
      </c>
      <c r="AK76" s="288"/>
      <c r="AL76" s="287">
        <f t="shared" si="15"/>
        <v>0</v>
      </c>
      <c r="AM76" s="287">
        <f>AVERAGE($AL$3:AL76)</f>
        <v>0</v>
      </c>
      <c r="AN76" s="288"/>
      <c r="AO76" s="288"/>
      <c r="AQ76" s="289">
        <v>0</v>
      </c>
    </row>
    <row r="77" spans="1:43">
      <c r="A77" s="115">
        <v>44271</v>
      </c>
      <c r="B77" s="11">
        <v>4.3999999999999997E-2</v>
      </c>
      <c r="C77" s="34">
        <f>AVERAGE($B$3:B77)</f>
        <v>4.4263829787234053E-2</v>
      </c>
      <c r="D77" s="287">
        <f t="shared" si="8"/>
        <v>0</v>
      </c>
      <c r="E77" s="287">
        <f>AVERAGE($D$3:D77)</f>
        <v>0</v>
      </c>
      <c r="F77" s="115"/>
      <c r="G77" s="115"/>
      <c r="H77" s="287">
        <f t="shared" si="9"/>
        <v>0</v>
      </c>
      <c r="I77" s="287">
        <f>AVERAGE($H$3:H77)</f>
        <v>0</v>
      </c>
      <c r="J77" s="288"/>
      <c r="K77" s="288"/>
      <c r="L77" s="288"/>
      <c r="M77" s="288">
        <f t="shared" si="10"/>
        <v>0</v>
      </c>
      <c r="N77" s="287">
        <f>AVERAGE($M$3:M77)</f>
        <v>0</v>
      </c>
      <c r="O77" s="288"/>
      <c r="P77" s="288"/>
      <c r="Q77" s="288"/>
      <c r="R77" s="288">
        <f t="shared" si="11"/>
        <v>0</v>
      </c>
      <c r="S77" s="287">
        <f>AVERAGE($R$3:R77)</f>
        <v>0</v>
      </c>
      <c r="T77" s="288"/>
      <c r="U77" s="288"/>
      <c r="V77" s="288"/>
      <c r="W77" s="288">
        <f t="shared" si="12"/>
        <v>0</v>
      </c>
      <c r="X77" s="287">
        <f>AVERAGE($W$3:W77)</f>
        <v>0</v>
      </c>
      <c r="Y77" s="288"/>
      <c r="Z77" s="288"/>
      <c r="AA77" s="288"/>
      <c r="AB77" s="288">
        <f t="shared" si="13"/>
        <v>0</v>
      </c>
      <c r="AC77" s="288"/>
      <c r="AD77" s="288"/>
      <c r="AE77" s="288"/>
      <c r="AF77" s="288"/>
      <c r="AG77" s="167">
        <f t="shared" si="14"/>
        <v>0</v>
      </c>
      <c r="AK77" s="288"/>
      <c r="AL77" s="287">
        <f t="shared" si="15"/>
        <v>0</v>
      </c>
      <c r="AM77" s="287">
        <f>AVERAGE($AL$3:AL77)</f>
        <v>0</v>
      </c>
      <c r="AN77" s="288"/>
      <c r="AO77" s="288"/>
      <c r="AQ77" s="289">
        <v>0</v>
      </c>
    </row>
    <row r="78" spans="1:43">
      <c r="A78" s="115">
        <v>44272</v>
      </c>
      <c r="B78" s="11">
        <v>4.3999999999999997E-2</v>
      </c>
      <c r="C78" s="34">
        <f>AVERAGE($B$3:B78)</f>
        <v>4.4258333333333344E-2</v>
      </c>
      <c r="D78" s="287">
        <f t="shared" si="8"/>
        <v>0</v>
      </c>
      <c r="E78" s="287">
        <f>AVERAGE($D$3:D78)</f>
        <v>0</v>
      </c>
      <c r="F78" s="115"/>
      <c r="G78" s="115"/>
      <c r="H78" s="287">
        <f t="shared" si="9"/>
        <v>0</v>
      </c>
      <c r="I78" s="287">
        <f>AVERAGE($H$3:H78)</f>
        <v>0</v>
      </c>
      <c r="J78" s="288"/>
      <c r="K78" s="288"/>
      <c r="L78" s="288"/>
      <c r="M78" s="288">
        <f t="shared" si="10"/>
        <v>0</v>
      </c>
      <c r="N78" s="287">
        <f>AVERAGE($M$3:M78)</f>
        <v>0</v>
      </c>
      <c r="O78" s="288"/>
      <c r="P78" s="288"/>
      <c r="Q78" s="288"/>
      <c r="R78" s="288">
        <f t="shared" si="11"/>
        <v>0</v>
      </c>
      <c r="S78" s="287">
        <f>AVERAGE($R$3:R78)</f>
        <v>0</v>
      </c>
      <c r="T78" s="288"/>
      <c r="U78" s="288"/>
      <c r="V78" s="288"/>
      <c r="W78" s="288">
        <f t="shared" si="12"/>
        <v>0</v>
      </c>
      <c r="X78" s="287">
        <f>AVERAGE($W$3:W78)</f>
        <v>0</v>
      </c>
      <c r="Y78" s="288"/>
      <c r="Z78" s="288"/>
      <c r="AA78" s="288"/>
      <c r="AB78" s="288">
        <f t="shared" si="13"/>
        <v>0</v>
      </c>
      <c r="AC78" s="288"/>
      <c r="AD78" s="288"/>
      <c r="AE78" s="288"/>
      <c r="AF78" s="288"/>
      <c r="AG78" s="167">
        <f t="shared" si="14"/>
        <v>0</v>
      </c>
      <c r="AK78" s="288"/>
      <c r="AL78" s="287">
        <f t="shared" si="15"/>
        <v>0</v>
      </c>
      <c r="AM78" s="287">
        <f>AVERAGE($AL$3:AL78)</f>
        <v>0</v>
      </c>
      <c r="AN78" s="288"/>
      <c r="AO78" s="288"/>
      <c r="AQ78" s="289">
        <v>0</v>
      </c>
    </row>
    <row r="79" spans="1:43">
      <c r="A79" s="115">
        <v>44273</v>
      </c>
      <c r="B79" s="11">
        <v>4.3999999999999997E-2</v>
      </c>
      <c r="C79" s="34">
        <f>AVERAGE($B$3:B79)</f>
        <v>4.4253061224489805E-2</v>
      </c>
      <c r="D79" s="287">
        <f t="shared" si="8"/>
        <v>0</v>
      </c>
      <c r="E79" s="287">
        <f>AVERAGE($D$3:D79)</f>
        <v>0</v>
      </c>
      <c r="F79" s="115"/>
      <c r="G79" s="115"/>
      <c r="H79" s="287">
        <f t="shared" si="9"/>
        <v>0</v>
      </c>
      <c r="I79" s="287">
        <f>AVERAGE($H$3:H79)</f>
        <v>0</v>
      </c>
      <c r="J79" s="288"/>
      <c r="K79" s="288"/>
      <c r="L79" s="288"/>
      <c r="M79" s="288">
        <f t="shared" si="10"/>
        <v>0</v>
      </c>
      <c r="N79" s="287">
        <f>AVERAGE($M$3:M79)</f>
        <v>0</v>
      </c>
      <c r="O79" s="288"/>
      <c r="P79" s="288"/>
      <c r="Q79" s="288"/>
      <c r="R79" s="288">
        <f t="shared" si="11"/>
        <v>0</v>
      </c>
      <c r="S79" s="287">
        <f>AVERAGE($R$3:R79)</f>
        <v>0</v>
      </c>
      <c r="T79" s="288"/>
      <c r="U79" s="288"/>
      <c r="V79" s="288"/>
      <c r="W79" s="288">
        <f t="shared" si="12"/>
        <v>0</v>
      </c>
      <c r="X79" s="287">
        <f>AVERAGE($W$3:W79)</f>
        <v>0</v>
      </c>
      <c r="Y79" s="288"/>
      <c r="Z79" s="288"/>
      <c r="AA79" s="288"/>
      <c r="AB79" s="288">
        <f t="shared" si="13"/>
        <v>0</v>
      </c>
      <c r="AC79" s="288"/>
      <c r="AD79" s="288"/>
      <c r="AE79" s="288"/>
      <c r="AF79" s="288"/>
      <c r="AG79" s="167">
        <f t="shared" si="14"/>
        <v>0</v>
      </c>
      <c r="AK79" s="288"/>
      <c r="AL79" s="287">
        <f t="shared" si="15"/>
        <v>0</v>
      </c>
      <c r="AM79" s="287">
        <f>AVERAGE($AL$3:AL79)</f>
        <v>0</v>
      </c>
      <c r="AN79" s="288"/>
      <c r="AO79" s="288"/>
      <c r="AQ79" s="289">
        <v>0</v>
      </c>
    </row>
    <row r="80" spans="1:43">
      <c r="A80" s="115">
        <v>44274</v>
      </c>
      <c r="B80" s="11">
        <v>4.3999999999999997E-2</v>
      </c>
      <c r="C80" s="34">
        <f>AVERAGE($B$3:B80)</f>
        <v>4.424800000000001E-2</v>
      </c>
      <c r="D80" s="287">
        <f t="shared" si="8"/>
        <v>0</v>
      </c>
      <c r="E80" s="287">
        <f>AVERAGE($D$3:D80)</f>
        <v>0</v>
      </c>
      <c r="F80" s="115"/>
      <c r="G80" s="115"/>
      <c r="H80" s="287">
        <f t="shared" si="9"/>
        <v>0</v>
      </c>
      <c r="I80" s="287">
        <f>AVERAGE($H$3:H80)</f>
        <v>0</v>
      </c>
      <c r="J80" s="288"/>
      <c r="K80" s="288"/>
      <c r="L80" s="288"/>
      <c r="M80" s="288">
        <f t="shared" si="10"/>
        <v>0</v>
      </c>
      <c r="N80" s="287">
        <f>AVERAGE($M$3:M80)</f>
        <v>0</v>
      </c>
      <c r="O80" s="288"/>
      <c r="P80" s="288"/>
      <c r="Q80" s="288"/>
      <c r="R80" s="288">
        <f t="shared" si="11"/>
        <v>0</v>
      </c>
      <c r="S80" s="287">
        <f>AVERAGE($R$3:R80)</f>
        <v>0</v>
      </c>
      <c r="T80" s="288"/>
      <c r="U80" s="288"/>
      <c r="V80" s="288"/>
      <c r="W80" s="288">
        <f t="shared" si="12"/>
        <v>0</v>
      </c>
      <c r="X80" s="287">
        <f>AVERAGE($W$3:W80)</f>
        <v>0</v>
      </c>
      <c r="Y80" s="288"/>
      <c r="Z80" s="288"/>
      <c r="AA80" s="288"/>
      <c r="AB80" s="288">
        <f t="shared" si="13"/>
        <v>0</v>
      </c>
      <c r="AC80" s="288"/>
      <c r="AD80" s="288"/>
      <c r="AE80" s="288"/>
      <c r="AF80" s="288"/>
      <c r="AG80" s="167">
        <f t="shared" si="14"/>
        <v>0</v>
      </c>
      <c r="AK80" s="288"/>
      <c r="AL80" s="287">
        <f t="shared" si="15"/>
        <v>0</v>
      </c>
      <c r="AM80" s="287">
        <f>AVERAGE($AL$3:AL80)</f>
        <v>0</v>
      </c>
      <c r="AN80" s="288"/>
      <c r="AO80" s="288"/>
      <c r="AQ80" s="289">
        <v>0</v>
      </c>
    </row>
    <row r="81" spans="1:43">
      <c r="A81" s="115">
        <v>44275</v>
      </c>
      <c r="B81" s="11">
        <v>4.3999999999999997E-2</v>
      </c>
      <c r="C81" s="34">
        <f>AVERAGE($B$3:B81)</f>
        <v>4.4243137254901976E-2</v>
      </c>
      <c r="D81" s="287">
        <f t="shared" si="8"/>
        <v>0</v>
      </c>
      <c r="E81" s="287">
        <f>AVERAGE($D$3:D81)</f>
        <v>0</v>
      </c>
      <c r="F81" s="115"/>
      <c r="G81" s="115"/>
      <c r="H81" s="287">
        <f t="shared" si="9"/>
        <v>0</v>
      </c>
      <c r="I81" s="287">
        <f>AVERAGE($H$3:H81)</f>
        <v>0</v>
      </c>
      <c r="J81" s="288"/>
      <c r="K81" s="288"/>
      <c r="L81" s="288"/>
      <c r="M81" s="288">
        <f t="shared" si="10"/>
        <v>0</v>
      </c>
      <c r="N81" s="287">
        <f>AVERAGE($M$3:M81)</f>
        <v>0</v>
      </c>
      <c r="O81" s="288"/>
      <c r="P81" s="288"/>
      <c r="Q81" s="288"/>
      <c r="R81" s="288">
        <f t="shared" si="11"/>
        <v>0</v>
      </c>
      <c r="S81" s="287">
        <f>AVERAGE($R$3:R81)</f>
        <v>0</v>
      </c>
      <c r="T81" s="288"/>
      <c r="U81" s="288"/>
      <c r="V81" s="288"/>
      <c r="W81" s="288">
        <f t="shared" si="12"/>
        <v>0</v>
      </c>
      <c r="X81" s="287">
        <f>AVERAGE($W$3:W81)</f>
        <v>0</v>
      </c>
      <c r="Y81" s="288"/>
      <c r="Z81" s="288"/>
      <c r="AA81" s="288"/>
      <c r="AB81" s="288">
        <f t="shared" si="13"/>
        <v>0</v>
      </c>
      <c r="AC81" s="288"/>
      <c r="AD81" s="288"/>
      <c r="AE81" s="288"/>
      <c r="AF81" s="288"/>
      <c r="AG81" s="167">
        <f t="shared" si="14"/>
        <v>0</v>
      </c>
      <c r="AK81" s="288"/>
      <c r="AL81" s="287">
        <f t="shared" si="15"/>
        <v>0</v>
      </c>
      <c r="AM81" s="287">
        <f>AVERAGE($AL$3:AL81)</f>
        <v>0</v>
      </c>
      <c r="AN81" s="288"/>
      <c r="AO81" s="288"/>
      <c r="AQ81" s="289">
        <v>0</v>
      </c>
    </row>
    <row r="82" spans="1:43">
      <c r="A82" s="115">
        <v>44276</v>
      </c>
      <c r="B82" s="11">
        <v>4.3999999999999997E-2</v>
      </c>
      <c r="C82" s="34">
        <f>AVERAGE($B$3:B82)</f>
        <v>4.4238461538461553E-2</v>
      </c>
      <c r="D82" s="287">
        <f t="shared" si="8"/>
        <v>0</v>
      </c>
      <c r="E82" s="287">
        <f>AVERAGE($D$3:D82)</f>
        <v>0</v>
      </c>
      <c r="F82" s="115"/>
      <c r="G82" s="115"/>
      <c r="H82" s="287">
        <f t="shared" si="9"/>
        <v>0</v>
      </c>
      <c r="I82" s="287">
        <f>AVERAGE($H$3:H82)</f>
        <v>0</v>
      </c>
      <c r="J82" s="288"/>
      <c r="K82" s="288"/>
      <c r="L82" s="288"/>
      <c r="M82" s="288">
        <f t="shared" si="10"/>
        <v>0</v>
      </c>
      <c r="N82" s="287">
        <f>AVERAGE($M$3:M82)</f>
        <v>0</v>
      </c>
      <c r="O82" s="288"/>
      <c r="P82" s="288"/>
      <c r="Q82" s="288"/>
      <c r="R82" s="288">
        <f t="shared" si="11"/>
        <v>0</v>
      </c>
      <c r="S82" s="287">
        <f>AVERAGE($R$3:R82)</f>
        <v>0</v>
      </c>
      <c r="T82" s="288"/>
      <c r="U82" s="288"/>
      <c r="V82" s="288"/>
      <c r="W82" s="288">
        <f t="shared" si="12"/>
        <v>0</v>
      </c>
      <c r="X82" s="287">
        <f>AVERAGE($W$3:W82)</f>
        <v>0</v>
      </c>
      <c r="Y82" s="288"/>
      <c r="Z82" s="288"/>
      <c r="AA82" s="288"/>
      <c r="AB82" s="288">
        <f t="shared" si="13"/>
        <v>0</v>
      </c>
      <c r="AC82" s="288"/>
      <c r="AD82" s="288"/>
      <c r="AE82" s="288"/>
      <c r="AF82" s="288"/>
      <c r="AG82" s="167">
        <f t="shared" si="14"/>
        <v>0</v>
      </c>
      <c r="AK82" s="288"/>
      <c r="AL82" s="287">
        <f t="shared" si="15"/>
        <v>0</v>
      </c>
      <c r="AM82" s="287">
        <f>AVERAGE($AL$3:AL82)</f>
        <v>0</v>
      </c>
      <c r="AN82" s="288"/>
      <c r="AO82" s="288"/>
      <c r="AQ82" s="289">
        <v>0</v>
      </c>
    </row>
    <row r="83" spans="1:43">
      <c r="A83" s="115">
        <v>44277</v>
      </c>
      <c r="B83" s="11">
        <v>4.3999999999999997E-2</v>
      </c>
      <c r="C83" s="34">
        <f>AVERAGE($B$3:B83)</f>
        <v>4.423396226415096E-2</v>
      </c>
      <c r="D83" s="287">
        <f t="shared" si="8"/>
        <v>0</v>
      </c>
      <c r="E83" s="287">
        <f>AVERAGE($D$3:D83)</f>
        <v>0</v>
      </c>
      <c r="F83" s="115"/>
      <c r="G83" s="115"/>
      <c r="H83" s="287">
        <f t="shared" si="9"/>
        <v>0</v>
      </c>
      <c r="I83" s="287">
        <f>AVERAGE($H$3:H83)</f>
        <v>0</v>
      </c>
      <c r="J83" s="288"/>
      <c r="K83" s="288"/>
      <c r="L83" s="288"/>
      <c r="M83" s="288">
        <f t="shared" si="10"/>
        <v>0</v>
      </c>
      <c r="N83" s="287">
        <f>AVERAGE($M$3:M83)</f>
        <v>0</v>
      </c>
      <c r="O83" s="288"/>
      <c r="P83" s="288"/>
      <c r="Q83" s="288"/>
      <c r="R83" s="288">
        <f t="shared" si="11"/>
        <v>0</v>
      </c>
      <c r="S83" s="287">
        <f>AVERAGE($R$3:R83)</f>
        <v>0</v>
      </c>
      <c r="T83" s="288"/>
      <c r="U83" s="288"/>
      <c r="V83" s="288"/>
      <c r="W83" s="288">
        <f t="shared" si="12"/>
        <v>0</v>
      </c>
      <c r="X83" s="287">
        <f>AVERAGE($W$3:W83)</f>
        <v>0</v>
      </c>
      <c r="Y83" s="288"/>
      <c r="Z83" s="288"/>
      <c r="AA83" s="288"/>
      <c r="AB83" s="288">
        <f t="shared" si="13"/>
        <v>0</v>
      </c>
      <c r="AC83" s="288"/>
      <c r="AD83" s="288"/>
      <c r="AE83" s="288"/>
      <c r="AF83" s="288"/>
      <c r="AG83" s="167">
        <f t="shared" si="14"/>
        <v>0</v>
      </c>
      <c r="AK83" s="288"/>
      <c r="AL83" s="287">
        <f t="shared" si="15"/>
        <v>0</v>
      </c>
      <c r="AM83" s="287">
        <f>AVERAGE($AL$3:AL83)</f>
        <v>0</v>
      </c>
      <c r="AN83" s="288"/>
      <c r="AO83" s="288"/>
      <c r="AQ83" s="289">
        <v>0</v>
      </c>
    </row>
    <row r="84" spans="1:43">
      <c r="A84" s="115">
        <v>44278</v>
      </c>
      <c r="B84" s="11">
        <v>4.3999999999999997E-2</v>
      </c>
      <c r="C84" s="34">
        <f>AVERAGE($B$3:B84)</f>
        <v>4.4229629629629647E-2</v>
      </c>
      <c r="D84" s="287">
        <f t="shared" si="8"/>
        <v>0</v>
      </c>
      <c r="E84" s="287">
        <f>AVERAGE($D$3:D84)</f>
        <v>0</v>
      </c>
      <c r="F84" s="115"/>
      <c r="G84" s="115"/>
      <c r="H84" s="287">
        <f t="shared" si="9"/>
        <v>0</v>
      </c>
      <c r="I84" s="287">
        <f>AVERAGE($H$3:H84)</f>
        <v>0</v>
      </c>
      <c r="J84" s="288"/>
      <c r="K84" s="288"/>
      <c r="L84" s="288"/>
      <c r="M84" s="288">
        <f t="shared" si="10"/>
        <v>0</v>
      </c>
      <c r="N84" s="287">
        <f>AVERAGE($M$3:M84)</f>
        <v>0</v>
      </c>
      <c r="O84" s="288"/>
      <c r="P84" s="288"/>
      <c r="Q84" s="288"/>
      <c r="R84" s="288">
        <f t="shared" si="11"/>
        <v>0</v>
      </c>
      <c r="S84" s="287">
        <f>AVERAGE($R$3:R84)</f>
        <v>0</v>
      </c>
      <c r="T84" s="288"/>
      <c r="U84" s="288"/>
      <c r="V84" s="288"/>
      <c r="W84" s="288">
        <f t="shared" si="12"/>
        <v>0</v>
      </c>
      <c r="X84" s="287">
        <f>AVERAGE($W$3:W84)</f>
        <v>0</v>
      </c>
      <c r="Y84" s="288"/>
      <c r="Z84" s="288"/>
      <c r="AA84" s="288"/>
      <c r="AB84" s="288">
        <f t="shared" si="13"/>
        <v>0</v>
      </c>
      <c r="AC84" s="288"/>
      <c r="AD84" s="288"/>
      <c r="AE84" s="288"/>
      <c r="AF84" s="288"/>
      <c r="AG84" s="167">
        <f t="shared" si="14"/>
        <v>0</v>
      </c>
      <c r="AK84" s="288"/>
      <c r="AL84" s="287">
        <f t="shared" si="15"/>
        <v>0</v>
      </c>
      <c r="AM84" s="287">
        <f>AVERAGE($AL$3:AL84)</f>
        <v>0</v>
      </c>
      <c r="AN84" s="288"/>
      <c r="AO84" s="288"/>
      <c r="AQ84" s="289">
        <v>0</v>
      </c>
    </row>
    <row r="85" spans="1:43">
      <c r="A85" s="115">
        <v>44279</v>
      </c>
      <c r="B85" s="11">
        <v>4.3999999999999997E-2</v>
      </c>
      <c r="C85" s="34">
        <f>AVERAGE($B$3:B85)</f>
        <v>4.4225454545454561E-2</v>
      </c>
      <c r="D85" s="287">
        <f t="shared" si="8"/>
        <v>0</v>
      </c>
      <c r="E85" s="287">
        <f>AVERAGE($D$3:D85)</f>
        <v>0</v>
      </c>
      <c r="F85" s="115"/>
      <c r="G85" s="115"/>
      <c r="H85" s="287">
        <f t="shared" si="9"/>
        <v>0</v>
      </c>
      <c r="I85" s="287">
        <f>AVERAGE($H$3:H85)</f>
        <v>0</v>
      </c>
      <c r="J85" s="288"/>
      <c r="K85" s="288"/>
      <c r="L85" s="288"/>
      <c r="M85" s="288">
        <f t="shared" si="10"/>
        <v>0</v>
      </c>
      <c r="N85" s="287">
        <f>AVERAGE($M$3:M85)</f>
        <v>0</v>
      </c>
      <c r="O85" s="288"/>
      <c r="P85" s="288"/>
      <c r="Q85" s="288"/>
      <c r="R85" s="288">
        <f t="shared" si="11"/>
        <v>0</v>
      </c>
      <c r="S85" s="287">
        <f>AVERAGE($R$3:R85)</f>
        <v>0</v>
      </c>
      <c r="T85" s="288"/>
      <c r="U85" s="288"/>
      <c r="V85" s="288"/>
      <c r="W85" s="288">
        <f t="shared" si="12"/>
        <v>0</v>
      </c>
      <c r="X85" s="287">
        <f>AVERAGE($W$3:W85)</f>
        <v>0</v>
      </c>
      <c r="Y85" s="288"/>
      <c r="Z85" s="288"/>
      <c r="AA85" s="288"/>
      <c r="AB85" s="288">
        <f t="shared" si="13"/>
        <v>0</v>
      </c>
      <c r="AC85" s="288"/>
      <c r="AD85" s="288"/>
      <c r="AE85" s="288"/>
      <c r="AF85" s="288"/>
      <c r="AG85" s="167">
        <f t="shared" si="14"/>
        <v>0</v>
      </c>
      <c r="AK85" s="288"/>
      <c r="AL85" s="287">
        <f t="shared" si="15"/>
        <v>0</v>
      </c>
      <c r="AM85" s="287">
        <f>AVERAGE($AL$3:AL85)</f>
        <v>0</v>
      </c>
      <c r="AN85" s="288"/>
      <c r="AO85" s="288"/>
      <c r="AQ85" s="289">
        <v>0</v>
      </c>
    </row>
    <row r="86" spans="1:43">
      <c r="A86" s="115">
        <v>44280</v>
      </c>
      <c r="B86" s="11">
        <v>4.3999999999999997E-2</v>
      </c>
      <c r="C86" s="34">
        <f>AVERAGE($B$3:B86)</f>
        <v>4.4221428571428585E-2</v>
      </c>
      <c r="D86" s="287">
        <f t="shared" si="8"/>
        <v>0</v>
      </c>
      <c r="E86" s="287">
        <f>AVERAGE($D$3:D86)</f>
        <v>0</v>
      </c>
      <c r="F86" s="115"/>
      <c r="G86" s="115"/>
      <c r="H86" s="287">
        <f t="shared" si="9"/>
        <v>0</v>
      </c>
      <c r="I86" s="287">
        <f>AVERAGE($H$3:H86)</f>
        <v>0</v>
      </c>
      <c r="J86" s="288"/>
      <c r="K86" s="288"/>
      <c r="L86" s="288"/>
      <c r="M86" s="288">
        <f t="shared" si="10"/>
        <v>0</v>
      </c>
      <c r="N86" s="287">
        <f>AVERAGE($M$3:M86)</f>
        <v>0</v>
      </c>
      <c r="O86" s="288"/>
      <c r="P86" s="288"/>
      <c r="Q86" s="288"/>
      <c r="R86" s="288">
        <f t="shared" si="11"/>
        <v>0</v>
      </c>
      <c r="S86" s="287">
        <f>AVERAGE($R$3:R86)</f>
        <v>0</v>
      </c>
      <c r="T86" s="288"/>
      <c r="U86" s="288"/>
      <c r="V86" s="288"/>
      <c r="W86" s="288">
        <f t="shared" si="12"/>
        <v>0</v>
      </c>
      <c r="X86" s="287">
        <f>AVERAGE($W$3:W86)</f>
        <v>0</v>
      </c>
      <c r="Y86" s="288"/>
      <c r="Z86" s="288"/>
      <c r="AA86" s="288"/>
      <c r="AB86" s="288">
        <f t="shared" si="13"/>
        <v>0</v>
      </c>
      <c r="AC86" s="288"/>
      <c r="AD86" s="288"/>
      <c r="AE86" s="288"/>
      <c r="AF86" s="288"/>
      <c r="AG86" s="167">
        <f t="shared" si="14"/>
        <v>0</v>
      </c>
      <c r="AK86" s="288"/>
      <c r="AL86" s="287">
        <f t="shared" si="15"/>
        <v>0</v>
      </c>
      <c r="AM86" s="287">
        <f>AVERAGE($AL$3:AL86)</f>
        <v>0</v>
      </c>
      <c r="AN86" s="288"/>
      <c r="AO86" s="288"/>
      <c r="AQ86" s="289">
        <v>0</v>
      </c>
    </row>
    <row r="87" spans="1:43">
      <c r="A87" s="115">
        <v>44281</v>
      </c>
      <c r="B87" s="11">
        <v>4.3999999999999997E-2</v>
      </c>
      <c r="C87" s="34">
        <f>AVERAGE($B$3:B87)</f>
        <v>4.4217543859649135E-2</v>
      </c>
      <c r="D87" s="287">
        <f t="shared" si="8"/>
        <v>0</v>
      </c>
      <c r="E87" s="287">
        <f>AVERAGE($D$3:D87)</f>
        <v>0</v>
      </c>
      <c r="F87" s="115"/>
      <c r="G87" s="115"/>
      <c r="H87" s="287">
        <f t="shared" si="9"/>
        <v>0</v>
      </c>
      <c r="I87" s="287">
        <f>AVERAGE($H$3:H87)</f>
        <v>0</v>
      </c>
      <c r="J87" s="288"/>
      <c r="K87" s="288"/>
      <c r="L87" s="288"/>
      <c r="M87" s="288">
        <f t="shared" si="10"/>
        <v>0</v>
      </c>
      <c r="N87" s="287">
        <f>AVERAGE($M$3:M87)</f>
        <v>0</v>
      </c>
      <c r="O87" s="288"/>
      <c r="P87" s="288"/>
      <c r="Q87" s="288"/>
      <c r="R87" s="288">
        <f t="shared" si="11"/>
        <v>0</v>
      </c>
      <c r="S87" s="287">
        <f>AVERAGE($R$3:R87)</f>
        <v>0</v>
      </c>
      <c r="T87" s="288"/>
      <c r="U87" s="288"/>
      <c r="V87" s="288"/>
      <c r="W87" s="288">
        <f t="shared" si="12"/>
        <v>0</v>
      </c>
      <c r="X87" s="287">
        <f>AVERAGE($W$3:W87)</f>
        <v>0</v>
      </c>
      <c r="Y87" s="288"/>
      <c r="Z87" s="288"/>
      <c r="AA87" s="288"/>
      <c r="AB87" s="288">
        <f t="shared" si="13"/>
        <v>0</v>
      </c>
      <c r="AC87" s="288"/>
      <c r="AD87" s="288"/>
      <c r="AE87" s="288"/>
      <c r="AF87" s="288"/>
      <c r="AG87" s="167">
        <f t="shared" si="14"/>
        <v>0</v>
      </c>
      <c r="AK87" s="288"/>
      <c r="AL87" s="287">
        <f t="shared" si="15"/>
        <v>0</v>
      </c>
      <c r="AM87" s="287">
        <f>AVERAGE($AL$3:AL87)</f>
        <v>0</v>
      </c>
      <c r="AN87" s="288"/>
      <c r="AO87" s="288"/>
      <c r="AQ87" s="289">
        <v>0</v>
      </c>
    </row>
    <row r="88" spans="1:43">
      <c r="A88" s="115">
        <v>44282</v>
      </c>
      <c r="B88" s="11">
        <v>4.3999999999999997E-2</v>
      </c>
      <c r="C88" s="34">
        <f>AVERAGE($B$3:B88)</f>
        <v>4.4213793103448293E-2</v>
      </c>
      <c r="D88" s="287">
        <f t="shared" si="8"/>
        <v>0</v>
      </c>
      <c r="E88" s="287">
        <f>AVERAGE($D$3:D88)</f>
        <v>0</v>
      </c>
      <c r="F88" s="115"/>
      <c r="G88" s="115"/>
      <c r="H88" s="287">
        <f t="shared" si="9"/>
        <v>0</v>
      </c>
      <c r="I88" s="287">
        <f>AVERAGE($H$3:H88)</f>
        <v>0</v>
      </c>
      <c r="J88" s="288"/>
      <c r="K88" s="288"/>
      <c r="L88" s="288"/>
      <c r="M88" s="288">
        <f t="shared" si="10"/>
        <v>0</v>
      </c>
      <c r="N88" s="287">
        <f>AVERAGE($M$3:M88)</f>
        <v>0</v>
      </c>
      <c r="O88" s="288"/>
      <c r="P88" s="288"/>
      <c r="Q88" s="288"/>
      <c r="R88" s="288">
        <f t="shared" si="11"/>
        <v>0</v>
      </c>
      <c r="S88" s="287">
        <f>AVERAGE($R$3:R88)</f>
        <v>0</v>
      </c>
      <c r="T88" s="288"/>
      <c r="U88" s="288"/>
      <c r="V88" s="288"/>
      <c r="W88" s="288">
        <f t="shared" si="12"/>
        <v>0</v>
      </c>
      <c r="X88" s="287">
        <f>AVERAGE($W$3:W88)</f>
        <v>0</v>
      </c>
      <c r="Y88" s="288"/>
      <c r="Z88" s="288"/>
      <c r="AA88" s="288"/>
      <c r="AB88" s="288">
        <f t="shared" si="13"/>
        <v>0</v>
      </c>
      <c r="AC88" s="288"/>
      <c r="AD88" s="288"/>
      <c r="AE88" s="288"/>
      <c r="AF88" s="288"/>
      <c r="AG88" s="167">
        <f t="shared" si="14"/>
        <v>0</v>
      </c>
      <c r="AK88" s="288"/>
      <c r="AL88" s="287">
        <f t="shared" si="15"/>
        <v>0</v>
      </c>
      <c r="AM88" s="287">
        <f>AVERAGE($AL$3:AL88)</f>
        <v>0</v>
      </c>
      <c r="AN88" s="288"/>
      <c r="AO88" s="288"/>
      <c r="AQ88" s="289">
        <v>0</v>
      </c>
    </row>
    <row r="89" spans="1:43">
      <c r="A89" s="115">
        <v>44283</v>
      </c>
      <c r="B89" s="11">
        <v>4.3999999999999997E-2</v>
      </c>
      <c r="C89" s="34">
        <f>AVERAGE($B$3:B89)</f>
        <v>4.4210169491525439E-2</v>
      </c>
      <c r="D89" s="287">
        <f t="shared" si="8"/>
        <v>0</v>
      </c>
      <c r="E89" s="287">
        <f>AVERAGE($D$3:D89)</f>
        <v>0</v>
      </c>
      <c r="F89" s="115"/>
      <c r="G89" s="115"/>
      <c r="H89" s="287">
        <f t="shared" si="9"/>
        <v>0</v>
      </c>
      <c r="I89" s="287">
        <f>AVERAGE($H$3:H89)</f>
        <v>0</v>
      </c>
      <c r="J89" s="288"/>
      <c r="K89" s="288"/>
      <c r="L89" s="288"/>
      <c r="M89" s="288">
        <f t="shared" si="10"/>
        <v>0</v>
      </c>
      <c r="N89" s="287">
        <f>AVERAGE($M$3:M89)</f>
        <v>0</v>
      </c>
      <c r="O89" s="288"/>
      <c r="P89" s="288"/>
      <c r="Q89" s="288"/>
      <c r="R89" s="288">
        <f t="shared" si="11"/>
        <v>0</v>
      </c>
      <c r="S89" s="287">
        <f>AVERAGE($R$3:R89)</f>
        <v>0</v>
      </c>
      <c r="T89" s="288"/>
      <c r="U89" s="288"/>
      <c r="V89" s="288"/>
      <c r="W89" s="288">
        <f t="shared" si="12"/>
        <v>0</v>
      </c>
      <c r="X89" s="287">
        <f>AVERAGE($W$3:W89)</f>
        <v>0</v>
      </c>
      <c r="Y89" s="288"/>
      <c r="Z89" s="288"/>
      <c r="AA89" s="288"/>
      <c r="AB89" s="288">
        <f t="shared" si="13"/>
        <v>0</v>
      </c>
      <c r="AC89" s="288"/>
      <c r="AD89" s="288"/>
      <c r="AE89" s="288"/>
      <c r="AF89" s="288"/>
      <c r="AG89" s="167">
        <f t="shared" si="14"/>
        <v>0</v>
      </c>
      <c r="AK89" s="288"/>
      <c r="AL89" s="287">
        <f t="shared" si="15"/>
        <v>0</v>
      </c>
      <c r="AM89" s="287">
        <f>AVERAGE($AL$3:AL89)</f>
        <v>0</v>
      </c>
      <c r="AN89" s="288"/>
      <c r="AO89" s="288"/>
      <c r="AQ89" s="289">
        <v>0</v>
      </c>
    </row>
    <row r="90" spans="1:43">
      <c r="A90" s="115">
        <v>44284</v>
      </c>
      <c r="B90" s="11">
        <v>4.3999999999999997E-2</v>
      </c>
      <c r="C90" s="34">
        <f>AVERAGE($B$3:B90)</f>
        <v>4.4206666666666686E-2</v>
      </c>
      <c r="D90" s="287">
        <f t="shared" si="8"/>
        <v>0</v>
      </c>
      <c r="E90" s="287">
        <f>AVERAGE($D$3:D90)</f>
        <v>0</v>
      </c>
      <c r="F90" s="115"/>
      <c r="G90" s="115"/>
      <c r="H90" s="287">
        <f t="shared" si="9"/>
        <v>0</v>
      </c>
      <c r="I90" s="287">
        <f>AVERAGE($H$3:H90)</f>
        <v>0</v>
      </c>
      <c r="J90" s="288"/>
      <c r="K90" s="288"/>
      <c r="L90" s="288"/>
      <c r="M90" s="288">
        <f t="shared" si="10"/>
        <v>0</v>
      </c>
      <c r="N90" s="287">
        <f>AVERAGE($M$3:M90)</f>
        <v>0</v>
      </c>
      <c r="O90" s="288"/>
      <c r="P90" s="288"/>
      <c r="Q90" s="288"/>
      <c r="R90" s="288">
        <f t="shared" si="11"/>
        <v>0</v>
      </c>
      <c r="S90" s="287">
        <f>AVERAGE($R$3:R90)</f>
        <v>0</v>
      </c>
      <c r="T90" s="288"/>
      <c r="U90" s="288"/>
      <c r="V90" s="288"/>
      <c r="W90" s="288">
        <f t="shared" si="12"/>
        <v>0</v>
      </c>
      <c r="X90" s="287">
        <f>AVERAGE($W$3:W90)</f>
        <v>0</v>
      </c>
      <c r="Y90" s="288"/>
      <c r="Z90" s="288"/>
      <c r="AA90" s="288"/>
      <c r="AB90" s="288">
        <f t="shared" si="13"/>
        <v>0</v>
      </c>
      <c r="AC90" s="288"/>
      <c r="AD90" s="288"/>
      <c r="AE90" s="288"/>
      <c r="AF90" s="288"/>
      <c r="AG90" s="167">
        <f t="shared" si="14"/>
        <v>0</v>
      </c>
      <c r="AK90" s="288"/>
      <c r="AL90" s="287">
        <f t="shared" si="15"/>
        <v>0</v>
      </c>
      <c r="AM90" s="287">
        <f>AVERAGE($AL$3:AL90)</f>
        <v>0</v>
      </c>
      <c r="AN90" s="288"/>
      <c r="AO90" s="288"/>
      <c r="AQ90" s="289">
        <v>0</v>
      </c>
    </row>
    <row r="91" spans="1:43">
      <c r="A91" s="115">
        <v>44285</v>
      </c>
      <c r="B91" s="11">
        <v>4.3999999999999997E-2</v>
      </c>
      <c r="C91" s="34">
        <f>AVERAGE($B$3:B91)</f>
        <v>4.4203278688524604E-2</v>
      </c>
      <c r="D91" s="287">
        <f t="shared" si="8"/>
        <v>0</v>
      </c>
      <c r="E91" s="287">
        <f>AVERAGE($D$3:D91)</f>
        <v>0</v>
      </c>
      <c r="F91" s="115"/>
      <c r="G91" s="115"/>
      <c r="H91" s="287">
        <f t="shared" si="9"/>
        <v>0</v>
      </c>
      <c r="I91" s="287">
        <f>AVERAGE($H$3:H91)</f>
        <v>0</v>
      </c>
      <c r="J91" s="288"/>
      <c r="K91" s="288"/>
      <c r="L91" s="288"/>
      <c r="M91" s="288">
        <f t="shared" si="10"/>
        <v>0</v>
      </c>
      <c r="N91" s="287">
        <f>AVERAGE($M$3:M91)</f>
        <v>0</v>
      </c>
      <c r="O91" s="288"/>
      <c r="P91" s="288"/>
      <c r="Q91" s="288"/>
      <c r="R91" s="288">
        <f t="shared" si="11"/>
        <v>0</v>
      </c>
      <c r="S91" s="287">
        <f>AVERAGE($R$3:R91)</f>
        <v>0</v>
      </c>
      <c r="T91" s="288"/>
      <c r="U91" s="288"/>
      <c r="V91" s="288"/>
      <c r="W91" s="288">
        <f t="shared" si="12"/>
        <v>0</v>
      </c>
      <c r="X91" s="287">
        <f>AVERAGE($W$3:W91)</f>
        <v>0</v>
      </c>
      <c r="Y91" s="288"/>
      <c r="Z91" s="288"/>
      <c r="AA91" s="288"/>
      <c r="AB91" s="288">
        <f t="shared" si="13"/>
        <v>0</v>
      </c>
      <c r="AC91" s="288"/>
      <c r="AD91" s="288"/>
      <c r="AE91" s="288"/>
      <c r="AF91" s="288"/>
      <c r="AG91" s="167">
        <f t="shared" si="14"/>
        <v>0</v>
      </c>
      <c r="AK91" s="288"/>
      <c r="AL91" s="287">
        <f t="shared" si="15"/>
        <v>0</v>
      </c>
      <c r="AM91" s="287">
        <f>AVERAGE($AL$3:AL91)</f>
        <v>0</v>
      </c>
      <c r="AN91" s="288"/>
      <c r="AO91" s="288"/>
      <c r="AQ91" s="289">
        <v>0</v>
      </c>
    </row>
    <row r="92" spans="1:43">
      <c r="A92" s="115">
        <v>44286</v>
      </c>
      <c r="B92" s="11">
        <v>4.3999999999999997E-2</v>
      </c>
      <c r="C92" s="34">
        <f>AVERAGE($B$3:B92)</f>
        <v>4.4200000000000017E-2</v>
      </c>
      <c r="D92" s="287">
        <f t="shared" si="8"/>
        <v>0</v>
      </c>
      <c r="E92" s="287">
        <f>AVERAGE($D$3:D92)</f>
        <v>0</v>
      </c>
      <c r="F92" s="115"/>
      <c r="G92" s="115"/>
      <c r="H92" s="287">
        <f t="shared" si="9"/>
        <v>0</v>
      </c>
      <c r="I92" s="287">
        <f>AVERAGE($H$3:H92)</f>
        <v>0</v>
      </c>
      <c r="J92" s="288"/>
      <c r="K92" s="288"/>
      <c r="L92" s="288"/>
      <c r="M92" s="288">
        <f t="shared" si="10"/>
        <v>0</v>
      </c>
      <c r="N92" s="287">
        <f>AVERAGE($M$3:M92)</f>
        <v>0</v>
      </c>
      <c r="O92" s="288"/>
      <c r="P92" s="288"/>
      <c r="Q92" s="288"/>
      <c r="R92" s="288">
        <f t="shared" si="11"/>
        <v>0</v>
      </c>
      <c r="S92" s="287">
        <f>AVERAGE($R$3:R92)</f>
        <v>0</v>
      </c>
      <c r="T92" s="288"/>
      <c r="U92" s="288"/>
      <c r="V92" s="288"/>
      <c r="W92" s="288">
        <f t="shared" si="12"/>
        <v>0</v>
      </c>
      <c r="X92" s="287">
        <f>AVERAGE($W$3:W92)</f>
        <v>0</v>
      </c>
      <c r="Y92" s="288"/>
      <c r="Z92" s="288"/>
      <c r="AA92" s="288"/>
      <c r="AB92" s="288">
        <f t="shared" si="13"/>
        <v>0</v>
      </c>
      <c r="AC92" s="288"/>
      <c r="AD92" s="288"/>
      <c r="AE92" s="288"/>
      <c r="AF92" s="288"/>
      <c r="AG92" s="167">
        <f t="shared" si="14"/>
        <v>0</v>
      </c>
      <c r="AK92" s="288"/>
      <c r="AL92" s="287">
        <f t="shared" si="15"/>
        <v>0</v>
      </c>
      <c r="AM92" s="287">
        <f>AVERAGE($AL$3:AL92)</f>
        <v>0</v>
      </c>
      <c r="AN92" s="288"/>
      <c r="AO92" s="288"/>
      <c r="AQ92" s="289">
        <v>0</v>
      </c>
    </row>
    <row r="93" spans="1:43">
      <c r="A93" s="115">
        <v>44287</v>
      </c>
      <c r="B93" s="11">
        <v>4.2799999999999998E-2</v>
      </c>
      <c r="C93" s="34">
        <f>AVERAGE($B$3:B93)</f>
        <v>4.4177777777777795E-2</v>
      </c>
      <c r="D93" s="287">
        <f t="shared" si="8"/>
        <v>0</v>
      </c>
      <c r="E93" s="287">
        <f>AVERAGE($D$3:D93)</f>
        <v>0</v>
      </c>
      <c r="F93" s="115"/>
      <c r="G93" s="115"/>
      <c r="H93" s="287">
        <f t="shared" si="9"/>
        <v>0</v>
      </c>
      <c r="I93" s="287">
        <f>AVERAGE($H$3:H93)</f>
        <v>0</v>
      </c>
      <c r="J93" s="288"/>
      <c r="K93" s="288"/>
      <c r="L93" s="288"/>
      <c r="M93" s="288">
        <f t="shared" si="10"/>
        <v>0</v>
      </c>
      <c r="N93" s="287">
        <f>AVERAGE($M$3:M93)</f>
        <v>0</v>
      </c>
      <c r="O93" s="288"/>
      <c r="P93" s="288"/>
      <c r="Q93" s="288"/>
      <c r="R93" s="288">
        <f t="shared" si="11"/>
        <v>0</v>
      </c>
      <c r="S93" s="287">
        <f>AVERAGE($R$3:R93)</f>
        <v>0</v>
      </c>
      <c r="T93" s="288"/>
      <c r="U93" s="288"/>
      <c r="V93" s="288"/>
      <c r="W93" s="288">
        <f t="shared" si="12"/>
        <v>0</v>
      </c>
      <c r="X93" s="287">
        <f>AVERAGE($W$3:W93)</f>
        <v>0</v>
      </c>
      <c r="Y93" s="288"/>
      <c r="Z93" s="288"/>
      <c r="AA93" s="288"/>
      <c r="AB93" s="288">
        <f t="shared" si="13"/>
        <v>0</v>
      </c>
      <c r="AC93" s="288"/>
      <c r="AD93" s="288"/>
      <c r="AE93" s="288"/>
      <c r="AF93" s="288"/>
      <c r="AG93" s="167">
        <f t="shared" si="14"/>
        <v>0</v>
      </c>
      <c r="AK93" s="288"/>
      <c r="AL93" s="287">
        <f t="shared" si="15"/>
        <v>0</v>
      </c>
      <c r="AM93" s="287">
        <f>AVERAGE($AL$3:AL93)</f>
        <v>0</v>
      </c>
      <c r="AN93" s="288"/>
      <c r="AO93" s="288"/>
      <c r="AQ93" s="289">
        <v>0</v>
      </c>
    </row>
    <row r="94" spans="1:43">
      <c r="A94" s="115">
        <v>44288</v>
      </c>
      <c r="B94" s="11">
        <v>4.2799999999999998E-2</v>
      </c>
      <c r="C94" s="34">
        <f>AVERAGE($B$3:B94)</f>
        <v>4.4156250000000022E-2</v>
      </c>
      <c r="D94" s="287">
        <f t="shared" si="8"/>
        <v>0</v>
      </c>
      <c r="E94" s="287">
        <f>AVERAGE($D$3:D94)</f>
        <v>0</v>
      </c>
      <c r="F94" s="115"/>
      <c r="G94" s="115"/>
      <c r="H94" s="287">
        <f t="shared" si="9"/>
        <v>0</v>
      </c>
      <c r="I94" s="287">
        <f>AVERAGE($H$3:H94)</f>
        <v>0</v>
      </c>
      <c r="J94" s="288"/>
      <c r="K94" s="288"/>
      <c r="L94" s="288"/>
      <c r="M94" s="288">
        <f t="shared" si="10"/>
        <v>0</v>
      </c>
      <c r="N94" s="287">
        <f>AVERAGE($M$3:M94)</f>
        <v>0</v>
      </c>
      <c r="O94" s="288"/>
      <c r="P94" s="288"/>
      <c r="Q94" s="288"/>
      <c r="R94" s="288">
        <f t="shared" si="11"/>
        <v>0</v>
      </c>
      <c r="S94" s="287">
        <f>AVERAGE($R$3:R94)</f>
        <v>0</v>
      </c>
      <c r="T94" s="288"/>
      <c r="U94" s="288"/>
      <c r="V94" s="288"/>
      <c r="W94" s="288">
        <f t="shared" si="12"/>
        <v>0</v>
      </c>
      <c r="X94" s="287">
        <f>AVERAGE($W$3:W94)</f>
        <v>0</v>
      </c>
      <c r="Y94" s="288"/>
      <c r="Z94" s="288"/>
      <c r="AA94" s="288"/>
      <c r="AB94" s="288">
        <f t="shared" si="13"/>
        <v>0</v>
      </c>
      <c r="AC94" s="288"/>
      <c r="AD94" s="288"/>
      <c r="AE94" s="288"/>
      <c r="AF94" s="288"/>
      <c r="AG94" s="167">
        <f t="shared" si="14"/>
        <v>0</v>
      </c>
      <c r="AK94" s="288"/>
      <c r="AL94" s="287">
        <f t="shared" si="15"/>
        <v>0</v>
      </c>
      <c r="AM94" s="287">
        <f>AVERAGE($AL$3:AL94)</f>
        <v>0</v>
      </c>
      <c r="AN94" s="288"/>
      <c r="AO94" s="288"/>
      <c r="AQ94" s="289">
        <v>0</v>
      </c>
    </row>
    <row r="95" spans="1:43">
      <c r="A95" s="115">
        <v>44289</v>
      </c>
      <c r="B95" s="11">
        <v>4.2799999999999998E-2</v>
      </c>
      <c r="C95" s="34">
        <f>AVERAGE($B$3:B95)</f>
        <v>4.4135384615384639E-2</v>
      </c>
      <c r="D95" s="287">
        <f t="shared" si="8"/>
        <v>0</v>
      </c>
      <c r="E95" s="287">
        <f>AVERAGE($D$3:D95)</f>
        <v>0</v>
      </c>
      <c r="F95" s="115"/>
      <c r="G95" s="115"/>
      <c r="H95" s="287">
        <f t="shared" si="9"/>
        <v>0</v>
      </c>
      <c r="I95" s="287">
        <f>AVERAGE($H$3:H95)</f>
        <v>0</v>
      </c>
      <c r="J95" s="288"/>
      <c r="K95" s="288"/>
      <c r="L95" s="288"/>
      <c r="M95" s="288">
        <f t="shared" si="10"/>
        <v>0</v>
      </c>
      <c r="N95" s="287">
        <f>AVERAGE($M$3:M95)</f>
        <v>0</v>
      </c>
      <c r="O95" s="288"/>
      <c r="P95" s="288"/>
      <c r="Q95" s="288"/>
      <c r="R95" s="288">
        <f t="shared" si="11"/>
        <v>0</v>
      </c>
      <c r="S95" s="287">
        <f>AVERAGE($R$3:R95)</f>
        <v>0</v>
      </c>
      <c r="T95" s="288"/>
      <c r="U95" s="288"/>
      <c r="V95" s="288"/>
      <c r="W95" s="288">
        <f t="shared" si="12"/>
        <v>0</v>
      </c>
      <c r="X95" s="287">
        <f>AVERAGE($W$3:W95)</f>
        <v>0</v>
      </c>
      <c r="Y95" s="288"/>
      <c r="Z95" s="288"/>
      <c r="AA95" s="288"/>
      <c r="AB95" s="288">
        <f t="shared" si="13"/>
        <v>0</v>
      </c>
      <c r="AC95" s="288"/>
      <c r="AD95" s="288"/>
      <c r="AE95" s="288"/>
      <c r="AF95" s="288"/>
      <c r="AG95" s="167">
        <f t="shared" si="14"/>
        <v>0</v>
      </c>
      <c r="AK95" s="288"/>
      <c r="AL95" s="287">
        <f t="shared" si="15"/>
        <v>0</v>
      </c>
      <c r="AM95" s="287">
        <f>AVERAGE($AL$3:AL95)</f>
        <v>0</v>
      </c>
      <c r="AN95" s="288"/>
      <c r="AO95" s="288"/>
      <c r="AQ95" s="289">
        <v>0</v>
      </c>
    </row>
    <row r="96" spans="1:43">
      <c r="A96" s="115">
        <v>44290</v>
      </c>
      <c r="B96" s="11">
        <v>4.2799999999999998E-2</v>
      </c>
      <c r="C96" s="34">
        <f>AVERAGE($B$3:B96)</f>
        <v>4.4115151515151545E-2</v>
      </c>
      <c r="D96" s="287">
        <f t="shared" si="8"/>
        <v>0</v>
      </c>
      <c r="E96" s="287">
        <f>AVERAGE($D$3:D96)</f>
        <v>0</v>
      </c>
      <c r="F96" s="115"/>
      <c r="G96" s="115"/>
      <c r="H96" s="287">
        <f t="shared" si="9"/>
        <v>0</v>
      </c>
      <c r="I96" s="287">
        <f>AVERAGE($H$3:H96)</f>
        <v>0</v>
      </c>
      <c r="J96" s="288"/>
      <c r="K96" s="288"/>
      <c r="L96" s="288"/>
      <c r="M96" s="288">
        <f t="shared" si="10"/>
        <v>0</v>
      </c>
      <c r="N96" s="287">
        <f>AVERAGE($M$3:M96)</f>
        <v>0</v>
      </c>
      <c r="O96" s="288"/>
      <c r="P96" s="288"/>
      <c r="Q96" s="288"/>
      <c r="R96" s="288">
        <f t="shared" si="11"/>
        <v>0</v>
      </c>
      <c r="S96" s="287">
        <f>AVERAGE($R$3:R96)</f>
        <v>0</v>
      </c>
      <c r="T96" s="288"/>
      <c r="U96" s="288"/>
      <c r="V96" s="288"/>
      <c r="W96" s="288">
        <f t="shared" si="12"/>
        <v>0</v>
      </c>
      <c r="X96" s="287">
        <f>AVERAGE($W$3:W96)</f>
        <v>0</v>
      </c>
      <c r="Y96" s="288"/>
      <c r="Z96" s="288"/>
      <c r="AA96" s="288"/>
      <c r="AB96" s="288">
        <f t="shared" si="13"/>
        <v>0</v>
      </c>
      <c r="AC96" s="288"/>
      <c r="AD96" s="288"/>
      <c r="AE96" s="288"/>
      <c r="AF96" s="288"/>
      <c r="AG96" s="167">
        <f t="shared" si="14"/>
        <v>0</v>
      </c>
      <c r="AK96" s="288"/>
      <c r="AL96" s="287">
        <f t="shared" si="15"/>
        <v>0</v>
      </c>
      <c r="AM96" s="287">
        <f>AVERAGE($AL$3:AL96)</f>
        <v>0</v>
      </c>
      <c r="AN96" s="288"/>
      <c r="AO96" s="288"/>
      <c r="AQ96" s="289">
        <v>0</v>
      </c>
    </row>
    <row r="97" spans="1:43">
      <c r="A97" s="115">
        <v>44291</v>
      </c>
      <c r="B97" s="11">
        <v>4.2799999999999998E-2</v>
      </c>
      <c r="C97" s="34">
        <f>AVERAGE($B$3:B97)</f>
        <v>4.4095522388059728E-2</v>
      </c>
      <c r="D97" s="287">
        <f t="shared" si="8"/>
        <v>0</v>
      </c>
      <c r="E97" s="287">
        <f>AVERAGE($D$3:D97)</f>
        <v>0</v>
      </c>
      <c r="F97" s="115"/>
      <c r="G97" s="115"/>
      <c r="H97" s="287">
        <f t="shared" si="9"/>
        <v>0</v>
      </c>
      <c r="I97" s="287">
        <f>AVERAGE($H$3:H97)</f>
        <v>0</v>
      </c>
      <c r="J97" s="288"/>
      <c r="K97" s="288"/>
      <c r="L97" s="288"/>
      <c r="M97" s="288">
        <f t="shared" si="10"/>
        <v>0</v>
      </c>
      <c r="N97" s="287">
        <f>AVERAGE($M$3:M97)</f>
        <v>0</v>
      </c>
      <c r="O97" s="288"/>
      <c r="P97" s="288"/>
      <c r="Q97" s="288"/>
      <c r="R97" s="288">
        <f t="shared" si="11"/>
        <v>0</v>
      </c>
      <c r="S97" s="287">
        <f>AVERAGE($R$3:R97)</f>
        <v>0</v>
      </c>
      <c r="T97" s="288"/>
      <c r="U97" s="288"/>
      <c r="V97" s="288"/>
      <c r="W97" s="288">
        <f t="shared" si="12"/>
        <v>0</v>
      </c>
      <c r="X97" s="287">
        <f>AVERAGE($W$3:W97)</f>
        <v>0</v>
      </c>
      <c r="Y97" s="288"/>
      <c r="Z97" s="288"/>
      <c r="AA97" s="288"/>
      <c r="AB97" s="288">
        <f t="shared" si="13"/>
        <v>0</v>
      </c>
      <c r="AC97" s="288"/>
      <c r="AD97" s="288"/>
      <c r="AE97" s="288"/>
      <c r="AF97" s="288"/>
      <c r="AG97" s="167">
        <f t="shared" si="14"/>
        <v>0</v>
      </c>
      <c r="AK97" s="288"/>
      <c r="AL97" s="287">
        <f t="shared" si="15"/>
        <v>0</v>
      </c>
      <c r="AM97" s="287">
        <f>AVERAGE($AL$3:AL97)</f>
        <v>0</v>
      </c>
      <c r="AN97" s="288"/>
      <c r="AO97" s="288"/>
      <c r="AQ97" s="289">
        <v>0</v>
      </c>
    </row>
    <row r="98" spans="1:43">
      <c r="A98" s="115">
        <v>44292</v>
      </c>
      <c r="B98" s="11">
        <v>4.2799999999999998E-2</v>
      </c>
      <c r="C98" s="34">
        <f>AVERAGE($B$3:B98)</f>
        <v>4.4076470588235328E-2</v>
      </c>
      <c r="D98" s="287">
        <f t="shared" si="8"/>
        <v>0</v>
      </c>
      <c r="E98" s="287">
        <f>AVERAGE($D$3:D98)</f>
        <v>0</v>
      </c>
      <c r="F98" s="115"/>
      <c r="G98" s="115"/>
      <c r="H98" s="287">
        <f t="shared" si="9"/>
        <v>0</v>
      </c>
      <c r="I98" s="287">
        <f>AVERAGE($H$3:H98)</f>
        <v>0</v>
      </c>
      <c r="J98" s="288"/>
      <c r="K98" s="288"/>
      <c r="L98" s="288"/>
      <c r="M98" s="288">
        <f t="shared" si="10"/>
        <v>0</v>
      </c>
      <c r="N98" s="287">
        <f>AVERAGE($M$3:M98)</f>
        <v>0</v>
      </c>
      <c r="O98" s="288"/>
      <c r="P98" s="288"/>
      <c r="Q98" s="288"/>
      <c r="R98" s="288">
        <f t="shared" si="11"/>
        <v>0</v>
      </c>
      <c r="S98" s="287">
        <f>AVERAGE($R$3:R98)</f>
        <v>0</v>
      </c>
      <c r="T98" s="288"/>
      <c r="U98" s="288"/>
      <c r="V98" s="288"/>
      <c r="W98" s="288">
        <f t="shared" si="12"/>
        <v>0</v>
      </c>
      <c r="X98" s="287">
        <f>AVERAGE($W$3:W98)</f>
        <v>0</v>
      </c>
      <c r="Y98" s="288"/>
      <c r="Z98" s="288"/>
      <c r="AA98" s="288"/>
      <c r="AB98" s="288">
        <f t="shared" si="13"/>
        <v>0</v>
      </c>
      <c r="AC98" s="288"/>
      <c r="AD98" s="288"/>
      <c r="AE98" s="288"/>
      <c r="AF98" s="288"/>
      <c r="AG98" s="167">
        <f t="shared" si="14"/>
        <v>0</v>
      </c>
      <c r="AK98" s="288"/>
      <c r="AL98" s="287">
        <f t="shared" si="15"/>
        <v>0</v>
      </c>
      <c r="AM98" s="287">
        <f>AVERAGE($AL$3:AL98)</f>
        <v>0</v>
      </c>
      <c r="AN98" s="288"/>
      <c r="AO98" s="288"/>
      <c r="AQ98" s="289">
        <v>0</v>
      </c>
    </row>
    <row r="99" spans="1:43">
      <c r="A99" s="115">
        <v>44293</v>
      </c>
      <c r="B99" s="11">
        <v>4.2799999999999998E-2</v>
      </c>
      <c r="C99" s="34">
        <f>AVERAGE($B$3:B99)</f>
        <v>4.4057971014492783E-2</v>
      </c>
      <c r="D99" s="287">
        <f t="shared" si="8"/>
        <v>0</v>
      </c>
      <c r="E99" s="287">
        <f>AVERAGE($D$3:D99)</f>
        <v>0</v>
      </c>
      <c r="F99" s="115"/>
      <c r="G99" s="115"/>
      <c r="H99" s="287">
        <f t="shared" si="9"/>
        <v>0</v>
      </c>
      <c r="I99" s="287">
        <f>AVERAGE($H$3:H99)</f>
        <v>0</v>
      </c>
      <c r="J99" s="288"/>
      <c r="K99" s="288"/>
      <c r="L99" s="288"/>
      <c r="M99" s="288">
        <f t="shared" si="10"/>
        <v>0</v>
      </c>
      <c r="N99" s="287">
        <f>AVERAGE($M$3:M99)</f>
        <v>0</v>
      </c>
      <c r="O99" s="288"/>
      <c r="P99" s="288"/>
      <c r="Q99" s="288"/>
      <c r="R99" s="288">
        <f t="shared" si="11"/>
        <v>0</v>
      </c>
      <c r="S99" s="287">
        <f>AVERAGE($R$3:R99)</f>
        <v>0</v>
      </c>
      <c r="T99" s="288"/>
      <c r="U99" s="288"/>
      <c r="V99" s="288"/>
      <c r="W99" s="288">
        <f t="shared" si="12"/>
        <v>0</v>
      </c>
      <c r="X99" s="287">
        <f>AVERAGE($W$3:W99)</f>
        <v>0</v>
      </c>
      <c r="Y99" s="288"/>
      <c r="Z99" s="288"/>
      <c r="AA99" s="288"/>
      <c r="AB99" s="288">
        <f t="shared" si="13"/>
        <v>0</v>
      </c>
      <c r="AC99" s="288"/>
      <c r="AD99" s="288"/>
      <c r="AE99" s="288"/>
      <c r="AF99" s="288"/>
      <c r="AG99" s="167">
        <f t="shared" si="14"/>
        <v>0</v>
      </c>
      <c r="AK99" s="288"/>
      <c r="AL99" s="287">
        <f t="shared" si="15"/>
        <v>0</v>
      </c>
      <c r="AM99" s="287">
        <f>AVERAGE($AL$3:AL99)</f>
        <v>0</v>
      </c>
      <c r="AN99" s="288"/>
      <c r="AO99" s="288"/>
      <c r="AQ99" s="289">
        <v>0</v>
      </c>
    </row>
    <row r="100" spans="1:43">
      <c r="A100" s="115">
        <v>44294</v>
      </c>
      <c r="B100" s="11">
        <v>4.2799999999999998E-2</v>
      </c>
      <c r="C100" s="34">
        <f>AVERAGE($B$3:B100)</f>
        <v>4.4040000000000037E-2</v>
      </c>
      <c r="D100" s="287">
        <f t="shared" si="8"/>
        <v>0</v>
      </c>
      <c r="E100" s="287">
        <f>AVERAGE($D$3:D100)</f>
        <v>0</v>
      </c>
      <c r="F100" s="115"/>
      <c r="G100" s="115"/>
      <c r="H100" s="287">
        <f t="shared" si="9"/>
        <v>0</v>
      </c>
      <c r="I100" s="287">
        <f>AVERAGE($H$3:H100)</f>
        <v>0</v>
      </c>
      <c r="J100" s="288"/>
      <c r="K100" s="288"/>
      <c r="L100" s="288"/>
      <c r="M100" s="288">
        <f t="shared" si="10"/>
        <v>0</v>
      </c>
      <c r="N100" s="287">
        <f>AVERAGE($M$3:M100)</f>
        <v>0</v>
      </c>
      <c r="O100" s="288"/>
      <c r="P100" s="288"/>
      <c r="Q100" s="288"/>
      <c r="R100" s="288">
        <f t="shared" si="11"/>
        <v>0</v>
      </c>
      <c r="S100" s="287">
        <f>AVERAGE($R$3:R100)</f>
        <v>0</v>
      </c>
      <c r="T100" s="288"/>
      <c r="U100" s="288"/>
      <c r="V100" s="288"/>
      <c r="W100" s="288">
        <f t="shared" si="12"/>
        <v>0</v>
      </c>
      <c r="X100" s="287">
        <f>AVERAGE($W$3:W100)</f>
        <v>0</v>
      </c>
      <c r="Y100" s="288"/>
      <c r="Z100" s="288"/>
      <c r="AA100" s="288"/>
      <c r="AB100" s="288">
        <f t="shared" si="13"/>
        <v>0</v>
      </c>
      <c r="AC100" s="288"/>
      <c r="AD100" s="288"/>
      <c r="AE100" s="288"/>
      <c r="AF100" s="288"/>
      <c r="AG100" s="167">
        <f t="shared" si="14"/>
        <v>0</v>
      </c>
      <c r="AK100" s="288"/>
      <c r="AL100" s="287">
        <f t="shared" si="15"/>
        <v>0</v>
      </c>
      <c r="AM100" s="287">
        <f>AVERAGE($AL$3:AL100)</f>
        <v>0</v>
      </c>
      <c r="AN100" s="288"/>
      <c r="AO100" s="288"/>
      <c r="AQ100" s="289">
        <v>0</v>
      </c>
    </row>
    <row r="101" spans="1:43">
      <c r="A101" s="115">
        <v>44295</v>
      </c>
      <c r="B101" s="11">
        <v>4.2799999999999998E-2</v>
      </c>
      <c r="C101" s="34">
        <f>AVERAGE($B$3:B101)</f>
        <v>4.4022535211267644E-2</v>
      </c>
      <c r="D101" s="287">
        <f t="shared" si="8"/>
        <v>0</v>
      </c>
      <c r="E101" s="287">
        <f>AVERAGE($D$3:D101)</f>
        <v>0</v>
      </c>
      <c r="F101" s="115"/>
      <c r="G101" s="115"/>
      <c r="H101" s="287">
        <f t="shared" si="9"/>
        <v>0</v>
      </c>
      <c r="I101" s="287">
        <f>AVERAGE($H$3:H101)</f>
        <v>0</v>
      </c>
      <c r="J101" s="288"/>
      <c r="K101" s="288"/>
      <c r="L101" s="288"/>
      <c r="M101" s="288">
        <f t="shared" si="10"/>
        <v>0</v>
      </c>
      <c r="N101" s="287">
        <f>AVERAGE($M$3:M101)</f>
        <v>0</v>
      </c>
      <c r="O101" s="288"/>
      <c r="P101" s="288"/>
      <c r="Q101" s="288"/>
      <c r="R101" s="288">
        <f t="shared" si="11"/>
        <v>0</v>
      </c>
      <c r="S101" s="287">
        <f>AVERAGE($R$3:R101)</f>
        <v>0</v>
      </c>
      <c r="T101" s="288"/>
      <c r="U101" s="288"/>
      <c r="V101" s="288"/>
      <c r="W101" s="288">
        <f t="shared" si="12"/>
        <v>0</v>
      </c>
      <c r="X101" s="287">
        <f>AVERAGE($W$3:W101)</f>
        <v>0</v>
      </c>
      <c r="Y101" s="288"/>
      <c r="Z101" s="288"/>
      <c r="AA101" s="288"/>
      <c r="AB101" s="288">
        <f t="shared" si="13"/>
        <v>0</v>
      </c>
      <c r="AC101" s="288"/>
      <c r="AD101" s="288"/>
      <c r="AE101" s="288"/>
      <c r="AF101" s="288"/>
      <c r="AG101" s="167">
        <f t="shared" si="14"/>
        <v>0</v>
      </c>
      <c r="AK101" s="288"/>
      <c r="AL101" s="287">
        <f t="shared" si="15"/>
        <v>0</v>
      </c>
      <c r="AM101" s="287">
        <f>AVERAGE($AL$3:AL101)</f>
        <v>0</v>
      </c>
      <c r="AN101" s="288"/>
      <c r="AO101" s="288"/>
      <c r="AQ101" s="289">
        <v>0</v>
      </c>
    </row>
    <row r="102" spans="1:43">
      <c r="A102" s="115">
        <v>44296</v>
      </c>
      <c r="B102" s="11">
        <v>4.2799999999999998E-2</v>
      </c>
      <c r="C102" s="34">
        <f>AVERAGE($B$3:B102)</f>
        <v>4.4005555555555596E-2</v>
      </c>
      <c r="D102" s="287">
        <f t="shared" si="8"/>
        <v>0</v>
      </c>
      <c r="E102" s="287">
        <f>AVERAGE($D$3:D102)</f>
        <v>0</v>
      </c>
      <c r="F102" s="115"/>
      <c r="G102" s="115"/>
      <c r="H102" s="287">
        <f t="shared" si="9"/>
        <v>0</v>
      </c>
      <c r="I102" s="287">
        <f>AVERAGE($H$3:H102)</f>
        <v>0</v>
      </c>
      <c r="J102" s="288"/>
      <c r="K102" s="288"/>
      <c r="L102" s="288"/>
      <c r="M102" s="288">
        <f t="shared" si="10"/>
        <v>0</v>
      </c>
      <c r="N102" s="287">
        <f>AVERAGE($M$3:M102)</f>
        <v>0</v>
      </c>
      <c r="O102" s="288"/>
      <c r="P102" s="288"/>
      <c r="Q102" s="288"/>
      <c r="R102" s="288">
        <f t="shared" si="11"/>
        <v>0</v>
      </c>
      <c r="S102" s="287">
        <f>AVERAGE($R$3:R102)</f>
        <v>0</v>
      </c>
      <c r="T102" s="288"/>
      <c r="U102" s="288"/>
      <c r="V102" s="288"/>
      <c r="W102" s="288">
        <f t="shared" si="12"/>
        <v>0</v>
      </c>
      <c r="X102" s="287">
        <f>AVERAGE($W$3:W102)</f>
        <v>0</v>
      </c>
      <c r="Y102" s="288"/>
      <c r="Z102" s="288"/>
      <c r="AA102" s="288"/>
      <c r="AB102" s="288">
        <f t="shared" si="13"/>
        <v>0</v>
      </c>
      <c r="AC102" s="288"/>
      <c r="AD102" s="288"/>
      <c r="AE102" s="288"/>
      <c r="AF102" s="288"/>
      <c r="AG102" s="167">
        <f t="shared" si="14"/>
        <v>0</v>
      </c>
      <c r="AK102" s="288"/>
      <c r="AL102" s="287">
        <f t="shared" si="15"/>
        <v>0</v>
      </c>
      <c r="AM102" s="287">
        <f>AVERAGE($AL$3:AL102)</f>
        <v>0</v>
      </c>
      <c r="AN102" s="288"/>
      <c r="AO102" s="288"/>
      <c r="AQ102" s="289">
        <v>0</v>
      </c>
    </row>
    <row r="103" spans="1:43">
      <c r="A103" s="115">
        <v>44297</v>
      </c>
      <c r="B103" s="11">
        <v>4.2799999999999998E-2</v>
      </c>
      <c r="C103" s="34">
        <f>AVERAGE($B$3:B103)</f>
        <v>4.3989041095890448E-2</v>
      </c>
      <c r="D103" s="287">
        <f t="shared" si="8"/>
        <v>0</v>
      </c>
      <c r="E103" s="287">
        <f>AVERAGE($D$3:D103)</f>
        <v>0</v>
      </c>
      <c r="F103" s="115"/>
      <c r="G103" s="115"/>
      <c r="H103" s="287">
        <f t="shared" si="9"/>
        <v>0</v>
      </c>
      <c r="I103" s="287">
        <f>AVERAGE($H$3:H103)</f>
        <v>0</v>
      </c>
      <c r="J103" s="288"/>
      <c r="K103" s="288"/>
      <c r="L103" s="288"/>
      <c r="M103" s="288">
        <f t="shared" si="10"/>
        <v>0</v>
      </c>
      <c r="N103" s="287">
        <f>AVERAGE($M$3:M103)</f>
        <v>0</v>
      </c>
      <c r="O103" s="288"/>
      <c r="P103" s="288"/>
      <c r="Q103" s="288"/>
      <c r="R103" s="288">
        <f t="shared" si="11"/>
        <v>0</v>
      </c>
      <c r="S103" s="287">
        <f>AVERAGE($R$3:R103)</f>
        <v>0</v>
      </c>
      <c r="T103" s="288"/>
      <c r="U103" s="288"/>
      <c r="V103" s="288"/>
      <c r="W103" s="288">
        <f t="shared" si="12"/>
        <v>0</v>
      </c>
      <c r="X103" s="287">
        <f>AVERAGE($W$3:W103)</f>
        <v>0</v>
      </c>
      <c r="Y103" s="288"/>
      <c r="Z103" s="288"/>
      <c r="AA103" s="288"/>
      <c r="AB103" s="288">
        <f t="shared" si="13"/>
        <v>0</v>
      </c>
      <c r="AC103" s="288"/>
      <c r="AD103" s="288"/>
      <c r="AE103" s="288"/>
      <c r="AF103" s="288"/>
      <c r="AG103" s="167">
        <f t="shared" si="14"/>
        <v>0</v>
      </c>
      <c r="AK103" s="288"/>
      <c r="AL103" s="287">
        <f t="shared" si="15"/>
        <v>0</v>
      </c>
      <c r="AM103" s="287">
        <f>AVERAGE($AL$3:AL103)</f>
        <v>0</v>
      </c>
      <c r="AN103" s="288"/>
      <c r="AO103" s="288"/>
      <c r="AQ103" s="289">
        <v>0</v>
      </c>
    </row>
    <row r="104" spans="1:43">
      <c r="A104" s="115">
        <v>44298</v>
      </c>
      <c r="B104" s="11">
        <v>4.2799999999999998E-2</v>
      </c>
      <c r="C104" s="34">
        <f>AVERAGE($B$3:B104)</f>
        <v>4.3972972972973014E-2</v>
      </c>
      <c r="D104" s="287">
        <f t="shared" si="8"/>
        <v>0</v>
      </c>
      <c r="E104" s="287">
        <f>AVERAGE($D$3:D104)</f>
        <v>0</v>
      </c>
      <c r="F104" s="115"/>
      <c r="G104" s="115"/>
      <c r="H104" s="287">
        <f t="shared" si="9"/>
        <v>0</v>
      </c>
      <c r="I104" s="287">
        <f>AVERAGE($H$3:H104)</f>
        <v>0</v>
      </c>
      <c r="J104" s="288"/>
      <c r="K104" s="288"/>
      <c r="L104" s="288"/>
      <c r="M104" s="288">
        <f t="shared" si="10"/>
        <v>0</v>
      </c>
      <c r="N104" s="287">
        <f>AVERAGE($M$3:M104)</f>
        <v>0</v>
      </c>
      <c r="O104" s="288"/>
      <c r="P104" s="288"/>
      <c r="Q104" s="288"/>
      <c r="R104" s="288">
        <f t="shared" si="11"/>
        <v>0</v>
      </c>
      <c r="S104" s="287">
        <f>AVERAGE($R$3:R104)</f>
        <v>0</v>
      </c>
      <c r="T104" s="288"/>
      <c r="U104" s="288"/>
      <c r="V104" s="288"/>
      <c r="W104" s="288">
        <f t="shared" si="12"/>
        <v>0</v>
      </c>
      <c r="X104" s="287">
        <f>AVERAGE($W$3:W104)</f>
        <v>0</v>
      </c>
      <c r="Y104" s="288"/>
      <c r="Z104" s="288"/>
      <c r="AA104" s="288"/>
      <c r="AB104" s="288">
        <f t="shared" si="13"/>
        <v>0</v>
      </c>
      <c r="AC104" s="288"/>
      <c r="AD104" s="288"/>
      <c r="AE104" s="288"/>
      <c r="AF104" s="288"/>
      <c r="AG104" s="167">
        <f t="shared" si="14"/>
        <v>0</v>
      </c>
      <c r="AK104" s="288"/>
      <c r="AL104" s="287">
        <f t="shared" si="15"/>
        <v>0</v>
      </c>
      <c r="AM104" s="287">
        <f>AVERAGE($AL$3:AL104)</f>
        <v>0</v>
      </c>
      <c r="AN104" s="288"/>
      <c r="AO104" s="288"/>
      <c r="AQ104" s="289">
        <v>0</v>
      </c>
    </row>
    <row r="105" spans="1:43">
      <c r="A105" s="115">
        <v>44299</v>
      </c>
      <c r="B105" s="11">
        <v>4.2799999999999998E-2</v>
      </c>
      <c r="C105" s="34">
        <f>AVERAGE($B$3:B105)</f>
        <v>4.3957333333333376E-2</v>
      </c>
      <c r="D105" s="287">
        <f t="shared" si="8"/>
        <v>0</v>
      </c>
      <c r="E105" s="287">
        <f>AVERAGE($D$3:D105)</f>
        <v>0</v>
      </c>
      <c r="F105" s="115"/>
      <c r="G105" s="115"/>
      <c r="H105" s="287">
        <f t="shared" si="9"/>
        <v>0</v>
      </c>
      <c r="I105" s="287">
        <f>AVERAGE($H$3:H105)</f>
        <v>0</v>
      </c>
      <c r="J105" s="288"/>
      <c r="K105" s="288"/>
      <c r="L105" s="288"/>
      <c r="M105" s="288">
        <f t="shared" si="10"/>
        <v>0</v>
      </c>
      <c r="N105" s="287">
        <f>AVERAGE($M$3:M105)</f>
        <v>0</v>
      </c>
      <c r="O105" s="288"/>
      <c r="P105" s="288"/>
      <c r="Q105" s="288"/>
      <c r="R105" s="288">
        <f t="shared" si="11"/>
        <v>0</v>
      </c>
      <c r="S105" s="287">
        <f>AVERAGE($R$3:R105)</f>
        <v>0</v>
      </c>
      <c r="T105" s="288"/>
      <c r="U105" s="288"/>
      <c r="V105" s="288"/>
      <c r="W105" s="288">
        <f t="shared" si="12"/>
        <v>0</v>
      </c>
      <c r="X105" s="287">
        <f>AVERAGE($W$3:W105)</f>
        <v>0</v>
      </c>
      <c r="Y105" s="288"/>
      <c r="Z105" s="288"/>
      <c r="AA105" s="288"/>
      <c r="AB105" s="288">
        <f t="shared" si="13"/>
        <v>0</v>
      </c>
      <c r="AC105" s="288"/>
      <c r="AD105" s="288"/>
      <c r="AE105" s="288"/>
      <c r="AF105" s="288"/>
      <c r="AG105" s="167">
        <f t="shared" si="14"/>
        <v>0</v>
      </c>
      <c r="AK105" s="288"/>
      <c r="AL105" s="287">
        <f t="shared" si="15"/>
        <v>0</v>
      </c>
      <c r="AM105" s="287">
        <f>AVERAGE($AL$3:AL105)</f>
        <v>0</v>
      </c>
      <c r="AN105" s="288"/>
      <c r="AO105" s="288"/>
      <c r="AQ105" s="289">
        <v>0</v>
      </c>
    </row>
    <row r="106" spans="1:43">
      <c r="A106" s="115">
        <v>44300</v>
      </c>
      <c r="B106" s="11">
        <v>4.2799999999999998E-2</v>
      </c>
      <c r="C106" s="34">
        <f>AVERAGE($B$3:B106)</f>
        <v>4.3942105263157942E-2</v>
      </c>
      <c r="D106" s="287">
        <f t="shared" si="8"/>
        <v>0</v>
      </c>
      <c r="E106" s="287">
        <f>AVERAGE($D$3:D106)</f>
        <v>0</v>
      </c>
      <c r="F106" s="115"/>
      <c r="G106" s="115"/>
      <c r="H106" s="287">
        <f t="shared" si="9"/>
        <v>0</v>
      </c>
      <c r="I106" s="287">
        <f>AVERAGE($H$3:H106)</f>
        <v>0</v>
      </c>
      <c r="J106" s="288"/>
      <c r="K106" s="288"/>
      <c r="L106" s="288"/>
      <c r="M106" s="288">
        <f t="shared" si="10"/>
        <v>0</v>
      </c>
      <c r="N106" s="287">
        <f>AVERAGE($M$3:M106)</f>
        <v>0</v>
      </c>
      <c r="O106" s="288"/>
      <c r="P106" s="288"/>
      <c r="Q106" s="288"/>
      <c r="R106" s="288">
        <f t="shared" si="11"/>
        <v>0</v>
      </c>
      <c r="S106" s="287">
        <f>AVERAGE($R$3:R106)</f>
        <v>0</v>
      </c>
      <c r="T106" s="288"/>
      <c r="U106" s="288"/>
      <c r="V106" s="288"/>
      <c r="W106" s="288">
        <f t="shared" si="12"/>
        <v>0</v>
      </c>
      <c r="X106" s="287">
        <f>AVERAGE($W$3:W106)</f>
        <v>0</v>
      </c>
      <c r="Y106" s="288"/>
      <c r="Z106" s="288"/>
      <c r="AA106" s="288"/>
      <c r="AB106" s="288">
        <f t="shared" si="13"/>
        <v>0</v>
      </c>
      <c r="AC106" s="288"/>
      <c r="AD106" s="288"/>
      <c r="AE106" s="288"/>
      <c r="AF106" s="288"/>
      <c r="AG106" s="167">
        <f t="shared" si="14"/>
        <v>0</v>
      </c>
      <c r="AK106" s="288"/>
      <c r="AL106" s="287">
        <f t="shared" si="15"/>
        <v>0</v>
      </c>
      <c r="AM106" s="287">
        <f>AVERAGE($AL$3:AL106)</f>
        <v>0</v>
      </c>
      <c r="AN106" s="288"/>
      <c r="AO106" s="288"/>
      <c r="AQ106" s="289">
        <v>0</v>
      </c>
    </row>
    <row r="107" spans="1:43">
      <c r="A107" s="115">
        <v>44301</v>
      </c>
      <c r="B107" s="11">
        <v>4.2799999999999998E-2</v>
      </c>
      <c r="C107" s="34">
        <f>AVERAGE($B$3:B107)</f>
        <v>4.3927272727272773E-2</v>
      </c>
      <c r="D107" s="287">
        <f t="shared" si="8"/>
        <v>0</v>
      </c>
      <c r="E107" s="287">
        <f>AVERAGE($D$3:D107)</f>
        <v>0</v>
      </c>
      <c r="F107" s="115"/>
      <c r="G107" s="115"/>
      <c r="H107" s="287">
        <f t="shared" si="9"/>
        <v>0</v>
      </c>
      <c r="I107" s="287">
        <f>AVERAGE($H$3:H107)</f>
        <v>0</v>
      </c>
      <c r="J107" s="288"/>
      <c r="K107" s="288"/>
      <c r="L107" s="288"/>
      <c r="M107" s="288">
        <f t="shared" si="10"/>
        <v>0</v>
      </c>
      <c r="N107" s="287">
        <f>AVERAGE($M$3:M107)</f>
        <v>0</v>
      </c>
      <c r="O107" s="288"/>
      <c r="P107" s="288"/>
      <c r="Q107" s="288"/>
      <c r="R107" s="288">
        <f t="shared" si="11"/>
        <v>0</v>
      </c>
      <c r="S107" s="287">
        <f>AVERAGE($R$3:R107)</f>
        <v>0</v>
      </c>
      <c r="T107" s="288"/>
      <c r="U107" s="288"/>
      <c r="V107" s="288"/>
      <c r="W107" s="288">
        <f t="shared" si="12"/>
        <v>0</v>
      </c>
      <c r="X107" s="287">
        <f>AVERAGE($W$3:W107)</f>
        <v>0</v>
      </c>
      <c r="Y107" s="288"/>
      <c r="Z107" s="288"/>
      <c r="AA107" s="288"/>
      <c r="AB107" s="288">
        <f t="shared" si="13"/>
        <v>0</v>
      </c>
      <c r="AC107" s="288"/>
      <c r="AD107" s="288"/>
      <c r="AE107" s="288"/>
      <c r="AF107" s="288"/>
      <c r="AG107" s="167">
        <f t="shared" si="14"/>
        <v>0</v>
      </c>
      <c r="AK107" s="288"/>
      <c r="AL107" s="287">
        <f t="shared" si="15"/>
        <v>0</v>
      </c>
      <c r="AM107" s="287">
        <f>AVERAGE($AL$3:AL107)</f>
        <v>0</v>
      </c>
      <c r="AN107" s="288"/>
      <c r="AO107" s="288"/>
      <c r="AQ107" s="289">
        <v>0</v>
      </c>
    </row>
    <row r="108" spans="1:43">
      <c r="A108" s="115">
        <v>44302</v>
      </c>
      <c r="B108" s="11">
        <v>4.2799999999999998E-2</v>
      </c>
      <c r="C108" s="34">
        <f>AVERAGE($B$3:B108)</f>
        <v>4.3912820512820562E-2</v>
      </c>
      <c r="D108" s="287">
        <f t="shared" si="8"/>
        <v>0</v>
      </c>
      <c r="E108" s="287">
        <f>AVERAGE($D$3:D108)</f>
        <v>0</v>
      </c>
      <c r="F108" s="115"/>
      <c r="G108" s="115"/>
      <c r="H108" s="287">
        <f t="shared" si="9"/>
        <v>0</v>
      </c>
      <c r="I108" s="287">
        <f>AVERAGE($H$3:H108)</f>
        <v>0</v>
      </c>
      <c r="J108" s="288"/>
      <c r="K108" s="288"/>
      <c r="L108" s="288"/>
      <c r="M108" s="288">
        <f t="shared" si="10"/>
        <v>0</v>
      </c>
      <c r="N108" s="287">
        <f>AVERAGE($M$3:M108)</f>
        <v>0</v>
      </c>
      <c r="O108" s="288"/>
      <c r="P108" s="288"/>
      <c r="Q108" s="288"/>
      <c r="R108" s="288">
        <f t="shared" si="11"/>
        <v>0</v>
      </c>
      <c r="S108" s="287">
        <f>AVERAGE($R$3:R108)</f>
        <v>0</v>
      </c>
      <c r="T108" s="288"/>
      <c r="U108" s="288"/>
      <c r="V108" s="288"/>
      <c r="W108" s="288">
        <f t="shared" si="12"/>
        <v>0</v>
      </c>
      <c r="X108" s="287">
        <f>AVERAGE($W$3:W108)</f>
        <v>0</v>
      </c>
      <c r="Y108" s="288"/>
      <c r="Z108" s="288"/>
      <c r="AA108" s="288"/>
      <c r="AB108" s="288">
        <f t="shared" si="13"/>
        <v>0</v>
      </c>
      <c r="AC108" s="288"/>
      <c r="AD108" s="288"/>
      <c r="AE108" s="288"/>
      <c r="AF108" s="288"/>
      <c r="AG108" s="167">
        <f t="shared" si="14"/>
        <v>0</v>
      </c>
      <c r="AK108" s="288"/>
      <c r="AL108" s="287">
        <f t="shared" si="15"/>
        <v>0</v>
      </c>
      <c r="AM108" s="287">
        <f>AVERAGE($AL$3:AL108)</f>
        <v>0</v>
      </c>
      <c r="AN108" s="288"/>
      <c r="AO108" s="288"/>
      <c r="AQ108" s="289">
        <v>0</v>
      </c>
    </row>
    <row r="109" spans="1:43">
      <c r="A109" s="115">
        <v>44303</v>
      </c>
      <c r="B109" s="11">
        <v>4.2799999999999998E-2</v>
      </c>
      <c r="C109" s="34">
        <f>AVERAGE($B$3:B109)</f>
        <v>4.3898734177215237E-2</v>
      </c>
      <c r="D109" s="287">
        <f t="shared" si="8"/>
        <v>0</v>
      </c>
      <c r="E109" s="287">
        <f>AVERAGE($D$3:D109)</f>
        <v>0</v>
      </c>
      <c r="F109" s="115"/>
      <c r="G109" s="115"/>
      <c r="H109" s="287">
        <f t="shared" si="9"/>
        <v>0</v>
      </c>
      <c r="I109" s="287">
        <f>AVERAGE($H$3:H109)</f>
        <v>0</v>
      </c>
      <c r="J109" s="288"/>
      <c r="K109" s="288"/>
      <c r="L109" s="288"/>
      <c r="M109" s="288">
        <f t="shared" si="10"/>
        <v>0</v>
      </c>
      <c r="N109" s="287">
        <f>AVERAGE($M$3:M109)</f>
        <v>0</v>
      </c>
      <c r="O109" s="288"/>
      <c r="P109" s="288"/>
      <c r="Q109" s="288"/>
      <c r="R109" s="288">
        <f t="shared" si="11"/>
        <v>0</v>
      </c>
      <c r="S109" s="287">
        <f>AVERAGE($R$3:R109)</f>
        <v>0</v>
      </c>
      <c r="T109" s="288"/>
      <c r="U109" s="288"/>
      <c r="V109" s="288"/>
      <c r="W109" s="288">
        <f t="shared" si="12"/>
        <v>0</v>
      </c>
      <c r="X109" s="287">
        <f>AVERAGE($W$3:W109)</f>
        <v>0</v>
      </c>
      <c r="Y109" s="288"/>
      <c r="Z109" s="288"/>
      <c r="AA109" s="288"/>
      <c r="AB109" s="288">
        <f t="shared" si="13"/>
        <v>0</v>
      </c>
      <c r="AC109" s="288"/>
      <c r="AD109" s="288"/>
      <c r="AE109" s="288"/>
      <c r="AF109" s="288"/>
      <c r="AG109" s="167">
        <f t="shared" si="14"/>
        <v>0</v>
      </c>
      <c r="AK109" s="288"/>
      <c r="AL109" s="287">
        <f t="shared" si="15"/>
        <v>0</v>
      </c>
      <c r="AM109" s="287">
        <f>AVERAGE($AL$3:AL109)</f>
        <v>0</v>
      </c>
      <c r="AN109" s="288"/>
      <c r="AO109" s="288"/>
      <c r="AQ109" s="289">
        <v>0</v>
      </c>
    </row>
    <row r="110" spans="1:43">
      <c r="A110" s="115">
        <v>44304</v>
      </c>
      <c r="B110" s="11">
        <v>4.2799999999999998E-2</v>
      </c>
      <c r="C110" s="34">
        <f>AVERAGE($B$3:B110)</f>
        <v>4.3885000000000049E-2</v>
      </c>
      <c r="D110" s="287">
        <f t="shared" si="8"/>
        <v>0</v>
      </c>
      <c r="E110" s="287">
        <f>AVERAGE($D$3:D110)</f>
        <v>0</v>
      </c>
      <c r="F110" s="115"/>
      <c r="G110" s="115"/>
      <c r="H110" s="287">
        <f t="shared" si="9"/>
        <v>0</v>
      </c>
      <c r="I110" s="287">
        <f>AVERAGE($H$3:H110)</f>
        <v>0</v>
      </c>
      <c r="J110" s="288"/>
      <c r="K110" s="288"/>
      <c r="L110" s="288"/>
      <c r="M110" s="288">
        <f t="shared" si="10"/>
        <v>0</v>
      </c>
      <c r="N110" s="287">
        <f>AVERAGE($M$3:M110)</f>
        <v>0</v>
      </c>
      <c r="O110" s="288"/>
      <c r="P110" s="288"/>
      <c r="Q110" s="288"/>
      <c r="R110" s="288">
        <f t="shared" si="11"/>
        <v>0</v>
      </c>
      <c r="S110" s="287">
        <f>AVERAGE($R$3:R110)</f>
        <v>0</v>
      </c>
      <c r="T110" s="288"/>
      <c r="U110" s="288"/>
      <c r="V110" s="288"/>
      <c r="W110" s="288">
        <f t="shared" si="12"/>
        <v>0</v>
      </c>
      <c r="X110" s="287">
        <f>AVERAGE($W$3:W110)</f>
        <v>0</v>
      </c>
      <c r="Y110" s="288"/>
      <c r="Z110" s="288"/>
      <c r="AA110" s="288"/>
      <c r="AB110" s="288">
        <f t="shared" si="13"/>
        <v>0</v>
      </c>
      <c r="AC110" s="288"/>
      <c r="AD110" s="288"/>
      <c r="AE110" s="288"/>
      <c r="AF110" s="288"/>
      <c r="AG110" s="167">
        <f t="shared" si="14"/>
        <v>0</v>
      </c>
      <c r="AK110" s="288"/>
      <c r="AL110" s="287">
        <f t="shared" si="15"/>
        <v>0</v>
      </c>
      <c r="AM110" s="287">
        <f>AVERAGE($AL$3:AL110)</f>
        <v>0</v>
      </c>
      <c r="AN110" s="288"/>
      <c r="AO110" s="288"/>
      <c r="AQ110" s="289">
        <v>0</v>
      </c>
    </row>
    <row r="111" spans="1:43">
      <c r="A111" s="115">
        <v>44305</v>
      </c>
      <c r="B111" s="11">
        <v>4.2799999999999998E-2</v>
      </c>
      <c r="C111" s="34">
        <f>AVERAGE($B$3:B111)</f>
        <v>4.3871604938271656E-2</v>
      </c>
      <c r="D111" s="287">
        <f t="shared" si="8"/>
        <v>0</v>
      </c>
      <c r="E111" s="287">
        <f>AVERAGE($D$3:D111)</f>
        <v>0</v>
      </c>
      <c r="F111" s="115"/>
      <c r="G111" s="115"/>
      <c r="H111" s="287">
        <f t="shared" si="9"/>
        <v>0</v>
      </c>
      <c r="I111" s="287">
        <f>AVERAGE($H$3:H111)</f>
        <v>0</v>
      </c>
      <c r="J111" s="288"/>
      <c r="K111" s="288"/>
      <c r="L111" s="288"/>
      <c r="M111" s="288">
        <f t="shared" si="10"/>
        <v>0</v>
      </c>
      <c r="N111" s="287">
        <f>AVERAGE($M$3:M111)</f>
        <v>0</v>
      </c>
      <c r="O111" s="288"/>
      <c r="P111" s="288"/>
      <c r="Q111" s="288"/>
      <c r="R111" s="288">
        <f t="shared" si="11"/>
        <v>0</v>
      </c>
      <c r="S111" s="287">
        <f>AVERAGE($R$3:R111)</f>
        <v>0</v>
      </c>
      <c r="T111" s="288"/>
      <c r="U111" s="288"/>
      <c r="V111" s="288"/>
      <c r="W111" s="288">
        <f t="shared" si="12"/>
        <v>0</v>
      </c>
      <c r="X111" s="287">
        <f>AVERAGE($W$3:W111)</f>
        <v>0</v>
      </c>
      <c r="Y111" s="288"/>
      <c r="Z111" s="288"/>
      <c r="AA111" s="288"/>
      <c r="AB111" s="288">
        <f t="shared" si="13"/>
        <v>0</v>
      </c>
      <c r="AC111" s="288"/>
      <c r="AD111" s="288"/>
      <c r="AE111" s="288"/>
      <c r="AF111" s="288"/>
      <c r="AG111" s="167">
        <f t="shared" si="14"/>
        <v>0</v>
      </c>
      <c r="AK111" s="288"/>
      <c r="AL111" s="287">
        <f t="shared" si="15"/>
        <v>0</v>
      </c>
      <c r="AM111" s="287">
        <f>AVERAGE($AL$3:AL111)</f>
        <v>0</v>
      </c>
      <c r="AN111" s="288"/>
      <c r="AO111" s="288"/>
      <c r="AQ111" s="289">
        <v>0</v>
      </c>
    </row>
    <row r="112" spans="1:43">
      <c r="A112" s="115">
        <v>44306</v>
      </c>
      <c r="B112" s="11">
        <v>4.2799999999999998E-2</v>
      </c>
      <c r="C112" s="34">
        <f>AVERAGE($B$3:B112)</f>
        <v>4.3858536585365905E-2</v>
      </c>
      <c r="D112" s="287">
        <f t="shared" si="8"/>
        <v>0</v>
      </c>
      <c r="E112" s="287">
        <f>AVERAGE($D$3:D112)</f>
        <v>0</v>
      </c>
      <c r="F112" s="115"/>
      <c r="G112" s="115"/>
      <c r="H112" s="287">
        <f t="shared" si="9"/>
        <v>0</v>
      </c>
      <c r="I112" s="287">
        <f>AVERAGE($H$3:H112)</f>
        <v>0</v>
      </c>
      <c r="J112" s="288"/>
      <c r="K112" s="288"/>
      <c r="L112" s="288"/>
      <c r="M112" s="288">
        <f t="shared" si="10"/>
        <v>0</v>
      </c>
      <c r="N112" s="287">
        <f>AVERAGE($M$3:M112)</f>
        <v>0</v>
      </c>
      <c r="O112" s="288"/>
      <c r="P112" s="288"/>
      <c r="Q112" s="288"/>
      <c r="R112" s="288">
        <f t="shared" si="11"/>
        <v>0</v>
      </c>
      <c r="S112" s="287">
        <f>AVERAGE($R$3:R112)</f>
        <v>0</v>
      </c>
      <c r="T112" s="288"/>
      <c r="U112" s="288"/>
      <c r="V112" s="288"/>
      <c r="W112" s="288">
        <f t="shared" si="12"/>
        <v>0</v>
      </c>
      <c r="X112" s="287">
        <f>AVERAGE($W$3:W112)</f>
        <v>0</v>
      </c>
      <c r="Y112" s="288"/>
      <c r="Z112" s="288"/>
      <c r="AA112" s="288"/>
      <c r="AB112" s="288">
        <f t="shared" si="13"/>
        <v>0</v>
      </c>
      <c r="AC112" s="288"/>
      <c r="AD112" s="288"/>
      <c r="AE112" s="288"/>
      <c r="AF112" s="288"/>
      <c r="AG112" s="167">
        <f t="shared" si="14"/>
        <v>0</v>
      </c>
      <c r="AK112" s="288"/>
      <c r="AL112" s="287">
        <f t="shared" si="15"/>
        <v>0</v>
      </c>
      <c r="AM112" s="287">
        <f>AVERAGE($AL$3:AL112)</f>
        <v>0</v>
      </c>
      <c r="AN112" s="288"/>
      <c r="AO112" s="288"/>
      <c r="AQ112" s="289">
        <v>0</v>
      </c>
    </row>
    <row r="113" spans="1:43">
      <c r="A113" s="115">
        <v>44307</v>
      </c>
      <c r="B113" s="11">
        <v>4.2799999999999998E-2</v>
      </c>
      <c r="C113" s="34">
        <f>AVERAGE($B$3:B113)</f>
        <v>4.3845783132530174E-2</v>
      </c>
      <c r="D113" s="287">
        <f t="shared" si="8"/>
        <v>0</v>
      </c>
      <c r="E113" s="287">
        <f>AVERAGE($D$3:D113)</f>
        <v>0</v>
      </c>
      <c r="F113" s="115"/>
      <c r="G113" s="115"/>
      <c r="H113" s="287">
        <f t="shared" si="9"/>
        <v>0</v>
      </c>
      <c r="I113" s="287">
        <f>AVERAGE($H$3:H113)</f>
        <v>0</v>
      </c>
      <c r="J113" s="288"/>
      <c r="K113" s="288"/>
      <c r="L113" s="288"/>
      <c r="M113" s="288">
        <f t="shared" si="10"/>
        <v>0</v>
      </c>
      <c r="N113" s="287">
        <f>AVERAGE($M$3:M113)</f>
        <v>0</v>
      </c>
      <c r="O113" s="288"/>
      <c r="P113" s="288"/>
      <c r="Q113" s="288"/>
      <c r="R113" s="288">
        <f t="shared" si="11"/>
        <v>0</v>
      </c>
      <c r="S113" s="287">
        <f>AVERAGE($R$3:R113)</f>
        <v>0</v>
      </c>
      <c r="T113" s="288"/>
      <c r="U113" s="288"/>
      <c r="V113" s="288"/>
      <c r="W113" s="288">
        <f t="shared" si="12"/>
        <v>0</v>
      </c>
      <c r="X113" s="287">
        <f>AVERAGE($W$3:W113)</f>
        <v>0</v>
      </c>
      <c r="Y113" s="288"/>
      <c r="Z113" s="288"/>
      <c r="AA113" s="288"/>
      <c r="AB113" s="288">
        <f t="shared" si="13"/>
        <v>0</v>
      </c>
      <c r="AC113" s="288"/>
      <c r="AD113" s="288"/>
      <c r="AE113" s="288"/>
      <c r="AF113" s="288"/>
      <c r="AG113" s="167">
        <f t="shared" si="14"/>
        <v>0</v>
      </c>
      <c r="AK113" s="288"/>
      <c r="AL113" s="287">
        <f t="shared" si="15"/>
        <v>0</v>
      </c>
      <c r="AM113" s="287">
        <f>AVERAGE($AL$3:AL113)</f>
        <v>0</v>
      </c>
      <c r="AN113" s="288"/>
      <c r="AO113" s="288"/>
      <c r="AQ113" s="289">
        <v>0</v>
      </c>
    </row>
    <row r="114" spans="1:43">
      <c r="A114" s="115">
        <v>44308</v>
      </c>
      <c r="B114" s="11">
        <v>4.2799999999999998E-2</v>
      </c>
      <c r="C114" s="34">
        <f>AVERAGE($B$3:B114)</f>
        <v>4.3833333333333391E-2</v>
      </c>
      <c r="D114" s="287">
        <f t="shared" si="8"/>
        <v>0</v>
      </c>
      <c r="E114" s="287">
        <f>AVERAGE($D$3:D114)</f>
        <v>0</v>
      </c>
      <c r="F114" s="115"/>
      <c r="G114" s="115"/>
      <c r="H114" s="287">
        <f t="shared" si="9"/>
        <v>0</v>
      </c>
      <c r="I114" s="287">
        <f>AVERAGE($H$3:H114)</f>
        <v>0</v>
      </c>
      <c r="J114" s="288"/>
      <c r="K114" s="288"/>
      <c r="L114" s="288"/>
      <c r="M114" s="288">
        <f t="shared" si="10"/>
        <v>0</v>
      </c>
      <c r="N114" s="287">
        <f>AVERAGE($M$3:M114)</f>
        <v>0</v>
      </c>
      <c r="O114" s="288"/>
      <c r="P114" s="288"/>
      <c r="Q114" s="288"/>
      <c r="R114" s="288">
        <f t="shared" si="11"/>
        <v>0</v>
      </c>
      <c r="S114" s="287">
        <f>AVERAGE($R$3:R114)</f>
        <v>0</v>
      </c>
      <c r="T114" s="288"/>
      <c r="U114" s="288"/>
      <c r="V114" s="288"/>
      <c r="W114" s="288">
        <f t="shared" si="12"/>
        <v>0</v>
      </c>
      <c r="X114" s="287">
        <f>AVERAGE($W$3:W114)</f>
        <v>0</v>
      </c>
      <c r="Y114" s="288"/>
      <c r="Z114" s="288"/>
      <c r="AA114" s="288"/>
      <c r="AB114" s="288">
        <f t="shared" si="13"/>
        <v>0</v>
      </c>
      <c r="AC114" s="288"/>
      <c r="AD114" s="288"/>
      <c r="AE114" s="288"/>
      <c r="AF114" s="288"/>
      <c r="AG114" s="167">
        <f t="shared" si="14"/>
        <v>0</v>
      </c>
      <c r="AK114" s="288"/>
      <c r="AL114" s="287">
        <f t="shared" si="15"/>
        <v>0</v>
      </c>
      <c r="AM114" s="287">
        <f>AVERAGE($AL$3:AL114)</f>
        <v>0</v>
      </c>
      <c r="AN114" s="288"/>
      <c r="AO114" s="288"/>
      <c r="AQ114" s="289">
        <v>0</v>
      </c>
    </row>
    <row r="115" spans="1:43">
      <c r="A115" s="115">
        <v>44309</v>
      </c>
      <c r="B115" s="11">
        <v>4.2799999999999998E-2</v>
      </c>
      <c r="C115" s="34">
        <f>AVERAGE($B$3:B115)</f>
        <v>4.3821176470588294E-2</v>
      </c>
      <c r="D115" s="287">
        <f t="shared" si="8"/>
        <v>0</v>
      </c>
      <c r="E115" s="287">
        <f>AVERAGE($D$3:D115)</f>
        <v>0</v>
      </c>
      <c r="F115" s="115"/>
      <c r="G115" s="115"/>
      <c r="H115" s="287">
        <f t="shared" si="9"/>
        <v>0</v>
      </c>
      <c r="I115" s="287">
        <f>AVERAGE($H$3:H115)</f>
        <v>0</v>
      </c>
      <c r="J115" s="288"/>
      <c r="K115" s="288"/>
      <c r="L115" s="288"/>
      <c r="M115" s="288">
        <f t="shared" si="10"/>
        <v>0</v>
      </c>
      <c r="N115" s="287">
        <f>AVERAGE($M$3:M115)</f>
        <v>0</v>
      </c>
      <c r="O115" s="288"/>
      <c r="P115" s="288"/>
      <c r="Q115" s="288"/>
      <c r="R115" s="288">
        <f t="shared" si="11"/>
        <v>0</v>
      </c>
      <c r="S115" s="287">
        <f>AVERAGE($R$3:R115)</f>
        <v>0</v>
      </c>
      <c r="T115" s="288"/>
      <c r="U115" s="288"/>
      <c r="V115" s="288"/>
      <c r="W115" s="288">
        <f t="shared" si="12"/>
        <v>0</v>
      </c>
      <c r="X115" s="287">
        <f>AVERAGE($W$3:W115)</f>
        <v>0</v>
      </c>
      <c r="Y115" s="288"/>
      <c r="Z115" s="288"/>
      <c r="AA115" s="288"/>
      <c r="AB115" s="288">
        <f t="shared" si="13"/>
        <v>0</v>
      </c>
      <c r="AC115" s="288"/>
      <c r="AD115" s="288"/>
      <c r="AE115" s="288"/>
      <c r="AF115" s="288"/>
      <c r="AG115" s="167">
        <f t="shared" si="14"/>
        <v>0</v>
      </c>
      <c r="AK115" s="288"/>
      <c r="AL115" s="287">
        <f t="shared" si="15"/>
        <v>0</v>
      </c>
      <c r="AM115" s="287">
        <f>AVERAGE($AL$3:AL115)</f>
        <v>0</v>
      </c>
      <c r="AN115" s="288"/>
      <c r="AO115" s="288"/>
      <c r="AQ115" s="289">
        <v>0</v>
      </c>
    </row>
    <row r="116" spans="1:43">
      <c r="A116" s="115">
        <v>44310</v>
      </c>
      <c r="B116" s="11">
        <v>4.2799999999999998E-2</v>
      </c>
      <c r="C116" s="34">
        <f>AVERAGE($B$3:B116)</f>
        <v>4.3809302325581452E-2</v>
      </c>
      <c r="D116" s="287">
        <f t="shared" si="8"/>
        <v>0</v>
      </c>
      <c r="E116" s="287">
        <f>AVERAGE($D$3:D116)</f>
        <v>0</v>
      </c>
      <c r="F116" s="115"/>
      <c r="G116" s="115"/>
      <c r="H116" s="287">
        <f t="shared" si="9"/>
        <v>0</v>
      </c>
      <c r="I116" s="287">
        <f>AVERAGE($H$3:H116)</f>
        <v>0</v>
      </c>
      <c r="J116" s="288"/>
      <c r="K116" s="288"/>
      <c r="L116" s="288"/>
      <c r="M116" s="288">
        <f t="shared" si="10"/>
        <v>0</v>
      </c>
      <c r="N116" s="287">
        <f>AVERAGE($M$3:M116)</f>
        <v>0</v>
      </c>
      <c r="O116" s="288"/>
      <c r="P116" s="288"/>
      <c r="Q116" s="288"/>
      <c r="R116" s="288">
        <f t="shared" si="11"/>
        <v>0</v>
      </c>
      <c r="S116" s="287">
        <f>AVERAGE($R$3:R116)</f>
        <v>0</v>
      </c>
      <c r="T116" s="288"/>
      <c r="U116" s="288"/>
      <c r="V116" s="288"/>
      <c r="W116" s="288">
        <f t="shared" si="12"/>
        <v>0</v>
      </c>
      <c r="X116" s="287">
        <f>AVERAGE($W$3:W116)</f>
        <v>0</v>
      </c>
      <c r="Y116" s="288"/>
      <c r="Z116" s="288"/>
      <c r="AA116" s="288"/>
      <c r="AB116" s="288">
        <f t="shared" si="13"/>
        <v>0</v>
      </c>
      <c r="AC116" s="288"/>
      <c r="AD116" s="288"/>
      <c r="AE116" s="288"/>
      <c r="AF116" s="288"/>
      <c r="AG116" s="167">
        <f t="shared" si="14"/>
        <v>0</v>
      </c>
      <c r="AK116" s="288"/>
      <c r="AL116" s="287">
        <f t="shared" si="15"/>
        <v>0</v>
      </c>
      <c r="AM116" s="287">
        <f>AVERAGE($AL$3:AL116)</f>
        <v>0</v>
      </c>
      <c r="AN116" s="288"/>
      <c r="AO116" s="288"/>
      <c r="AQ116" s="289">
        <v>0</v>
      </c>
    </row>
    <row r="117" spans="1:43">
      <c r="A117" s="115">
        <v>44311</v>
      </c>
      <c r="B117" s="11">
        <v>4.2799999999999998E-2</v>
      </c>
      <c r="C117" s="34">
        <f>AVERAGE($B$3:B117)</f>
        <v>4.3797701149425348E-2</v>
      </c>
      <c r="D117" s="287">
        <f t="shared" si="8"/>
        <v>0</v>
      </c>
      <c r="E117" s="287">
        <f>AVERAGE($D$3:D117)</f>
        <v>0</v>
      </c>
      <c r="F117" s="115"/>
      <c r="G117" s="115"/>
      <c r="H117" s="287">
        <f t="shared" si="9"/>
        <v>0</v>
      </c>
      <c r="I117" s="287">
        <f>AVERAGE($H$3:H117)</f>
        <v>0</v>
      </c>
      <c r="J117" s="288"/>
      <c r="K117" s="288"/>
      <c r="L117" s="288"/>
      <c r="M117" s="288">
        <f t="shared" si="10"/>
        <v>0</v>
      </c>
      <c r="N117" s="287">
        <f>AVERAGE($M$3:M117)</f>
        <v>0</v>
      </c>
      <c r="O117" s="288"/>
      <c r="P117" s="288"/>
      <c r="Q117" s="288"/>
      <c r="R117" s="288">
        <f t="shared" si="11"/>
        <v>0</v>
      </c>
      <c r="S117" s="287">
        <f>AVERAGE($R$3:R117)</f>
        <v>0</v>
      </c>
      <c r="T117" s="288"/>
      <c r="U117" s="288"/>
      <c r="V117" s="288"/>
      <c r="W117" s="288">
        <f t="shared" si="12"/>
        <v>0</v>
      </c>
      <c r="X117" s="287">
        <f>AVERAGE($W$3:W117)</f>
        <v>0</v>
      </c>
      <c r="Y117" s="288"/>
      <c r="Z117" s="288"/>
      <c r="AA117" s="288"/>
      <c r="AB117" s="288">
        <f t="shared" si="13"/>
        <v>0</v>
      </c>
      <c r="AC117" s="288"/>
      <c r="AD117" s="288"/>
      <c r="AE117" s="288"/>
      <c r="AF117" s="288"/>
      <c r="AG117" s="167">
        <f t="shared" si="14"/>
        <v>0</v>
      </c>
      <c r="AK117" s="288"/>
      <c r="AL117" s="287">
        <f t="shared" si="15"/>
        <v>0</v>
      </c>
      <c r="AM117" s="287">
        <f>AVERAGE($AL$3:AL117)</f>
        <v>0</v>
      </c>
      <c r="AN117" s="288"/>
      <c r="AO117" s="288"/>
      <c r="AQ117" s="289">
        <v>0</v>
      </c>
    </row>
    <row r="118" spans="1:43">
      <c r="A118" s="115">
        <v>44312</v>
      </c>
      <c r="B118" s="11">
        <v>4.2799999999999998E-2</v>
      </c>
      <c r="C118" s="34">
        <f>AVERAGE($B$3:B118)</f>
        <v>4.37863636363637E-2</v>
      </c>
      <c r="D118" s="287">
        <f t="shared" si="8"/>
        <v>0</v>
      </c>
      <c r="E118" s="287">
        <f>AVERAGE($D$3:D118)</f>
        <v>0</v>
      </c>
      <c r="F118" s="115"/>
      <c r="G118" s="115"/>
      <c r="H118" s="287">
        <f t="shared" si="9"/>
        <v>0</v>
      </c>
      <c r="I118" s="287">
        <f>AVERAGE($H$3:H118)</f>
        <v>0</v>
      </c>
      <c r="J118" s="288"/>
      <c r="K118" s="288"/>
      <c r="L118" s="288"/>
      <c r="M118" s="288">
        <f t="shared" si="10"/>
        <v>0</v>
      </c>
      <c r="N118" s="287">
        <f>AVERAGE($M$3:M118)</f>
        <v>0</v>
      </c>
      <c r="O118" s="288"/>
      <c r="P118" s="288"/>
      <c r="Q118" s="288"/>
      <c r="R118" s="288">
        <f t="shared" si="11"/>
        <v>0</v>
      </c>
      <c r="S118" s="287">
        <f>AVERAGE($R$3:R118)</f>
        <v>0</v>
      </c>
      <c r="T118" s="288"/>
      <c r="U118" s="288"/>
      <c r="V118" s="288"/>
      <c r="W118" s="288">
        <f t="shared" si="12"/>
        <v>0</v>
      </c>
      <c r="X118" s="287">
        <f>AVERAGE($W$3:W118)</f>
        <v>0</v>
      </c>
      <c r="Y118" s="288"/>
      <c r="Z118" s="288"/>
      <c r="AA118" s="288"/>
      <c r="AB118" s="288">
        <f t="shared" si="13"/>
        <v>0</v>
      </c>
      <c r="AC118" s="288"/>
      <c r="AD118" s="288"/>
      <c r="AE118" s="288"/>
      <c r="AF118" s="288"/>
      <c r="AG118" s="167">
        <f t="shared" si="14"/>
        <v>0</v>
      </c>
      <c r="AK118" s="288"/>
      <c r="AL118" s="287">
        <f t="shared" si="15"/>
        <v>0</v>
      </c>
      <c r="AM118" s="287">
        <f>AVERAGE($AL$3:AL118)</f>
        <v>0</v>
      </c>
      <c r="AN118" s="288"/>
      <c r="AO118" s="288"/>
      <c r="AQ118" s="289">
        <v>0</v>
      </c>
    </row>
    <row r="119" spans="1:43">
      <c r="A119" s="115">
        <v>44313</v>
      </c>
      <c r="B119" s="11">
        <v>4.2799999999999998E-2</v>
      </c>
      <c r="C119" s="34">
        <f>AVERAGE($B$3:B119)</f>
        <v>4.3775280898876466E-2</v>
      </c>
      <c r="D119" s="287">
        <f t="shared" si="8"/>
        <v>0</v>
      </c>
      <c r="E119" s="287">
        <f>AVERAGE($D$3:D119)</f>
        <v>0</v>
      </c>
      <c r="F119" s="115"/>
      <c r="G119" s="115"/>
      <c r="H119" s="287">
        <f t="shared" si="9"/>
        <v>0</v>
      </c>
      <c r="I119" s="287">
        <f>AVERAGE($H$3:H119)</f>
        <v>0</v>
      </c>
      <c r="J119" s="288"/>
      <c r="K119" s="288"/>
      <c r="L119" s="288"/>
      <c r="M119" s="288">
        <f t="shared" si="10"/>
        <v>0</v>
      </c>
      <c r="N119" s="287">
        <f>AVERAGE($M$3:M119)</f>
        <v>0</v>
      </c>
      <c r="O119" s="288"/>
      <c r="P119" s="288"/>
      <c r="Q119" s="288"/>
      <c r="R119" s="288">
        <f t="shared" si="11"/>
        <v>0</v>
      </c>
      <c r="S119" s="287">
        <f>AVERAGE($R$3:R119)</f>
        <v>0</v>
      </c>
      <c r="T119" s="288"/>
      <c r="U119" s="288"/>
      <c r="V119" s="288"/>
      <c r="W119" s="288">
        <f t="shared" si="12"/>
        <v>0</v>
      </c>
      <c r="X119" s="287">
        <f>AVERAGE($W$3:W119)</f>
        <v>0</v>
      </c>
      <c r="Y119" s="288"/>
      <c r="Z119" s="288"/>
      <c r="AA119" s="288"/>
      <c r="AB119" s="288">
        <f t="shared" si="13"/>
        <v>0</v>
      </c>
      <c r="AC119" s="288"/>
      <c r="AD119" s="288"/>
      <c r="AE119" s="288"/>
      <c r="AF119" s="288"/>
      <c r="AG119" s="167">
        <f t="shared" si="14"/>
        <v>0</v>
      </c>
      <c r="AK119" s="288"/>
      <c r="AL119" s="287">
        <f t="shared" si="15"/>
        <v>0</v>
      </c>
      <c r="AM119" s="287">
        <f>AVERAGE($AL$3:AL119)</f>
        <v>0</v>
      </c>
      <c r="AN119" s="288"/>
      <c r="AO119" s="288"/>
      <c r="AQ119" s="289">
        <v>0</v>
      </c>
    </row>
    <row r="120" spans="1:43">
      <c r="A120" s="115">
        <v>44314</v>
      </c>
      <c r="B120" s="11">
        <v>4.2799999999999998E-2</v>
      </c>
      <c r="C120" s="34">
        <f>AVERAGE($B$3:B120)</f>
        <v>4.3764444444444509E-2</v>
      </c>
      <c r="D120" s="287">
        <f t="shared" si="8"/>
        <v>0</v>
      </c>
      <c r="E120" s="287">
        <f>AVERAGE($D$3:D120)</f>
        <v>0</v>
      </c>
      <c r="F120" s="115"/>
      <c r="G120" s="115"/>
      <c r="H120" s="287">
        <f t="shared" si="9"/>
        <v>0</v>
      </c>
      <c r="I120" s="287">
        <f>AVERAGE($H$3:H120)</f>
        <v>0</v>
      </c>
      <c r="J120" s="288"/>
      <c r="K120" s="288"/>
      <c r="L120" s="288"/>
      <c r="M120" s="288">
        <f t="shared" si="10"/>
        <v>0</v>
      </c>
      <c r="N120" s="287">
        <f>AVERAGE($M$3:M120)</f>
        <v>0</v>
      </c>
      <c r="O120" s="288"/>
      <c r="P120" s="288"/>
      <c r="Q120" s="288"/>
      <c r="R120" s="288">
        <f t="shared" si="11"/>
        <v>0</v>
      </c>
      <c r="S120" s="287">
        <f>AVERAGE($R$3:R120)</f>
        <v>0</v>
      </c>
      <c r="T120" s="288"/>
      <c r="U120" s="288"/>
      <c r="V120" s="288"/>
      <c r="W120" s="288">
        <f t="shared" si="12"/>
        <v>0</v>
      </c>
      <c r="X120" s="287">
        <f>AVERAGE($W$3:W120)</f>
        <v>0</v>
      </c>
      <c r="Y120" s="288"/>
      <c r="Z120" s="288"/>
      <c r="AA120" s="288"/>
      <c r="AB120" s="288">
        <f t="shared" si="13"/>
        <v>0</v>
      </c>
      <c r="AC120" s="288"/>
      <c r="AD120" s="288"/>
      <c r="AE120" s="288"/>
      <c r="AF120" s="288"/>
      <c r="AG120" s="167">
        <f t="shared" si="14"/>
        <v>0</v>
      </c>
      <c r="AK120" s="288"/>
      <c r="AL120" s="287">
        <f t="shared" si="15"/>
        <v>0</v>
      </c>
      <c r="AM120" s="287">
        <f>AVERAGE($AL$3:AL120)</f>
        <v>0</v>
      </c>
      <c r="AN120" s="288"/>
      <c r="AO120" s="288"/>
      <c r="AQ120" s="289">
        <v>0</v>
      </c>
    </row>
    <row r="121" spans="1:43">
      <c r="A121" s="115">
        <v>44315</v>
      </c>
      <c r="B121" s="11">
        <v>4.2799999999999998E-2</v>
      </c>
      <c r="C121" s="34">
        <f>AVERAGE($B$3:B121)</f>
        <v>4.375384615384622E-2</v>
      </c>
      <c r="D121" s="287">
        <f t="shared" si="8"/>
        <v>0</v>
      </c>
      <c r="E121" s="287">
        <f>AVERAGE($D$3:D121)</f>
        <v>0</v>
      </c>
      <c r="F121" s="115"/>
      <c r="G121" s="115"/>
      <c r="H121" s="287">
        <f t="shared" si="9"/>
        <v>0</v>
      </c>
      <c r="I121" s="287">
        <f>AVERAGE($H$3:H121)</f>
        <v>0</v>
      </c>
      <c r="J121" s="288"/>
      <c r="K121" s="288"/>
      <c r="L121" s="288"/>
      <c r="M121" s="288">
        <f t="shared" si="10"/>
        <v>0</v>
      </c>
      <c r="N121" s="287">
        <f>AVERAGE($M$3:M121)</f>
        <v>0</v>
      </c>
      <c r="O121" s="288"/>
      <c r="P121" s="288"/>
      <c r="Q121" s="288"/>
      <c r="R121" s="288">
        <f t="shared" si="11"/>
        <v>0</v>
      </c>
      <c r="S121" s="287">
        <f>AVERAGE($R$3:R121)</f>
        <v>0</v>
      </c>
      <c r="T121" s="288"/>
      <c r="U121" s="288"/>
      <c r="V121" s="288"/>
      <c r="W121" s="288">
        <f t="shared" si="12"/>
        <v>0</v>
      </c>
      <c r="X121" s="287">
        <f>AVERAGE($W$3:W121)</f>
        <v>0</v>
      </c>
      <c r="Y121" s="288"/>
      <c r="Z121" s="288"/>
      <c r="AA121" s="288"/>
      <c r="AB121" s="288">
        <f t="shared" si="13"/>
        <v>0</v>
      </c>
      <c r="AC121" s="288"/>
      <c r="AD121" s="288"/>
      <c r="AE121" s="288"/>
      <c r="AF121" s="288"/>
      <c r="AG121" s="167">
        <f t="shared" si="14"/>
        <v>0</v>
      </c>
      <c r="AK121" s="288"/>
      <c r="AL121" s="287">
        <f t="shared" si="15"/>
        <v>0</v>
      </c>
      <c r="AM121" s="287">
        <f>AVERAGE($AL$3:AL121)</f>
        <v>0</v>
      </c>
      <c r="AN121" s="288"/>
      <c r="AO121" s="288"/>
      <c r="AQ121" s="289">
        <v>0</v>
      </c>
    </row>
    <row r="122" spans="1:43">
      <c r="A122" s="115">
        <v>44316</v>
      </c>
      <c r="B122" s="11">
        <v>4.2799999999999998E-2</v>
      </c>
      <c r="C122" s="34">
        <f>AVERAGE($B$3:B122)</f>
        <v>4.3743478260869634E-2</v>
      </c>
      <c r="D122" s="287">
        <f t="shared" si="8"/>
        <v>0</v>
      </c>
      <c r="E122" s="287">
        <f>AVERAGE($D$3:D122)</f>
        <v>0</v>
      </c>
      <c r="F122" s="115"/>
      <c r="G122" s="115"/>
      <c r="H122" s="287">
        <f t="shared" si="9"/>
        <v>0</v>
      </c>
      <c r="I122" s="287">
        <f>AVERAGE($H$3:H122)</f>
        <v>0</v>
      </c>
      <c r="J122" s="288"/>
      <c r="K122" s="288"/>
      <c r="L122" s="288"/>
      <c r="M122" s="288">
        <f t="shared" si="10"/>
        <v>0</v>
      </c>
      <c r="N122" s="287">
        <f>AVERAGE($M$3:M122)</f>
        <v>0</v>
      </c>
      <c r="O122" s="288"/>
      <c r="P122" s="288"/>
      <c r="Q122" s="288"/>
      <c r="R122" s="288">
        <f t="shared" si="11"/>
        <v>0</v>
      </c>
      <c r="S122" s="287">
        <f>AVERAGE($R$3:R122)</f>
        <v>0</v>
      </c>
      <c r="T122" s="288"/>
      <c r="U122" s="288"/>
      <c r="V122" s="288"/>
      <c r="W122" s="288">
        <f t="shared" si="12"/>
        <v>0</v>
      </c>
      <c r="X122" s="287">
        <f>AVERAGE($W$3:W122)</f>
        <v>0</v>
      </c>
      <c r="Y122" s="288"/>
      <c r="Z122" s="288"/>
      <c r="AA122" s="288"/>
      <c r="AB122" s="288">
        <f t="shared" si="13"/>
        <v>0</v>
      </c>
      <c r="AC122" s="288"/>
      <c r="AD122" s="288"/>
      <c r="AE122" s="288"/>
      <c r="AF122" s="288"/>
      <c r="AG122" s="167">
        <f t="shared" si="14"/>
        <v>0</v>
      </c>
      <c r="AK122" s="288"/>
      <c r="AL122" s="287">
        <f t="shared" si="15"/>
        <v>0</v>
      </c>
      <c r="AM122" s="287">
        <f>AVERAGE($AL$3:AL122)</f>
        <v>0</v>
      </c>
      <c r="AN122" s="288"/>
      <c r="AO122" s="288"/>
      <c r="AQ122" s="289">
        <v>0</v>
      </c>
    </row>
    <row r="123" spans="1:43">
      <c r="A123" s="115">
        <v>44317</v>
      </c>
      <c r="B123" s="11">
        <v>4.2500000000000003E-2</v>
      </c>
      <c r="C123" s="34">
        <f>AVERAGE($B$3:B123)</f>
        <v>4.3730107526881792E-2</v>
      </c>
      <c r="D123" s="287">
        <f t="shared" si="8"/>
        <v>0</v>
      </c>
      <c r="E123" s="287">
        <f>AVERAGE($D$3:D123)</f>
        <v>0</v>
      </c>
      <c r="F123" s="115"/>
      <c r="G123" s="115"/>
      <c r="H123" s="287">
        <f t="shared" si="9"/>
        <v>0</v>
      </c>
      <c r="I123" s="287">
        <f>AVERAGE($H$3:H123)</f>
        <v>0</v>
      </c>
      <c r="J123" s="288"/>
      <c r="K123" s="288"/>
      <c r="L123" s="288"/>
      <c r="M123" s="288">
        <f t="shared" si="10"/>
        <v>0</v>
      </c>
      <c r="N123" s="287">
        <f>AVERAGE($M$3:M123)</f>
        <v>0</v>
      </c>
      <c r="O123" s="288"/>
      <c r="P123" s="288"/>
      <c r="Q123" s="288"/>
      <c r="R123" s="288">
        <f t="shared" si="11"/>
        <v>0</v>
      </c>
      <c r="S123" s="287">
        <f>AVERAGE($R$3:R123)</f>
        <v>0</v>
      </c>
      <c r="T123" s="288"/>
      <c r="U123" s="288"/>
      <c r="V123" s="288"/>
      <c r="W123" s="288">
        <f t="shared" si="12"/>
        <v>0</v>
      </c>
      <c r="X123" s="287">
        <f>AVERAGE($W$3:W123)</f>
        <v>0</v>
      </c>
      <c r="Y123" s="288"/>
      <c r="Z123" s="288"/>
      <c r="AA123" s="288"/>
      <c r="AB123" s="288">
        <f t="shared" si="13"/>
        <v>0</v>
      </c>
      <c r="AC123" s="288"/>
      <c r="AD123" s="288"/>
      <c r="AE123" s="288"/>
      <c r="AF123" s="288"/>
      <c r="AG123" s="167">
        <f t="shared" si="14"/>
        <v>0</v>
      </c>
      <c r="AK123" s="288"/>
      <c r="AL123" s="287">
        <f t="shared" si="15"/>
        <v>0</v>
      </c>
      <c r="AM123" s="287">
        <f>AVERAGE($AL$3:AL123)</f>
        <v>0</v>
      </c>
      <c r="AN123" s="288"/>
      <c r="AO123" s="288"/>
      <c r="AQ123" s="289">
        <v>0</v>
      </c>
    </row>
    <row r="124" spans="1:43">
      <c r="A124" s="115">
        <v>44318</v>
      </c>
      <c r="B124" s="11">
        <v>4.2500000000000003E-2</v>
      </c>
      <c r="C124" s="34">
        <f>AVERAGE($B$3:B124)</f>
        <v>4.3717021276595817E-2</v>
      </c>
      <c r="D124" s="287">
        <f t="shared" si="8"/>
        <v>0</v>
      </c>
      <c r="E124" s="287">
        <f>AVERAGE($D$3:D124)</f>
        <v>0</v>
      </c>
      <c r="F124" s="115"/>
      <c r="G124" s="115"/>
      <c r="H124" s="287">
        <f t="shared" si="9"/>
        <v>0</v>
      </c>
      <c r="I124" s="287">
        <f>AVERAGE($H$3:H124)</f>
        <v>0</v>
      </c>
      <c r="J124" s="288"/>
      <c r="K124" s="288"/>
      <c r="L124" s="288"/>
      <c r="M124" s="288">
        <f t="shared" si="10"/>
        <v>0</v>
      </c>
      <c r="N124" s="287">
        <f>AVERAGE($M$3:M124)</f>
        <v>0</v>
      </c>
      <c r="O124" s="288"/>
      <c r="P124" s="288"/>
      <c r="Q124" s="288"/>
      <c r="R124" s="288">
        <f t="shared" si="11"/>
        <v>0</v>
      </c>
      <c r="S124" s="287">
        <f>AVERAGE($R$3:R124)</f>
        <v>0</v>
      </c>
      <c r="T124" s="288"/>
      <c r="U124" s="288"/>
      <c r="V124" s="288"/>
      <c r="W124" s="288">
        <f t="shared" si="12"/>
        <v>0</v>
      </c>
      <c r="X124" s="287">
        <f>AVERAGE($W$3:W124)</f>
        <v>0</v>
      </c>
      <c r="Y124" s="288"/>
      <c r="Z124" s="288"/>
      <c r="AA124" s="288"/>
      <c r="AB124" s="288">
        <f t="shared" si="13"/>
        <v>0</v>
      </c>
      <c r="AC124" s="288"/>
      <c r="AD124" s="288"/>
      <c r="AE124" s="288"/>
      <c r="AF124" s="288"/>
      <c r="AG124" s="167">
        <f t="shared" si="14"/>
        <v>0</v>
      </c>
      <c r="AK124" s="288"/>
      <c r="AL124" s="287">
        <f t="shared" si="15"/>
        <v>0</v>
      </c>
      <c r="AM124" s="287">
        <f>AVERAGE($AL$3:AL124)</f>
        <v>0</v>
      </c>
      <c r="AN124" s="288"/>
      <c r="AO124" s="288"/>
      <c r="AQ124" s="289">
        <v>0</v>
      </c>
    </row>
    <row r="125" spans="1:43">
      <c r="A125" s="115">
        <v>44319</v>
      </c>
      <c r="B125" s="11">
        <v>4.2500000000000003E-2</v>
      </c>
      <c r="C125" s="34">
        <f>AVERAGE($B$3:B125)</f>
        <v>4.3704210526315866E-2</v>
      </c>
      <c r="D125" s="287">
        <f t="shared" si="8"/>
        <v>0</v>
      </c>
      <c r="E125" s="287">
        <f>AVERAGE($D$3:D125)</f>
        <v>0</v>
      </c>
      <c r="F125" s="115"/>
      <c r="G125" s="115"/>
      <c r="H125" s="287">
        <f t="shared" si="9"/>
        <v>0</v>
      </c>
      <c r="I125" s="287">
        <f>AVERAGE($H$3:H125)</f>
        <v>0</v>
      </c>
      <c r="J125" s="288"/>
      <c r="K125" s="288"/>
      <c r="L125" s="288"/>
      <c r="M125" s="288">
        <f t="shared" si="10"/>
        <v>0</v>
      </c>
      <c r="N125" s="287">
        <f>AVERAGE($M$3:M125)</f>
        <v>0</v>
      </c>
      <c r="O125" s="288"/>
      <c r="P125" s="288"/>
      <c r="Q125" s="288"/>
      <c r="R125" s="288">
        <f t="shared" si="11"/>
        <v>0</v>
      </c>
      <c r="S125" s="287">
        <f>AVERAGE($R$3:R125)</f>
        <v>0</v>
      </c>
      <c r="T125" s="288"/>
      <c r="U125" s="288"/>
      <c r="V125" s="288"/>
      <c r="W125" s="288">
        <f t="shared" si="12"/>
        <v>0</v>
      </c>
      <c r="X125" s="287">
        <f>AVERAGE($W$3:W125)</f>
        <v>0</v>
      </c>
      <c r="Y125" s="288"/>
      <c r="Z125" s="288"/>
      <c r="AA125" s="288"/>
      <c r="AB125" s="288">
        <f t="shared" si="13"/>
        <v>0</v>
      </c>
      <c r="AC125" s="288"/>
      <c r="AD125" s="288"/>
      <c r="AE125" s="288"/>
      <c r="AF125" s="288"/>
      <c r="AG125" s="167">
        <f t="shared" si="14"/>
        <v>0</v>
      </c>
      <c r="AK125" s="288"/>
      <c r="AL125" s="287">
        <f t="shared" si="15"/>
        <v>0</v>
      </c>
      <c r="AM125" s="287">
        <f>AVERAGE($AL$3:AL125)</f>
        <v>0</v>
      </c>
      <c r="AN125" s="288"/>
      <c r="AO125" s="288"/>
      <c r="AQ125" s="289">
        <v>0</v>
      </c>
    </row>
    <row r="126" spans="1:43">
      <c r="A126" s="115">
        <v>44320</v>
      </c>
      <c r="B126" s="11">
        <v>4.2500000000000003E-2</v>
      </c>
      <c r="C126" s="34">
        <f>AVERAGE($B$3:B126)</f>
        <v>4.3691666666666747E-2</v>
      </c>
      <c r="D126" s="287">
        <f t="shared" si="8"/>
        <v>0</v>
      </c>
      <c r="E126" s="287">
        <f>AVERAGE($D$3:D126)</f>
        <v>0</v>
      </c>
      <c r="F126" s="115"/>
      <c r="G126" s="115"/>
      <c r="H126" s="287">
        <f t="shared" si="9"/>
        <v>0</v>
      </c>
      <c r="I126" s="287">
        <f>AVERAGE($H$3:H126)</f>
        <v>0</v>
      </c>
      <c r="J126" s="288"/>
      <c r="K126" s="288"/>
      <c r="L126" s="288"/>
      <c r="M126" s="288">
        <f t="shared" si="10"/>
        <v>0</v>
      </c>
      <c r="N126" s="287">
        <f>AVERAGE($M$3:M126)</f>
        <v>0</v>
      </c>
      <c r="O126" s="288"/>
      <c r="P126" s="288"/>
      <c r="Q126" s="288"/>
      <c r="R126" s="288">
        <f t="shared" si="11"/>
        <v>0</v>
      </c>
      <c r="S126" s="287">
        <f>AVERAGE($R$3:R126)</f>
        <v>0</v>
      </c>
      <c r="T126" s="288"/>
      <c r="U126" s="288"/>
      <c r="V126" s="288"/>
      <c r="W126" s="288">
        <f t="shared" si="12"/>
        <v>0</v>
      </c>
      <c r="X126" s="287">
        <f>AVERAGE($W$3:W126)</f>
        <v>0</v>
      </c>
      <c r="Y126" s="288"/>
      <c r="Z126" s="288"/>
      <c r="AA126" s="288"/>
      <c r="AB126" s="288">
        <f t="shared" si="13"/>
        <v>0</v>
      </c>
      <c r="AC126" s="288"/>
      <c r="AD126" s="288"/>
      <c r="AE126" s="288"/>
      <c r="AF126" s="288"/>
      <c r="AG126" s="167">
        <f t="shared" si="14"/>
        <v>0</v>
      </c>
      <c r="AK126" s="288"/>
      <c r="AL126" s="287">
        <f t="shared" si="15"/>
        <v>0</v>
      </c>
      <c r="AM126" s="287">
        <f>AVERAGE($AL$3:AL126)</f>
        <v>0</v>
      </c>
      <c r="AN126" s="288"/>
      <c r="AO126" s="288"/>
      <c r="AQ126" s="289">
        <v>0</v>
      </c>
    </row>
    <row r="127" spans="1:43">
      <c r="A127" s="115">
        <v>44321</v>
      </c>
      <c r="B127" s="11">
        <v>4.2500000000000003E-2</v>
      </c>
      <c r="C127" s="34">
        <f>AVERAGE($B$3:B127)</f>
        <v>4.3679381443299053E-2</v>
      </c>
      <c r="D127" s="287">
        <f t="shared" si="8"/>
        <v>0</v>
      </c>
      <c r="E127" s="287">
        <f>AVERAGE($D$3:D127)</f>
        <v>0</v>
      </c>
      <c r="F127" s="115"/>
      <c r="G127" s="115"/>
      <c r="H127" s="287">
        <f t="shared" si="9"/>
        <v>0</v>
      </c>
      <c r="I127" s="287">
        <f>AVERAGE($H$3:H127)</f>
        <v>0</v>
      </c>
      <c r="J127" s="288"/>
      <c r="K127" s="288"/>
      <c r="L127" s="288"/>
      <c r="M127" s="288">
        <f t="shared" si="10"/>
        <v>0</v>
      </c>
      <c r="N127" s="287">
        <f>AVERAGE($M$3:M127)</f>
        <v>0</v>
      </c>
      <c r="O127" s="288"/>
      <c r="P127" s="288"/>
      <c r="Q127" s="288"/>
      <c r="R127" s="288">
        <f t="shared" si="11"/>
        <v>0</v>
      </c>
      <c r="S127" s="287">
        <f>AVERAGE($R$3:R127)</f>
        <v>0</v>
      </c>
      <c r="T127" s="288"/>
      <c r="U127" s="288"/>
      <c r="V127" s="288"/>
      <c r="W127" s="288">
        <f t="shared" si="12"/>
        <v>0</v>
      </c>
      <c r="X127" s="287">
        <f>AVERAGE($W$3:W127)</f>
        <v>0</v>
      </c>
      <c r="Y127" s="288"/>
      <c r="Z127" s="288"/>
      <c r="AA127" s="288"/>
      <c r="AB127" s="288">
        <f t="shared" si="13"/>
        <v>0</v>
      </c>
      <c r="AC127" s="288"/>
      <c r="AD127" s="288"/>
      <c r="AE127" s="288"/>
      <c r="AF127" s="288"/>
      <c r="AG127" s="167">
        <f t="shared" si="14"/>
        <v>0</v>
      </c>
      <c r="AK127" s="288"/>
      <c r="AL127" s="287">
        <f t="shared" si="15"/>
        <v>0</v>
      </c>
      <c r="AM127" s="287">
        <f>AVERAGE($AL$3:AL127)</f>
        <v>0</v>
      </c>
      <c r="AN127" s="288"/>
      <c r="AO127" s="288"/>
      <c r="AQ127" s="289">
        <v>0</v>
      </c>
    </row>
    <row r="128" spans="1:43">
      <c r="A128" s="115">
        <v>44322</v>
      </c>
      <c r="B128" s="11">
        <v>4.2500000000000003E-2</v>
      </c>
      <c r="C128" s="34">
        <f>AVERAGE($B$3:B128)</f>
        <v>4.3667346938775602E-2</v>
      </c>
      <c r="D128" s="287">
        <f t="shared" si="8"/>
        <v>0</v>
      </c>
      <c r="E128" s="287">
        <f>AVERAGE($D$3:D128)</f>
        <v>0</v>
      </c>
      <c r="F128" s="115"/>
      <c r="G128" s="115"/>
      <c r="H128" s="287">
        <f t="shared" si="9"/>
        <v>0</v>
      </c>
      <c r="I128" s="287">
        <f>AVERAGE($H$3:H128)</f>
        <v>0</v>
      </c>
      <c r="J128" s="288"/>
      <c r="K128" s="288"/>
      <c r="L128" s="288"/>
      <c r="M128" s="288">
        <f t="shared" si="10"/>
        <v>0</v>
      </c>
      <c r="N128" s="287">
        <f>AVERAGE($M$3:M128)</f>
        <v>0</v>
      </c>
      <c r="O128" s="288"/>
      <c r="P128" s="288"/>
      <c r="Q128" s="288"/>
      <c r="R128" s="288">
        <f t="shared" si="11"/>
        <v>0</v>
      </c>
      <c r="S128" s="287">
        <f>AVERAGE($R$3:R128)</f>
        <v>0</v>
      </c>
      <c r="T128" s="288"/>
      <c r="U128" s="288"/>
      <c r="V128" s="288"/>
      <c r="W128" s="288">
        <f t="shared" si="12"/>
        <v>0</v>
      </c>
      <c r="X128" s="287">
        <f>AVERAGE($W$3:W128)</f>
        <v>0</v>
      </c>
      <c r="Y128" s="288"/>
      <c r="Z128" s="288"/>
      <c r="AA128" s="288"/>
      <c r="AB128" s="288">
        <f t="shared" si="13"/>
        <v>0</v>
      </c>
      <c r="AC128" s="288"/>
      <c r="AD128" s="288"/>
      <c r="AE128" s="288"/>
      <c r="AF128" s="288"/>
      <c r="AG128" s="167">
        <f t="shared" si="14"/>
        <v>0</v>
      </c>
      <c r="AK128" s="288"/>
      <c r="AL128" s="287">
        <f t="shared" si="15"/>
        <v>0</v>
      </c>
      <c r="AM128" s="287">
        <f>AVERAGE($AL$3:AL128)</f>
        <v>0</v>
      </c>
      <c r="AN128" s="288"/>
      <c r="AO128" s="288"/>
      <c r="AQ128" s="289">
        <v>0</v>
      </c>
    </row>
    <row r="129" spans="1:43">
      <c r="A129" s="115">
        <v>44323</v>
      </c>
      <c r="B129" s="11">
        <v>4.2500000000000003E-2</v>
      </c>
      <c r="C129" s="34">
        <f>AVERAGE($B$3:B129)</f>
        <v>4.3655555555555649E-2</v>
      </c>
      <c r="D129" s="287">
        <f t="shared" si="8"/>
        <v>0</v>
      </c>
      <c r="E129" s="287">
        <f>AVERAGE($D$3:D129)</f>
        <v>0</v>
      </c>
      <c r="F129" s="115"/>
      <c r="G129" s="115"/>
      <c r="H129" s="287">
        <f t="shared" si="9"/>
        <v>0</v>
      </c>
      <c r="I129" s="287">
        <f>AVERAGE($H$3:H129)</f>
        <v>0</v>
      </c>
      <c r="J129" s="288"/>
      <c r="K129" s="288"/>
      <c r="L129" s="288"/>
      <c r="M129" s="288">
        <f t="shared" si="10"/>
        <v>0</v>
      </c>
      <c r="N129" s="287">
        <f>AVERAGE($M$3:M129)</f>
        <v>0</v>
      </c>
      <c r="O129" s="288"/>
      <c r="P129" s="288"/>
      <c r="Q129" s="288"/>
      <c r="R129" s="288">
        <f t="shared" si="11"/>
        <v>0</v>
      </c>
      <c r="S129" s="287">
        <f>AVERAGE($R$3:R129)</f>
        <v>0</v>
      </c>
      <c r="T129" s="288"/>
      <c r="U129" s="288"/>
      <c r="V129" s="288"/>
      <c r="W129" s="288">
        <f t="shared" si="12"/>
        <v>0</v>
      </c>
      <c r="X129" s="287">
        <f>AVERAGE($W$3:W129)</f>
        <v>0</v>
      </c>
      <c r="Y129" s="288"/>
      <c r="Z129" s="288"/>
      <c r="AA129" s="288"/>
      <c r="AB129" s="288">
        <f t="shared" si="13"/>
        <v>0</v>
      </c>
      <c r="AC129" s="288"/>
      <c r="AD129" s="288"/>
      <c r="AE129" s="288"/>
      <c r="AF129" s="288"/>
      <c r="AG129" s="167">
        <f t="shared" si="14"/>
        <v>0</v>
      </c>
      <c r="AK129" s="288"/>
      <c r="AL129" s="287">
        <f t="shared" si="15"/>
        <v>0</v>
      </c>
      <c r="AM129" s="287">
        <f>AVERAGE($AL$3:AL129)</f>
        <v>0</v>
      </c>
      <c r="AN129" s="288"/>
      <c r="AO129" s="288"/>
      <c r="AQ129" s="289">
        <v>0</v>
      </c>
    </row>
    <row r="130" spans="1:43">
      <c r="A130" s="115">
        <v>44324</v>
      </c>
      <c r="B130" s="11">
        <v>4.2500000000000003E-2</v>
      </c>
      <c r="C130" s="34">
        <f>AVERAGE($B$3:B130)</f>
        <v>4.3644000000000099E-2</v>
      </c>
      <c r="D130" s="287">
        <f t="shared" si="8"/>
        <v>0</v>
      </c>
      <c r="E130" s="287">
        <f>AVERAGE($D$3:D130)</f>
        <v>0</v>
      </c>
      <c r="F130" s="115"/>
      <c r="G130" s="115"/>
      <c r="H130" s="287">
        <f t="shared" si="9"/>
        <v>0</v>
      </c>
      <c r="I130" s="287">
        <f>AVERAGE($H$3:H130)</f>
        <v>0</v>
      </c>
      <c r="J130" s="288"/>
      <c r="K130" s="288"/>
      <c r="L130" s="288"/>
      <c r="M130" s="288">
        <f t="shared" si="10"/>
        <v>0</v>
      </c>
      <c r="N130" s="287">
        <f>AVERAGE($M$3:M130)</f>
        <v>0</v>
      </c>
      <c r="O130" s="288"/>
      <c r="P130" s="288"/>
      <c r="Q130" s="288"/>
      <c r="R130" s="288">
        <f t="shared" si="11"/>
        <v>0</v>
      </c>
      <c r="S130" s="287">
        <f>AVERAGE($R$3:R130)</f>
        <v>0</v>
      </c>
      <c r="T130" s="288"/>
      <c r="U130" s="288"/>
      <c r="V130" s="288"/>
      <c r="W130" s="288">
        <f t="shared" si="12"/>
        <v>0</v>
      </c>
      <c r="X130" s="287">
        <f>AVERAGE($W$3:W130)</f>
        <v>0</v>
      </c>
      <c r="Y130" s="288"/>
      <c r="Z130" s="288"/>
      <c r="AA130" s="288"/>
      <c r="AB130" s="288">
        <f t="shared" si="13"/>
        <v>0</v>
      </c>
      <c r="AC130" s="288"/>
      <c r="AD130" s="288"/>
      <c r="AE130" s="288"/>
      <c r="AF130" s="288"/>
      <c r="AG130" s="167">
        <f t="shared" si="14"/>
        <v>0</v>
      </c>
      <c r="AK130" s="288"/>
      <c r="AL130" s="287">
        <f t="shared" si="15"/>
        <v>0</v>
      </c>
      <c r="AM130" s="287">
        <f>AVERAGE($AL$3:AL130)</f>
        <v>0</v>
      </c>
      <c r="AN130" s="288"/>
      <c r="AO130" s="288"/>
      <c r="AQ130" s="289">
        <v>0</v>
      </c>
    </row>
    <row r="131" spans="1:43">
      <c r="A131" s="115">
        <v>44325</v>
      </c>
      <c r="B131" s="11">
        <v>4.2500000000000003E-2</v>
      </c>
      <c r="C131" s="34">
        <f>AVERAGE($B$3:B131)</f>
        <v>4.3632673267326831E-2</v>
      </c>
      <c r="D131" s="287">
        <f t="shared" si="8"/>
        <v>0</v>
      </c>
      <c r="E131" s="287">
        <f>AVERAGE($D$3:D131)</f>
        <v>0</v>
      </c>
      <c r="F131" s="115"/>
      <c r="G131" s="115"/>
      <c r="H131" s="287">
        <f t="shared" si="9"/>
        <v>0</v>
      </c>
      <c r="I131" s="287">
        <f>AVERAGE($H$3:H131)</f>
        <v>0</v>
      </c>
      <c r="J131" s="288"/>
      <c r="K131" s="288"/>
      <c r="L131" s="288"/>
      <c r="M131" s="288">
        <f t="shared" si="10"/>
        <v>0</v>
      </c>
      <c r="N131" s="287">
        <f>AVERAGE($M$3:M131)</f>
        <v>0</v>
      </c>
      <c r="O131" s="288"/>
      <c r="P131" s="288"/>
      <c r="Q131" s="288"/>
      <c r="R131" s="288">
        <f t="shared" si="11"/>
        <v>0</v>
      </c>
      <c r="S131" s="287">
        <f>AVERAGE($R$3:R131)</f>
        <v>0</v>
      </c>
      <c r="T131" s="288"/>
      <c r="U131" s="288"/>
      <c r="V131" s="288"/>
      <c r="W131" s="288">
        <f t="shared" si="12"/>
        <v>0</v>
      </c>
      <c r="X131" s="287">
        <f>AVERAGE($W$3:W131)</f>
        <v>0</v>
      </c>
      <c r="Y131" s="288"/>
      <c r="Z131" s="288"/>
      <c r="AA131" s="288"/>
      <c r="AB131" s="288">
        <f t="shared" si="13"/>
        <v>0</v>
      </c>
      <c r="AC131" s="288"/>
      <c r="AD131" s="288"/>
      <c r="AE131" s="288"/>
      <c r="AF131" s="288"/>
      <c r="AG131" s="167">
        <f t="shared" si="14"/>
        <v>0</v>
      </c>
      <c r="AK131" s="288"/>
      <c r="AL131" s="287">
        <f t="shared" si="15"/>
        <v>0</v>
      </c>
      <c r="AM131" s="287">
        <f>AVERAGE($AL$3:AL131)</f>
        <v>0</v>
      </c>
      <c r="AN131" s="288"/>
      <c r="AO131" s="288"/>
      <c r="AQ131" s="289">
        <v>0</v>
      </c>
    </row>
    <row r="132" spans="1:43">
      <c r="A132" s="115">
        <v>44326</v>
      </c>
      <c r="B132" s="11">
        <v>4.2500000000000003E-2</v>
      </c>
      <c r="C132" s="34">
        <f>AVERAGE($B$3:B132)</f>
        <v>4.3621568627451084E-2</v>
      </c>
      <c r="D132" s="287">
        <f t="shared" ref="D132:D195" si="16">D131+F132-G132</f>
        <v>0</v>
      </c>
      <c r="E132" s="287">
        <f>AVERAGE($D$3:D132)</f>
        <v>0</v>
      </c>
      <c r="F132" s="115"/>
      <c r="G132" s="115"/>
      <c r="H132" s="287">
        <f t="shared" ref="H132:H195" si="17">H131+J132-K132</f>
        <v>0</v>
      </c>
      <c r="I132" s="287">
        <f>AVERAGE($H$3:H132)</f>
        <v>0</v>
      </c>
      <c r="J132" s="288"/>
      <c r="K132" s="288"/>
      <c r="L132" s="288"/>
      <c r="M132" s="288">
        <f t="shared" ref="M132:M195" si="18">M131+O132-P132</f>
        <v>0</v>
      </c>
      <c r="N132" s="287">
        <f>AVERAGE($M$3:M132)</f>
        <v>0</v>
      </c>
      <c r="O132" s="288"/>
      <c r="P132" s="288"/>
      <c r="Q132" s="288"/>
      <c r="R132" s="288">
        <f t="shared" ref="R132:R195" si="19">R131+T132-U132</f>
        <v>0</v>
      </c>
      <c r="S132" s="287">
        <f>AVERAGE($R$3:R132)</f>
        <v>0</v>
      </c>
      <c r="T132" s="288"/>
      <c r="U132" s="288"/>
      <c r="V132" s="288"/>
      <c r="W132" s="288">
        <f t="shared" ref="W132:W195" si="20">W131+Y132-Z132</f>
        <v>0</v>
      </c>
      <c r="X132" s="287">
        <f>AVERAGE($W$3:W132)</f>
        <v>0</v>
      </c>
      <c r="Y132" s="288"/>
      <c r="Z132" s="288"/>
      <c r="AA132" s="288"/>
      <c r="AB132" s="288">
        <f t="shared" ref="AB132:AB195" si="21">AB131+AD132-AE132</f>
        <v>0</v>
      </c>
      <c r="AC132" s="288"/>
      <c r="AD132" s="288"/>
      <c r="AE132" s="288"/>
      <c r="AF132" s="288"/>
      <c r="AG132" s="167">
        <f t="shared" ref="AG132:AG195" si="22">AG131+AI132-AJ132</f>
        <v>0</v>
      </c>
      <c r="AK132" s="288"/>
      <c r="AL132" s="287">
        <f t="shared" ref="AL132:AL195" si="23">AL131+AN132-AO132</f>
        <v>0</v>
      </c>
      <c r="AM132" s="287">
        <f>AVERAGE($AL$3:AL132)</f>
        <v>0</v>
      </c>
      <c r="AN132" s="288"/>
      <c r="AO132" s="288"/>
      <c r="AQ132" s="289">
        <v>0</v>
      </c>
    </row>
    <row r="133" spans="1:43">
      <c r="A133" s="115">
        <v>44327</v>
      </c>
      <c r="B133" s="11">
        <v>4.2500000000000003E-2</v>
      </c>
      <c r="C133" s="34">
        <f>AVERAGE($B$3:B133)</f>
        <v>4.3610679611650591E-2</v>
      </c>
      <c r="D133" s="287">
        <f t="shared" si="16"/>
        <v>0</v>
      </c>
      <c r="E133" s="287">
        <f>AVERAGE($D$3:D133)</f>
        <v>0</v>
      </c>
      <c r="F133" s="115"/>
      <c r="G133" s="115"/>
      <c r="H133" s="287">
        <f t="shared" si="17"/>
        <v>0</v>
      </c>
      <c r="I133" s="287">
        <f>AVERAGE($H$3:H133)</f>
        <v>0</v>
      </c>
      <c r="J133" s="288"/>
      <c r="K133" s="288"/>
      <c r="L133" s="288"/>
      <c r="M133" s="288">
        <f t="shared" si="18"/>
        <v>0</v>
      </c>
      <c r="N133" s="287">
        <f>AVERAGE($M$3:M133)</f>
        <v>0</v>
      </c>
      <c r="O133" s="288"/>
      <c r="P133" s="288"/>
      <c r="Q133" s="288"/>
      <c r="R133" s="288">
        <f t="shared" si="19"/>
        <v>0</v>
      </c>
      <c r="S133" s="287">
        <f>AVERAGE($R$3:R133)</f>
        <v>0</v>
      </c>
      <c r="T133" s="288"/>
      <c r="U133" s="288"/>
      <c r="V133" s="288"/>
      <c r="W133" s="288">
        <f t="shared" si="20"/>
        <v>0</v>
      </c>
      <c r="X133" s="287">
        <f>AVERAGE($W$3:W133)</f>
        <v>0</v>
      </c>
      <c r="Y133" s="288"/>
      <c r="Z133" s="288"/>
      <c r="AA133" s="288"/>
      <c r="AB133" s="288">
        <f t="shared" si="21"/>
        <v>0</v>
      </c>
      <c r="AC133" s="288"/>
      <c r="AD133" s="288"/>
      <c r="AE133" s="288"/>
      <c r="AF133" s="288"/>
      <c r="AG133" s="167">
        <f t="shared" si="22"/>
        <v>0</v>
      </c>
      <c r="AK133" s="288"/>
      <c r="AL133" s="287">
        <f t="shared" si="23"/>
        <v>0</v>
      </c>
      <c r="AM133" s="287">
        <f>AVERAGE($AL$3:AL133)</f>
        <v>0</v>
      </c>
      <c r="AN133" s="288"/>
      <c r="AO133" s="288"/>
      <c r="AQ133" s="289">
        <v>0</v>
      </c>
    </row>
    <row r="134" spans="1:43">
      <c r="A134" s="115">
        <v>44328</v>
      </c>
      <c r="B134" s="11">
        <v>4.2500000000000003E-2</v>
      </c>
      <c r="C134" s="34">
        <f>AVERAGE($B$3:B134)</f>
        <v>4.3600000000000111E-2</v>
      </c>
      <c r="D134" s="287">
        <f t="shared" si="16"/>
        <v>0</v>
      </c>
      <c r="E134" s="287">
        <f>AVERAGE($D$3:D134)</f>
        <v>0</v>
      </c>
      <c r="F134" s="115"/>
      <c r="G134" s="115"/>
      <c r="H134" s="287">
        <f t="shared" si="17"/>
        <v>0</v>
      </c>
      <c r="I134" s="287">
        <f>AVERAGE($H$3:H134)</f>
        <v>0</v>
      </c>
      <c r="J134" s="288"/>
      <c r="K134" s="288"/>
      <c r="L134" s="288"/>
      <c r="M134" s="288">
        <f t="shared" si="18"/>
        <v>0</v>
      </c>
      <c r="N134" s="287">
        <f>AVERAGE($M$3:M134)</f>
        <v>0</v>
      </c>
      <c r="O134" s="288"/>
      <c r="P134" s="288"/>
      <c r="Q134" s="288"/>
      <c r="R134" s="288">
        <f t="shared" si="19"/>
        <v>0</v>
      </c>
      <c r="S134" s="287">
        <f>AVERAGE($R$3:R134)</f>
        <v>0</v>
      </c>
      <c r="T134" s="288"/>
      <c r="U134" s="288"/>
      <c r="V134" s="288"/>
      <c r="W134" s="288">
        <f t="shared" si="20"/>
        <v>0</v>
      </c>
      <c r="X134" s="287">
        <f>AVERAGE($W$3:W134)</f>
        <v>0</v>
      </c>
      <c r="Y134" s="288"/>
      <c r="Z134" s="288"/>
      <c r="AA134" s="288"/>
      <c r="AB134" s="288">
        <f t="shared" si="21"/>
        <v>0</v>
      </c>
      <c r="AC134" s="288"/>
      <c r="AD134" s="288"/>
      <c r="AE134" s="288"/>
      <c r="AF134" s="288"/>
      <c r="AG134" s="167">
        <f t="shared" si="22"/>
        <v>0</v>
      </c>
      <c r="AK134" s="288"/>
      <c r="AL134" s="287">
        <f t="shared" si="23"/>
        <v>0</v>
      </c>
      <c r="AM134" s="287">
        <f>AVERAGE($AL$3:AL134)</f>
        <v>0</v>
      </c>
      <c r="AN134" s="288"/>
      <c r="AO134" s="288"/>
      <c r="AQ134" s="289">
        <v>0</v>
      </c>
    </row>
    <row r="135" spans="1:43">
      <c r="A135" s="115">
        <v>44329</v>
      </c>
      <c r="B135" s="11">
        <v>4.2500000000000003E-2</v>
      </c>
      <c r="C135" s="34">
        <f>AVERAGE($B$3:B135)</f>
        <v>4.3589523809523918E-2</v>
      </c>
      <c r="D135" s="287">
        <f t="shared" si="16"/>
        <v>0</v>
      </c>
      <c r="E135" s="287">
        <f>AVERAGE($D$3:D135)</f>
        <v>0</v>
      </c>
      <c r="F135" s="115"/>
      <c r="G135" s="115"/>
      <c r="H135" s="287">
        <f t="shared" si="17"/>
        <v>0</v>
      </c>
      <c r="I135" s="287">
        <f>AVERAGE($H$3:H135)</f>
        <v>0</v>
      </c>
      <c r="J135" s="288"/>
      <c r="K135" s="288"/>
      <c r="L135" s="288"/>
      <c r="M135" s="288">
        <f t="shared" si="18"/>
        <v>0</v>
      </c>
      <c r="N135" s="287">
        <f>AVERAGE($M$3:M135)</f>
        <v>0</v>
      </c>
      <c r="O135" s="288"/>
      <c r="P135" s="288"/>
      <c r="Q135" s="288"/>
      <c r="R135" s="288">
        <f t="shared" si="19"/>
        <v>0</v>
      </c>
      <c r="S135" s="287">
        <f>AVERAGE($R$3:R135)</f>
        <v>0</v>
      </c>
      <c r="T135" s="288"/>
      <c r="U135" s="288"/>
      <c r="V135" s="288"/>
      <c r="W135" s="288">
        <f t="shared" si="20"/>
        <v>0</v>
      </c>
      <c r="X135" s="287">
        <f>AVERAGE($W$3:W135)</f>
        <v>0</v>
      </c>
      <c r="Y135" s="288"/>
      <c r="Z135" s="288"/>
      <c r="AA135" s="288"/>
      <c r="AB135" s="288">
        <f t="shared" si="21"/>
        <v>0</v>
      </c>
      <c r="AC135" s="288"/>
      <c r="AD135" s="288"/>
      <c r="AE135" s="288"/>
      <c r="AF135" s="288"/>
      <c r="AG135" s="167">
        <f t="shared" si="22"/>
        <v>0</v>
      </c>
      <c r="AK135" s="288"/>
      <c r="AL135" s="287">
        <f t="shared" si="23"/>
        <v>0</v>
      </c>
      <c r="AM135" s="287">
        <f>AVERAGE($AL$3:AL135)</f>
        <v>0</v>
      </c>
      <c r="AN135" s="288"/>
      <c r="AO135" s="288"/>
      <c r="AQ135" s="289">
        <v>0</v>
      </c>
    </row>
    <row r="136" spans="1:43">
      <c r="A136" s="115">
        <v>44330</v>
      </c>
      <c r="B136" s="11">
        <v>4.2500000000000003E-2</v>
      </c>
      <c r="C136" s="34">
        <f>AVERAGE($B$3:B136)</f>
        <v>4.3579245283018986E-2</v>
      </c>
      <c r="D136" s="287">
        <f t="shared" si="16"/>
        <v>0</v>
      </c>
      <c r="E136" s="287">
        <f>AVERAGE($D$3:D136)</f>
        <v>0</v>
      </c>
      <c r="F136" s="115"/>
      <c r="G136" s="115"/>
      <c r="H136" s="287">
        <f t="shared" si="17"/>
        <v>0</v>
      </c>
      <c r="I136" s="287">
        <f>AVERAGE($H$3:H136)</f>
        <v>0</v>
      </c>
      <c r="J136" s="288"/>
      <c r="K136" s="288"/>
      <c r="L136" s="288"/>
      <c r="M136" s="288">
        <f t="shared" si="18"/>
        <v>0</v>
      </c>
      <c r="N136" s="287">
        <f>AVERAGE($M$3:M136)</f>
        <v>0</v>
      </c>
      <c r="O136" s="288"/>
      <c r="P136" s="288"/>
      <c r="Q136" s="288"/>
      <c r="R136" s="288">
        <f t="shared" si="19"/>
        <v>0</v>
      </c>
      <c r="S136" s="287">
        <f>AVERAGE($R$3:R136)</f>
        <v>0</v>
      </c>
      <c r="T136" s="288"/>
      <c r="U136" s="288"/>
      <c r="V136" s="288"/>
      <c r="W136" s="288">
        <f t="shared" si="20"/>
        <v>0</v>
      </c>
      <c r="X136" s="287">
        <f>AVERAGE($W$3:W136)</f>
        <v>0</v>
      </c>
      <c r="Y136" s="288"/>
      <c r="Z136" s="288"/>
      <c r="AA136" s="288"/>
      <c r="AB136" s="288">
        <f t="shared" si="21"/>
        <v>0</v>
      </c>
      <c r="AC136" s="288"/>
      <c r="AD136" s="288"/>
      <c r="AE136" s="288"/>
      <c r="AF136" s="288"/>
      <c r="AG136" s="167">
        <f t="shared" si="22"/>
        <v>0</v>
      </c>
      <c r="AK136" s="288"/>
      <c r="AL136" s="287">
        <f t="shared" si="23"/>
        <v>0</v>
      </c>
      <c r="AM136" s="287">
        <f>AVERAGE($AL$3:AL136)</f>
        <v>0</v>
      </c>
      <c r="AN136" s="288"/>
      <c r="AO136" s="288"/>
      <c r="AQ136" s="289">
        <v>0</v>
      </c>
    </row>
    <row r="137" spans="1:43">
      <c r="A137" s="115">
        <v>44331</v>
      </c>
      <c r="B137" s="11">
        <v>4.2500000000000003E-2</v>
      </c>
      <c r="C137" s="34">
        <f>AVERAGE($B$3:B137)</f>
        <v>4.3569158878504793E-2</v>
      </c>
      <c r="D137" s="287">
        <f t="shared" si="16"/>
        <v>0</v>
      </c>
      <c r="E137" s="287">
        <f>AVERAGE($D$3:D137)</f>
        <v>0</v>
      </c>
      <c r="F137" s="115"/>
      <c r="G137" s="115"/>
      <c r="H137" s="287">
        <f t="shared" si="17"/>
        <v>0</v>
      </c>
      <c r="I137" s="287">
        <f>AVERAGE($H$3:H137)</f>
        <v>0</v>
      </c>
      <c r="J137" s="288"/>
      <c r="K137" s="288"/>
      <c r="L137" s="288"/>
      <c r="M137" s="288">
        <f t="shared" si="18"/>
        <v>0</v>
      </c>
      <c r="N137" s="287">
        <f>AVERAGE($M$3:M137)</f>
        <v>0</v>
      </c>
      <c r="O137" s="288"/>
      <c r="P137" s="288"/>
      <c r="Q137" s="288"/>
      <c r="R137" s="288">
        <f t="shared" si="19"/>
        <v>0</v>
      </c>
      <c r="S137" s="287">
        <f>AVERAGE($R$3:R137)</f>
        <v>0</v>
      </c>
      <c r="T137" s="288"/>
      <c r="U137" s="288"/>
      <c r="V137" s="288"/>
      <c r="W137" s="288">
        <f t="shared" si="20"/>
        <v>0</v>
      </c>
      <c r="X137" s="287">
        <f>AVERAGE($W$3:W137)</f>
        <v>0</v>
      </c>
      <c r="Y137" s="288"/>
      <c r="Z137" s="288"/>
      <c r="AA137" s="288"/>
      <c r="AB137" s="288">
        <f t="shared" si="21"/>
        <v>0</v>
      </c>
      <c r="AC137" s="288"/>
      <c r="AD137" s="288"/>
      <c r="AE137" s="288"/>
      <c r="AF137" s="288"/>
      <c r="AG137" s="167">
        <f t="shared" si="22"/>
        <v>0</v>
      </c>
      <c r="AK137" s="288"/>
      <c r="AL137" s="287">
        <f t="shared" si="23"/>
        <v>0</v>
      </c>
      <c r="AM137" s="287">
        <f>AVERAGE($AL$3:AL137)</f>
        <v>0</v>
      </c>
      <c r="AN137" s="288"/>
      <c r="AO137" s="288"/>
      <c r="AQ137" s="289">
        <v>0</v>
      </c>
    </row>
    <row r="138" spans="1:43">
      <c r="A138" s="115">
        <v>44332</v>
      </c>
      <c r="B138" s="11">
        <v>4.2500000000000003E-2</v>
      </c>
      <c r="C138" s="34">
        <f>AVERAGE($B$3:B138)</f>
        <v>4.3559259259259381E-2</v>
      </c>
      <c r="D138" s="287">
        <f t="shared" si="16"/>
        <v>0</v>
      </c>
      <c r="E138" s="287">
        <f>AVERAGE($D$3:D138)</f>
        <v>0</v>
      </c>
      <c r="F138" s="115"/>
      <c r="G138" s="115"/>
      <c r="H138" s="287">
        <f t="shared" si="17"/>
        <v>0</v>
      </c>
      <c r="I138" s="287">
        <f>AVERAGE($H$3:H138)</f>
        <v>0</v>
      </c>
      <c r="J138" s="288"/>
      <c r="K138" s="288"/>
      <c r="L138" s="288"/>
      <c r="M138" s="288">
        <f t="shared" si="18"/>
        <v>0</v>
      </c>
      <c r="N138" s="287">
        <f>AVERAGE($M$3:M138)</f>
        <v>0</v>
      </c>
      <c r="O138" s="288"/>
      <c r="P138" s="288"/>
      <c r="Q138" s="288"/>
      <c r="R138" s="288">
        <f t="shared" si="19"/>
        <v>0</v>
      </c>
      <c r="S138" s="287">
        <f>AVERAGE($R$3:R138)</f>
        <v>0</v>
      </c>
      <c r="T138" s="288"/>
      <c r="U138" s="288"/>
      <c r="V138" s="288"/>
      <c r="W138" s="288">
        <f t="shared" si="20"/>
        <v>0</v>
      </c>
      <c r="X138" s="287">
        <f>AVERAGE($W$3:W138)</f>
        <v>0</v>
      </c>
      <c r="Y138" s="288"/>
      <c r="Z138" s="288"/>
      <c r="AA138" s="288"/>
      <c r="AB138" s="288">
        <f t="shared" si="21"/>
        <v>0</v>
      </c>
      <c r="AC138" s="288"/>
      <c r="AD138" s="288"/>
      <c r="AE138" s="288"/>
      <c r="AF138" s="288"/>
      <c r="AG138" s="167">
        <f t="shared" si="22"/>
        <v>0</v>
      </c>
      <c r="AK138" s="288"/>
      <c r="AL138" s="287">
        <f t="shared" si="23"/>
        <v>0</v>
      </c>
      <c r="AM138" s="287">
        <f>AVERAGE($AL$3:AL138)</f>
        <v>0</v>
      </c>
      <c r="AN138" s="288"/>
      <c r="AO138" s="288"/>
      <c r="AQ138" s="289">
        <v>0</v>
      </c>
    </row>
    <row r="139" spans="1:43">
      <c r="A139" s="115">
        <v>44333</v>
      </c>
      <c r="B139" s="11">
        <v>4.2500000000000003E-2</v>
      </c>
      <c r="C139" s="34">
        <f>AVERAGE($B$3:B139)</f>
        <v>4.3549541284403796E-2</v>
      </c>
      <c r="D139" s="287">
        <f t="shared" si="16"/>
        <v>0</v>
      </c>
      <c r="E139" s="287">
        <f>AVERAGE($D$3:D139)</f>
        <v>0</v>
      </c>
      <c r="F139" s="115"/>
      <c r="G139" s="115"/>
      <c r="H139" s="287">
        <f t="shared" si="17"/>
        <v>0</v>
      </c>
      <c r="I139" s="287">
        <f>AVERAGE($H$3:H139)</f>
        <v>0</v>
      </c>
      <c r="J139" s="288"/>
      <c r="K139" s="288"/>
      <c r="L139" s="288"/>
      <c r="M139" s="288">
        <f t="shared" si="18"/>
        <v>0</v>
      </c>
      <c r="N139" s="287">
        <f>AVERAGE($M$3:M139)</f>
        <v>0</v>
      </c>
      <c r="O139" s="288"/>
      <c r="P139" s="288"/>
      <c r="Q139" s="288"/>
      <c r="R139" s="288">
        <f t="shared" si="19"/>
        <v>0</v>
      </c>
      <c r="S139" s="287">
        <f>AVERAGE($R$3:R139)</f>
        <v>0</v>
      </c>
      <c r="T139" s="288"/>
      <c r="U139" s="288"/>
      <c r="V139" s="288"/>
      <c r="W139" s="288">
        <f t="shared" si="20"/>
        <v>0</v>
      </c>
      <c r="X139" s="287">
        <f>AVERAGE($W$3:W139)</f>
        <v>0</v>
      </c>
      <c r="Y139" s="288"/>
      <c r="Z139" s="288"/>
      <c r="AA139" s="288"/>
      <c r="AB139" s="288">
        <f t="shared" si="21"/>
        <v>0</v>
      </c>
      <c r="AC139" s="288"/>
      <c r="AD139" s="288"/>
      <c r="AE139" s="288"/>
      <c r="AF139" s="288"/>
      <c r="AG139" s="167">
        <f t="shared" si="22"/>
        <v>0</v>
      </c>
      <c r="AK139" s="288"/>
      <c r="AL139" s="287">
        <f t="shared" si="23"/>
        <v>0</v>
      </c>
      <c r="AM139" s="287">
        <f>AVERAGE($AL$3:AL139)</f>
        <v>0</v>
      </c>
      <c r="AN139" s="288"/>
      <c r="AO139" s="288"/>
      <c r="AQ139" s="289">
        <v>0</v>
      </c>
    </row>
    <row r="140" spans="1:43">
      <c r="A140" s="115">
        <v>44334</v>
      </c>
      <c r="B140" s="11">
        <v>4.2500000000000003E-2</v>
      </c>
      <c r="C140" s="34">
        <f>AVERAGE($B$3:B140)</f>
        <v>4.3540000000000127E-2</v>
      </c>
      <c r="D140" s="287">
        <f t="shared" si="16"/>
        <v>0</v>
      </c>
      <c r="E140" s="287">
        <f>AVERAGE($D$3:D140)</f>
        <v>0</v>
      </c>
      <c r="F140" s="115"/>
      <c r="G140" s="115"/>
      <c r="H140" s="287">
        <f t="shared" si="17"/>
        <v>0</v>
      </c>
      <c r="I140" s="287">
        <f>AVERAGE($H$3:H140)</f>
        <v>0</v>
      </c>
      <c r="J140" s="288"/>
      <c r="K140" s="288"/>
      <c r="L140" s="288"/>
      <c r="M140" s="288">
        <f t="shared" si="18"/>
        <v>0</v>
      </c>
      <c r="N140" s="287">
        <f>AVERAGE($M$3:M140)</f>
        <v>0</v>
      </c>
      <c r="O140" s="288"/>
      <c r="P140" s="288"/>
      <c r="Q140" s="288"/>
      <c r="R140" s="288">
        <f t="shared" si="19"/>
        <v>0</v>
      </c>
      <c r="S140" s="287">
        <f>AVERAGE($R$3:R140)</f>
        <v>0</v>
      </c>
      <c r="T140" s="288"/>
      <c r="U140" s="288"/>
      <c r="V140" s="288"/>
      <c r="W140" s="288">
        <f t="shared" si="20"/>
        <v>0</v>
      </c>
      <c r="X140" s="287">
        <f>AVERAGE($W$3:W140)</f>
        <v>0</v>
      </c>
      <c r="Y140" s="288"/>
      <c r="Z140" s="288"/>
      <c r="AA140" s="288"/>
      <c r="AB140" s="288">
        <f t="shared" si="21"/>
        <v>0</v>
      </c>
      <c r="AC140" s="288"/>
      <c r="AD140" s="288"/>
      <c r="AE140" s="288"/>
      <c r="AF140" s="288"/>
      <c r="AG140" s="167">
        <f t="shared" si="22"/>
        <v>0</v>
      </c>
      <c r="AK140" s="288"/>
      <c r="AL140" s="287">
        <f t="shared" si="23"/>
        <v>0</v>
      </c>
      <c r="AM140" s="287">
        <f>AVERAGE($AL$3:AL140)</f>
        <v>0</v>
      </c>
      <c r="AN140" s="288"/>
      <c r="AO140" s="288"/>
      <c r="AQ140" s="289">
        <v>0</v>
      </c>
    </row>
    <row r="141" spans="1:43">
      <c r="A141" s="115">
        <v>44335</v>
      </c>
      <c r="B141" s="11">
        <v>4.2500000000000003E-2</v>
      </c>
      <c r="C141" s="34">
        <f>AVERAGE($B$3:B141)</f>
        <v>4.3530630630630757E-2</v>
      </c>
      <c r="D141" s="287">
        <f t="shared" si="16"/>
        <v>0</v>
      </c>
      <c r="E141" s="287">
        <f>AVERAGE($D$3:D141)</f>
        <v>0</v>
      </c>
      <c r="F141" s="115"/>
      <c r="G141" s="115"/>
      <c r="H141" s="287">
        <f t="shared" si="17"/>
        <v>0</v>
      </c>
      <c r="I141" s="287">
        <f>AVERAGE($H$3:H141)</f>
        <v>0</v>
      </c>
      <c r="J141" s="288"/>
      <c r="K141" s="288"/>
      <c r="L141" s="288"/>
      <c r="M141" s="288">
        <f t="shared" si="18"/>
        <v>0</v>
      </c>
      <c r="N141" s="287">
        <f>AVERAGE($M$3:M141)</f>
        <v>0</v>
      </c>
      <c r="O141" s="288"/>
      <c r="P141" s="288"/>
      <c r="Q141" s="288"/>
      <c r="R141" s="288">
        <f t="shared" si="19"/>
        <v>0</v>
      </c>
      <c r="S141" s="287">
        <f>AVERAGE($R$3:R141)</f>
        <v>0</v>
      </c>
      <c r="T141" s="288"/>
      <c r="U141" s="288"/>
      <c r="V141" s="288"/>
      <c r="W141" s="288">
        <f t="shared" si="20"/>
        <v>0</v>
      </c>
      <c r="X141" s="287">
        <f>AVERAGE($W$3:W141)</f>
        <v>0</v>
      </c>
      <c r="Y141" s="288"/>
      <c r="Z141" s="288"/>
      <c r="AA141" s="288"/>
      <c r="AB141" s="288">
        <f t="shared" si="21"/>
        <v>0</v>
      </c>
      <c r="AC141" s="288"/>
      <c r="AD141" s="288"/>
      <c r="AE141" s="288"/>
      <c r="AF141" s="288"/>
      <c r="AG141" s="167">
        <f t="shared" si="22"/>
        <v>0</v>
      </c>
      <c r="AK141" s="288"/>
      <c r="AL141" s="287">
        <f t="shared" si="23"/>
        <v>0</v>
      </c>
      <c r="AM141" s="287">
        <f>AVERAGE($AL$3:AL141)</f>
        <v>0</v>
      </c>
      <c r="AN141" s="288"/>
      <c r="AO141" s="288"/>
      <c r="AQ141" s="289">
        <v>0</v>
      </c>
    </row>
    <row r="142" spans="1:43">
      <c r="A142" s="115">
        <v>44336</v>
      </c>
      <c r="B142" s="11">
        <v>4.2500000000000003E-2</v>
      </c>
      <c r="C142" s="34">
        <f>AVERAGE($B$3:B142)</f>
        <v>4.3521428571428704E-2</v>
      </c>
      <c r="D142" s="287">
        <f t="shared" si="16"/>
        <v>0</v>
      </c>
      <c r="E142" s="287">
        <f>AVERAGE($D$3:D142)</f>
        <v>0</v>
      </c>
      <c r="F142" s="115"/>
      <c r="G142" s="115"/>
      <c r="H142" s="287">
        <f t="shared" si="17"/>
        <v>0</v>
      </c>
      <c r="I142" s="287">
        <f>AVERAGE($H$3:H142)</f>
        <v>0</v>
      </c>
      <c r="J142" s="288"/>
      <c r="K142" s="288"/>
      <c r="L142" s="288"/>
      <c r="M142" s="288">
        <f t="shared" si="18"/>
        <v>0</v>
      </c>
      <c r="N142" s="287">
        <f>AVERAGE($M$3:M142)</f>
        <v>0</v>
      </c>
      <c r="O142" s="288"/>
      <c r="P142" s="288"/>
      <c r="Q142" s="288"/>
      <c r="R142" s="288">
        <f t="shared" si="19"/>
        <v>0</v>
      </c>
      <c r="S142" s="287">
        <f>AVERAGE($R$3:R142)</f>
        <v>0</v>
      </c>
      <c r="T142" s="288"/>
      <c r="U142" s="288"/>
      <c r="V142" s="288"/>
      <c r="W142" s="288">
        <f t="shared" si="20"/>
        <v>0</v>
      </c>
      <c r="X142" s="287">
        <f>AVERAGE($W$3:W142)</f>
        <v>0</v>
      </c>
      <c r="Y142" s="288"/>
      <c r="Z142" s="288"/>
      <c r="AA142" s="288"/>
      <c r="AB142" s="288">
        <f t="shared" si="21"/>
        <v>0</v>
      </c>
      <c r="AC142" s="288"/>
      <c r="AD142" s="288"/>
      <c r="AE142" s="288"/>
      <c r="AF142" s="288"/>
      <c r="AG142" s="167">
        <f t="shared" si="22"/>
        <v>0</v>
      </c>
      <c r="AK142" s="288"/>
      <c r="AL142" s="287">
        <f t="shared" si="23"/>
        <v>0</v>
      </c>
      <c r="AM142" s="287">
        <f>AVERAGE($AL$3:AL142)</f>
        <v>0</v>
      </c>
      <c r="AN142" s="288"/>
      <c r="AO142" s="288"/>
      <c r="AQ142" s="289">
        <v>0</v>
      </c>
    </row>
    <row r="143" spans="1:43">
      <c r="A143" s="115">
        <v>44337</v>
      </c>
      <c r="B143" s="11">
        <v>4.2500000000000003E-2</v>
      </c>
      <c r="C143" s="34">
        <f>AVERAGE($B$3:B143)</f>
        <v>4.3512389380531105E-2</v>
      </c>
      <c r="D143" s="287">
        <f t="shared" si="16"/>
        <v>0</v>
      </c>
      <c r="E143" s="287">
        <f>AVERAGE($D$3:D143)</f>
        <v>0</v>
      </c>
      <c r="F143" s="115"/>
      <c r="G143" s="115"/>
      <c r="H143" s="287">
        <f t="shared" si="17"/>
        <v>0</v>
      </c>
      <c r="I143" s="287">
        <f>AVERAGE($H$3:H143)</f>
        <v>0</v>
      </c>
      <c r="J143" s="288"/>
      <c r="K143" s="288"/>
      <c r="L143" s="288"/>
      <c r="M143" s="288">
        <f t="shared" si="18"/>
        <v>0</v>
      </c>
      <c r="N143" s="287">
        <f>AVERAGE($M$3:M143)</f>
        <v>0</v>
      </c>
      <c r="O143" s="288"/>
      <c r="P143" s="288"/>
      <c r="Q143" s="288"/>
      <c r="R143" s="288">
        <f t="shared" si="19"/>
        <v>0</v>
      </c>
      <c r="S143" s="287">
        <f>AVERAGE($R$3:R143)</f>
        <v>0</v>
      </c>
      <c r="T143" s="288"/>
      <c r="U143" s="288"/>
      <c r="V143" s="288"/>
      <c r="W143" s="288">
        <f t="shared" si="20"/>
        <v>0</v>
      </c>
      <c r="X143" s="287">
        <f>AVERAGE($W$3:W143)</f>
        <v>0</v>
      </c>
      <c r="Y143" s="288"/>
      <c r="Z143" s="288"/>
      <c r="AA143" s="288"/>
      <c r="AB143" s="288">
        <f t="shared" si="21"/>
        <v>0</v>
      </c>
      <c r="AC143" s="288"/>
      <c r="AD143" s="288"/>
      <c r="AE143" s="288"/>
      <c r="AF143" s="288"/>
      <c r="AG143" s="167">
        <f t="shared" si="22"/>
        <v>0</v>
      </c>
      <c r="AK143" s="288"/>
      <c r="AL143" s="287">
        <f t="shared" si="23"/>
        <v>0</v>
      </c>
      <c r="AM143" s="287">
        <f>AVERAGE($AL$3:AL143)</f>
        <v>0</v>
      </c>
      <c r="AN143" s="288"/>
      <c r="AO143" s="288"/>
      <c r="AQ143" s="289">
        <v>0</v>
      </c>
    </row>
    <row r="144" spans="1:43">
      <c r="A144" s="115">
        <v>44338</v>
      </c>
      <c r="B144" s="11">
        <v>4.2500000000000003E-2</v>
      </c>
      <c r="C144" s="34">
        <f>AVERAGE($B$3:B144)</f>
        <v>4.3503508771929961E-2</v>
      </c>
      <c r="D144" s="287">
        <f t="shared" si="16"/>
        <v>0</v>
      </c>
      <c r="E144" s="287">
        <f>AVERAGE($D$3:D144)</f>
        <v>0</v>
      </c>
      <c r="F144" s="115"/>
      <c r="G144" s="115"/>
      <c r="H144" s="287">
        <f t="shared" si="17"/>
        <v>0</v>
      </c>
      <c r="I144" s="287">
        <f>AVERAGE($H$3:H144)</f>
        <v>0</v>
      </c>
      <c r="J144" s="288"/>
      <c r="K144" s="288"/>
      <c r="L144" s="288"/>
      <c r="M144" s="288">
        <f t="shared" si="18"/>
        <v>0</v>
      </c>
      <c r="N144" s="287">
        <f>AVERAGE($M$3:M144)</f>
        <v>0</v>
      </c>
      <c r="O144" s="288"/>
      <c r="P144" s="288"/>
      <c r="Q144" s="288"/>
      <c r="R144" s="288">
        <f t="shared" si="19"/>
        <v>0</v>
      </c>
      <c r="S144" s="287">
        <f>AVERAGE($R$3:R144)</f>
        <v>0</v>
      </c>
      <c r="T144" s="288"/>
      <c r="U144" s="288"/>
      <c r="V144" s="288"/>
      <c r="W144" s="288">
        <f t="shared" si="20"/>
        <v>0</v>
      </c>
      <c r="X144" s="287">
        <f>AVERAGE($W$3:W144)</f>
        <v>0</v>
      </c>
      <c r="Y144" s="288"/>
      <c r="Z144" s="288"/>
      <c r="AA144" s="288"/>
      <c r="AB144" s="288">
        <f t="shared" si="21"/>
        <v>0</v>
      </c>
      <c r="AC144" s="288"/>
      <c r="AD144" s="288"/>
      <c r="AE144" s="288"/>
      <c r="AF144" s="288"/>
      <c r="AG144" s="167">
        <f t="shared" si="22"/>
        <v>0</v>
      </c>
      <c r="AK144" s="288"/>
      <c r="AL144" s="287">
        <f t="shared" si="23"/>
        <v>0</v>
      </c>
      <c r="AM144" s="287">
        <f>AVERAGE($AL$3:AL144)</f>
        <v>0</v>
      </c>
      <c r="AN144" s="288"/>
      <c r="AO144" s="288"/>
      <c r="AQ144" s="289">
        <v>0</v>
      </c>
    </row>
    <row r="145" spans="1:43">
      <c r="A145" s="115">
        <v>44339</v>
      </c>
      <c r="B145" s="11">
        <v>4.2500000000000003E-2</v>
      </c>
      <c r="C145" s="34">
        <f>AVERAGE($B$3:B145)</f>
        <v>4.3494782608695791E-2</v>
      </c>
      <c r="D145" s="287">
        <f t="shared" si="16"/>
        <v>0</v>
      </c>
      <c r="E145" s="287">
        <f>AVERAGE($D$3:D145)</f>
        <v>0</v>
      </c>
      <c r="F145" s="115"/>
      <c r="G145" s="115"/>
      <c r="H145" s="287">
        <f t="shared" si="17"/>
        <v>0</v>
      </c>
      <c r="I145" s="287">
        <f>AVERAGE($H$3:H145)</f>
        <v>0</v>
      </c>
      <c r="J145" s="288"/>
      <c r="K145" s="288"/>
      <c r="L145" s="288"/>
      <c r="M145" s="288">
        <f t="shared" si="18"/>
        <v>0</v>
      </c>
      <c r="N145" s="287">
        <f>AVERAGE($M$3:M145)</f>
        <v>0</v>
      </c>
      <c r="O145" s="288"/>
      <c r="P145" s="288"/>
      <c r="Q145" s="288"/>
      <c r="R145" s="288">
        <f t="shared" si="19"/>
        <v>0</v>
      </c>
      <c r="S145" s="287">
        <f>AVERAGE($R$3:R145)</f>
        <v>0</v>
      </c>
      <c r="T145" s="288"/>
      <c r="U145" s="288"/>
      <c r="V145" s="288"/>
      <c r="W145" s="288">
        <f t="shared" si="20"/>
        <v>0</v>
      </c>
      <c r="X145" s="287">
        <f>AVERAGE($W$3:W145)</f>
        <v>0</v>
      </c>
      <c r="Y145" s="288"/>
      <c r="Z145" s="288"/>
      <c r="AA145" s="288"/>
      <c r="AB145" s="288">
        <f t="shared" si="21"/>
        <v>0</v>
      </c>
      <c r="AC145" s="288"/>
      <c r="AD145" s="288"/>
      <c r="AE145" s="288"/>
      <c r="AF145" s="288"/>
      <c r="AG145" s="167">
        <f t="shared" si="22"/>
        <v>0</v>
      </c>
      <c r="AK145" s="288"/>
      <c r="AL145" s="287">
        <f t="shared" si="23"/>
        <v>0</v>
      </c>
      <c r="AM145" s="287">
        <f>AVERAGE($AL$3:AL145)</f>
        <v>0</v>
      </c>
      <c r="AN145" s="288"/>
      <c r="AO145" s="288"/>
      <c r="AQ145" s="289">
        <v>0</v>
      </c>
    </row>
    <row r="146" spans="1:43">
      <c r="A146" s="115">
        <v>44340</v>
      </c>
      <c r="B146" s="11">
        <v>4.2500000000000003E-2</v>
      </c>
      <c r="C146" s="34">
        <f>AVERAGE($B$3:B146)</f>
        <v>4.3486206896551867E-2</v>
      </c>
      <c r="D146" s="287">
        <f t="shared" si="16"/>
        <v>0</v>
      </c>
      <c r="E146" s="287">
        <f>AVERAGE($D$3:D146)</f>
        <v>0</v>
      </c>
      <c r="F146" s="115"/>
      <c r="G146" s="115"/>
      <c r="H146" s="287">
        <f t="shared" si="17"/>
        <v>0</v>
      </c>
      <c r="I146" s="287">
        <f>AVERAGE($H$3:H146)</f>
        <v>0</v>
      </c>
      <c r="J146" s="288"/>
      <c r="K146" s="288"/>
      <c r="L146" s="288"/>
      <c r="M146" s="288">
        <f t="shared" si="18"/>
        <v>0</v>
      </c>
      <c r="N146" s="287">
        <f>AVERAGE($M$3:M146)</f>
        <v>0</v>
      </c>
      <c r="O146" s="288"/>
      <c r="P146" s="288"/>
      <c r="Q146" s="288"/>
      <c r="R146" s="288">
        <f t="shared" si="19"/>
        <v>0</v>
      </c>
      <c r="S146" s="287">
        <f>AVERAGE($R$3:R146)</f>
        <v>0</v>
      </c>
      <c r="T146" s="288"/>
      <c r="U146" s="288"/>
      <c r="V146" s="288"/>
      <c r="W146" s="288">
        <f t="shared" si="20"/>
        <v>0</v>
      </c>
      <c r="X146" s="287">
        <f>AVERAGE($W$3:W146)</f>
        <v>0</v>
      </c>
      <c r="Y146" s="288"/>
      <c r="Z146" s="288"/>
      <c r="AA146" s="288"/>
      <c r="AB146" s="288">
        <f t="shared" si="21"/>
        <v>0</v>
      </c>
      <c r="AC146" s="288"/>
      <c r="AD146" s="288"/>
      <c r="AE146" s="288"/>
      <c r="AF146" s="288"/>
      <c r="AG146" s="167">
        <f t="shared" si="22"/>
        <v>0</v>
      </c>
      <c r="AK146" s="288"/>
      <c r="AL146" s="287">
        <f t="shared" si="23"/>
        <v>0</v>
      </c>
      <c r="AM146" s="287">
        <f>AVERAGE($AL$3:AL146)</f>
        <v>0</v>
      </c>
      <c r="AN146" s="288"/>
      <c r="AO146" s="288"/>
      <c r="AQ146" s="289">
        <v>0</v>
      </c>
    </row>
    <row r="147" spans="1:43">
      <c r="A147" s="115">
        <v>44341</v>
      </c>
      <c r="B147" s="11">
        <v>4.2500000000000003E-2</v>
      </c>
      <c r="C147" s="34">
        <f>AVERAGE($B$3:B147)</f>
        <v>4.3477777777777921E-2</v>
      </c>
      <c r="D147" s="287">
        <f t="shared" si="16"/>
        <v>0</v>
      </c>
      <c r="E147" s="287">
        <f>AVERAGE($D$3:D147)</f>
        <v>0</v>
      </c>
      <c r="F147" s="115"/>
      <c r="G147" s="115"/>
      <c r="H147" s="287">
        <f t="shared" si="17"/>
        <v>0</v>
      </c>
      <c r="I147" s="287">
        <f>AVERAGE($H$3:H147)</f>
        <v>0</v>
      </c>
      <c r="J147" s="288"/>
      <c r="K147" s="288"/>
      <c r="L147" s="288"/>
      <c r="M147" s="288">
        <f t="shared" si="18"/>
        <v>0</v>
      </c>
      <c r="N147" s="287">
        <f>AVERAGE($M$3:M147)</f>
        <v>0</v>
      </c>
      <c r="O147" s="288"/>
      <c r="P147" s="288"/>
      <c r="Q147" s="288"/>
      <c r="R147" s="288">
        <f t="shared" si="19"/>
        <v>0</v>
      </c>
      <c r="S147" s="287">
        <f>AVERAGE($R$3:R147)</f>
        <v>0</v>
      </c>
      <c r="T147" s="288"/>
      <c r="U147" s="288"/>
      <c r="V147" s="288"/>
      <c r="W147" s="288">
        <f t="shared" si="20"/>
        <v>0</v>
      </c>
      <c r="X147" s="287">
        <f>AVERAGE($W$3:W147)</f>
        <v>0</v>
      </c>
      <c r="Y147" s="288"/>
      <c r="Z147" s="288"/>
      <c r="AA147" s="288"/>
      <c r="AB147" s="288">
        <f t="shared" si="21"/>
        <v>0</v>
      </c>
      <c r="AC147" s="288"/>
      <c r="AD147" s="288"/>
      <c r="AE147" s="288"/>
      <c r="AF147" s="288"/>
      <c r="AG147" s="167">
        <f t="shared" si="22"/>
        <v>0</v>
      </c>
      <c r="AK147" s="288"/>
      <c r="AL147" s="287">
        <f t="shared" si="23"/>
        <v>0</v>
      </c>
      <c r="AM147" s="287">
        <f>AVERAGE($AL$3:AL147)</f>
        <v>0</v>
      </c>
      <c r="AN147" s="288"/>
      <c r="AO147" s="288"/>
      <c r="AQ147" s="289">
        <v>0</v>
      </c>
    </row>
    <row r="148" spans="1:43">
      <c r="A148" s="115">
        <v>44342</v>
      </c>
      <c r="B148" s="11">
        <v>4.2500000000000003E-2</v>
      </c>
      <c r="C148" s="34">
        <f>AVERAGE($B$3:B148)</f>
        <v>4.3469491525423877E-2</v>
      </c>
      <c r="D148" s="287">
        <f t="shared" si="16"/>
        <v>0</v>
      </c>
      <c r="E148" s="287">
        <f>AVERAGE($D$3:D148)</f>
        <v>0</v>
      </c>
      <c r="F148" s="115"/>
      <c r="G148" s="115"/>
      <c r="H148" s="287">
        <f t="shared" si="17"/>
        <v>0</v>
      </c>
      <c r="I148" s="287">
        <f>AVERAGE($H$3:H148)</f>
        <v>0</v>
      </c>
      <c r="J148" s="288"/>
      <c r="K148" s="288"/>
      <c r="L148" s="288"/>
      <c r="M148" s="288">
        <f t="shared" si="18"/>
        <v>0</v>
      </c>
      <c r="N148" s="287">
        <f>AVERAGE($M$3:M148)</f>
        <v>0</v>
      </c>
      <c r="O148" s="288"/>
      <c r="P148" s="288"/>
      <c r="Q148" s="288"/>
      <c r="R148" s="288">
        <f t="shared" si="19"/>
        <v>0</v>
      </c>
      <c r="S148" s="287">
        <f>AVERAGE($R$3:R148)</f>
        <v>0</v>
      </c>
      <c r="T148" s="288"/>
      <c r="U148" s="288"/>
      <c r="V148" s="288"/>
      <c r="W148" s="288">
        <f t="shared" si="20"/>
        <v>0</v>
      </c>
      <c r="X148" s="287">
        <f>AVERAGE($W$3:W148)</f>
        <v>0</v>
      </c>
      <c r="Y148" s="288"/>
      <c r="Z148" s="288"/>
      <c r="AA148" s="288"/>
      <c r="AB148" s="288">
        <f t="shared" si="21"/>
        <v>0</v>
      </c>
      <c r="AC148" s="288"/>
      <c r="AD148" s="288"/>
      <c r="AE148" s="288"/>
      <c r="AF148" s="288"/>
      <c r="AG148" s="167">
        <f t="shared" si="22"/>
        <v>0</v>
      </c>
      <c r="AK148" s="288"/>
      <c r="AL148" s="287">
        <f t="shared" si="23"/>
        <v>0</v>
      </c>
      <c r="AM148" s="287">
        <f>AVERAGE($AL$3:AL148)</f>
        <v>0</v>
      </c>
      <c r="AN148" s="288"/>
      <c r="AO148" s="288"/>
      <c r="AQ148" s="289">
        <v>0</v>
      </c>
    </row>
    <row r="149" spans="1:43">
      <c r="A149" s="115">
        <v>44343</v>
      </c>
      <c r="B149" s="11">
        <v>4.2500000000000003E-2</v>
      </c>
      <c r="C149" s="34">
        <f>AVERAGE($B$3:B149)</f>
        <v>4.3461344537815277E-2</v>
      </c>
      <c r="D149" s="287">
        <f t="shared" si="16"/>
        <v>0</v>
      </c>
      <c r="E149" s="287">
        <f>AVERAGE($D$3:D149)</f>
        <v>0</v>
      </c>
      <c r="F149" s="115"/>
      <c r="G149" s="115"/>
      <c r="H149" s="287">
        <f t="shared" si="17"/>
        <v>0</v>
      </c>
      <c r="I149" s="287">
        <f>AVERAGE($H$3:H149)</f>
        <v>0</v>
      </c>
      <c r="J149" s="288"/>
      <c r="K149" s="288"/>
      <c r="L149" s="288"/>
      <c r="M149" s="288">
        <f t="shared" si="18"/>
        <v>0</v>
      </c>
      <c r="N149" s="287">
        <f>AVERAGE($M$3:M149)</f>
        <v>0</v>
      </c>
      <c r="O149" s="288"/>
      <c r="P149" s="288"/>
      <c r="Q149" s="288"/>
      <c r="R149" s="288">
        <f t="shared" si="19"/>
        <v>0</v>
      </c>
      <c r="S149" s="287">
        <f>AVERAGE($R$3:R149)</f>
        <v>0</v>
      </c>
      <c r="T149" s="288"/>
      <c r="U149" s="288"/>
      <c r="V149" s="288"/>
      <c r="W149" s="288">
        <f t="shared" si="20"/>
        <v>0</v>
      </c>
      <c r="X149" s="287">
        <f>AVERAGE($W$3:W149)</f>
        <v>0</v>
      </c>
      <c r="Y149" s="288"/>
      <c r="Z149" s="288"/>
      <c r="AA149" s="288"/>
      <c r="AB149" s="288">
        <f t="shared" si="21"/>
        <v>0</v>
      </c>
      <c r="AC149" s="288"/>
      <c r="AD149" s="288"/>
      <c r="AE149" s="288"/>
      <c r="AF149" s="288"/>
      <c r="AG149" s="167">
        <f t="shared" si="22"/>
        <v>0</v>
      </c>
      <c r="AK149" s="288"/>
      <c r="AL149" s="287">
        <f t="shared" si="23"/>
        <v>0</v>
      </c>
      <c r="AM149" s="287">
        <f>AVERAGE($AL$3:AL149)</f>
        <v>0</v>
      </c>
      <c r="AN149" s="288"/>
      <c r="AO149" s="288"/>
      <c r="AQ149" s="289">
        <v>0</v>
      </c>
    </row>
    <row r="150" spans="1:43">
      <c r="A150" s="115">
        <v>44344</v>
      </c>
      <c r="B150" s="11">
        <v>4.2500000000000003E-2</v>
      </c>
      <c r="C150" s="34">
        <f>AVERAGE($B$3:B150)</f>
        <v>4.3453333333333483E-2</v>
      </c>
      <c r="D150" s="287">
        <f t="shared" si="16"/>
        <v>0</v>
      </c>
      <c r="E150" s="287">
        <f>AVERAGE($D$3:D150)</f>
        <v>0</v>
      </c>
      <c r="F150" s="115"/>
      <c r="G150" s="115"/>
      <c r="H150" s="287">
        <f t="shared" si="17"/>
        <v>0</v>
      </c>
      <c r="I150" s="287">
        <f>AVERAGE($H$3:H150)</f>
        <v>0</v>
      </c>
      <c r="J150" s="288"/>
      <c r="K150" s="288"/>
      <c r="L150" s="288"/>
      <c r="M150" s="288">
        <f t="shared" si="18"/>
        <v>0</v>
      </c>
      <c r="N150" s="287">
        <f>AVERAGE($M$3:M150)</f>
        <v>0</v>
      </c>
      <c r="O150" s="288"/>
      <c r="P150" s="288"/>
      <c r="Q150" s="288"/>
      <c r="R150" s="288">
        <f t="shared" si="19"/>
        <v>0</v>
      </c>
      <c r="S150" s="287">
        <f>AVERAGE($R$3:R150)</f>
        <v>0</v>
      </c>
      <c r="T150" s="288"/>
      <c r="U150" s="288"/>
      <c r="V150" s="288"/>
      <c r="W150" s="288">
        <f t="shared" si="20"/>
        <v>0</v>
      </c>
      <c r="X150" s="287">
        <f>AVERAGE($W$3:W150)</f>
        <v>0</v>
      </c>
      <c r="Y150" s="288"/>
      <c r="Z150" s="288"/>
      <c r="AA150" s="288"/>
      <c r="AB150" s="288">
        <f t="shared" si="21"/>
        <v>0</v>
      </c>
      <c r="AC150" s="288"/>
      <c r="AD150" s="288"/>
      <c r="AE150" s="288"/>
      <c r="AF150" s="288"/>
      <c r="AG150" s="167">
        <f t="shared" si="22"/>
        <v>0</v>
      </c>
      <c r="AK150" s="288"/>
      <c r="AL150" s="287">
        <f t="shared" si="23"/>
        <v>0</v>
      </c>
      <c r="AM150" s="287">
        <f>AVERAGE($AL$3:AL150)</f>
        <v>0</v>
      </c>
      <c r="AN150" s="288"/>
      <c r="AO150" s="288"/>
      <c r="AQ150" s="289">
        <v>0</v>
      </c>
    </row>
    <row r="151" spans="1:43">
      <c r="A151" s="115">
        <v>44345</v>
      </c>
      <c r="B151" s="11">
        <v>4.2500000000000003E-2</v>
      </c>
      <c r="C151" s="34">
        <f>AVERAGE($B$3:B151)</f>
        <v>4.3445454545454697E-2</v>
      </c>
      <c r="D151" s="287">
        <f t="shared" si="16"/>
        <v>0</v>
      </c>
      <c r="E151" s="287">
        <f>AVERAGE($D$3:D151)</f>
        <v>0</v>
      </c>
      <c r="F151" s="115"/>
      <c r="G151" s="115"/>
      <c r="H151" s="287">
        <f t="shared" si="17"/>
        <v>0</v>
      </c>
      <c r="I151" s="287">
        <f>AVERAGE($H$3:H151)</f>
        <v>0</v>
      </c>
      <c r="J151" s="288"/>
      <c r="K151" s="288"/>
      <c r="L151" s="288"/>
      <c r="M151" s="288">
        <f t="shared" si="18"/>
        <v>0</v>
      </c>
      <c r="N151" s="287">
        <f>AVERAGE($M$3:M151)</f>
        <v>0</v>
      </c>
      <c r="O151" s="288"/>
      <c r="P151" s="288"/>
      <c r="Q151" s="288"/>
      <c r="R151" s="288">
        <f t="shared" si="19"/>
        <v>0</v>
      </c>
      <c r="S151" s="287">
        <f>AVERAGE($R$3:R151)</f>
        <v>0</v>
      </c>
      <c r="T151" s="288"/>
      <c r="U151" s="288"/>
      <c r="V151" s="288"/>
      <c r="W151" s="288">
        <f t="shared" si="20"/>
        <v>0</v>
      </c>
      <c r="X151" s="287">
        <f>AVERAGE($W$3:W151)</f>
        <v>0</v>
      </c>
      <c r="Y151" s="288"/>
      <c r="Z151" s="288"/>
      <c r="AA151" s="288"/>
      <c r="AB151" s="288">
        <f t="shared" si="21"/>
        <v>0</v>
      </c>
      <c r="AC151" s="288"/>
      <c r="AD151" s="288"/>
      <c r="AE151" s="288"/>
      <c r="AF151" s="288"/>
      <c r="AG151" s="167">
        <f t="shared" si="22"/>
        <v>0</v>
      </c>
      <c r="AK151" s="288"/>
      <c r="AL151" s="287">
        <f t="shared" si="23"/>
        <v>0</v>
      </c>
      <c r="AM151" s="287">
        <f>AVERAGE($AL$3:AL151)</f>
        <v>0</v>
      </c>
      <c r="AN151" s="288"/>
      <c r="AO151" s="288"/>
      <c r="AQ151" s="289">
        <v>0</v>
      </c>
    </row>
    <row r="152" spans="1:43">
      <c r="A152" s="115">
        <v>44346</v>
      </c>
      <c r="B152" s="11">
        <v>4.2500000000000003E-2</v>
      </c>
      <c r="C152" s="34">
        <f>AVERAGE($B$3:B152)</f>
        <v>4.3437704918032942E-2</v>
      </c>
      <c r="D152" s="287">
        <f t="shared" si="16"/>
        <v>0</v>
      </c>
      <c r="E152" s="287">
        <f>AVERAGE($D$3:D152)</f>
        <v>0</v>
      </c>
      <c r="F152" s="115"/>
      <c r="G152" s="115"/>
      <c r="H152" s="287">
        <f t="shared" si="17"/>
        <v>0</v>
      </c>
      <c r="I152" s="287">
        <f>AVERAGE($H$3:H152)</f>
        <v>0</v>
      </c>
      <c r="J152" s="288"/>
      <c r="K152" s="288"/>
      <c r="L152" s="288"/>
      <c r="M152" s="288">
        <f t="shared" si="18"/>
        <v>0</v>
      </c>
      <c r="N152" s="287">
        <f>AVERAGE($M$3:M152)</f>
        <v>0</v>
      </c>
      <c r="O152" s="288"/>
      <c r="P152" s="288"/>
      <c r="Q152" s="288"/>
      <c r="R152" s="288">
        <f t="shared" si="19"/>
        <v>0</v>
      </c>
      <c r="S152" s="287">
        <f>AVERAGE($R$3:R152)</f>
        <v>0</v>
      </c>
      <c r="T152" s="288"/>
      <c r="U152" s="288"/>
      <c r="V152" s="288"/>
      <c r="W152" s="288">
        <f t="shared" si="20"/>
        <v>0</v>
      </c>
      <c r="X152" s="287">
        <f>AVERAGE($W$3:W152)</f>
        <v>0</v>
      </c>
      <c r="Y152" s="288"/>
      <c r="Z152" s="288"/>
      <c r="AA152" s="288"/>
      <c r="AB152" s="288">
        <f t="shared" si="21"/>
        <v>0</v>
      </c>
      <c r="AC152" s="288"/>
      <c r="AD152" s="288"/>
      <c r="AE152" s="288"/>
      <c r="AF152" s="288"/>
      <c r="AG152" s="167">
        <f t="shared" si="22"/>
        <v>0</v>
      </c>
      <c r="AK152" s="288"/>
      <c r="AL152" s="287">
        <f t="shared" si="23"/>
        <v>0</v>
      </c>
      <c r="AM152" s="287">
        <f>AVERAGE($AL$3:AL152)</f>
        <v>0</v>
      </c>
      <c r="AN152" s="288"/>
      <c r="AO152" s="288"/>
      <c r="AQ152" s="289">
        <v>0</v>
      </c>
    </row>
    <row r="153" spans="1:43">
      <c r="A153" s="115">
        <v>44347</v>
      </c>
      <c r="B153" s="11">
        <v>4.2500000000000003E-2</v>
      </c>
      <c r="C153" s="34">
        <f>AVERAGE($B$3:B153)</f>
        <v>4.3430081300813168E-2</v>
      </c>
      <c r="D153" s="287">
        <f t="shared" si="16"/>
        <v>0</v>
      </c>
      <c r="E153" s="287">
        <f>AVERAGE($D$3:D153)</f>
        <v>0</v>
      </c>
      <c r="F153" s="115"/>
      <c r="G153" s="115"/>
      <c r="H153" s="287">
        <f t="shared" si="17"/>
        <v>0</v>
      </c>
      <c r="I153" s="287">
        <f>AVERAGE($H$3:H153)</f>
        <v>0</v>
      </c>
      <c r="J153" s="288"/>
      <c r="K153" s="288"/>
      <c r="L153" s="288"/>
      <c r="M153" s="288">
        <f t="shared" si="18"/>
        <v>0</v>
      </c>
      <c r="N153" s="287">
        <f>AVERAGE($M$3:M153)</f>
        <v>0</v>
      </c>
      <c r="O153" s="288"/>
      <c r="P153" s="288"/>
      <c r="Q153" s="288"/>
      <c r="R153" s="288">
        <f t="shared" si="19"/>
        <v>0</v>
      </c>
      <c r="S153" s="287">
        <f>AVERAGE($R$3:R153)</f>
        <v>0</v>
      </c>
      <c r="T153" s="288"/>
      <c r="U153" s="288"/>
      <c r="V153" s="288"/>
      <c r="W153" s="288">
        <f t="shared" si="20"/>
        <v>0</v>
      </c>
      <c r="X153" s="287">
        <f>AVERAGE($W$3:W153)</f>
        <v>0</v>
      </c>
      <c r="Y153" s="288"/>
      <c r="Z153" s="288"/>
      <c r="AA153" s="288"/>
      <c r="AB153" s="288">
        <f t="shared" si="21"/>
        <v>0</v>
      </c>
      <c r="AC153" s="288"/>
      <c r="AD153" s="288"/>
      <c r="AE153" s="288"/>
      <c r="AF153" s="288"/>
      <c r="AG153" s="167">
        <f t="shared" si="22"/>
        <v>0</v>
      </c>
      <c r="AK153" s="288"/>
      <c r="AL153" s="287">
        <f t="shared" si="23"/>
        <v>0</v>
      </c>
      <c r="AM153" s="287">
        <f>AVERAGE($AL$3:AL153)</f>
        <v>0</v>
      </c>
      <c r="AN153" s="288"/>
      <c r="AO153" s="288"/>
      <c r="AQ153" s="289">
        <v>0</v>
      </c>
    </row>
    <row r="154" spans="1:43">
      <c r="A154" s="115">
        <v>44348</v>
      </c>
      <c r="B154" s="11">
        <v>4.24E-2</v>
      </c>
      <c r="C154" s="34">
        <f>AVERAGE($B$3:B154)</f>
        <v>4.3421774193548542E-2</v>
      </c>
      <c r="D154" s="287">
        <f t="shared" si="16"/>
        <v>0</v>
      </c>
      <c r="E154" s="287">
        <f>AVERAGE($D$3:D154)</f>
        <v>0</v>
      </c>
      <c r="F154" s="115"/>
      <c r="G154" s="115"/>
      <c r="H154" s="287">
        <f t="shared" si="17"/>
        <v>0</v>
      </c>
      <c r="I154" s="287">
        <f>AVERAGE($H$3:H154)</f>
        <v>0</v>
      </c>
      <c r="J154" s="288"/>
      <c r="K154" s="288"/>
      <c r="L154" s="288"/>
      <c r="M154" s="288">
        <f t="shared" si="18"/>
        <v>0</v>
      </c>
      <c r="N154" s="287">
        <f>AVERAGE($M$3:M154)</f>
        <v>0</v>
      </c>
      <c r="O154" s="288"/>
      <c r="P154" s="288"/>
      <c r="Q154" s="288"/>
      <c r="R154" s="288">
        <f t="shared" si="19"/>
        <v>0</v>
      </c>
      <c r="S154" s="287">
        <f>AVERAGE($R$3:R154)</f>
        <v>0</v>
      </c>
      <c r="T154" s="288"/>
      <c r="U154" s="288"/>
      <c r="V154" s="288"/>
      <c r="W154" s="288">
        <f t="shared" si="20"/>
        <v>0</v>
      </c>
      <c r="X154" s="287">
        <f>AVERAGE($W$3:W154)</f>
        <v>0</v>
      </c>
      <c r="Y154" s="288"/>
      <c r="Z154" s="288"/>
      <c r="AA154" s="288"/>
      <c r="AB154" s="288">
        <f t="shared" si="21"/>
        <v>0</v>
      </c>
      <c r="AC154" s="288"/>
      <c r="AD154" s="288"/>
      <c r="AE154" s="288"/>
      <c r="AF154" s="288"/>
      <c r="AG154" s="167">
        <f t="shared" si="22"/>
        <v>0</v>
      </c>
      <c r="AK154" s="288"/>
      <c r="AL154" s="287">
        <f t="shared" si="23"/>
        <v>0</v>
      </c>
      <c r="AM154" s="287">
        <f>AVERAGE($AL$3:AL154)</f>
        <v>0</v>
      </c>
      <c r="AN154" s="288"/>
      <c r="AO154" s="288"/>
      <c r="AQ154" s="289">
        <v>0</v>
      </c>
    </row>
    <row r="155" spans="1:43">
      <c r="A155" s="115">
        <v>44349</v>
      </c>
      <c r="B155" s="11">
        <v>4.24E-2</v>
      </c>
      <c r="C155" s="34">
        <f>AVERAGE($B$3:B155)</f>
        <v>4.3413600000000149E-2</v>
      </c>
      <c r="D155" s="287">
        <f t="shared" si="16"/>
        <v>0</v>
      </c>
      <c r="E155" s="287">
        <f>AVERAGE($D$3:D155)</f>
        <v>0</v>
      </c>
      <c r="F155" s="115"/>
      <c r="G155" s="115"/>
      <c r="H155" s="287">
        <f t="shared" si="17"/>
        <v>0</v>
      </c>
      <c r="I155" s="287">
        <f>AVERAGE($H$3:H155)</f>
        <v>0</v>
      </c>
      <c r="J155" s="288"/>
      <c r="K155" s="288"/>
      <c r="L155" s="288"/>
      <c r="M155" s="288">
        <f t="shared" si="18"/>
        <v>0</v>
      </c>
      <c r="N155" s="287">
        <f>AVERAGE($M$3:M155)</f>
        <v>0</v>
      </c>
      <c r="O155" s="288"/>
      <c r="P155" s="288"/>
      <c r="Q155" s="288"/>
      <c r="R155" s="288">
        <f t="shared" si="19"/>
        <v>0</v>
      </c>
      <c r="S155" s="287">
        <f>AVERAGE($R$3:R155)</f>
        <v>0</v>
      </c>
      <c r="T155" s="288"/>
      <c r="U155" s="288"/>
      <c r="V155" s="288"/>
      <c r="W155" s="288">
        <f t="shared" si="20"/>
        <v>0</v>
      </c>
      <c r="X155" s="287">
        <f>AVERAGE($W$3:W155)</f>
        <v>0</v>
      </c>
      <c r="Y155" s="288"/>
      <c r="Z155" s="288"/>
      <c r="AA155" s="288"/>
      <c r="AB155" s="288">
        <f t="shared" si="21"/>
        <v>0</v>
      </c>
      <c r="AC155" s="288"/>
      <c r="AD155" s="288"/>
      <c r="AE155" s="288"/>
      <c r="AF155" s="288"/>
      <c r="AG155" s="167">
        <f t="shared" si="22"/>
        <v>0</v>
      </c>
      <c r="AK155" s="288"/>
      <c r="AL155" s="287">
        <f t="shared" si="23"/>
        <v>0</v>
      </c>
      <c r="AM155" s="287">
        <f>AVERAGE($AL$3:AL155)</f>
        <v>0</v>
      </c>
      <c r="AN155" s="288"/>
      <c r="AO155" s="288"/>
      <c r="AQ155" s="289">
        <v>0</v>
      </c>
    </row>
    <row r="156" spans="1:43">
      <c r="A156" s="115">
        <v>44350</v>
      </c>
      <c r="B156" s="11">
        <v>4.24E-2</v>
      </c>
      <c r="C156" s="34">
        <f>AVERAGE($B$3:B156)</f>
        <v>4.3405555555555704E-2</v>
      </c>
      <c r="D156" s="287">
        <f t="shared" si="16"/>
        <v>0</v>
      </c>
      <c r="E156" s="287">
        <f>AVERAGE($D$3:D156)</f>
        <v>0</v>
      </c>
      <c r="F156" s="115"/>
      <c r="G156" s="115"/>
      <c r="H156" s="287">
        <f t="shared" si="17"/>
        <v>0</v>
      </c>
      <c r="I156" s="287">
        <f>AVERAGE($H$3:H156)</f>
        <v>0</v>
      </c>
      <c r="J156" s="288"/>
      <c r="K156" s="288"/>
      <c r="L156" s="288"/>
      <c r="M156" s="288">
        <f t="shared" si="18"/>
        <v>0</v>
      </c>
      <c r="N156" s="287">
        <f>AVERAGE($M$3:M156)</f>
        <v>0</v>
      </c>
      <c r="O156" s="288"/>
      <c r="P156" s="288"/>
      <c r="Q156" s="288"/>
      <c r="R156" s="288">
        <f t="shared" si="19"/>
        <v>0</v>
      </c>
      <c r="S156" s="287">
        <f>AVERAGE($R$3:R156)</f>
        <v>0</v>
      </c>
      <c r="T156" s="288"/>
      <c r="U156" s="288"/>
      <c r="V156" s="288"/>
      <c r="W156" s="288">
        <f t="shared" si="20"/>
        <v>0</v>
      </c>
      <c r="X156" s="287">
        <f>AVERAGE($W$3:W156)</f>
        <v>0</v>
      </c>
      <c r="Y156" s="288"/>
      <c r="Z156" s="288"/>
      <c r="AA156" s="288"/>
      <c r="AB156" s="288">
        <f t="shared" si="21"/>
        <v>0</v>
      </c>
      <c r="AC156" s="288"/>
      <c r="AD156" s="288"/>
      <c r="AE156" s="288"/>
      <c r="AF156" s="288"/>
      <c r="AG156" s="167">
        <f t="shared" si="22"/>
        <v>0</v>
      </c>
      <c r="AK156" s="288"/>
      <c r="AL156" s="287">
        <f t="shared" si="23"/>
        <v>0</v>
      </c>
      <c r="AM156" s="287">
        <f>AVERAGE($AL$3:AL156)</f>
        <v>0</v>
      </c>
      <c r="AN156" s="288"/>
      <c r="AO156" s="288"/>
      <c r="AQ156" s="289">
        <v>0</v>
      </c>
    </row>
    <row r="157" spans="1:43">
      <c r="A157" s="115">
        <v>44351</v>
      </c>
      <c r="B157" s="11">
        <v>4.24E-2</v>
      </c>
      <c r="C157" s="34">
        <f>AVERAGE($B$3:B157)</f>
        <v>4.3397637795275737E-2</v>
      </c>
      <c r="D157" s="287">
        <f t="shared" si="16"/>
        <v>0</v>
      </c>
      <c r="E157" s="287">
        <f>AVERAGE($D$3:D157)</f>
        <v>0</v>
      </c>
      <c r="F157" s="115"/>
      <c r="G157" s="115"/>
      <c r="H157" s="287">
        <f t="shared" si="17"/>
        <v>0</v>
      </c>
      <c r="I157" s="287">
        <f>AVERAGE($H$3:H157)</f>
        <v>0</v>
      </c>
      <c r="J157" s="288"/>
      <c r="K157" s="288"/>
      <c r="L157" s="288"/>
      <c r="M157" s="288">
        <f t="shared" si="18"/>
        <v>0</v>
      </c>
      <c r="N157" s="287">
        <f>AVERAGE($M$3:M157)</f>
        <v>0</v>
      </c>
      <c r="O157" s="288"/>
      <c r="P157" s="288"/>
      <c r="Q157" s="288"/>
      <c r="R157" s="288">
        <f t="shared" si="19"/>
        <v>0</v>
      </c>
      <c r="S157" s="287">
        <f>AVERAGE($R$3:R157)</f>
        <v>0</v>
      </c>
      <c r="T157" s="288"/>
      <c r="U157" s="288"/>
      <c r="V157" s="288"/>
      <c r="W157" s="288">
        <f t="shared" si="20"/>
        <v>0</v>
      </c>
      <c r="X157" s="287">
        <f>AVERAGE($W$3:W157)</f>
        <v>0</v>
      </c>
      <c r="Y157" s="288"/>
      <c r="Z157" s="288"/>
      <c r="AA157" s="288"/>
      <c r="AB157" s="288">
        <f t="shared" si="21"/>
        <v>0</v>
      </c>
      <c r="AC157" s="288"/>
      <c r="AD157" s="288"/>
      <c r="AE157" s="288"/>
      <c r="AF157" s="288"/>
      <c r="AG157" s="167">
        <f t="shared" si="22"/>
        <v>0</v>
      </c>
      <c r="AK157" s="288"/>
      <c r="AL157" s="287">
        <f t="shared" si="23"/>
        <v>0</v>
      </c>
      <c r="AM157" s="287">
        <f>AVERAGE($AL$3:AL157)</f>
        <v>0</v>
      </c>
      <c r="AN157" s="288"/>
      <c r="AO157" s="288"/>
      <c r="AQ157" s="289">
        <v>0</v>
      </c>
    </row>
    <row r="158" spans="1:43">
      <c r="A158" s="115">
        <v>44352</v>
      </c>
      <c r="B158" s="11">
        <v>4.24E-2</v>
      </c>
      <c r="C158" s="34">
        <f>AVERAGE($B$3:B158)</f>
        <v>4.3389843750000143E-2</v>
      </c>
      <c r="D158" s="287">
        <f t="shared" si="16"/>
        <v>0</v>
      </c>
      <c r="E158" s="287">
        <f>AVERAGE($D$3:D158)</f>
        <v>0</v>
      </c>
      <c r="F158" s="115"/>
      <c r="G158" s="115"/>
      <c r="H158" s="287">
        <f t="shared" si="17"/>
        <v>0</v>
      </c>
      <c r="I158" s="287">
        <f>AVERAGE($H$3:H158)</f>
        <v>0</v>
      </c>
      <c r="J158" s="288"/>
      <c r="K158" s="288"/>
      <c r="L158" s="288"/>
      <c r="M158" s="288">
        <f t="shared" si="18"/>
        <v>0</v>
      </c>
      <c r="N158" s="287">
        <f>AVERAGE($M$3:M158)</f>
        <v>0</v>
      </c>
      <c r="O158" s="288"/>
      <c r="P158" s="288"/>
      <c r="Q158" s="288"/>
      <c r="R158" s="288">
        <f t="shared" si="19"/>
        <v>0</v>
      </c>
      <c r="S158" s="287">
        <f>AVERAGE($R$3:R158)</f>
        <v>0</v>
      </c>
      <c r="T158" s="288"/>
      <c r="U158" s="288"/>
      <c r="V158" s="288"/>
      <c r="W158" s="288">
        <f t="shared" si="20"/>
        <v>0</v>
      </c>
      <c r="X158" s="287">
        <f>AVERAGE($W$3:W158)</f>
        <v>0</v>
      </c>
      <c r="Y158" s="288"/>
      <c r="Z158" s="288"/>
      <c r="AA158" s="288"/>
      <c r="AB158" s="288">
        <f t="shared" si="21"/>
        <v>0</v>
      </c>
      <c r="AC158" s="288"/>
      <c r="AD158" s="288"/>
      <c r="AE158" s="288"/>
      <c r="AF158" s="288"/>
      <c r="AG158" s="167">
        <f t="shared" si="22"/>
        <v>0</v>
      </c>
      <c r="AK158" s="288"/>
      <c r="AL158" s="287">
        <f t="shared" si="23"/>
        <v>0</v>
      </c>
      <c r="AM158" s="287">
        <f>AVERAGE($AL$3:AL158)</f>
        <v>0</v>
      </c>
      <c r="AN158" s="288"/>
      <c r="AO158" s="288"/>
      <c r="AQ158" s="289">
        <v>0</v>
      </c>
    </row>
    <row r="159" spans="1:43">
      <c r="A159" s="115">
        <v>44353</v>
      </c>
      <c r="B159" s="11">
        <v>4.24E-2</v>
      </c>
      <c r="C159" s="34">
        <f>AVERAGE($B$3:B159)</f>
        <v>4.3382170542635802E-2</v>
      </c>
      <c r="D159" s="287">
        <f t="shared" si="16"/>
        <v>0</v>
      </c>
      <c r="E159" s="287">
        <f>AVERAGE($D$3:D159)</f>
        <v>0</v>
      </c>
      <c r="F159" s="115"/>
      <c r="G159" s="115"/>
      <c r="H159" s="287">
        <f t="shared" si="17"/>
        <v>0</v>
      </c>
      <c r="I159" s="287">
        <f>AVERAGE($H$3:H159)</f>
        <v>0</v>
      </c>
      <c r="J159" s="288"/>
      <c r="K159" s="288"/>
      <c r="L159" s="288"/>
      <c r="M159" s="288">
        <f t="shared" si="18"/>
        <v>0</v>
      </c>
      <c r="N159" s="287">
        <f>AVERAGE($M$3:M159)</f>
        <v>0</v>
      </c>
      <c r="O159" s="288"/>
      <c r="P159" s="288"/>
      <c r="Q159" s="288"/>
      <c r="R159" s="288">
        <f t="shared" si="19"/>
        <v>0</v>
      </c>
      <c r="S159" s="287">
        <f>AVERAGE($R$3:R159)</f>
        <v>0</v>
      </c>
      <c r="T159" s="288"/>
      <c r="U159" s="288"/>
      <c r="V159" s="288"/>
      <c r="W159" s="288">
        <f t="shared" si="20"/>
        <v>0</v>
      </c>
      <c r="X159" s="287">
        <f>AVERAGE($W$3:W159)</f>
        <v>0</v>
      </c>
      <c r="Y159" s="288"/>
      <c r="Z159" s="288"/>
      <c r="AA159" s="288"/>
      <c r="AB159" s="288">
        <f t="shared" si="21"/>
        <v>0</v>
      </c>
      <c r="AC159" s="288"/>
      <c r="AD159" s="288"/>
      <c r="AE159" s="288"/>
      <c r="AF159" s="288"/>
      <c r="AG159" s="167">
        <f t="shared" si="22"/>
        <v>0</v>
      </c>
      <c r="AK159" s="288"/>
      <c r="AL159" s="287">
        <f t="shared" si="23"/>
        <v>0</v>
      </c>
      <c r="AM159" s="287">
        <f>AVERAGE($AL$3:AL159)</f>
        <v>0</v>
      </c>
      <c r="AN159" s="288"/>
      <c r="AO159" s="288"/>
      <c r="AQ159" s="289">
        <v>0</v>
      </c>
    </row>
    <row r="160" spans="1:43">
      <c r="A160" s="115">
        <v>44354</v>
      </c>
      <c r="B160" s="11">
        <v>4.24E-2</v>
      </c>
      <c r="C160" s="34">
        <f>AVERAGE($B$3:B160)</f>
        <v>4.3374615384615518E-2</v>
      </c>
      <c r="D160" s="287">
        <f t="shared" si="16"/>
        <v>0</v>
      </c>
      <c r="E160" s="287">
        <f>AVERAGE($D$3:D160)</f>
        <v>0</v>
      </c>
      <c r="F160" s="115"/>
      <c r="G160" s="115"/>
      <c r="H160" s="287">
        <f t="shared" si="17"/>
        <v>0</v>
      </c>
      <c r="I160" s="287">
        <f>AVERAGE($H$3:H160)</f>
        <v>0</v>
      </c>
      <c r="J160" s="288"/>
      <c r="K160" s="288"/>
      <c r="L160" s="288"/>
      <c r="M160" s="288">
        <f t="shared" si="18"/>
        <v>0</v>
      </c>
      <c r="N160" s="287">
        <f>AVERAGE($M$3:M160)</f>
        <v>0</v>
      </c>
      <c r="O160" s="288"/>
      <c r="P160" s="288"/>
      <c r="Q160" s="288"/>
      <c r="R160" s="288">
        <f t="shared" si="19"/>
        <v>0</v>
      </c>
      <c r="S160" s="287">
        <f>AVERAGE($R$3:R160)</f>
        <v>0</v>
      </c>
      <c r="T160" s="288"/>
      <c r="U160" s="288"/>
      <c r="V160" s="288"/>
      <c r="W160" s="288">
        <f t="shared" si="20"/>
        <v>0</v>
      </c>
      <c r="X160" s="287">
        <f>AVERAGE($W$3:W160)</f>
        <v>0</v>
      </c>
      <c r="Y160" s="288"/>
      <c r="Z160" s="288"/>
      <c r="AA160" s="288"/>
      <c r="AB160" s="288">
        <f t="shared" si="21"/>
        <v>0</v>
      </c>
      <c r="AC160" s="288"/>
      <c r="AD160" s="288"/>
      <c r="AE160" s="288"/>
      <c r="AF160" s="288"/>
      <c r="AG160" s="167">
        <f t="shared" si="22"/>
        <v>0</v>
      </c>
      <c r="AK160" s="288"/>
      <c r="AL160" s="287">
        <f t="shared" si="23"/>
        <v>0</v>
      </c>
      <c r="AM160" s="287">
        <f>AVERAGE($AL$3:AL160)</f>
        <v>0</v>
      </c>
      <c r="AN160" s="288"/>
      <c r="AO160" s="288"/>
      <c r="AQ160" s="289">
        <v>0</v>
      </c>
    </row>
    <row r="161" spans="1:43">
      <c r="A161" s="115">
        <v>44355</v>
      </c>
      <c r="B161" s="11">
        <v>4.24E-2</v>
      </c>
      <c r="C161" s="34">
        <f>AVERAGE($B$3:B161)</f>
        <v>4.336717557251922E-2</v>
      </c>
      <c r="D161" s="287">
        <f t="shared" si="16"/>
        <v>0</v>
      </c>
      <c r="E161" s="287">
        <f>AVERAGE($D$3:D161)</f>
        <v>0</v>
      </c>
      <c r="F161" s="115"/>
      <c r="G161" s="115"/>
      <c r="H161" s="287">
        <f t="shared" si="17"/>
        <v>0</v>
      </c>
      <c r="I161" s="287">
        <f>AVERAGE($H$3:H161)</f>
        <v>0</v>
      </c>
      <c r="J161" s="288"/>
      <c r="K161" s="288"/>
      <c r="L161" s="288"/>
      <c r="M161" s="288">
        <f t="shared" si="18"/>
        <v>0</v>
      </c>
      <c r="N161" s="287">
        <f>AVERAGE($M$3:M161)</f>
        <v>0</v>
      </c>
      <c r="O161" s="288"/>
      <c r="P161" s="288"/>
      <c r="Q161" s="288"/>
      <c r="R161" s="288">
        <f t="shared" si="19"/>
        <v>0</v>
      </c>
      <c r="S161" s="287">
        <f>AVERAGE($R$3:R161)</f>
        <v>0</v>
      </c>
      <c r="T161" s="288"/>
      <c r="U161" s="288"/>
      <c r="V161" s="288"/>
      <c r="W161" s="288">
        <f t="shared" si="20"/>
        <v>0</v>
      </c>
      <c r="X161" s="287">
        <f>AVERAGE($W$3:W161)</f>
        <v>0</v>
      </c>
      <c r="Y161" s="288"/>
      <c r="Z161" s="288"/>
      <c r="AA161" s="288"/>
      <c r="AB161" s="288">
        <f t="shared" si="21"/>
        <v>0</v>
      </c>
      <c r="AC161" s="288"/>
      <c r="AD161" s="288"/>
      <c r="AE161" s="288"/>
      <c r="AF161" s="288"/>
      <c r="AG161" s="167">
        <f t="shared" si="22"/>
        <v>0</v>
      </c>
      <c r="AK161" s="288"/>
      <c r="AL161" s="287">
        <f t="shared" si="23"/>
        <v>0</v>
      </c>
      <c r="AM161" s="287">
        <f>AVERAGE($AL$3:AL161)</f>
        <v>0</v>
      </c>
      <c r="AN161" s="288"/>
      <c r="AO161" s="288"/>
      <c r="AQ161" s="289">
        <v>0</v>
      </c>
    </row>
    <row r="162" spans="1:43">
      <c r="A162" s="115">
        <v>44356</v>
      </c>
      <c r="B162" s="11">
        <v>4.24E-2</v>
      </c>
      <c r="C162" s="34">
        <f>AVERAGE($B$3:B162)</f>
        <v>4.3359848484848619E-2</v>
      </c>
      <c r="D162" s="287">
        <f t="shared" si="16"/>
        <v>0</v>
      </c>
      <c r="E162" s="287">
        <f>AVERAGE($D$3:D162)</f>
        <v>0</v>
      </c>
      <c r="F162" s="115"/>
      <c r="G162" s="115"/>
      <c r="H162" s="287">
        <f t="shared" si="17"/>
        <v>0</v>
      </c>
      <c r="I162" s="287">
        <f>AVERAGE($H$3:H162)</f>
        <v>0</v>
      </c>
      <c r="J162" s="288"/>
      <c r="K162" s="288"/>
      <c r="L162" s="288"/>
      <c r="M162" s="288">
        <f t="shared" si="18"/>
        <v>0</v>
      </c>
      <c r="N162" s="287">
        <f>AVERAGE($M$3:M162)</f>
        <v>0</v>
      </c>
      <c r="O162" s="288"/>
      <c r="P162" s="288"/>
      <c r="Q162" s="288"/>
      <c r="R162" s="288">
        <f t="shared" si="19"/>
        <v>0</v>
      </c>
      <c r="S162" s="287">
        <f>AVERAGE($R$3:R162)</f>
        <v>0</v>
      </c>
      <c r="T162" s="288"/>
      <c r="U162" s="288"/>
      <c r="V162" s="288"/>
      <c r="W162" s="288">
        <f t="shared" si="20"/>
        <v>0</v>
      </c>
      <c r="X162" s="287">
        <f>AVERAGE($W$3:W162)</f>
        <v>0</v>
      </c>
      <c r="Y162" s="288"/>
      <c r="Z162" s="288"/>
      <c r="AA162" s="288"/>
      <c r="AB162" s="288">
        <f t="shared" si="21"/>
        <v>0</v>
      </c>
      <c r="AC162" s="288"/>
      <c r="AD162" s="288"/>
      <c r="AE162" s="288"/>
      <c r="AF162" s="288"/>
      <c r="AG162" s="167">
        <f t="shared" si="22"/>
        <v>0</v>
      </c>
      <c r="AK162" s="288"/>
      <c r="AL162" s="287">
        <f t="shared" si="23"/>
        <v>0</v>
      </c>
      <c r="AM162" s="287">
        <f>AVERAGE($AL$3:AL162)</f>
        <v>0</v>
      </c>
      <c r="AN162" s="288"/>
      <c r="AO162" s="288"/>
      <c r="AQ162" s="289">
        <v>0</v>
      </c>
    </row>
    <row r="163" spans="1:43">
      <c r="A163" s="115">
        <v>44357</v>
      </c>
      <c r="B163" s="11">
        <v>4.24E-2</v>
      </c>
      <c r="C163" s="34">
        <f>AVERAGE($B$3:B163)</f>
        <v>4.3352631578947497E-2</v>
      </c>
      <c r="D163" s="287">
        <f t="shared" si="16"/>
        <v>0</v>
      </c>
      <c r="E163" s="287">
        <f>AVERAGE($D$3:D163)</f>
        <v>0</v>
      </c>
      <c r="F163" s="115"/>
      <c r="G163" s="115"/>
      <c r="H163" s="287">
        <f t="shared" si="17"/>
        <v>0</v>
      </c>
      <c r="I163" s="287">
        <f>AVERAGE($H$3:H163)</f>
        <v>0</v>
      </c>
      <c r="J163" s="288"/>
      <c r="K163" s="288"/>
      <c r="L163" s="288"/>
      <c r="M163" s="288">
        <f t="shared" si="18"/>
        <v>0</v>
      </c>
      <c r="N163" s="287">
        <f>AVERAGE($M$3:M163)</f>
        <v>0</v>
      </c>
      <c r="O163" s="288"/>
      <c r="P163" s="288"/>
      <c r="Q163" s="288"/>
      <c r="R163" s="288">
        <f t="shared" si="19"/>
        <v>0</v>
      </c>
      <c r="S163" s="287">
        <f>AVERAGE($R$3:R163)</f>
        <v>0</v>
      </c>
      <c r="T163" s="288"/>
      <c r="U163" s="288"/>
      <c r="V163" s="288"/>
      <c r="W163" s="288">
        <f t="shared" si="20"/>
        <v>0</v>
      </c>
      <c r="X163" s="287">
        <f>AVERAGE($W$3:W163)</f>
        <v>0</v>
      </c>
      <c r="Y163" s="288"/>
      <c r="Z163" s="288"/>
      <c r="AA163" s="288"/>
      <c r="AB163" s="288">
        <f t="shared" si="21"/>
        <v>0</v>
      </c>
      <c r="AC163" s="288"/>
      <c r="AD163" s="288"/>
      <c r="AE163" s="288"/>
      <c r="AF163" s="288"/>
      <c r="AG163" s="167">
        <f t="shared" si="22"/>
        <v>0</v>
      </c>
      <c r="AK163" s="288"/>
      <c r="AL163" s="287">
        <f t="shared" si="23"/>
        <v>0</v>
      </c>
      <c r="AM163" s="287">
        <f>AVERAGE($AL$3:AL163)</f>
        <v>0</v>
      </c>
      <c r="AN163" s="288"/>
      <c r="AO163" s="288"/>
      <c r="AQ163" s="289">
        <v>0</v>
      </c>
    </row>
    <row r="164" spans="1:43">
      <c r="A164" s="115">
        <v>44358</v>
      </c>
      <c r="B164" s="11">
        <v>4.24E-2</v>
      </c>
      <c r="C164" s="34">
        <f>AVERAGE($B$3:B164)</f>
        <v>4.3345522388059825E-2</v>
      </c>
      <c r="D164" s="287">
        <f t="shared" si="16"/>
        <v>0</v>
      </c>
      <c r="E164" s="287">
        <f>AVERAGE($D$3:D164)</f>
        <v>0</v>
      </c>
      <c r="F164" s="115"/>
      <c r="G164" s="115"/>
      <c r="H164" s="287">
        <f t="shared" si="17"/>
        <v>0</v>
      </c>
      <c r="I164" s="287">
        <f>AVERAGE($H$3:H164)</f>
        <v>0</v>
      </c>
      <c r="J164" s="288"/>
      <c r="K164" s="288"/>
      <c r="L164" s="288"/>
      <c r="M164" s="288">
        <f t="shared" si="18"/>
        <v>0</v>
      </c>
      <c r="N164" s="287">
        <f>AVERAGE($M$3:M164)</f>
        <v>0</v>
      </c>
      <c r="O164" s="288"/>
      <c r="P164" s="288"/>
      <c r="Q164" s="288"/>
      <c r="R164" s="288">
        <f t="shared" si="19"/>
        <v>0</v>
      </c>
      <c r="S164" s="287">
        <f>AVERAGE($R$3:R164)</f>
        <v>0</v>
      </c>
      <c r="T164" s="288"/>
      <c r="U164" s="288"/>
      <c r="V164" s="288"/>
      <c r="W164" s="288">
        <f t="shared" si="20"/>
        <v>0</v>
      </c>
      <c r="X164" s="287">
        <f>AVERAGE($W$3:W164)</f>
        <v>0</v>
      </c>
      <c r="Y164" s="288"/>
      <c r="Z164" s="288"/>
      <c r="AA164" s="288"/>
      <c r="AB164" s="288">
        <f t="shared" si="21"/>
        <v>0</v>
      </c>
      <c r="AC164" s="288"/>
      <c r="AD164" s="288"/>
      <c r="AE164" s="288"/>
      <c r="AF164" s="288"/>
      <c r="AG164" s="167">
        <f t="shared" si="22"/>
        <v>0</v>
      </c>
      <c r="AK164" s="288"/>
      <c r="AL164" s="287">
        <f t="shared" si="23"/>
        <v>0</v>
      </c>
      <c r="AM164" s="287">
        <f>AVERAGE($AL$3:AL164)</f>
        <v>0</v>
      </c>
      <c r="AN164" s="288"/>
      <c r="AO164" s="288"/>
      <c r="AQ164" s="289">
        <v>0</v>
      </c>
    </row>
    <row r="165" spans="1:43">
      <c r="A165" s="115">
        <v>44359</v>
      </c>
      <c r="B165" s="11">
        <v>4.24E-2</v>
      </c>
      <c r="C165" s="34">
        <f>AVERAGE($B$3:B165)</f>
        <v>4.3338518518518644E-2</v>
      </c>
      <c r="D165" s="287">
        <f t="shared" si="16"/>
        <v>0</v>
      </c>
      <c r="E165" s="287">
        <f>AVERAGE($D$3:D165)</f>
        <v>0</v>
      </c>
      <c r="F165" s="115"/>
      <c r="G165" s="115"/>
      <c r="H165" s="287">
        <f t="shared" si="17"/>
        <v>0</v>
      </c>
      <c r="I165" s="287">
        <f>AVERAGE($H$3:H165)</f>
        <v>0</v>
      </c>
      <c r="J165" s="288"/>
      <c r="K165" s="288"/>
      <c r="L165" s="288"/>
      <c r="M165" s="288">
        <f t="shared" si="18"/>
        <v>0</v>
      </c>
      <c r="N165" s="287">
        <f>AVERAGE($M$3:M165)</f>
        <v>0</v>
      </c>
      <c r="O165" s="288"/>
      <c r="P165" s="288"/>
      <c r="Q165" s="288"/>
      <c r="R165" s="288">
        <f t="shared" si="19"/>
        <v>0</v>
      </c>
      <c r="S165" s="287">
        <f>AVERAGE($R$3:R165)</f>
        <v>0</v>
      </c>
      <c r="T165" s="288"/>
      <c r="U165" s="288"/>
      <c r="V165" s="288"/>
      <c r="W165" s="288">
        <f t="shared" si="20"/>
        <v>0</v>
      </c>
      <c r="X165" s="287">
        <f>AVERAGE($W$3:W165)</f>
        <v>0</v>
      </c>
      <c r="Y165" s="288"/>
      <c r="Z165" s="288"/>
      <c r="AA165" s="288"/>
      <c r="AB165" s="288">
        <f t="shared" si="21"/>
        <v>0</v>
      </c>
      <c r="AC165" s="288"/>
      <c r="AD165" s="288"/>
      <c r="AE165" s="288"/>
      <c r="AF165" s="288"/>
      <c r="AG165" s="167">
        <f t="shared" si="22"/>
        <v>0</v>
      </c>
      <c r="AK165" s="288"/>
      <c r="AL165" s="287">
        <f t="shared" si="23"/>
        <v>0</v>
      </c>
      <c r="AM165" s="287">
        <f>AVERAGE($AL$3:AL165)</f>
        <v>0</v>
      </c>
      <c r="AN165" s="288"/>
      <c r="AO165" s="288"/>
      <c r="AQ165" s="289">
        <v>0</v>
      </c>
    </row>
    <row r="166" spans="1:43">
      <c r="A166" s="115">
        <v>44360</v>
      </c>
      <c r="B166" s="11">
        <v>4.24E-2</v>
      </c>
      <c r="C166" s="34">
        <f>AVERAGE($B$3:B166)</f>
        <v>4.3331617647058944E-2</v>
      </c>
      <c r="D166" s="287">
        <f t="shared" si="16"/>
        <v>0</v>
      </c>
      <c r="E166" s="287">
        <f>AVERAGE($D$3:D166)</f>
        <v>0</v>
      </c>
      <c r="F166" s="115"/>
      <c r="G166" s="115"/>
      <c r="H166" s="287">
        <f t="shared" si="17"/>
        <v>0</v>
      </c>
      <c r="I166" s="287">
        <f>AVERAGE($H$3:H166)</f>
        <v>0</v>
      </c>
      <c r="J166" s="288"/>
      <c r="K166" s="288"/>
      <c r="L166" s="288"/>
      <c r="M166" s="288">
        <f t="shared" si="18"/>
        <v>0</v>
      </c>
      <c r="N166" s="287">
        <f>AVERAGE($M$3:M166)</f>
        <v>0</v>
      </c>
      <c r="O166" s="288"/>
      <c r="P166" s="288"/>
      <c r="Q166" s="288"/>
      <c r="R166" s="288">
        <f t="shared" si="19"/>
        <v>0</v>
      </c>
      <c r="S166" s="287">
        <f>AVERAGE($R$3:R166)</f>
        <v>0</v>
      </c>
      <c r="T166" s="288"/>
      <c r="U166" s="288"/>
      <c r="V166" s="288"/>
      <c r="W166" s="288">
        <f t="shared" si="20"/>
        <v>0</v>
      </c>
      <c r="X166" s="287">
        <f>AVERAGE($W$3:W166)</f>
        <v>0</v>
      </c>
      <c r="Y166" s="288"/>
      <c r="Z166" s="288"/>
      <c r="AA166" s="288"/>
      <c r="AB166" s="288">
        <f t="shared" si="21"/>
        <v>0</v>
      </c>
      <c r="AC166" s="288"/>
      <c r="AD166" s="288"/>
      <c r="AE166" s="288"/>
      <c r="AF166" s="288"/>
      <c r="AG166" s="167">
        <f t="shared" si="22"/>
        <v>0</v>
      </c>
      <c r="AK166" s="288"/>
      <c r="AL166" s="287">
        <f t="shared" si="23"/>
        <v>0</v>
      </c>
      <c r="AM166" s="287">
        <f>AVERAGE($AL$3:AL166)</f>
        <v>0</v>
      </c>
      <c r="AN166" s="288"/>
      <c r="AO166" s="288"/>
      <c r="AQ166" s="289">
        <v>0</v>
      </c>
    </row>
    <row r="167" spans="1:43">
      <c r="A167" s="115">
        <v>44361</v>
      </c>
      <c r="B167" s="11">
        <v>4.24E-2</v>
      </c>
      <c r="C167" s="34">
        <f>AVERAGE($B$3:B167)</f>
        <v>4.3324817518248293E-2</v>
      </c>
      <c r="D167" s="287">
        <f t="shared" si="16"/>
        <v>0</v>
      </c>
      <c r="E167" s="287">
        <f>AVERAGE($D$3:D167)</f>
        <v>0</v>
      </c>
      <c r="F167" s="115"/>
      <c r="G167" s="115"/>
      <c r="H167" s="287">
        <f t="shared" si="17"/>
        <v>0</v>
      </c>
      <c r="I167" s="287">
        <f>AVERAGE($H$3:H167)</f>
        <v>0</v>
      </c>
      <c r="J167" s="288"/>
      <c r="K167" s="288"/>
      <c r="L167" s="288"/>
      <c r="M167" s="288">
        <f t="shared" si="18"/>
        <v>0</v>
      </c>
      <c r="N167" s="287">
        <f>AVERAGE($M$3:M167)</f>
        <v>0</v>
      </c>
      <c r="O167" s="288"/>
      <c r="P167" s="288"/>
      <c r="Q167" s="288"/>
      <c r="R167" s="288">
        <f t="shared" si="19"/>
        <v>0</v>
      </c>
      <c r="S167" s="287">
        <f>AVERAGE($R$3:R167)</f>
        <v>0</v>
      </c>
      <c r="T167" s="288"/>
      <c r="U167" s="288"/>
      <c r="V167" s="288"/>
      <c r="W167" s="288">
        <f t="shared" si="20"/>
        <v>0</v>
      </c>
      <c r="X167" s="287">
        <f>AVERAGE($W$3:W167)</f>
        <v>0</v>
      </c>
      <c r="Y167" s="288"/>
      <c r="Z167" s="288"/>
      <c r="AA167" s="288"/>
      <c r="AB167" s="288">
        <f t="shared" si="21"/>
        <v>0</v>
      </c>
      <c r="AC167" s="288"/>
      <c r="AD167" s="288"/>
      <c r="AE167" s="288"/>
      <c r="AF167" s="288"/>
      <c r="AG167" s="167">
        <f t="shared" si="22"/>
        <v>0</v>
      </c>
      <c r="AK167" s="288"/>
      <c r="AL167" s="287">
        <f t="shared" si="23"/>
        <v>0</v>
      </c>
      <c r="AM167" s="287">
        <f>AVERAGE($AL$3:AL167)</f>
        <v>0</v>
      </c>
      <c r="AN167" s="288"/>
      <c r="AO167" s="288"/>
      <c r="AQ167" s="289">
        <v>0</v>
      </c>
    </row>
    <row r="168" spans="1:43">
      <c r="A168" s="115">
        <v>44362</v>
      </c>
      <c r="B168" s="11">
        <v>4.24E-2</v>
      </c>
      <c r="C168" s="34">
        <f>AVERAGE($B$3:B168)</f>
        <v>4.3318115942029098E-2</v>
      </c>
      <c r="D168" s="287">
        <f t="shared" si="16"/>
        <v>0</v>
      </c>
      <c r="E168" s="287">
        <f>AVERAGE($D$3:D168)</f>
        <v>0</v>
      </c>
      <c r="F168" s="115"/>
      <c r="G168" s="115"/>
      <c r="H168" s="287">
        <f t="shared" si="17"/>
        <v>0</v>
      </c>
      <c r="I168" s="287">
        <f>AVERAGE($H$3:H168)</f>
        <v>0</v>
      </c>
      <c r="J168" s="288"/>
      <c r="K168" s="288"/>
      <c r="L168" s="288"/>
      <c r="M168" s="288">
        <f t="shared" si="18"/>
        <v>0</v>
      </c>
      <c r="N168" s="287">
        <f>AVERAGE($M$3:M168)</f>
        <v>0</v>
      </c>
      <c r="O168" s="288"/>
      <c r="P168" s="288"/>
      <c r="Q168" s="288"/>
      <c r="R168" s="288">
        <f t="shared" si="19"/>
        <v>0</v>
      </c>
      <c r="S168" s="287">
        <f>AVERAGE($R$3:R168)</f>
        <v>0</v>
      </c>
      <c r="T168" s="288"/>
      <c r="U168" s="288"/>
      <c r="V168" s="288"/>
      <c r="W168" s="288">
        <f t="shared" si="20"/>
        <v>0</v>
      </c>
      <c r="X168" s="287">
        <f>AVERAGE($W$3:W168)</f>
        <v>0</v>
      </c>
      <c r="Y168" s="288"/>
      <c r="Z168" s="288"/>
      <c r="AA168" s="288"/>
      <c r="AB168" s="288">
        <f t="shared" si="21"/>
        <v>0</v>
      </c>
      <c r="AC168" s="288"/>
      <c r="AD168" s="288"/>
      <c r="AE168" s="288"/>
      <c r="AF168" s="288"/>
      <c r="AG168" s="167">
        <f t="shared" si="22"/>
        <v>0</v>
      </c>
      <c r="AK168" s="288"/>
      <c r="AL168" s="287">
        <f t="shared" si="23"/>
        <v>0</v>
      </c>
      <c r="AM168" s="287">
        <f>AVERAGE($AL$3:AL168)</f>
        <v>0</v>
      </c>
      <c r="AN168" s="288"/>
      <c r="AO168" s="288"/>
      <c r="AQ168" s="289">
        <v>0</v>
      </c>
    </row>
    <row r="169" spans="1:43">
      <c r="A169" s="115">
        <v>44363</v>
      </c>
      <c r="B169" s="11">
        <v>4.24E-2</v>
      </c>
      <c r="C169" s="34">
        <f>AVERAGE($B$3:B169)</f>
        <v>4.3311510791367018E-2</v>
      </c>
      <c r="D169" s="287">
        <f t="shared" si="16"/>
        <v>0</v>
      </c>
      <c r="E169" s="287">
        <f>AVERAGE($D$3:D169)</f>
        <v>0</v>
      </c>
      <c r="F169" s="115"/>
      <c r="G169" s="115"/>
      <c r="H169" s="287">
        <f t="shared" si="17"/>
        <v>0</v>
      </c>
      <c r="I169" s="287">
        <f>AVERAGE($H$3:H169)</f>
        <v>0</v>
      </c>
      <c r="J169" s="288"/>
      <c r="K169" s="288"/>
      <c r="L169" s="288"/>
      <c r="M169" s="288">
        <f t="shared" si="18"/>
        <v>0</v>
      </c>
      <c r="N169" s="287">
        <f>AVERAGE($M$3:M169)</f>
        <v>0</v>
      </c>
      <c r="O169" s="288"/>
      <c r="P169" s="288"/>
      <c r="Q169" s="288"/>
      <c r="R169" s="288">
        <f t="shared" si="19"/>
        <v>0</v>
      </c>
      <c r="S169" s="287">
        <f>AVERAGE($R$3:R169)</f>
        <v>0</v>
      </c>
      <c r="T169" s="288"/>
      <c r="U169" s="288"/>
      <c r="V169" s="288"/>
      <c r="W169" s="288">
        <f t="shared" si="20"/>
        <v>0</v>
      </c>
      <c r="X169" s="287">
        <f>AVERAGE($W$3:W169)</f>
        <v>0</v>
      </c>
      <c r="Y169" s="288"/>
      <c r="Z169" s="288"/>
      <c r="AA169" s="288"/>
      <c r="AB169" s="288">
        <f t="shared" si="21"/>
        <v>0</v>
      </c>
      <c r="AC169" s="288"/>
      <c r="AD169" s="288"/>
      <c r="AE169" s="288"/>
      <c r="AF169" s="288"/>
      <c r="AG169" s="167">
        <f t="shared" si="22"/>
        <v>0</v>
      </c>
      <c r="AK169" s="288"/>
      <c r="AL169" s="287">
        <f t="shared" si="23"/>
        <v>0</v>
      </c>
      <c r="AM169" s="287">
        <f>AVERAGE($AL$3:AL169)</f>
        <v>0</v>
      </c>
      <c r="AN169" s="288"/>
      <c r="AO169" s="288"/>
      <c r="AQ169" s="289">
        <v>0</v>
      </c>
    </row>
    <row r="170" spans="1:43">
      <c r="A170" s="115">
        <v>44364</v>
      </c>
      <c r="B170" s="11">
        <v>4.24E-2</v>
      </c>
      <c r="C170" s="34">
        <f>AVERAGE($B$3:B170)</f>
        <v>4.3305000000000114E-2</v>
      </c>
      <c r="D170" s="287">
        <f t="shared" si="16"/>
        <v>0</v>
      </c>
      <c r="E170" s="287">
        <f>AVERAGE($D$3:D170)</f>
        <v>0</v>
      </c>
      <c r="F170" s="115"/>
      <c r="G170" s="115"/>
      <c r="H170" s="287">
        <f t="shared" si="17"/>
        <v>0</v>
      </c>
      <c r="I170" s="287">
        <f>AVERAGE($H$3:H170)</f>
        <v>0</v>
      </c>
      <c r="J170" s="288"/>
      <c r="K170" s="288"/>
      <c r="L170" s="288"/>
      <c r="M170" s="288">
        <f t="shared" si="18"/>
        <v>0</v>
      </c>
      <c r="N170" s="287">
        <f>AVERAGE($M$3:M170)</f>
        <v>0</v>
      </c>
      <c r="O170" s="288"/>
      <c r="P170" s="288"/>
      <c r="Q170" s="288"/>
      <c r="R170" s="288">
        <f t="shared" si="19"/>
        <v>0</v>
      </c>
      <c r="S170" s="287">
        <f>AVERAGE($R$3:R170)</f>
        <v>0</v>
      </c>
      <c r="T170" s="288"/>
      <c r="U170" s="288"/>
      <c r="V170" s="288"/>
      <c r="W170" s="288">
        <f t="shared" si="20"/>
        <v>0</v>
      </c>
      <c r="X170" s="287">
        <f>AVERAGE($W$3:W170)</f>
        <v>0</v>
      </c>
      <c r="Y170" s="288"/>
      <c r="Z170" s="288"/>
      <c r="AA170" s="288"/>
      <c r="AB170" s="288">
        <f t="shared" si="21"/>
        <v>0</v>
      </c>
      <c r="AC170" s="288"/>
      <c r="AD170" s="288"/>
      <c r="AE170" s="288"/>
      <c r="AF170" s="288"/>
      <c r="AG170" s="167">
        <f t="shared" si="22"/>
        <v>0</v>
      </c>
      <c r="AK170" s="288"/>
      <c r="AL170" s="287">
        <f t="shared" si="23"/>
        <v>0</v>
      </c>
      <c r="AM170" s="287">
        <f>AVERAGE($AL$3:AL170)</f>
        <v>0</v>
      </c>
      <c r="AN170" s="288"/>
      <c r="AO170" s="288"/>
      <c r="AQ170" s="289">
        <v>0</v>
      </c>
    </row>
    <row r="171" spans="1:43">
      <c r="A171" s="115">
        <v>44365</v>
      </c>
      <c r="B171" s="11">
        <v>4.24E-2</v>
      </c>
      <c r="C171" s="34">
        <f>AVERAGE($B$3:B171)</f>
        <v>4.3298581560283794E-2</v>
      </c>
      <c r="D171" s="287">
        <f t="shared" si="16"/>
        <v>0</v>
      </c>
      <c r="E171" s="287">
        <f>AVERAGE($D$3:D171)</f>
        <v>0</v>
      </c>
      <c r="F171" s="115"/>
      <c r="G171" s="115"/>
      <c r="H171" s="287">
        <f t="shared" si="17"/>
        <v>0</v>
      </c>
      <c r="I171" s="287">
        <f>AVERAGE($H$3:H171)</f>
        <v>0</v>
      </c>
      <c r="J171" s="288"/>
      <c r="K171" s="288"/>
      <c r="L171" s="288"/>
      <c r="M171" s="288">
        <f t="shared" si="18"/>
        <v>0</v>
      </c>
      <c r="N171" s="287">
        <f>AVERAGE($M$3:M171)</f>
        <v>0</v>
      </c>
      <c r="O171" s="288"/>
      <c r="P171" s="288"/>
      <c r="Q171" s="288"/>
      <c r="R171" s="288">
        <f t="shared" si="19"/>
        <v>0</v>
      </c>
      <c r="S171" s="287">
        <f>AVERAGE($R$3:R171)</f>
        <v>0</v>
      </c>
      <c r="T171" s="288"/>
      <c r="U171" s="288"/>
      <c r="V171" s="288"/>
      <c r="W171" s="288">
        <f t="shared" si="20"/>
        <v>0</v>
      </c>
      <c r="X171" s="287">
        <f>AVERAGE($W$3:W171)</f>
        <v>0</v>
      </c>
      <c r="Y171" s="288"/>
      <c r="Z171" s="288"/>
      <c r="AA171" s="288"/>
      <c r="AB171" s="288">
        <f t="shared" si="21"/>
        <v>0</v>
      </c>
      <c r="AC171" s="288"/>
      <c r="AD171" s="288"/>
      <c r="AE171" s="288"/>
      <c r="AF171" s="288"/>
      <c r="AG171" s="167">
        <f t="shared" si="22"/>
        <v>0</v>
      </c>
      <c r="AK171" s="288"/>
      <c r="AL171" s="287">
        <f t="shared" si="23"/>
        <v>0</v>
      </c>
      <c r="AM171" s="287">
        <f>AVERAGE($AL$3:AL171)</f>
        <v>0</v>
      </c>
      <c r="AN171" s="288"/>
      <c r="AO171" s="288"/>
      <c r="AQ171" s="289">
        <v>0</v>
      </c>
    </row>
    <row r="172" spans="1:43">
      <c r="A172" s="115">
        <v>44366</v>
      </c>
      <c r="B172" s="11">
        <v>4.24E-2</v>
      </c>
      <c r="C172" s="34">
        <f>AVERAGE($B$3:B172)</f>
        <v>4.3292253521126867E-2</v>
      </c>
      <c r="D172" s="287">
        <f t="shared" si="16"/>
        <v>0</v>
      </c>
      <c r="E172" s="287">
        <f>AVERAGE($D$3:D172)</f>
        <v>0</v>
      </c>
      <c r="F172" s="115"/>
      <c r="G172" s="115"/>
      <c r="H172" s="287">
        <f t="shared" si="17"/>
        <v>0</v>
      </c>
      <c r="I172" s="287">
        <f>AVERAGE($H$3:H172)</f>
        <v>0</v>
      </c>
      <c r="J172" s="288"/>
      <c r="K172" s="288"/>
      <c r="L172" s="288"/>
      <c r="M172" s="288">
        <f t="shared" si="18"/>
        <v>0</v>
      </c>
      <c r="N172" s="287">
        <f>AVERAGE($M$3:M172)</f>
        <v>0</v>
      </c>
      <c r="O172" s="288"/>
      <c r="P172" s="288"/>
      <c r="Q172" s="288"/>
      <c r="R172" s="288">
        <f t="shared" si="19"/>
        <v>0</v>
      </c>
      <c r="S172" s="287">
        <f>AVERAGE($R$3:R172)</f>
        <v>0</v>
      </c>
      <c r="T172" s="288"/>
      <c r="U172" s="288"/>
      <c r="V172" s="288"/>
      <c r="W172" s="288">
        <f t="shared" si="20"/>
        <v>0</v>
      </c>
      <c r="X172" s="287">
        <f>AVERAGE($W$3:W172)</f>
        <v>0</v>
      </c>
      <c r="Y172" s="288"/>
      <c r="Z172" s="288"/>
      <c r="AA172" s="288"/>
      <c r="AB172" s="288">
        <f t="shared" si="21"/>
        <v>0</v>
      </c>
      <c r="AC172" s="288"/>
      <c r="AD172" s="288"/>
      <c r="AE172" s="288"/>
      <c r="AF172" s="288"/>
      <c r="AG172" s="167">
        <f t="shared" si="22"/>
        <v>0</v>
      </c>
      <c r="AK172" s="288"/>
      <c r="AL172" s="287">
        <f t="shared" si="23"/>
        <v>0</v>
      </c>
      <c r="AM172" s="287">
        <f>AVERAGE($AL$3:AL172)</f>
        <v>0</v>
      </c>
      <c r="AN172" s="288"/>
      <c r="AO172" s="288"/>
      <c r="AQ172" s="289">
        <v>0</v>
      </c>
    </row>
    <row r="173" spans="1:43">
      <c r="A173" s="115">
        <v>44367</v>
      </c>
      <c r="B173" s="11">
        <v>4.24E-2</v>
      </c>
      <c r="C173" s="34">
        <f>AVERAGE($B$3:B173)</f>
        <v>4.3286013986014088E-2</v>
      </c>
      <c r="D173" s="287">
        <f t="shared" si="16"/>
        <v>0</v>
      </c>
      <c r="E173" s="287">
        <f>AVERAGE($D$3:D173)</f>
        <v>0</v>
      </c>
      <c r="F173" s="115"/>
      <c r="G173" s="115"/>
      <c r="H173" s="287">
        <f t="shared" si="17"/>
        <v>0</v>
      </c>
      <c r="I173" s="287">
        <f>AVERAGE($H$3:H173)</f>
        <v>0</v>
      </c>
      <c r="J173" s="288"/>
      <c r="K173" s="288"/>
      <c r="L173" s="288"/>
      <c r="M173" s="288">
        <f t="shared" si="18"/>
        <v>0</v>
      </c>
      <c r="N173" s="287">
        <f>AVERAGE($M$3:M173)</f>
        <v>0</v>
      </c>
      <c r="O173" s="288"/>
      <c r="P173" s="288"/>
      <c r="Q173" s="288"/>
      <c r="R173" s="288">
        <f t="shared" si="19"/>
        <v>0</v>
      </c>
      <c r="S173" s="287">
        <f>AVERAGE($R$3:R173)</f>
        <v>0</v>
      </c>
      <c r="T173" s="288"/>
      <c r="U173" s="288"/>
      <c r="V173" s="288"/>
      <c r="W173" s="288">
        <f t="shared" si="20"/>
        <v>0</v>
      </c>
      <c r="X173" s="287">
        <f>AVERAGE($W$3:W173)</f>
        <v>0</v>
      </c>
      <c r="Y173" s="288"/>
      <c r="Z173" s="288"/>
      <c r="AA173" s="288"/>
      <c r="AB173" s="288">
        <f t="shared" si="21"/>
        <v>0</v>
      </c>
      <c r="AC173" s="288"/>
      <c r="AD173" s="288"/>
      <c r="AE173" s="288"/>
      <c r="AF173" s="288"/>
      <c r="AG173" s="167">
        <f t="shared" si="22"/>
        <v>0</v>
      </c>
      <c r="AK173" s="288"/>
      <c r="AL173" s="287">
        <f t="shared" si="23"/>
        <v>0</v>
      </c>
      <c r="AM173" s="287">
        <f>AVERAGE($AL$3:AL173)</f>
        <v>0</v>
      </c>
      <c r="AN173" s="288"/>
      <c r="AO173" s="288"/>
      <c r="AQ173" s="289">
        <v>0</v>
      </c>
    </row>
    <row r="174" spans="1:43">
      <c r="A174" s="115">
        <v>44368</v>
      </c>
      <c r="B174" s="11">
        <v>4.24E-2</v>
      </c>
      <c r="C174" s="34">
        <f>AVERAGE($B$3:B174)</f>
        <v>4.3279861111111213E-2</v>
      </c>
      <c r="D174" s="287">
        <f t="shared" si="16"/>
        <v>0</v>
      </c>
      <c r="E174" s="287">
        <f>AVERAGE($D$3:D174)</f>
        <v>0</v>
      </c>
      <c r="F174" s="115"/>
      <c r="G174" s="115"/>
      <c r="H174" s="287">
        <f t="shared" si="17"/>
        <v>0</v>
      </c>
      <c r="I174" s="287">
        <f>AVERAGE($H$3:H174)</f>
        <v>0</v>
      </c>
      <c r="J174" s="288"/>
      <c r="K174" s="288"/>
      <c r="L174" s="288"/>
      <c r="M174" s="288">
        <f t="shared" si="18"/>
        <v>0</v>
      </c>
      <c r="N174" s="287">
        <f>AVERAGE($M$3:M174)</f>
        <v>0</v>
      </c>
      <c r="O174" s="288"/>
      <c r="P174" s="288"/>
      <c r="Q174" s="288"/>
      <c r="R174" s="288">
        <f t="shared" si="19"/>
        <v>0</v>
      </c>
      <c r="S174" s="287">
        <f>AVERAGE($R$3:R174)</f>
        <v>0</v>
      </c>
      <c r="T174" s="288"/>
      <c r="U174" s="288"/>
      <c r="V174" s="288"/>
      <c r="W174" s="288">
        <f t="shared" si="20"/>
        <v>0</v>
      </c>
      <c r="X174" s="287">
        <f>AVERAGE($W$3:W174)</f>
        <v>0</v>
      </c>
      <c r="Y174" s="288"/>
      <c r="Z174" s="288"/>
      <c r="AA174" s="288"/>
      <c r="AB174" s="288">
        <f t="shared" si="21"/>
        <v>0</v>
      </c>
      <c r="AC174" s="288"/>
      <c r="AD174" s="288"/>
      <c r="AE174" s="288"/>
      <c r="AF174" s="288"/>
      <c r="AG174" s="167">
        <f t="shared" si="22"/>
        <v>0</v>
      </c>
      <c r="AK174" s="288"/>
      <c r="AL174" s="287">
        <f t="shared" si="23"/>
        <v>0</v>
      </c>
      <c r="AM174" s="287">
        <f>AVERAGE($AL$3:AL174)</f>
        <v>0</v>
      </c>
      <c r="AN174" s="288"/>
      <c r="AO174" s="288"/>
      <c r="AQ174" s="289">
        <v>0</v>
      </c>
    </row>
    <row r="175" spans="1:43">
      <c r="A175" s="115">
        <v>44369</v>
      </c>
      <c r="B175" s="11">
        <v>4.24E-2</v>
      </c>
      <c r="C175" s="34">
        <f>AVERAGE($B$3:B175)</f>
        <v>4.3273793103448373E-2</v>
      </c>
      <c r="D175" s="287">
        <f t="shared" si="16"/>
        <v>0</v>
      </c>
      <c r="E175" s="287">
        <f>AVERAGE($D$3:D175)</f>
        <v>0</v>
      </c>
      <c r="F175" s="115"/>
      <c r="G175" s="115"/>
      <c r="H175" s="287">
        <f t="shared" si="17"/>
        <v>0</v>
      </c>
      <c r="I175" s="287">
        <f>AVERAGE($H$3:H175)</f>
        <v>0</v>
      </c>
      <c r="J175" s="288"/>
      <c r="K175" s="288"/>
      <c r="L175" s="288"/>
      <c r="M175" s="288">
        <f t="shared" si="18"/>
        <v>0</v>
      </c>
      <c r="N175" s="287">
        <f>AVERAGE($M$3:M175)</f>
        <v>0</v>
      </c>
      <c r="O175" s="288"/>
      <c r="P175" s="288"/>
      <c r="Q175" s="288"/>
      <c r="R175" s="288">
        <f t="shared" si="19"/>
        <v>0</v>
      </c>
      <c r="S175" s="287">
        <f>AVERAGE($R$3:R175)</f>
        <v>0</v>
      </c>
      <c r="T175" s="288"/>
      <c r="U175" s="288"/>
      <c r="V175" s="288"/>
      <c r="W175" s="288">
        <f t="shared" si="20"/>
        <v>0</v>
      </c>
      <c r="X175" s="287">
        <f>AVERAGE($W$3:W175)</f>
        <v>0</v>
      </c>
      <c r="Y175" s="288"/>
      <c r="Z175" s="288"/>
      <c r="AA175" s="288"/>
      <c r="AB175" s="288">
        <f t="shared" si="21"/>
        <v>0</v>
      </c>
      <c r="AC175" s="288"/>
      <c r="AD175" s="288"/>
      <c r="AE175" s="288"/>
      <c r="AF175" s="288"/>
      <c r="AG175" s="167">
        <f t="shared" si="22"/>
        <v>0</v>
      </c>
      <c r="AK175" s="288"/>
      <c r="AL175" s="287">
        <f t="shared" si="23"/>
        <v>0</v>
      </c>
      <c r="AM175" s="287">
        <f>AVERAGE($AL$3:AL175)</f>
        <v>0</v>
      </c>
      <c r="AN175" s="288"/>
      <c r="AO175" s="288"/>
      <c r="AQ175" s="289">
        <v>0</v>
      </c>
    </row>
    <row r="176" spans="1:43">
      <c r="A176" s="115">
        <v>44370</v>
      </c>
      <c r="B176" s="11">
        <v>4.24E-2</v>
      </c>
      <c r="C176" s="34">
        <f>AVERAGE($B$3:B176)</f>
        <v>4.326780821917818E-2</v>
      </c>
      <c r="D176" s="287">
        <f t="shared" si="16"/>
        <v>0</v>
      </c>
      <c r="E176" s="287">
        <f>AVERAGE($D$3:D176)</f>
        <v>0</v>
      </c>
      <c r="F176" s="115"/>
      <c r="G176" s="115"/>
      <c r="H176" s="287">
        <f t="shared" si="17"/>
        <v>0</v>
      </c>
      <c r="I176" s="287">
        <f>AVERAGE($H$3:H176)</f>
        <v>0</v>
      </c>
      <c r="J176" s="288"/>
      <c r="K176" s="288"/>
      <c r="L176" s="288"/>
      <c r="M176" s="288">
        <f t="shared" si="18"/>
        <v>0</v>
      </c>
      <c r="N176" s="287">
        <f>AVERAGE($M$3:M176)</f>
        <v>0</v>
      </c>
      <c r="O176" s="288"/>
      <c r="P176" s="288"/>
      <c r="Q176" s="288"/>
      <c r="R176" s="288">
        <f t="shared" si="19"/>
        <v>0</v>
      </c>
      <c r="S176" s="287">
        <f>AVERAGE($R$3:R176)</f>
        <v>0</v>
      </c>
      <c r="T176" s="288"/>
      <c r="U176" s="288"/>
      <c r="V176" s="288"/>
      <c r="W176" s="288">
        <f t="shared" si="20"/>
        <v>0</v>
      </c>
      <c r="X176" s="287">
        <f>AVERAGE($W$3:W176)</f>
        <v>0</v>
      </c>
      <c r="Y176" s="288"/>
      <c r="Z176" s="288"/>
      <c r="AA176" s="288"/>
      <c r="AB176" s="288">
        <f t="shared" si="21"/>
        <v>0</v>
      </c>
      <c r="AC176" s="288"/>
      <c r="AD176" s="288"/>
      <c r="AE176" s="288"/>
      <c r="AF176" s="288"/>
      <c r="AG176" s="167">
        <f t="shared" si="22"/>
        <v>0</v>
      </c>
      <c r="AK176" s="288"/>
      <c r="AL176" s="287">
        <f t="shared" si="23"/>
        <v>0</v>
      </c>
      <c r="AM176" s="287">
        <f>AVERAGE($AL$3:AL176)</f>
        <v>0</v>
      </c>
      <c r="AN176" s="288"/>
      <c r="AO176" s="288"/>
      <c r="AQ176" s="289">
        <v>0</v>
      </c>
    </row>
    <row r="177" spans="1:43">
      <c r="A177" s="115">
        <v>44371</v>
      </c>
      <c r="B177" s="11">
        <v>4.24E-2</v>
      </c>
      <c r="C177" s="34">
        <f>AVERAGE($B$3:B177)</f>
        <v>4.3261904761904856E-2</v>
      </c>
      <c r="D177" s="287">
        <f t="shared" si="16"/>
        <v>0</v>
      </c>
      <c r="E177" s="287">
        <f>AVERAGE($D$3:D177)</f>
        <v>0</v>
      </c>
      <c r="F177" s="115"/>
      <c r="G177" s="115"/>
      <c r="H177" s="287">
        <f t="shared" si="17"/>
        <v>0</v>
      </c>
      <c r="I177" s="287">
        <f>AVERAGE($H$3:H177)</f>
        <v>0</v>
      </c>
      <c r="J177" s="288"/>
      <c r="K177" s="288"/>
      <c r="L177" s="288"/>
      <c r="M177" s="288">
        <f t="shared" si="18"/>
        <v>0</v>
      </c>
      <c r="N177" s="287">
        <f>AVERAGE($M$3:M177)</f>
        <v>0</v>
      </c>
      <c r="O177" s="288"/>
      <c r="P177" s="288"/>
      <c r="Q177" s="288"/>
      <c r="R177" s="288">
        <f t="shared" si="19"/>
        <v>0</v>
      </c>
      <c r="S177" s="287">
        <f>AVERAGE($R$3:R177)</f>
        <v>0</v>
      </c>
      <c r="T177" s="288"/>
      <c r="U177" s="288"/>
      <c r="V177" s="288"/>
      <c r="W177" s="288">
        <f t="shared" si="20"/>
        <v>0</v>
      </c>
      <c r="X177" s="287">
        <f>AVERAGE($W$3:W177)</f>
        <v>0</v>
      </c>
      <c r="Y177" s="288"/>
      <c r="Z177" s="288"/>
      <c r="AA177" s="288"/>
      <c r="AB177" s="288">
        <f t="shared" si="21"/>
        <v>0</v>
      </c>
      <c r="AC177" s="288"/>
      <c r="AD177" s="288"/>
      <c r="AE177" s="288"/>
      <c r="AF177" s="288"/>
      <c r="AG177" s="167">
        <f t="shared" si="22"/>
        <v>0</v>
      </c>
      <c r="AK177" s="288"/>
      <c r="AL177" s="287">
        <f t="shared" si="23"/>
        <v>0</v>
      </c>
      <c r="AM177" s="287">
        <f>AVERAGE($AL$3:AL177)</f>
        <v>0</v>
      </c>
      <c r="AN177" s="288"/>
      <c r="AO177" s="288"/>
      <c r="AQ177" s="289">
        <v>0</v>
      </c>
    </row>
    <row r="178" spans="1:43">
      <c r="A178" s="115">
        <v>44372</v>
      </c>
      <c r="B178" s="11">
        <v>4.24E-2</v>
      </c>
      <c r="C178" s="34">
        <f>AVERAGE($B$3:B178)</f>
        <v>4.3256081081081171E-2</v>
      </c>
      <c r="D178" s="287">
        <f t="shared" si="16"/>
        <v>0</v>
      </c>
      <c r="E178" s="287">
        <f>AVERAGE($D$3:D178)</f>
        <v>0</v>
      </c>
      <c r="F178" s="115"/>
      <c r="G178" s="115"/>
      <c r="H178" s="287">
        <f t="shared" si="17"/>
        <v>0</v>
      </c>
      <c r="I178" s="287">
        <f>AVERAGE($H$3:H178)</f>
        <v>0</v>
      </c>
      <c r="J178" s="288"/>
      <c r="K178" s="288"/>
      <c r="L178" s="288"/>
      <c r="M178" s="288">
        <f t="shared" si="18"/>
        <v>0</v>
      </c>
      <c r="N178" s="287">
        <f>AVERAGE($M$3:M178)</f>
        <v>0</v>
      </c>
      <c r="O178" s="288"/>
      <c r="P178" s="288"/>
      <c r="Q178" s="288"/>
      <c r="R178" s="288">
        <f t="shared" si="19"/>
        <v>0</v>
      </c>
      <c r="S178" s="287">
        <f>AVERAGE($R$3:R178)</f>
        <v>0</v>
      </c>
      <c r="T178" s="288"/>
      <c r="U178" s="288"/>
      <c r="V178" s="288"/>
      <c r="W178" s="288">
        <f t="shared" si="20"/>
        <v>0</v>
      </c>
      <c r="X178" s="287">
        <f>AVERAGE($W$3:W178)</f>
        <v>0</v>
      </c>
      <c r="Y178" s="288"/>
      <c r="Z178" s="288"/>
      <c r="AA178" s="288"/>
      <c r="AB178" s="288">
        <f t="shared" si="21"/>
        <v>0</v>
      </c>
      <c r="AC178" s="288"/>
      <c r="AD178" s="288"/>
      <c r="AE178" s="288"/>
      <c r="AF178" s="288"/>
      <c r="AG178" s="167">
        <f t="shared" si="22"/>
        <v>0</v>
      </c>
      <c r="AK178" s="288"/>
      <c r="AL178" s="287">
        <f t="shared" si="23"/>
        <v>0</v>
      </c>
      <c r="AM178" s="287">
        <f>AVERAGE($AL$3:AL178)</f>
        <v>0</v>
      </c>
      <c r="AN178" s="288"/>
      <c r="AO178" s="288"/>
      <c r="AQ178" s="289">
        <v>0</v>
      </c>
    </row>
    <row r="179" spans="1:43">
      <c r="A179" s="115">
        <v>44373</v>
      </c>
      <c r="B179" s="11">
        <v>4.24E-2</v>
      </c>
      <c r="C179" s="34">
        <f>AVERAGE($B$3:B179)</f>
        <v>4.3250335570469887E-2</v>
      </c>
      <c r="D179" s="287">
        <f t="shared" si="16"/>
        <v>0</v>
      </c>
      <c r="E179" s="287">
        <f>AVERAGE($D$3:D179)</f>
        <v>0</v>
      </c>
      <c r="F179" s="115"/>
      <c r="G179" s="115"/>
      <c r="H179" s="287">
        <f t="shared" si="17"/>
        <v>0</v>
      </c>
      <c r="I179" s="287">
        <f>AVERAGE($H$3:H179)</f>
        <v>0</v>
      </c>
      <c r="J179" s="288"/>
      <c r="K179" s="288"/>
      <c r="L179" s="288"/>
      <c r="M179" s="288">
        <f t="shared" si="18"/>
        <v>0</v>
      </c>
      <c r="N179" s="287">
        <f>AVERAGE($M$3:M179)</f>
        <v>0</v>
      </c>
      <c r="O179" s="288"/>
      <c r="P179" s="288"/>
      <c r="Q179" s="288"/>
      <c r="R179" s="288">
        <f t="shared" si="19"/>
        <v>0</v>
      </c>
      <c r="S179" s="287">
        <f>AVERAGE($R$3:R179)</f>
        <v>0</v>
      </c>
      <c r="T179" s="288"/>
      <c r="U179" s="288"/>
      <c r="V179" s="288"/>
      <c r="W179" s="288">
        <f t="shared" si="20"/>
        <v>0</v>
      </c>
      <c r="X179" s="287">
        <f>AVERAGE($W$3:W179)</f>
        <v>0</v>
      </c>
      <c r="Y179" s="288"/>
      <c r="Z179" s="288"/>
      <c r="AA179" s="288"/>
      <c r="AB179" s="288">
        <f t="shared" si="21"/>
        <v>0</v>
      </c>
      <c r="AC179" s="288"/>
      <c r="AD179" s="288"/>
      <c r="AE179" s="288"/>
      <c r="AF179" s="288"/>
      <c r="AG179" s="167">
        <f t="shared" si="22"/>
        <v>0</v>
      </c>
      <c r="AK179" s="288"/>
      <c r="AL179" s="287">
        <f t="shared" si="23"/>
        <v>0</v>
      </c>
      <c r="AM179" s="287">
        <f>AVERAGE($AL$3:AL179)</f>
        <v>0</v>
      </c>
      <c r="AN179" s="288"/>
      <c r="AO179" s="288"/>
      <c r="AQ179" s="289">
        <v>0</v>
      </c>
    </row>
    <row r="180" spans="1:43">
      <c r="A180" s="115">
        <v>44374</v>
      </c>
      <c r="B180" s="11">
        <v>4.24E-2</v>
      </c>
      <c r="C180" s="34">
        <f>AVERAGE($B$3:B180)</f>
        <v>4.3244666666666758E-2</v>
      </c>
      <c r="D180" s="287">
        <f t="shared" si="16"/>
        <v>0</v>
      </c>
      <c r="E180" s="287">
        <f>AVERAGE($D$3:D180)</f>
        <v>0</v>
      </c>
      <c r="F180" s="115"/>
      <c r="G180" s="115"/>
      <c r="H180" s="287">
        <f t="shared" si="17"/>
        <v>0</v>
      </c>
      <c r="I180" s="287">
        <f>AVERAGE($H$3:H180)</f>
        <v>0</v>
      </c>
      <c r="J180" s="288"/>
      <c r="K180" s="288"/>
      <c r="L180" s="288"/>
      <c r="M180" s="288">
        <f t="shared" si="18"/>
        <v>0</v>
      </c>
      <c r="N180" s="287">
        <f>AVERAGE($M$3:M180)</f>
        <v>0</v>
      </c>
      <c r="O180" s="288"/>
      <c r="P180" s="288"/>
      <c r="Q180" s="288"/>
      <c r="R180" s="288">
        <f t="shared" si="19"/>
        <v>0</v>
      </c>
      <c r="S180" s="287">
        <f>AVERAGE($R$3:R180)</f>
        <v>0</v>
      </c>
      <c r="T180" s="288"/>
      <c r="U180" s="288"/>
      <c r="V180" s="288"/>
      <c r="W180" s="288">
        <f t="shared" si="20"/>
        <v>0</v>
      </c>
      <c r="X180" s="287">
        <f>AVERAGE($W$3:W180)</f>
        <v>0</v>
      </c>
      <c r="Y180" s="288"/>
      <c r="Z180" s="288"/>
      <c r="AA180" s="288"/>
      <c r="AB180" s="288">
        <f t="shared" si="21"/>
        <v>0</v>
      </c>
      <c r="AC180" s="288"/>
      <c r="AD180" s="288"/>
      <c r="AE180" s="288"/>
      <c r="AF180" s="288"/>
      <c r="AG180" s="167">
        <f t="shared" si="22"/>
        <v>0</v>
      </c>
      <c r="AK180" s="288"/>
      <c r="AL180" s="287">
        <f t="shared" si="23"/>
        <v>0</v>
      </c>
      <c r="AM180" s="287">
        <f>AVERAGE($AL$3:AL180)</f>
        <v>0</v>
      </c>
      <c r="AN180" s="288"/>
      <c r="AO180" s="288"/>
      <c r="AQ180" s="289">
        <v>0</v>
      </c>
    </row>
    <row r="181" spans="1:43">
      <c r="A181" s="115">
        <v>44375</v>
      </c>
      <c r="B181" s="11">
        <v>4.24E-2</v>
      </c>
      <c r="C181" s="34">
        <f>AVERAGE($B$3:B181)</f>
        <v>4.3239072847682206E-2</v>
      </c>
      <c r="D181" s="287">
        <f t="shared" si="16"/>
        <v>0</v>
      </c>
      <c r="E181" s="287">
        <f>AVERAGE($D$3:D181)</f>
        <v>0</v>
      </c>
      <c r="F181" s="115"/>
      <c r="G181" s="115"/>
      <c r="H181" s="287">
        <f t="shared" si="17"/>
        <v>0</v>
      </c>
      <c r="I181" s="287">
        <f>AVERAGE($H$3:H181)</f>
        <v>0</v>
      </c>
      <c r="J181" s="288"/>
      <c r="K181" s="288"/>
      <c r="L181" s="288"/>
      <c r="M181" s="288">
        <f t="shared" si="18"/>
        <v>0</v>
      </c>
      <c r="N181" s="287">
        <f>AVERAGE($M$3:M181)</f>
        <v>0</v>
      </c>
      <c r="O181" s="288"/>
      <c r="P181" s="288"/>
      <c r="Q181" s="288"/>
      <c r="R181" s="288">
        <f t="shared" si="19"/>
        <v>0</v>
      </c>
      <c r="S181" s="287">
        <f>AVERAGE($R$3:R181)</f>
        <v>0</v>
      </c>
      <c r="T181" s="288"/>
      <c r="U181" s="288"/>
      <c r="V181" s="288"/>
      <c r="W181" s="288">
        <f t="shared" si="20"/>
        <v>0</v>
      </c>
      <c r="X181" s="287">
        <f>AVERAGE($W$3:W181)</f>
        <v>0</v>
      </c>
      <c r="Y181" s="288"/>
      <c r="Z181" s="288"/>
      <c r="AA181" s="288"/>
      <c r="AB181" s="288">
        <f t="shared" si="21"/>
        <v>0</v>
      </c>
      <c r="AC181" s="288"/>
      <c r="AD181" s="288"/>
      <c r="AE181" s="288"/>
      <c r="AF181" s="288"/>
      <c r="AG181" s="167">
        <f t="shared" si="22"/>
        <v>0</v>
      </c>
      <c r="AK181" s="288"/>
      <c r="AL181" s="287">
        <f t="shared" si="23"/>
        <v>0</v>
      </c>
      <c r="AM181" s="287">
        <f>AVERAGE($AL$3:AL181)</f>
        <v>0</v>
      </c>
      <c r="AN181" s="288"/>
      <c r="AO181" s="288"/>
      <c r="AQ181" s="289">
        <v>0</v>
      </c>
    </row>
    <row r="182" spans="1:43">
      <c r="A182" s="115">
        <v>44376</v>
      </c>
      <c r="B182" s="11">
        <v>4.24E-2</v>
      </c>
      <c r="C182" s="34">
        <f>AVERAGE($B$3:B182)</f>
        <v>4.3233552631579034E-2</v>
      </c>
      <c r="D182" s="287">
        <f t="shared" si="16"/>
        <v>0</v>
      </c>
      <c r="E182" s="287">
        <f>AVERAGE($D$3:D182)</f>
        <v>0</v>
      </c>
      <c r="F182" s="115"/>
      <c r="G182" s="115"/>
      <c r="H182" s="287">
        <f t="shared" si="17"/>
        <v>0</v>
      </c>
      <c r="I182" s="287">
        <f>AVERAGE($H$3:H182)</f>
        <v>0</v>
      </c>
      <c r="J182" s="288"/>
      <c r="K182" s="288"/>
      <c r="L182" s="288"/>
      <c r="M182" s="288">
        <f t="shared" si="18"/>
        <v>0</v>
      </c>
      <c r="N182" s="287">
        <f>AVERAGE($M$3:M182)</f>
        <v>0</v>
      </c>
      <c r="O182" s="288"/>
      <c r="P182" s="288"/>
      <c r="Q182" s="288"/>
      <c r="R182" s="288">
        <f t="shared" si="19"/>
        <v>0</v>
      </c>
      <c r="S182" s="287">
        <f>AVERAGE($R$3:R182)</f>
        <v>0</v>
      </c>
      <c r="T182" s="288"/>
      <c r="U182" s="288"/>
      <c r="V182" s="288"/>
      <c r="W182" s="288">
        <f t="shared" si="20"/>
        <v>0</v>
      </c>
      <c r="X182" s="287">
        <f>AVERAGE($W$3:W182)</f>
        <v>0</v>
      </c>
      <c r="Y182" s="288"/>
      <c r="Z182" s="288"/>
      <c r="AA182" s="288"/>
      <c r="AB182" s="288">
        <f t="shared" si="21"/>
        <v>0</v>
      </c>
      <c r="AC182" s="288"/>
      <c r="AD182" s="288"/>
      <c r="AE182" s="288"/>
      <c r="AF182" s="288"/>
      <c r="AG182" s="167">
        <f t="shared" si="22"/>
        <v>0</v>
      </c>
      <c r="AK182" s="288"/>
      <c r="AL182" s="287">
        <f t="shared" si="23"/>
        <v>0</v>
      </c>
      <c r="AM182" s="287">
        <f>AVERAGE($AL$3:AL182)</f>
        <v>0</v>
      </c>
      <c r="AN182" s="288"/>
      <c r="AO182" s="288"/>
      <c r="AQ182" s="289">
        <v>0</v>
      </c>
    </row>
    <row r="183" spans="1:43">
      <c r="A183" s="115">
        <v>44377</v>
      </c>
      <c r="B183" s="11">
        <v>4.24E-2</v>
      </c>
      <c r="C183" s="34">
        <f>AVERAGE($B$3:B183)</f>
        <v>4.3228104575163483E-2</v>
      </c>
      <c r="D183" s="287">
        <f t="shared" si="16"/>
        <v>0</v>
      </c>
      <c r="E183" s="287">
        <f>AVERAGE($D$3:D183)</f>
        <v>0</v>
      </c>
      <c r="F183" s="115"/>
      <c r="G183" s="115"/>
      <c r="H183" s="287">
        <f t="shared" si="17"/>
        <v>0</v>
      </c>
      <c r="I183" s="287">
        <f>AVERAGE($H$3:H183)</f>
        <v>0</v>
      </c>
      <c r="J183" s="288"/>
      <c r="K183" s="288"/>
      <c r="L183" s="288"/>
      <c r="M183" s="288">
        <f t="shared" si="18"/>
        <v>0</v>
      </c>
      <c r="N183" s="287">
        <f>AVERAGE($M$3:M183)</f>
        <v>0</v>
      </c>
      <c r="O183" s="288"/>
      <c r="P183" s="288"/>
      <c r="Q183" s="288"/>
      <c r="R183" s="288">
        <f t="shared" si="19"/>
        <v>0</v>
      </c>
      <c r="S183" s="287">
        <f>AVERAGE($R$3:R183)</f>
        <v>0</v>
      </c>
      <c r="T183" s="288"/>
      <c r="U183" s="288"/>
      <c r="V183" s="288"/>
      <c r="W183" s="288">
        <f t="shared" si="20"/>
        <v>0</v>
      </c>
      <c r="X183" s="287">
        <f>AVERAGE($W$3:W183)</f>
        <v>0</v>
      </c>
      <c r="Y183" s="288"/>
      <c r="Z183" s="288"/>
      <c r="AA183" s="288"/>
      <c r="AB183" s="288">
        <f t="shared" si="21"/>
        <v>0</v>
      </c>
      <c r="AC183" s="288"/>
      <c r="AD183" s="288"/>
      <c r="AE183" s="288"/>
      <c r="AF183" s="288"/>
      <c r="AG183" s="167">
        <f t="shared" si="22"/>
        <v>0</v>
      </c>
      <c r="AK183" s="288"/>
      <c r="AL183" s="287">
        <f t="shared" si="23"/>
        <v>1000000</v>
      </c>
      <c r="AM183" s="287">
        <f>AVERAGE($AL$3:AL183)</f>
        <v>5524.861878453039</v>
      </c>
      <c r="AN183" s="288">
        <v>1000000</v>
      </c>
      <c r="AO183" s="288"/>
      <c r="AQ183" s="289">
        <v>0</v>
      </c>
    </row>
    <row r="184" spans="1:43">
      <c r="A184" s="115">
        <v>44378</v>
      </c>
      <c r="B184" s="11">
        <v>4.2700000000000002E-2</v>
      </c>
      <c r="C184" s="34">
        <f>AVERAGE($B$3:B184)</f>
        <v>4.3224675324675409E-2</v>
      </c>
      <c r="D184" s="287">
        <f t="shared" si="16"/>
        <v>0</v>
      </c>
      <c r="E184" s="287">
        <f>AVERAGE($D$3:D184)</f>
        <v>0</v>
      </c>
      <c r="F184" s="115"/>
      <c r="G184" s="115"/>
      <c r="H184" s="287">
        <f t="shared" si="17"/>
        <v>0</v>
      </c>
      <c r="I184" s="287">
        <f>AVERAGE($H$3:H184)</f>
        <v>0</v>
      </c>
      <c r="J184" s="288"/>
      <c r="K184" s="288"/>
      <c r="L184" s="288"/>
      <c r="M184" s="288">
        <f t="shared" si="18"/>
        <v>0</v>
      </c>
      <c r="N184" s="287">
        <f>AVERAGE($M$3:M184)</f>
        <v>0</v>
      </c>
      <c r="O184" s="288"/>
      <c r="P184" s="288"/>
      <c r="Q184" s="288"/>
      <c r="R184" s="288">
        <f t="shared" si="19"/>
        <v>0</v>
      </c>
      <c r="S184" s="287">
        <f>AVERAGE($R$3:R184)</f>
        <v>0</v>
      </c>
      <c r="T184" s="288"/>
      <c r="U184" s="288"/>
      <c r="V184" s="288"/>
      <c r="W184" s="288">
        <f t="shared" si="20"/>
        <v>0</v>
      </c>
      <c r="X184" s="287">
        <f>AVERAGE($W$3:W184)</f>
        <v>0</v>
      </c>
      <c r="Y184" s="288"/>
      <c r="Z184" s="288"/>
      <c r="AA184" s="288"/>
      <c r="AB184" s="288">
        <f t="shared" si="21"/>
        <v>0</v>
      </c>
      <c r="AC184" s="288"/>
      <c r="AD184" s="288"/>
      <c r="AE184" s="288"/>
      <c r="AF184" s="288"/>
      <c r="AG184" s="167">
        <f t="shared" si="22"/>
        <v>0</v>
      </c>
      <c r="AK184" s="288"/>
      <c r="AL184" s="287">
        <f t="shared" si="23"/>
        <v>1000000</v>
      </c>
      <c r="AM184" s="287">
        <f>AVERAGE($AL$3:AL184)</f>
        <v>10989.010989010989</v>
      </c>
      <c r="AN184" s="288"/>
      <c r="AO184" s="288"/>
      <c r="AQ184" s="289">
        <v>0</v>
      </c>
    </row>
    <row r="185" spans="1:43">
      <c r="A185" s="115">
        <v>44379</v>
      </c>
      <c r="B185" s="11">
        <v>4.2700000000000002E-2</v>
      </c>
      <c r="C185" s="34">
        <f>AVERAGE($B$3:B185)</f>
        <v>4.3221290322580729E-2</v>
      </c>
      <c r="D185" s="287">
        <f t="shared" si="16"/>
        <v>0</v>
      </c>
      <c r="E185" s="287">
        <f>AVERAGE($D$3:D185)</f>
        <v>0</v>
      </c>
      <c r="F185" s="115"/>
      <c r="G185" s="115"/>
      <c r="H185" s="287">
        <f t="shared" si="17"/>
        <v>0</v>
      </c>
      <c r="I185" s="287">
        <f>AVERAGE($H$3:H185)</f>
        <v>0</v>
      </c>
      <c r="J185" s="288"/>
      <c r="K185" s="288"/>
      <c r="L185" s="288"/>
      <c r="M185" s="288">
        <f t="shared" si="18"/>
        <v>0</v>
      </c>
      <c r="N185" s="287">
        <f>AVERAGE($M$3:M185)</f>
        <v>0</v>
      </c>
      <c r="O185" s="288"/>
      <c r="P185" s="288"/>
      <c r="Q185" s="288"/>
      <c r="R185" s="288">
        <f t="shared" si="19"/>
        <v>0</v>
      </c>
      <c r="S185" s="287">
        <f>AVERAGE($R$3:R185)</f>
        <v>0</v>
      </c>
      <c r="T185" s="288"/>
      <c r="U185" s="288"/>
      <c r="V185" s="288"/>
      <c r="W185" s="288">
        <f t="shared" si="20"/>
        <v>0</v>
      </c>
      <c r="X185" s="287">
        <f>AVERAGE($W$3:W185)</f>
        <v>0</v>
      </c>
      <c r="Y185" s="288"/>
      <c r="Z185" s="288"/>
      <c r="AA185" s="288"/>
      <c r="AB185" s="288">
        <f t="shared" si="21"/>
        <v>0</v>
      </c>
      <c r="AC185" s="288"/>
      <c r="AD185" s="288"/>
      <c r="AE185" s="288"/>
      <c r="AF185" s="288"/>
      <c r="AG185" s="167">
        <f t="shared" si="22"/>
        <v>0</v>
      </c>
      <c r="AK185" s="288"/>
      <c r="AL185" s="287">
        <f t="shared" si="23"/>
        <v>1000000</v>
      </c>
      <c r="AM185" s="287">
        <f>AVERAGE($AL$3:AL185)</f>
        <v>16393.442622950821</v>
      </c>
      <c r="AN185" s="288"/>
      <c r="AO185" s="288"/>
      <c r="AQ185" s="289">
        <v>0</v>
      </c>
    </row>
    <row r="186" spans="1:43">
      <c r="A186" s="115">
        <v>44380</v>
      </c>
      <c r="B186" s="11">
        <v>4.2700000000000002E-2</v>
      </c>
      <c r="C186" s="34">
        <f>AVERAGE($B$3:B186)</f>
        <v>4.3217948717948797E-2</v>
      </c>
      <c r="D186" s="287">
        <f t="shared" si="16"/>
        <v>0</v>
      </c>
      <c r="E186" s="287">
        <f>AVERAGE($D$3:D186)</f>
        <v>0</v>
      </c>
      <c r="F186" s="115"/>
      <c r="G186" s="115"/>
      <c r="H186" s="287">
        <f t="shared" si="17"/>
        <v>0</v>
      </c>
      <c r="I186" s="287">
        <f>AVERAGE($H$3:H186)</f>
        <v>0</v>
      </c>
      <c r="J186" s="288"/>
      <c r="K186" s="288"/>
      <c r="L186" s="288"/>
      <c r="M186" s="288">
        <f t="shared" si="18"/>
        <v>0</v>
      </c>
      <c r="N186" s="287">
        <f>AVERAGE($M$3:M186)</f>
        <v>0</v>
      </c>
      <c r="O186" s="288"/>
      <c r="P186" s="288"/>
      <c r="Q186" s="288"/>
      <c r="R186" s="288">
        <f t="shared" si="19"/>
        <v>0</v>
      </c>
      <c r="S186" s="287">
        <f>AVERAGE($R$3:R186)</f>
        <v>0</v>
      </c>
      <c r="T186" s="288"/>
      <c r="U186" s="288"/>
      <c r="V186" s="288"/>
      <c r="W186" s="288">
        <f t="shared" si="20"/>
        <v>0</v>
      </c>
      <c r="X186" s="287">
        <f>AVERAGE($W$3:W186)</f>
        <v>0</v>
      </c>
      <c r="Y186" s="288"/>
      <c r="Z186" s="288"/>
      <c r="AA186" s="288"/>
      <c r="AB186" s="288">
        <f t="shared" si="21"/>
        <v>0</v>
      </c>
      <c r="AC186" s="288"/>
      <c r="AD186" s="288"/>
      <c r="AE186" s="288"/>
      <c r="AF186" s="288"/>
      <c r="AG186" s="167">
        <f t="shared" si="22"/>
        <v>0</v>
      </c>
      <c r="AK186" s="288"/>
      <c r="AL186" s="287">
        <f t="shared" si="23"/>
        <v>1000000</v>
      </c>
      <c r="AM186" s="287">
        <f>AVERAGE($AL$3:AL186)</f>
        <v>21739.130434782608</v>
      </c>
      <c r="AN186" s="288"/>
      <c r="AO186" s="288"/>
      <c r="AQ186" s="289">
        <v>0</v>
      </c>
    </row>
    <row r="187" spans="1:43">
      <c r="A187" s="115">
        <v>44381</v>
      </c>
      <c r="B187" s="11">
        <v>4.2700000000000002E-2</v>
      </c>
      <c r="C187" s="34">
        <f>AVERAGE($B$3:B187)</f>
        <v>4.3214649681528744E-2</v>
      </c>
      <c r="D187" s="287">
        <f t="shared" si="16"/>
        <v>0</v>
      </c>
      <c r="E187" s="287">
        <f>AVERAGE($D$3:D187)</f>
        <v>0</v>
      </c>
      <c r="F187" s="115"/>
      <c r="G187" s="115"/>
      <c r="H187" s="287">
        <f t="shared" si="17"/>
        <v>0</v>
      </c>
      <c r="I187" s="287">
        <f>AVERAGE($H$3:H187)</f>
        <v>0</v>
      </c>
      <c r="J187" s="288"/>
      <c r="K187" s="288"/>
      <c r="L187" s="288"/>
      <c r="M187" s="288">
        <f t="shared" si="18"/>
        <v>0</v>
      </c>
      <c r="N187" s="287">
        <f>AVERAGE($M$3:M187)</f>
        <v>0</v>
      </c>
      <c r="O187" s="288"/>
      <c r="P187" s="288"/>
      <c r="Q187" s="288"/>
      <c r="R187" s="288">
        <f t="shared" si="19"/>
        <v>0</v>
      </c>
      <c r="S187" s="287">
        <f>AVERAGE($R$3:R187)</f>
        <v>0</v>
      </c>
      <c r="T187" s="288"/>
      <c r="U187" s="288"/>
      <c r="V187" s="288"/>
      <c r="W187" s="288">
        <f t="shared" si="20"/>
        <v>0</v>
      </c>
      <c r="X187" s="287">
        <f>AVERAGE($W$3:W187)</f>
        <v>0</v>
      </c>
      <c r="Y187" s="288"/>
      <c r="Z187" s="288"/>
      <c r="AA187" s="288"/>
      <c r="AB187" s="288">
        <f t="shared" si="21"/>
        <v>0</v>
      </c>
      <c r="AC187" s="288"/>
      <c r="AD187" s="288"/>
      <c r="AE187" s="288"/>
      <c r="AF187" s="288"/>
      <c r="AG187" s="167">
        <f t="shared" si="22"/>
        <v>0</v>
      </c>
      <c r="AK187" s="288"/>
      <c r="AL187" s="287">
        <f t="shared" si="23"/>
        <v>1000000</v>
      </c>
      <c r="AM187" s="287">
        <f>AVERAGE($AL$3:AL187)</f>
        <v>27027.027027027027</v>
      </c>
      <c r="AN187" s="288"/>
      <c r="AO187" s="288"/>
      <c r="AQ187" s="289">
        <v>0</v>
      </c>
    </row>
    <row r="188" spans="1:43">
      <c r="A188" s="115">
        <v>44382</v>
      </c>
      <c r="B188" s="11">
        <v>4.2700000000000002E-2</v>
      </c>
      <c r="C188" s="34">
        <f>AVERAGE($B$3:B188)</f>
        <v>4.3211392405063366E-2</v>
      </c>
      <c r="D188" s="287">
        <f t="shared" si="16"/>
        <v>0</v>
      </c>
      <c r="E188" s="287">
        <f>AVERAGE($D$3:D188)</f>
        <v>0</v>
      </c>
      <c r="F188" s="115"/>
      <c r="G188" s="115"/>
      <c r="H188" s="287">
        <f t="shared" si="17"/>
        <v>0</v>
      </c>
      <c r="I188" s="287">
        <f>AVERAGE($H$3:H188)</f>
        <v>0</v>
      </c>
      <c r="J188" s="288"/>
      <c r="K188" s="288"/>
      <c r="L188" s="288"/>
      <c r="M188" s="288">
        <f t="shared" si="18"/>
        <v>0</v>
      </c>
      <c r="N188" s="287">
        <f>AVERAGE($M$3:M188)</f>
        <v>0</v>
      </c>
      <c r="O188" s="288"/>
      <c r="P188" s="288"/>
      <c r="Q188" s="288"/>
      <c r="R188" s="288">
        <f t="shared" si="19"/>
        <v>0</v>
      </c>
      <c r="S188" s="287">
        <f>AVERAGE($R$3:R188)</f>
        <v>0</v>
      </c>
      <c r="T188" s="288"/>
      <c r="U188" s="288"/>
      <c r="V188" s="288"/>
      <c r="W188" s="288">
        <f t="shared" si="20"/>
        <v>0</v>
      </c>
      <c r="X188" s="287">
        <f>AVERAGE($W$3:W188)</f>
        <v>0</v>
      </c>
      <c r="Y188" s="288"/>
      <c r="Z188" s="288"/>
      <c r="AA188" s="288"/>
      <c r="AB188" s="288">
        <f t="shared" si="21"/>
        <v>0</v>
      </c>
      <c r="AC188" s="288"/>
      <c r="AD188" s="288"/>
      <c r="AE188" s="288"/>
      <c r="AF188" s="288"/>
      <c r="AG188" s="167">
        <f t="shared" si="22"/>
        <v>0</v>
      </c>
      <c r="AK188" s="288"/>
      <c r="AL188" s="287">
        <f t="shared" si="23"/>
        <v>1000000</v>
      </c>
      <c r="AM188" s="287">
        <f>AVERAGE($AL$3:AL188)</f>
        <v>32258.064516129034</v>
      </c>
      <c r="AN188" s="288"/>
      <c r="AO188" s="288"/>
      <c r="AQ188" s="289">
        <v>0</v>
      </c>
    </row>
    <row r="189" spans="1:43">
      <c r="A189" s="115">
        <v>44383</v>
      </c>
      <c r="B189" s="11">
        <v>4.2700000000000002E-2</v>
      </c>
      <c r="C189" s="34">
        <f>AVERAGE($B$3:B189)</f>
        <v>4.3208176100629006E-2</v>
      </c>
      <c r="D189" s="287">
        <f t="shared" si="16"/>
        <v>0</v>
      </c>
      <c r="E189" s="287">
        <f>AVERAGE($D$3:D189)</f>
        <v>0</v>
      </c>
      <c r="F189" s="115"/>
      <c r="G189" s="115"/>
      <c r="H189" s="287">
        <f t="shared" si="17"/>
        <v>0</v>
      </c>
      <c r="I189" s="287">
        <f>AVERAGE($H$3:H189)</f>
        <v>0</v>
      </c>
      <c r="J189" s="288"/>
      <c r="K189" s="288"/>
      <c r="L189" s="288"/>
      <c r="M189" s="288">
        <f t="shared" si="18"/>
        <v>0</v>
      </c>
      <c r="N189" s="287">
        <f>AVERAGE($M$3:M189)</f>
        <v>0</v>
      </c>
      <c r="O189" s="288"/>
      <c r="P189" s="288"/>
      <c r="Q189" s="288"/>
      <c r="R189" s="288">
        <f t="shared" si="19"/>
        <v>0</v>
      </c>
      <c r="S189" s="287">
        <f>AVERAGE($R$3:R189)</f>
        <v>0</v>
      </c>
      <c r="T189" s="288"/>
      <c r="U189" s="288"/>
      <c r="V189" s="288"/>
      <c r="W189" s="288">
        <f t="shared" si="20"/>
        <v>0</v>
      </c>
      <c r="X189" s="287">
        <f>AVERAGE($W$3:W189)</f>
        <v>0</v>
      </c>
      <c r="Y189" s="288"/>
      <c r="Z189" s="288"/>
      <c r="AA189" s="288"/>
      <c r="AB189" s="288">
        <f t="shared" si="21"/>
        <v>0</v>
      </c>
      <c r="AC189" s="288"/>
      <c r="AD189" s="288"/>
      <c r="AE189" s="288"/>
      <c r="AF189" s="288"/>
      <c r="AG189" s="167">
        <f t="shared" si="22"/>
        <v>0</v>
      </c>
      <c r="AK189" s="288"/>
      <c r="AL189" s="287">
        <f t="shared" si="23"/>
        <v>1000000</v>
      </c>
      <c r="AM189" s="287">
        <f>AVERAGE($AL$3:AL189)</f>
        <v>37433.155080213903</v>
      </c>
      <c r="AN189" s="288"/>
      <c r="AO189" s="288"/>
      <c r="AQ189" s="289">
        <v>0</v>
      </c>
    </row>
    <row r="190" spans="1:43">
      <c r="A190" s="115">
        <v>44384</v>
      </c>
      <c r="B190" s="11">
        <v>4.2700000000000002E-2</v>
      </c>
      <c r="C190" s="34">
        <f>AVERAGE($B$3:B190)</f>
        <v>4.3205000000000077E-2</v>
      </c>
      <c r="D190" s="287">
        <f t="shared" si="16"/>
        <v>0</v>
      </c>
      <c r="E190" s="287">
        <f>AVERAGE($D$3:D190)</f>
        <v>0</v>
      </c>
      <c r="F190" s="115"/>
      <c r="G190" s="115"/>
      <c r="H190" s="287">
        <f t="shared" si="17"/>
        <v>0</v>
      </c>
      <c r="I190" s="287">
        <f>AVERAGE($H$3:H190)</f>
        <v>0</v>
      </c>
      <c r="J190" s="288"/>
      <c r="K190" s="288"/>
      <c r="L190" s="288"/>
      <c r="M190" s="288">
        <f t="shared" si="18"/>
        <v>0</v>
      </c>
      <c r="N190" s="287">
        <f>AVERAGE($M$3:M190)</f>
        <v>0</v>
      </c>
      <c r="O190" s="288"/>
      <c r="P190" s="288"/>
      <c r="Q190" s="288"/>
      <c r="R190" s="288">
        <f t="shared" si="19"/>
        <v>0</v>
      </c>
      <c r="S190" s="287">
        <f>AVERAGE($R$3:R190)</f>
        <v>0</v>
      </c>
      <c r="T190" s="288"/>
      <c r="U190" s="288"/>
      <c r="V190" s="288"/>
      <c r="W190" s="288">
        <f t="shared" si="20"/>
        <v>0</v>
      </c>
      <c r="X190" s="287">
        <f>AVERAGE($W$3:W190)</f>
        <v>0</v>
      </c>
      <c r="Y190" s="288"/>
      <c r="Z190" s="288"/>
      <c r="AA190" s="288"/>
      <c r="AB190" s="288">
        <f t="shared" si="21"/>
        <v>0</v>
      </c>
      <c r="AC190" s="288"/>
      <c r="AD190" s="288"/>
      <c r="AE190" s="288"/>
      <c r="AF190" s="288"/>
      <c r="AG190" s="167">
        <f t="shared" si="22"/>
        <v>0</v>
      </c>
      <c r="AK190" s="288"/>
      <c r="AL190" s="287">
        <f t="shared" si="23"/>
        <v>1000000</v>
      </c>
      <c r="AM190" s="287">
        <f>AVERAGE($AL$3:AL190)</f>
        <v>42553.191489361699</v>
      </c>
      <c r="AN190" s="288"/>
      <c r="AO190" s="288"/>
      <c r="AQ190" s="289">
        <v>0</v>
      </c>
    </row>
    <row r="191" spans="1:43">
      <c r="A191" s="115">
        <v>44385</v>
      </c>
      <c r="B191" s="11">
        <v>4.2700000000000002E-2</v>
      </c>
      <c r="C191" s="34">
        <f>AVERAGE($B$3:B191)</f>
        <v>4.3201863354037341E-2</v>
      </c>
      <c r="D191" s="287">
        <f t="shared" si="16"/>
        <v>0</v>
      </c>
      <c r="E191" s="287">
        <f>AVERAGE($D$3:D191)</f>
        <v>0</v>
      </c>
      <c r="F191" s="115"/>
      <c r="G191" s="115"/>
      <c r="H191" s="287">
        <f t="shared" si="17"/>
        <v>0</v>
      </c>
      <c r="I191" s="287">
        <f>AVERAGE($H$3:H191)</f>
        <v>0</v>
      </c>
      <c r="J191" s="288"/>
      <c r="K191" s="288"/>
      <c r="L191" s="288"/>
      <c r="M191" s="288">
        <f t="shared" si="18"/>
        <v>0</v>
      </c>
      <c r="N191" s="287">
        <f>AVERAGE($M$3:M191)</f>
        <v>0</v>
      </c>
      <c r="O191" s="288"/>
      <c r="P191" s="288"/>
      <c r="Q191" s="288"/>
      <c r="R191" s="288">
        <f t="shared" si="19"/>
        <v>0</v>
      </c>
      <c r="S191" s="287">
        <f>AVERAGE($R$3:R191)</f>
        <v>0</v>
      </c>
      <c r="T191" s="288"/>
      <c r="U191" s="288"/>
      <c r="V191" s="288"/>
      <c r="W191" s="288">
        <f t="shared" si="20"/>
        <v>0</v>
      </c>
      <c r="X191" s="287">
        <f>AVERAGE($W$3:W191)</f>
        <v>0</v>
      </c>
      <c r="Y191" s="288"/>
      <c r="Z191" s="288"/>
      <c r="AA191" s="288"/>
      <c r="AB191" s="288">
        <f t="shared" si="21"/>
        <v>0</v>
      </c>
      <c r="AC191" s="288"/>
      <c r="AD191" s="288"/>
      <c r="AE191" s="288"/>
      <c r="AF191" s="288"/>
      <c r="AG191" s="167">
        <f t="shared" si="22"/>
        <v>0</v>
      </c>
      <c r="AK191" s="288"/>
      <c r="AL191" s="287">
        <f t="shared" si="23"/>
        <v>1000000</v>
      </c>
      <c r="AM191" s="287">
        <f>AVERAGE($AL$3:AL191)</f>
        <v>47619.047619047618</v>
      </c>
      <c r="AN191" s="288"/>
      <c r="AO191" s="288"/>
      <c r="AQ191" s="289">
        <v>0</v>
      </c>
    </row>
    <row r="192" spans="1:43">
      <c r="A192" s="115">
        <v>44386</v>
      </c>
      <c r="B192" s="11">
        <v>4.2700000000000002E-2</v>
      </c>
      <c r="C192" s="34">
        <f>AVERAGE($B$3:B192)</f>
        <v>4.3198765432098843E-2</v>
      </c>
      <c r="D192" s="287">
        <f t="shared" si="16"/>
        <v>0</v>
      </c>
      <c r="E192" s="287">
        <f>AVERAGE($D$3:D192)</f>
        <v>0</v>
      </c>
      <c r="F192" s="115"/>
      <c r="G192" s="115"/>
      <c r="H192" s="287">
        <f t="shared" si="17"/>
        <v>0</v>
      </c>
      <c r="I192" s="287">
        <f>AVERAGE($H$3:H192)</f>
        <v>0</v>
      </c>
      <c r="J192" s="288"/>
      <c r="K192" s="288"/>
      <c r="L192" s="288"/>
      <c r="M192" s="288">
        <f t="shared" si="18"/>
        <v>0</v>
      </c>
      <c r="N192" s="287">
        <f>AVERAGE($M$3:M192)</f>
        <v>0</v>
      </c>
      <c r="O192" s="288"/>
      <c r="P192" s="288"/>
      <c r="Q192" s="288"/>
      <c r="R192" s="288">
        <f t="shared" si="19"/>
        <v>0</v>
      </c>
      <c r="S192" s="287">
        <f>AVERAGE($R$3:R192)</f>
        <v>0</v>
      </c>
      <c r="T192" s="288"/>
      <c r="U192" s="288"/>
      <c r="V192" s="288"/>
      <c r="W192" s="288">
        <f t="shared" si="20"/>
        <v>0</v>
      </c>
      <c r="X192" s="287">
        <f>AVERAGE($W$3:W192)</f>
        <v>0</v>
      </c>
      <c r="Y192" s="288"/>
      <c r="Z192" s="288"/>
      <c r="AA192" s="288"/>
      <c r="AB192" s="288">
        <f t="shared" si="21"/>
        <v>0</v>
      </c>
      <c r="AC192" s="288"/>
      <c r="AD192" s="288"/>
      <c r="AE192" s="288"/>
      <c r="AF192" s="288"/>
      <c r="AG192" s="167">
        <f t="shared" si="22"/>
        <v>0</v>
      </c>
      <c r="AK192" s="288"/>
      <c r="AL192" s="287">
        <f t="shared" si="23"/>
        <v>1000000</v>
      </c>
      <c r="AM192" s="287">
        <f>AVERAGE($AL$3:AL192)</f>
        <v>52631.57894736842</v>
      </c>
      <c r="AN192" s="288"/>
      <c r="AO192" s="288"/>
      <c r="AQ192" s="289">
        <v>0</v>
      </c>
    </row>
    <row r="193" spans="1:43">
      <c r="A193" s="115">
        <v>44387</v>
      </c>
      <c r="B193" s="11">
        <v>4.2700000000000002E-2</v>
      </c>
      <c r="C193" s="34">
        <f>AVERAGE($B$3:B193)</f>
        <v>4.319570552147247E-2</v>
      </c>
      <c r="D193" s="287">
        <f t="shared" si="16"/>
        <v>0</v>
      </c>
      <c r="E193" s="287">
        <f>AVERAGE($D$3:D193)</f>
        <v>0</v>
      </c>
      <c r="F193" s="115"/>
      <c r="G193" s="115"/>
      <c r="H193" s="287">
        <f t="shared" si="17"/>
        <v>0</v>
      </c>
      <c r="I193" s="287">
        <f>AVERAGE($H$3:H193)</f>
        <v>0</v>
      </c>
      <c r="J193" s="288"/>
      <c r="K193" s="288"/>
      <c r="L193" s="288"/>
      <c r="M193" s="288">
        <f t="shared" si="18"/>
        <v>0</v>
      </c>
      <c r="N193" s="287">
        <f>AVERAGE($M$3:M193)</f>
        <v>0</v>
      </c>
      <c r="O193" s="288"/>
      <c r="P193" s="288"/>
      <c r="Q193" s="288"/>
      <c r="R193" s="288">
        <f t="shared" si="19"/>
        <v>0</v>
      </c>
      <c r="S193" s="287">
        <f>AVERAGE($R$3:R193)</f>
        <v>0</v>
      </c>
      <c r="T193" s="288"/>
      <c r="U193" s="288"/>
      <c r="V193" s="288"/>
      <c r="W193" s="288">
        <f t="shared" si="20"/>
        <v>0</v>
      </c>
      <c r="X193" s="287">
        <f>AVERAGE($W$3:W193)</f>
        <v>0</v>
      </c>
      <c r="Y193" s="288"/>
      <c r="Z193" s="288"/>
      <c r="AA193" s="288"/>
      <c r="AB193" s="288">
        <f t="shared" si="21"/>
        <v>0</v>
      </c>
      <c r="AC193" s="288"/>
      <c r="AD193" s="288"/>
      <c r="AE193" s="288"/>
      <c r="AF193" s="288"/>
      <c r="AG193" s="167">
        <f t="shared" si="22"/>
        <v>0</v>
      </c>
      <c r="AK193" s="288"/>
      <c r="AL193" s="287">
        <f t="shared" si="23"/>
        <v>1000000</v>
      </c>
      <c r="AM193" s="287">
        <f>AVERAGE($AL$3:AL193)</f>
        <v>57591.623036649216</v>
      </c>
      <c r="AN193" s="288"/>
      <c r="AO193" s="288"/>
      <c r="AQ193" s="289">
        <v>0</v>
      </c>
    </row>
    <row r="194" spans="1:43">
      <c r="A194" s="115">
        <v>44388</v>
      </c>
      <c r="B194" s="11">
        <v>4.2700000000000002E-2</v>
      </c>
      <c r="C194" s="34">
        <f>AVERAGE($B$3:B194)</f>
        <v>4.3192682926829346E-2</v>
      </c>
      <c r="D194" s="287">
        <f t="shared" si="16"/>
        <v>0</v>
      </c>
      <c r="E194" s="287">
        <f>AVERAGE($D$3:D194)</f>
        <v>0</v>
      </c>
      <c r="F194" s="115"/>
      <c r="G194" s="115"/>
      <c r="H194" s="287">
        <f t="shared" si="17"/>
        <v>0</v>
      </c>
      <c r="I194" s="287">
        <f>AVERAGE($H$3:H194)</f>
        <v>0</v>
      </c>
      <c r="J194" s="288"/>
      <c r="K194" s="288"/>
      <c r="L194" s="288"/>
      <c r="M194" s="288">
        <f t="shared" si="18"/>
        <v>0</v>
      </c>
      <c r="N194" s="287">
        <f>AVERAGE($M$3:M194)</f>
        <v>0</v>
      </c>
      <c r="O194" s="288"/>
      <c r="P194" s="288"/>
      <c r="Q194" s="288"/>
      <c r="R194" s="288">
        <f t="shared" si="19"/>
        <v>0</v>
      </c>
      <c r="S194" s="287">
        <f>AVERAGE($R$3:R194)</f>
        <v>0</v>
      </c>
      <c r="T194" s="288"/>
      <c r="U194" s="288"/>
      <c r="V194" s="288"/>
      <c r="W194" s="288">
        <f t="shared" si="20"/>
        <v>0</v>
      </c>
      <c r="X194" s="287">
        <f>AVERAGE($W$3:W194)</f>
        <v>0</v>
      </c>
      <c r="Y194" s="288"/>
      <c r="Z194" s="288"/>
      <c r="AA194" s="288"/>
      <c r="AB194" s="288">
        <f t="shared" si="21"/>
        <v>0</v>
      </c>
      <c r="AC194" s="288"/>
      <c r="AD194" s="288"/>
      <c r="AE194" s="288"/>
      <c r="AF194" s="288"/>
      <c r="AG194" s="167">
        <f t="shared" si="22"/>
        <v>0</v>
      </c>
      <c r="AK194" s="288"/>
      <c r="AL194" s="287">
        <f t="shared" si="23"/>
        <v>1000000</v>
      </c>
      <c r="AM194" s="287">
        <f>AVERAGE($AL$3:AL194)</f>
        <v>62500</v>
      </c>
      <c r="AN194" s="288"/>
      <c r="AO194" s="288"/>
      <c r="AQ194" s="289">
        <v>0</v>
      </c>
    </row>
    <row r="195" spans="1:43">
      <c r="A195" s="115">
        <v>44389</v>
      </c>
      <c r="B195" s="11">
        <v>4.2700000000000002E-2</v>
      </c>
      <c r="C195" s="34">
        <f>AVERAGE($B$3:B195)</f>
        <v>4.3189696969697045E-2</v>
      </c>
      <c r="D195" s="287">
        <f t="shared" si="16"/>
        <v>0</v>
      </c>
      <c r="E195" s="287">
        <f>AVERAGE($D$3:D195)</f>
        <v>0</v>
      </c>
      <c r="F195" s="115"/>
      <c r="G195" s="115"/>
      <c r="H195" s="287">
        <f t="shared" si="17"/>
        <v>0</v>
      </c>
      <c r="I195" s="287">
        <f>AVERAGE($H$3:H195)</f>
        <v>0</v>
      </c>
      <c r="J195" s="288"/>
      <c r="K195" s="288"/>
      <c r="L195" s="288"/>
      <c r="M195" s="288">
        <f t="shared" si="18"/>
        <v>0</v>
      </c>
      <c r="N195" s="287">
        <f>AVERAGE($M$3:M195)</f>
        <v>0</v>
      </c>
      <c r="O195" s="288"/>
      <c r="P195" s="288"/>
      <c r="Q195" s="288"/>
      <c r="R195" s="288">
        <f t="shared" si="19"/>
        <v>0</v>
      </c>
      <c r="S195" s="287">
        <f>AVERAGE($R$3:R195)</f>
        <v>0</v>
      </c>
      <c r="T195" s="288"/>
      <c r="U195" s="288"/>
      <c r="V195" s="288"/>
      <c r="W195" s="288">
        <f t="shared" si="20"/>
        <v>0</v>
      </c>
      <c r="X195" s="287">
        <f>AVERAGE($W$3:W195)</f>
        <v>0</v>
      </c>
      <c r="Y195" s="288"/>
      <c r="Z195" s="288"/>
      <c r="AA195" s="288"/>
      <c r="AB195" s="288">
        <f t="shared" si="21"/>
        <v>0</v>
      </c>
      <c r="AC195" s="288"/>
      <c r="AD195" s="288"/>
      <c r="AE195" s="288"/>
      <c r="AF195" s="288"/>
      <c r="AG195" s="167">
        <f t="shared" si="22"/>
        <v>0</v>
      </c>
      <c r="AK195" s="288"/>
      <c r="AL195" s="287">
        <f t="shared" si="23"/>
        <v>1000000</v>
      </c>
      <c r="AM195" s="287">
        <f>AVERAGE($AL$3:AL195)</f>
        <v>67357.51295336787</v>
      </c>
      <c r="AN195" s="288"/>
      <c r="AO195" s="288"/>
      <c r="AQ195" s="289">
        <v>0</v>
      </c>
    </row>
    <row r="196" spans="1:43">
      <c r="A196" s="115">
        <v>44390</v>
      </c>
      <c r="B196" s="11">
        <v>4.2700000000000002E-2</v>
      </c>
      <c r="C196" s="34">
        <f>AVERAGE($B$3:B196)</f>
        <v>4.3186746987951878E-2</v>
      </c>
      <c r="D196" s="287">
        <f t="shared" ref="D196:D259" si="24">D195+F196-G196</f>
        <v>0</v>
      </c>
      <c r="E196" s="287">
        <f>AVERAGE($D$3:D196)</f>
        <v>0</v>
      </c>
      <c r="F196" s="115"/>
      <c r="G196" s="115"/>
      <c r="H196" s="287">
        <f t="shared" ref="H196:H259" si="25">H195+J196-K196</f>
        <v>0</v>
      </c>
      <c r="I196" s="287">
        <f>AVERAGE($H$3:H196)</f>
        <v>0</v>
      </c>
      <c r="J196" s="288"/>
      <c r="K196" s="288"/>
      <c r="L196" s="288"/>
      <c r="M196" s="288">
        <f t="shared" ref="M196:M259" si="26">M195+O196-P196</f>
        <v>0</v>
      </c>
      <c r="N196" s="287">
        <f>AVERAGE($M$3:M196)</f>
        <v>0</v>
      </c>
      <c r="O196" s="288"/>
      <c r="P196" s="288"/>
      <c r="Q196" s="288"/>
      <c r="R196" s="288">
        <f t="shared" ref="R196:R259" si="27">R195+T196-U196</f>
        <v>0</v>
      </c>
      <c r="S196" s="287">
        <f>AVERAGE($R$3:R196)</f>
        <v>0</v>
      </c>
      <c r="T196" s="288"/>
      <c r="U196" s="288"/>
      <c r="V196" s="288"/>
      <c r="W196" s="288">
        <f t="shared" ref="W196:W259" si="28">W195+Y196-Z196</f>
        <v>0</v>
      </c>
      <c r="X196" s="287">
        <f>AVERAGE($W$3:W196)</f>
        <v>0</v>
      </c>
      <c r="Y196" s="288"/>
      <c r="Z196" s="288"/>
      <c r="AA196" s="288"/>
      <c r="AB196" s="288">
        <f t="shared" ref="AB196:AB259" si="29">AB195+AD196-AE196</f>
        <v>0</v>
      </c>
      <c r="AC196" s="288"/>
      <c r="AD196" s="288"/>
      <c r="AE196" s="288"/>
      <c r="AF196" s="288"/>
      <c r="AG196" s="167">
        <f t="shared" ref="AG196:AG259" si="30">AG195+AI196-AJ196</f>
        <v>0</v>
      </c>
      <c r="AK196" s="288"/>
      <c r="AL196" s="287">
        <f t="shared" ref="AL196:AL259" si="31">AL195+AN196-AO196</f>
        <v>1000000</v>
      </c>
      <c r="AM196" s="287">
        <f>AVERAGE($AL$3:AL196)</f>
        <v>72164.948453608245</v>
      </c>
      <c r="AN196" s="288"/>
      <c r="AO196" s="288"/>
      <c r="AQ196" s="289">
        <v>0</v>
      </c>
    </row>
    <row r="197" spans="1:43">
      <c r="A197" s="115">
        <v>44391</v>
      </c>
      <c r="B197" s="11">
        <v>4.2700000000000002E-2</v>
      </c>
      <c r="C197" s="34">
        <f>AVERAGE($B$3:B197)</f>
        <v>4.3183832335329415E-2</v>
      </c>
      <c r="D197" s="287">
        <f t="shared" si="24"/>
        <v>0</v>
      </c>
      <c r="E197" s="287">
        <f>AVERAGE($D$3:D197)</f>
        <v>0</v>
      </c>
      <c r="F197" s="115"/>
      <c r="G197" s="115"/>
      <c r="H197" s="287">
        <f t="shared" si="25"/>
        <v>0</v>
      </c>
      <c r="I197" s="287">
        <f>AVERAGE($H$3:H197)</f>
        <v>0</v>
      </c>
      <c r="J197" s="288"/>
      <c r="K197" s="288"/>
      <c r="L197" s="288"/>
      <c r="M197" s="288">
        <f t="shared" si="26"/>
        <v>0</v>
      </c>
      <c r="N197" s="287">
        <f>AVERAGE($M$3:M197)</f>
        <v>0</v>
      </c>
      <c r="O197" s="288"/>
      <c r="P197" s="288"/>
      <c r="Q197" s="288"/>
      <c r="R197" s="288">
        <f t="shared" si="27"/>
        <v>0</v>
      </c>
      <c r="S197" s="287">
        <f>AVERAGE($R$3:R197)</f>
        <v>0</v>
      </c>
      <c r="T197" s="288"/>
      <c r="U197" s="288"/>
      <c r="V197" s="288"/>
      <c r="W197" s="288">
        <f t="shared" si="28"/>
        <v>0</v>
      </c>
      <c r="X197" s="287">
        <f>AVERAGE($W$3:W197)</f>
        <v>0</v>
      </c>
      <c r="Y197" s="288"/>
      <c r="Z197" s="288"/>
      <c r="AA197" s="288"/>
      <c r="AB197" s="288">
        <f t="shared" si="29"/>
        <v>0</v>
      </c>
      <c r="AC197" s="288"/>
      <c r="AD197" s="288"/>
      <c r="AE197" s="288"/>
      <c r="AF197" s="288"/>
      <c r="AG197" s="167">
        <f t="shared" si="30"/>
        <v>0</v>
      </c>
      <c r="AK197" s="288"/>
      <c r="AL197" s="287">
        <f t="shared" si="31"/>
        <v>1000000</v>
      </c>
      <c r="AM197" s="287">
        <f>AVERAGE($AL$3:AL197)</f>
        <v>76923.076923076922</v>
      </c>
      <c r="AN197" s="288"/>
      <c r="AO197" s="288"/>
      <c r="AQ197" s="289">
        <v>0</v>
      </c>
    </row>
    <row r="198" spans="1:43">
      <c r="A198" s="115">
        <v>44392</v>
      </c>
      <c r="B198" s="11">
        <v>4.2700000000000002E-2</v>
      </c>
      <c r="C198" s="34">
        <f>AVERAGE($B$3:B198)</f>
        <v>4.3180952380952452E-2</v>
      </c>
      <c r="D198" s="287">
        <f t="shared" si="24"/>
        <v>0</v>
      </c>
      <c r="E198" s="287">
        <f>AVERAGE($D$3:D198)</f>
        <v>0</v>
      </c>
      <c r="F198" s="115"/>
      <c r="G198" s="115"/>
      <c r="H198" s="287">
        <f t="shared" si="25"/>
        <v>0</v>
      </c>
      <c r="I198" s="287">
        <f>AVERAGE($H$3:H198)</f>
        <v>0</v>
      </c>
      <c r="J198" s="288"/>
      <c r="K198" s="288"/>
      <c r="L198" s="288"/>
      <c r="M198" s="288">
        <f t="shared" si="26"/>
        <v>0</v>
      </c>
      <c r="N198" s="287">
        <f>AVERAGE($M$3:M198)</f>
        <v>0</v>
      </c>
      <c r="O198" s="288"/>
      <c r="P198" s="288"/>
      <c r="Q198" s="288"/>
      <c r="R198" s="288">
        <f t="shared" si="27"/>
        <v>0</v>
      </c>
      <c r="S198" s="287">
        <f>AVERAGE($R$3:R198)</f>
        <v>0</v>
      </c>
      <c r="T198" s="288"/>
      <c r="U198" s="288"/>
      <c r="V198" s="288"/>
      <c r="W198" s="288">
        <f t="shared" si="28"/>
        <v>0</v>
      </c>
      <c r="X198" s="287">
        <f>AVERAGE($W$3:W198)</f>
        <v>0</v>
      </c>
      <c r="Y198" s="288"/>
      <c r="Z198" s="288"/>
      <c r="AA198" s="288"/>
      <c r="AB198" s="288">
        <f t="shared" si="29"/>
        <v>0</v>
      </c>
      <c r="AC198" s="288"/>
      <c r="AD198" s="288"/>
      <c r="AE198" s="288"/>
      <c r="AF198" s="288"/>
      <c r="AG198" s="167">
        <f t="shared" si="30"/>
        <v>0</v>
      </c>
      <c r="AK198" s="288"/>
      <c r="AL198" s="287">
        <f t="shared" si="31"/>
        <v>1000000</v>
      </c>
      <c r="AM198" s="287">
        <f>AVERAGE($AL$3:AL198)</f>
        <v>81632.653061224497</v>
      </c>
      <c r="AN198" s="288"/>
      <c r="AO198" s="288"/>
      <c r="AQ198" s="289">
        <v>0</v>
      </c>
    </row>
    <row r="199" spans="1:43">
      <c r="A199" s="115">
        <v>44393</v>
      </c>
      <c r="B199" s="11">
        <v>4.2700000000000002E-2</v>
      </c>
      <c r="C199" s="34">
        <f>AVERAGE($B$3:B199)</f>
        <v>4.317810650887581E-2</v>
      </c>
      <c r="D199" s="287">
        <f t="shared" si="24"/>
        <v>0</v>
      </c>
      <c r="E199" s="287">
        <f>AVERAGE($D$3:D199)</f>
        <v>0</v>
      </c>
      <c r="F199" s="115"/>
      <c r="G199" s="115"/>
      <c r="H199" s="287">
        <f t="shared" si="25"/>
        <v>0</v>
      </c>
      <c r="I199" s="287">
        <f>AVERAGE($H$3:H199)</f>
        <v>0</v>
      </c>
      <c r="J199" s="288"/>
      <c r="K199" s="288"/>
      <c r="L199" s="288"/>
      <c r="M199" s="288">
        <f t="shared" si="26"/>
        <v>0</v>
      </c>
      <c r="N199" s="287">
        <f>AVERAGE($M$3:M199)</f>
        <v>0</v>
      </c>
      <c r="O199" s="288"/>
      <c r="P199" s="288"/>
      <c r="Q199" s="288"/>
      <c r="R199" s="288">
        <f t="shared" si="27"/>
        <v>0</v>
      </c>
      <c r="S199" s="287">
        <f>AVERAGE($R$3:R199)</f>
        <v>0</v>
      </c>
      <c r="T199" s="288"/>
      <c r="U199" s="288"/>
      <c r="V199" s="288"/>
      <c r="W199" s="288">
        <f t="shared" si="28"/>
        <v>0</v>
      </c>
      <c r="X199" s="287">
        <f>AVERAGE($W$3:W199)</f>
        <v>0</v>
      </c>
      <c r="Y199" s="288"/>
      <c r="Z199" s="288"/>
      <c r="AA199" s="288"/>
      <c r="AB199" s="288">
        <f t="shared" si="29"/>
        <v>0</v>
      </c>
      <c r="AC199" s="288"/>
      <c r="AD199" s="288"/>
      <c r="AE199" s="288"/>
      <c r="AF199" s="288"/>
      <c r="AG199" s="167">
        <f t="shared" si="30"/>
        <v>0</v>
      </c>
      <c r="AK199" s="288"/>
      <c r="AL199" s="287">
        <f t="shared" si="31"/>
        <v>1000000</v>
      </c>
      <c r="AM199" s="287">
        <f>AVERAGE($AL$3:AL199)</f>
        <v>86294.416243654821</v>
      </c>
      <c r="AN199" s="288"/>
      <c r="AO199" s="288"/>
      <c r="AQ199" s="289">
        <v>0</v>
      </c>
    </row>
    <row r="200" spans="1:43">
      <c r="A200" s="115">
        <v>44394</v>
      </c>
      <c r="B200" s="11">
        <v>4.2700000000000002E-2</v>
      </c>
      <c r="C200" s="34">
        <f>AVERAGE($B$3:B200)</f>
        <v>4.3175294117647131E-2</v>
      </c>
      <c r="D200" s="287">
        <f t="shared" si="24"/>
        <v>0</v>
      </c>
      <c r="E200" s="287">
        <f>AVERAGE($D$3:D200)</f>
        <v>0</v>
      </c>
      <c r="F200" s="115"/>
      <c r="G200" s="115"/>
      <c r="H200" s="287">
        <f t="shared" si="25"/>
        <v>0</v>
      </c>
      <c r="I200" s="287">
        <f>AVERAGE($H$3:H200)</f>
        <v>0</v>
      </c>
      <c r="J200" s="288"/>
      <c r="K200" s="288"/>
      <c r="L200" s="288"/>
      <c r="M200" s="288">
        <f t="shared" si="26"/>
        <v>0</v>
      </c>
      <c r="N200" s="287">
        <f>AVERAGE($M$3:M200)</f>
        <v>0</v>
      </c>
      <c r="O200" s="288"/>
      <c r="P200" s="288"/>
      <c r="Q200" s="288"/>
      <c r="R200" s="288">
        <f t="shared" si="27"/>
        <v>0</v>
      </c>
      <c r="S200" s="287">
        <f>AVERAGE($R$3:R200)</f>
        <v>0</v>
      </c>
      <c r="T200" s="288"/>
      <c r="U200" s="288"/>
      <c r="V200" s="288"/>
      <c r="W200" s="288">
        <f t="shared" si="28"/>
        <v>0</v>
      </c>
      <c r="X200" s="287">
        <f>AVERAGE($W$3:W200)</f>
        <v>0</v>
      </c>
      <c r="Y200" s="288"/>
      <c r="Z200" s="288"/>
      <c r="AA200" s="288"/>
      <c r="AB200" s="288">
        <f t="shared" si="29"/>
        <v>0</v>
      </c>
      <c r="AC200" s="288"/>
      <c r="AD200" s="288"/>
      <c r="AE200" s="288"/>
      <c r="AF200" s="288"/>
      <c r="AG200" s="167">
        <f t="shared" si="30"/>
        <v>0</v>
      </c>
      <c r="AK200" s="288"/>
      <c r="AL200" s="287">
        <f t="shared" si="31"/>
        <v>1000000</v>
      </c>
      <c r="AM200" s="287">
        <f>AVERAGE($AL$3:AL200)</f>
        <v>90909.090909090912</v>
      </c>
      <c r="AN200" s="288"/>
      <c r="AO200" s="288"/>
      <c r="AQ200" s="289">
        <v>0</v>
      </c>
    </row>
    <row r="201" spans="1:43">
      <c r="A201" s="115">
        <v>44395</v>
      </c>
      <c r="B201" s="11">
        <v>4.2700000000000002E-2</v>
      </c>
      <c r="C201" s="34">
        <f>AVERAGE($B$3:B201)</f>
        <v>4.3172514619883112E-2</v>
      </c>
      <c r="D201" s="287">
        <f t="shared" si="24"/>
        <v>0</v>
      </c>
      <c r="E201" s="287">
        <f>AVERAGE($D$3:D201)</f>
        <v>0</v>
      </c>
      <c r="F201" s="115"/>
      <c r="G201" s="115"/>
      <c r="H201" s="287">
        <f t="shared" si="25"/>
        <v>0</v>
      </c>
      <c r="I201" s="287">
        <f>AVERAGE($H$3:H201)</f>
        <v>0</v>
      </c>
      <c r="J201" s="288"/>
      <c r="K201" s="288"/>
      <c r="L201" s="288"/>
      <c r="M201" s="288">
        <f t="shared" si="26"/>
        <v>0</v>
      </c>
      <c r="N201" s="287">
        <f>AVERAGE($M$3:M201)</f>
        <v>0</v>
      </c>
      <c r="O201" s="288"/>
      <c r="P201" s="288"/>
      <c r="Q201" s="288"/>
      <c r="R201" s="288">
        <f t="shared" si="27"/>
        <v>0</v>
      </c>
      <c r="S201" s="287">
        <f>AVERAGE($R$3:R201)</f>
        <v>0</v>
      </c>
      <c r="T201" s="288"/>
      <c r="U201" s="288"/>
      <c r="V201" s="288"/>
      <c r="W201" s="288">
        <f t="shared" si="28"/>
        <v>0</v>
      </c>
      <c r="X201" s="287">
        <f>AVERAGE($W$3:W201)</f>
        <v>0</v>
      </c>
      <c r="Y201" s="288"/>
      <c r="Z201" s="288"/>
      <c r="AA201" s="288"/>
      <c r="AB201" s="288">
        <f t="shared" si="29"/>
        <v>0</v>
      </c>
      <c r="AC201" s="288"/>
      <c r="AD201" s="288"/>
      <c r="AE201" s="288"/>
      <c r="AF201" s="288"/>
      <c r="AG201" s="167">
        <f t="shared" si="30"/>
        <v>0</v>
      </c>
      <c r="AK201" s="288"/>
      <c r="AL201" s="287">
        <f t="shared" si="31"/>
        <v>1000000</v>
      </c>
      <c r="AM201" s="287">
        <f>AVERAGE($AL$3:AL201)</f>
        <v>95477.38693467337</v>
      </c>
      <c r="AN201" s="288"/>
      <c r="AO201" s="288"/>
      <c r="AQ201" s="289">
        <v>0</v>
      </c>
    </row>
    <row r="202" spans="1:43">
      <c r="A202" s="115">
        <v>44396</v>
      </c>
      <c r="B202" s="11">
        <v>4.2700000000000002E-2</v>
      </c>
      <c r="C202" s="34">
        <f>AVERAGE($B$3:B202)</f>
        <v>4.3169767441860532E-2</v>
      </c>
      <c r="D202" s="287">
        <f t="shared" si="24"/>
        <v>0</v>
      </c>
      <c r="E202" s="287">
        <f>AVERAGE($D$3:D202)</f>
        <v>0</v>
      </c>
      <c r="F202" s="115"/>
      <c r="G202" s="115"/>
      <c r="H202" s="287">
        <f t="shared" si="25"/>
        <v>0</v>
      </c>
      <c r="I202" s="287">
        <f>AVERAGE($H$3:H202)</f>
        <v>0</v>
      </c>
      <c r="J202" s="288"/>
      <c r="K202" s="288"/>
      <c r="L202" s="288"/>
      <c r="M202" s="288">
        <f t="shared" si="26"/>
        <v>0</v>
      </c>
      <c r="N202" s="287">
        <f>AVERAGE($M$3:M202)</f>
        <v>0</v>
      </c>
      <c r="O202" s="288"/>
      <c r="P202" s="288"/>
      <c r="Q202" s="288"/>
      <c r="R202" s="288">
        <f t="shared" si="27"/>
        <v>0</v>
      </c>
      <c r="S202" s="287">
        <f>AVERAGE($R$3:R202)</f>
        <v>0</v>
      </c>
      <c r="T202" s="288"/>
      <c r="U202" s="288"/>
      <c r="V202" s="288"/>
      <c r="W202" s="288">
        <f t="shared" si="28"/>
        <v>0</v>
      </c>
      <c r="X202" s="287">
        <f>AVERAGE($W$3:W202)</f>
        <v>0</v>
      </c>
      <c r="Y202" s="288"/>
      <c r="Z202" s="288"/>
      <c r="AA202" s="288"/>
      <c r="AB202" s="288">
        <f t="shared" si="29"/>
        <v>0</v>
      </c>
      <c r="AC202" s="288"/>
      <c r="AD202" s="288"/>
      <c r="AE202" s="288"/>
      <c r="AF202" s="288"/>
      <c r="AG202" s="167">
        <f t="shared" si="30"/>
        <v>0</v>
      </c>
      <c r="AK202" s="288"/>
      <c r="AL202" s="287">
        <f t="shared" si="31"/>
        <v>1000000</v>
      </c>
      <c r="AM202" s="287">
        <f>AVERAGE($AL$3:AL202)</f>
        <v>100000</v>
      </c>
      <c r="AN202" s="288"/>
      <c r="AO202" s="288"/>
      <c r="AQ202" s="289">
        <v>0</v>
      </c>
    </row>
    <row r="203" spans="1:43">
      <c r="A203" s="115">
        <v>44397</v>
      </c>
      <c r="B203" s="11">
        <v>4.2700000000000002E-2</v>
      </c>
      <c r="C203" s="34">
        <f>AVERAGE($B$3:B203)</f>
        <v>4.3167052023121454E-2</v>
      </c>
      <c r="D203" s="287">
        <f t="shared" si="24"/>
        <v>0</v>
      </c>
      <c r="E203" s="287">
        <f>AVERAGE($D$3:D203)</f>
        <v>0</v>
      </c>
      <c r="F203" s="115"/>
      <c r="G203" s="115"/>
      <c r="H203" s="287">
        <f t="shared" si="25"/>
        <v>0</v>
      </c>
      <c r="I203" s="287">
        <f>AVERAGE($H$3:H203)</f>
        <v>0</v>
      </c>
      <c r="J203" s="288"/>
      <c r="K203" s="288"/>
      <c r="L203" s="288"/>
      <c r="M203" s="288">
        <f t="shared" si="26"/>
        <v>0</v>
      </c>
      <c r="N203" s="287">
        <f>AVERAGE($M$3:M203)</f>
        <v>0</v>
      </c>
      <c r="O203" s="288"/>
      <c r="P203" s="288"/>
      <c r="Q203" s="288"/>
      <c r="R203" s="288">
        <f t="shared" si="27"/>
        <v>0</v>
      </c>
      <c r="S203" s="287">
        <f>AVERAGE($R$3:R203)</f>
        <v>0</v>
      </c>
      <c r="T203" s="288"/>
      <c r="U203" s="288"/>
      <c r="V203" s="288"/>
      <c r="W203" s="288">
        <f t="shared" si="28"/>
        <v>0</v>
      </c>
      <c r="X203" s="287">
        <f>AVERAGE($W$3:W203)</f>
        <v>0</v>
      </c>
      <c r="Y203" s="288"/>
      <c r="Z203" s="288"/>
      <c r="AA203" s="288"/>
      <c r="AB203" s="288">
        <f t="shared" si="29"/>
        <v>0</v>
      </c>
      <c r="AC203" s="288"/>
      <c r="AD203" s="288"/>
      <c r="AE203" s="288"/>
      <c r="AF203" s="288"/>
      <c r="AG203" s="167">
        <f t="shared" si="30"/>
        <v>0</v>
      </c>
      <c r="AK203" s="288"/>
      <c r="AL203" s="287">
        <f t="shared" si="31"/>
        <v>1000000</v>
      </c>
      <c r="AM203" s="287">
        <f>AVERAGE($AL$3:AL203)</f>
        <v>104477.61194029851</v>
      </c>
      <c r="AN203" s="288"/>
      <c r="AO203" s="288"/>
      <c r="AQ203" s="289">
        <v>0</v>
      </c>
    </row>
    <row r="204" spans="1:43">
      <c r="A204" s="115">
        <v>44398</v>
      </c>
      <c r="B204" s="11">
        <v>4.2700000000000002E-2</v>
      </c>
      <c r="C204" s="34">
        <f>AVERAGE($B$3:B204)</f>
        <v>4.3164367816092022E-2</v>
      </c>
      <c r="D204" s="287">
        <f t="shared" si="24"/>
        <v>0</v>
      </c>
      <c r="E204" s="287">
        <f>AVERAGE($D$3:D204)</f>
        <v>0</v>
      </c>
      <c r="F204" s="115"/>
      <c r="G204" s="115"/>
      <c r="H204" s="287">
        <f t="shared" si="25"/>
        <v>0</v>
      </c>
      <c r="I204" s="287">
        <f>AVERAGE($H$3:H204)</f>
        <v>0</v>
      </c>
      <c r="J204" s="288"/>
      <c r="K204" s="288"/>
      <c r="L204" s="288"/>
      <c r="M204" s="288">
        <f t="shared" si="26"/>
        <v>0</v>
      </c>
      <c r="N204" s="287">
        <f>AVERAGE($M$3:M204)</f>
        <v>0</v>
      </c>
      <c r="O204" s="288"/>
      <c r="P204" s="288"/>
      <c r="Q204" s="288"/>
      <c r="R204" s="288">
        <f t="shared" si="27"/>
        <v>0</v>
      </c>
      <c r="S204" s="287">
        <f>AVERAGE($R$3:R204)</f>
        <v>0</v>
      </c>
      <c r="T204" s="288"/>
      <c r="U204" s="288"/>
      <c r="V204" s="288"/>
      <c r="W204" s="288">
        <f t="shared" si="28"/>
        <v>0</v>
      </c>
      <c r="X204" s="287">
        <f>AVERAGE($W$3:W204)</f>
        <v>0</v>
      </c>
      <c r="Y204" s="288"/>
      <c r="Z204" s="288"/>
      <c r="AA204" s="288"/>
      <c r="AB204" s="288">
        <f t="shared" si="29"/>
        <v>0</v>
      </c>
      <c r="AC204" s="288"/>
      <c r="AD204" s="288"/>
      <c r="AE204" s="288"/>
      <c r="AF204" s="288"/>
      <c r="AG204" s="167">
        <f t="shared" si="30"/>
        <v>0</v>
      </c>
      <c r="AK204" s="288"/>
      <c r="AL204" s="287">
        <f t="shared" si="31"/>
        <v>1000000</v>
      </c>
      <c r="AM204" s="287">
        <f>AVERAGE($AL$3:AL204)</f>
        <v>108910.89108910892</v>
      </c>
      <c r="AN204" s="288"/>
      <c r="AO204" s="288"/>
      <c r="AQ204" s="289">
        <v>0</v>
      </c>
    </row>
    <row r="205" spans="1:43">
      <c r="A205" s="115">
        <v>44399</v>
      </c>
      <c r="B205" s="11">
        <v>4.2700000000000002E-2</v>
      </c>
      <c r="C205" s="34">
        <f>AVERAGE($B$3:B205)</f>
        <v>4.3161714285714352E-2</v>
      </c>
      <c r="D205" s="287">
        <f t="shared" si="24"/>
        <v>0</v>
      </c>
      <c r="E205" s="287">
        <f>AVERAGE($D$3:D205)</f>
        <v>0</v>
      </c>
      <c r="F205" s="115"/>
      <c r="G205" s="115"/>
      <c r="H205" s="287">
        <f t="shared" si="25"/>
        <v>0</v>
      </c>
      <c r="I205" s="287">
        <f>AVERAGE($H$3:H205)</f>
        <v>0</v>
      </c>
      <c r="J205" s="288"/>
      <c r="K205" s="288"/>
      <c r="L205" s="288"/>
      <c r="M205" s="288">
        <f t="shared" si="26"/>
        <v>0</v>
      </c>
      <c r="N205" s="287">
        <f>AVERAGE($M$3:M205)</f>
        <v>0</v>
      </c>
      <c r="O205" s="288"/>
      <c r="P205" s="288"/>
      <c r="Q205" s="288"/>
      <c r="R205" s="288">
        <f t="shared" si="27"/>
        <v>0</v>
      </c>
      <c r="S205" s="287">
        <f>AVERAGE($R$3:R205)</f>
        <v>0</v>
      </c>
      <c r="T205" s="288"/>
      <c r="U205" s="288"/>
      <c r="V205" s="288"/>
      <c r="W205" s="288">
        <f t="shared" si="28"/>
        <v>0</v>
      </c>
      <c r="X205" s="287">
        <f>AVERAGE($W$3:W205)</f>
        <v>0</v>
      </c>
      <c r="Y205" s="288"/>
      <c r="Z205" s="288"/>
      <c r="AA205" s="288"/>
      <c r="AB205" s="288">
        <f t="shared" si="29"/>
        <v>0</v>
      </c>
      <c r="AC205" s="288"/>
      <c r="AD205" s="288"/>
      <c r="AE205" s="288"/>
      <c r="AF205" s="288"/>
      <c r="AG205" s="167">
        <f t="shared" si="30"/>
        <v>0</v>
      </c>
      <c r="AK205" s="288"/>
      <c r="AL205" s="287">
        <f t="shared" si="31"/>
        <v>1000000</v>
      </c>
      <c r="AM205" s="287">
        <f>AVERAGE($AL$3:AL205)</f>
        <v>113300.49261083743</v>
      </c>
      <c r="AN205" s="288"/>
      <c r="AO205" s="288"/>
      <c r="AQ205" s="289">
        <v>0</v>
      </c>
    </row>
    <row r="206" spans="1:43">
      <c r="A206" s="115">
        <v>44400</v>
      </c>
      <c r="B206" s="11">
        <v>4.2700000000000002E-2</v>
      </c>
      <c r="C206" s="34">
        <f>AVERAGE($B$3:B206)</f>
        <v>4.3159090909090973E-2</v>
      </c>
      <c r="D206" s="287">
        <f t="shared" si="24"/>
        <v>100000000</v>
      </c>
      <c r="E206" s="287">
        <f>AVERAGE($D$3:D206)</f>
        <v>490196.07843137253</v>
      </c>
      <c r="F206" s="290">
        <v>100000000</v>
      </c>
      <c r="G206" s="115"/>
      <c r="H206" s="287">
        <f t="shared" si="25"/>
        <v>0</v>
      </c>
      <c r="I206" s="287">
        <f>AVERAGE($H$3:H206)</f>
        <v>0</v>
      </c>
      <c r="J206" s="288"/>
      <c r="K206" s="288"/>
      <c r="L206" s="288"/>
      <c r="M206" s="288">
        <f t="shared" si="26"/>
        <v>0</v>
      </c>
      <c r="N206" s="287">
        <f>AVERAGE($M$3:M206)</f>
        <v>0</v>
      </c>
      <c r="O206" s="288"/>
      <c r="P206" s="288"/>
      <c r="Q206" s="288"/>
      <c r="R206" s="288">
        <f t="shared" si="27"/>
        <v>0</v>
      </c>
      <c r="S206" s="287">
        <f>AVERAGE($R$3:R206)</f>
        <v>0</v>
      </c>
      <c r="T206" s="288"/>
      <c r="U206" s="288"/>
      <c r="V206" s="288"/>
      <c r="W206" s="288">
        <f t="shared" si="28"/>
        <v>0</v>
      </c>
      <c r="X206" s="287">
        <f>AVERAGE($W$3:W206)</f>
        <v>0</v>
      </c>
      <c r="Y206" s="288"/>
      <c r="Z206" s="288"/>
      <c r="AA206" s="288"/>
      <c r="AB206" s="288">
        <f t="shared" si="29"/>
        <v>0</v>
      </c>
      <c r="AC206" s="288"/>
      <c r="AD206" s="288"/>
      <c r="AE206" s="288"/>
      <c r="AF206" s="288"/>
      <c r="AG206" s="167">
        <f t="shared" si="30"/>
        <v>0</v>
      </c>
      <c r="AK206" s="288"/>
      <c r="AL206" s="287">
        <f t="shared" si="31"/>
        <v>14000000</v>
      </c>
      <c r="AM206" s="287">
        <f>AVERAGE($AL$3:AL206)</f>
        <v>181372.54901960783</v>
      </c>
      <c r="AN206" s="290">
        <v>13000000</v>
      </c>
      <c r="AO206" s="288"/>
      <c r="AQ206" s="289">
        <v>0</v>
      </c>
    </row>
    <row r="207" spans="1:43">
      <c r="A207" s="115">
        <v>44401</v>
      </c>
      <c r="B207" s="11">
        <v>4.2700000000000002E-2</v>
      </c>
      <c r="C207" s="34">
        <f>AVERAGE($B$3:B207)</f>
        <v>4.3156497175141306E-2</v>
      </c>
      <c r="D207" s="287">
        <f t="shared" si="24"/>
        <v>100000000</v>
      </c>
      <c r="E207" s="287">
        <f>AVERAGE($D$3:D207)</f>
        <v>975609.75609756098</v>
      </c>
      <c r="F207" s="115"/>
      <c r="G207" s="115"/>
      <c r="H207" s="287">
        <f t="shared" si="25"/>
        <v>0</v>
      </c>
      <c r="I207" s="287">
        <f>AVERAGE($H$3:H207)</f>
        <v>0</v>
      </c>
      <c r="J207" s="288"/>
      <c r="K207" s="288"/>
      <c r="L207" s="288"/>
      <c r="M207" s="288">
        <f t="shared" si="26"/>
        <v>0</v>
      </c>
      <c r="N207" s="287">
        <f>AVERAGE($M$3:M207)</f>
        <v>0</v>
      </c>
      <c r="O207" s="288"/>
      <c r="P207" s="288"/>
      <c r="Q207" s="288"/>
      <c r="R207" s="288">
        <f t="shared" si="27"/>
        <v>0</v>
      </c>
      <c r="S207" s="287">
        <f>AVERAGE($R$3:R207)</f>
        <v>0</v>
      </c>
      <c r="T207" s="288"/>
      <c r="U207" s="288"/>
      <c r="V207" s="288"/>
      <c r="W207" s="288">
        <f t="shared" si="28"/>
        <v>0</v>
      </c>
      <c r="X207" s="287">
        <f>AVERAGE($W$3:W207)</f>
        <v>0</v>
      </c>
      <c r="Y207" s="288"/>
      <c r="Z207" s="288"/>
      <c r="AA207" s="288"/>
      <c r="AB207" s="288">
        <f t="shared" si="29"/>
        <v>0</v>
      </c>
      <c r="AC207" s="288"/>
      <c r="AD207" s="288"/>
      <c r="AE207" s="288"/>
      <c r="AF207" s="288"/>
      <c r="AG207" s="167">
        <f t="shared" si="30"/>
        <v>0</v>
      </c>
      <c r="AK207" s="288"/>
      <c r="AL207" s="287">
        <f t="shared" si="31"/>
        <v>14000000</v>
      </c>
      <c r="AM207" s="287">
        <f>AVERAGE($AL$3:AL207)</f>
        <v>248780.48780487804</v>
      </c>
      <c r="AN207" s="288"/>
      <c r="AO207" s="288"/>
      <c r="AQ207" s="289">
        <v>0</v>
      </c>
    </row>
    <row r="208" spans="1:43">
      <c r="A208" s="115">
        <v>44402</v>
      </c>
      <c r="B208" s="11">
        <v>4.2700000000000002E-2</v>
      </c>
      <c r="C208" s="34">
        <f>AVERAGE($B$3:B208)</f>
        <v>4.3153932584269729E-2</v>
      </c>
      <c r="D208" s="287">
        <f t="shared" si="24"/>
        <v>100000000</v>
      </c>
      <c r="E208" s="287">
        <f>AVERAGE($D$3:D208)</f>
        <v>1456310.6796116505</v>
      </c>
      <c r="F208" s="115"/>
      <c r="G208" s="115"/>
      <c r="H208" s="287">
        <f t="shared" si="25"/>
        <v>0</v>
      </c>
      <c r="I208" s="287">
        <f>AVERAGE($H$3:H208)</f>
        <v>0</v>
      </c>
      <c r="J208" s="288"/>
      <c r="K208" s="288"/>
      <c r="L208" s="288"/>
      <c r="M208" s="288">
        <f t="shared" si="26"/>
        <v>0</v>
      </c>
      <c r="N208" s="287">
        <f>AVERAGE($M$3:M208)</f>
        <v>0</v>
      </c>
      <c r="O208" s="288"/>
      <c r="P208" s="288"/>
      <c r="Q208" s="288"/>
      <c r="R208" s="288">
        <f t="shared" si="27"/>
        <v>0</v>
      </c>
      <c r="S208" s="287">
        <f>AVERAGE($R$3:R208)</f>
        <v>0</v>
      </c>
      <c r="T208" s="288"/>
      <c r="U208" s="288"/>
      <c r="V208" s="288"/>
      <c r="W208" s="288">
        <f t="shared" si="28"/>
        <v>0</v>
      </c>
      <c r="X208" s="287">
        <f>AVERAGE($W$3:W208)</f>
        <v>0</v>
      </c>
      <c r="Y208" s="288"/>
      <c r="Z208" s="288"/>
      <c r="AA208" s="288"/>
      <c r="AB208" s="288">
        <f t="shared" si="29"/>
        <v>0</v>
      </c>
      <c r="AC208" s="288"/>
      <c r="AD208" s="288"/>
      <c r="AE208" s="288"/>
      <c r="AF208" s="288"/>
      <c r="AG208" s="167">
        <f t="shared" si="30"/>
        <v>0</v>
      </c>
      <c r="AK208" s="288"/>
      <c r="AL208" s="287">
        <f t="shared" si="31"/>
        <v>14000000</v>
      </c>
      <c r="AM208" s="287">
        <f>AVERAGE($AL$3:AL208)</f>
        <v>315533.98058252427</v>
      </c>
      <c r="AN208" s="288"/>
      <c r="AO208" s="288"/>
      <c r="AQ208" s="289">
        <v>0</v>
      </c>
    </row>
    <row r="209" spans="1:43">
      <c r="A209" s="115">
        <v>44403</v>
      </c>
      <c r="B209" s="11">
        <v>4.2700000000000002E-2</v>
      </c>
      <c r="C209" s="34">
        <f>AVERAGE($B$3:B209)</f>
        <v>4.3151396648044758E-2</v>
      </c>
      <c r="D209" s="287">
        <f t="shared" si="24"/>
        <v>100000000</v>
      </c>
      <c r="E209" s="287">
        <f>AVERAGE($D$3:D209)</f>
        <v>1932367.1497584542</v>
      </c>
      <c r="F209" s="115"/>
      <c r="G209" s="115"/>
      <c r="H209" s="287">
        <f t="shared" si="25"/>
        <v>0</v>
      </c>
      <c r="I209" s="287">
        <f>AVERAGE($H$3:H209)</f>
        <v>0</v>
      </c>
      <c r="J209" s="288"/>
      <c r="K209" s="288"/>
      <c r="L209" s="288"/>
      <c r="M209" s="288">
        <f t="shared" si="26"/>
        <v>0</v>
      </c>
      <c r="N209" s="287">
        <f>AVERAGE($M$3:M209)</f>
        <v>0</v>
      </c>
      <c r="O209" s="288"/>
      <c r="P209" s="288"/>
      <c r="Q209" s="288"/>
      <c r="R209" s="288">
        <f t="shared" si="27"/>
        <v>0</v>
      </c>
      <c r="S209" s="287">
        <f>AVERAGE($R$3:R209)</f>
        <v>0</v>
      </c>
      <c r="T209" s="288"/>
      <c r="U209" s="288"/>
      <c r="V209" s="288"/>
      <c r="W209" s="288">
        <f t="shared" si="28"/>
        <v>0</v>
      </c>
      <c r="X209" s="287">
        <f>AVERAGE($W$3:W209)</f>
        <v>0</v>
      </c>
      <c r="Y209" s="288"/>
      <c r="Z209" s="288"/>
      <c r="AA209" s="288"/>
      <c r="AB209" s="288">
        <f t="shared" si="29"/>
        <v>0</v>
      </c>
      <c r="AC209" s="288"/>
      <c r="AD209" s="288"/>
      <c r="AE209" s="288"/>
      <c r="AF209" s="288"/>
      <c r="AG209" s="167">
        <f t="shared" si="30"/>
        <v>0</v>
      </c>
      <c r="AK209" s="288"/>
      <c r="AL209" s="287">
        <f t="shared" si="31"/>
        <v>14000000</v>
      </c>
      <c r="AM209" s="287">
        <f>AVERAGE($AL$3:AL209)</f>
        <v>381642.5120772947</v>
      </c>
      <c r="AN209" s="288"/>
      <c r="AO209" s="288"/>
      <c r="AQ209" s="289">
        <v>0</v>
      </c>
    </row>
    <row r="210" spans="1:43">
      <c r="A210" s="115">
        <v>44404</v>
      </c>
      <c r="B210" s="11">
        <v>4.2700000000000002E-2</v>
      </c>
      <c r="C210" s="34">
        <f>AVERAGE($B$3:B210)</f>
        <v>4.3148888888888952E-2</v>
      </c>
      <c r="D210" s="287">
        <f t="shared" si="24"/>
        <v>100000000</v>
      </c>
      <c r="E210" s="287">
        <f>AVERAGE($D$3:D210)</f>
        <v>2403846.153846154</v>
      </c>
      <c r="F210" s="115"/>
      <c r="G210" s="115"/>
      <c r="H210" s="287">
        <f t="shared" si="25"/>
        <v>0</v>
      </c>
      <c r="I210" s="287">
        <f>AVERAGE($H$3:H210)</f>
        <v>0</v>
      </c>
      <c r="J210" s="288"/>
      <c r="K210" s="288"/>
      <c r="L210" s="288"/>
      <c r="M210" s="288">
        <f t="shared" si="26"/>
        <v>0</v>
      </c>
      <c r="N210" s="287">
        <f>AVERAGE($M$3:M210)</f>
        <v>0</v>
      </c>
      <c r="O210" s="288"/>
      <c r="P210" s="288"/>
      <c r="Q210" s="288"/>
      <c r="R210" s="288">
        <f t="shared" si="27"/>
        <v>0</v>
      </c>
      <c r="S210" s="287">
        <f>AVERAGE($R$3:R210)</f>
        <v>0</v>
      </c>
      <c r="T210" s="288"/>
      <c r="U210" s="288"/>
      <c r="V210" s="288"/>
      <c r="W210" s="288">
        <f t="shared" si="28"/>
        <v>0</v>
      </c>
      <c r="X210" s="287">
        <f>AVERAGE($W$3:W210)</f>
        <v>0</v>
      </c>
      <c r="Y210" s="288"/>
      <c r="Z210" s="288"/>
      <c r="AA210" s="288"/>
      <c r="AB210" s="288">
        <f t="shared" si="29"/>
        <v>0</v>
      </c>
      <c r="AC210" s="288"/>
      <c r="AD210" s="288"/>
      <c r="AE210" s="288"/>
      <c r="AF210" s="288"/>
      <c r="AG210" s="167">
        <f t="shared" si="30"/>
        <v>0</v>
      </c>
      <c r="AK210" s="288"/>
      <c r="AL210" s="287">
        <f t="shared" si="31"/>
        <v>14000000</v>
      </c>
      <c r="AM210" s="287">
        <f>AVERAGE($AL$3:AL210)</f>
        <v>447115.38461538462</v>
      </c>
      <c r="AN210" s="288"/>
      <c r="AO210" s="288"/>
      <c r="AQ210" s="289">
        <v>0</v>
      </c>
    </row>
    <row r="211" spans="1:43">
      <c r="A211" s="115">
        <v>44405</v>
      </c>
      <c r="B211" s="11">
        <v>4.2700000000000002E-2</v>
      </c>
      <c r="C211" s="34">
        <f>AVERAGE($B$3:B211)</f>
        <v>4.314640883977907E-2</v>
      </c>
      <c r="D211" s="287">
        <f t="shared" si="24"/>
        <v>100000000</v>
      </c>
      <c r="E211" s="287">
        <f>AVERAGE($D$3:D211)</f>
        <v>2870813.3971291864</v>
      </c>
      <c r="F211" s="115"/>
      <c r="G211" s="115"/>
      <c r="H211" s="287">
        <f t="shared" si="25"/>
        <v>0</v>
      </c>
      <c r="I211" s="287">
        <f>AVERAGE($H$3:H211)</f>
        <v>0</v>
      </c>
      <c r="J211" s="288"/>
      <c r="K211" s="288"/>
      <c r="L211" s="288"/>
      <c r="M211" s="288">
        <f t="shared" si="26"/>
        <v>0</v>
      </c>
      <c r="N211" s="287">
        <f>AVERAGE($M$3:M211)</f>
        <v>0</v>
      </c>
      <c r="O211" s="288"/>
      <c r="P211" s="288"/>
      <c r="Q211" s="288"/>
      <c r="R211" s="288">
        <f t="shared" si="27"/>
        <v>0</v>
      </c>
      <c r="S211" s="287">
        <f>AVERAGE($R$3:R211)</f>
        <v>0</v>
      </c>
      <c r="T211" s="288"/>
      <c r="U211" s="288"/>
      <c r="V211" s="288"/>
      <c r="W211" s="288">
        <f t="shared" si="28"/>
        <v>0</v>
      </c>
      <c r="X211" s="287">
        <f>AVERAGE($W$3:W211)</f>
        <v>0</v>
      </c>
      <c r="Y211" s="288"/>
      <c r="Z211" s="288"/>
      <c r="AA211" s="288"/>
      <c r="AB211" s="288">
        <f t="shared" si="29"/>
        <v>0</v>
      </c>
      <c r="AC211" s="288"/>
      <c r="AD211" s="288"/>
      <c r="AE211" s="288"/>
      <c r="AF211" s="288"/>
      <c r="AG211" s="167">
        <f t="shared" si="30"/>
        <v>0</v>
      </c>
      <c r="AK211" s="288"/>
      <c r="AL211" s="287">
        <f t="shared" si="31"/>
        <v>14000000</v>
      </c>
      <c r="AM211" s="287">
        <f>AVERAGE($AL$3:AL211)</f>
        <v>511961.7224880383</v>
      </c>
      <c r="AQ211" s="289">
        <v>0</v>
      </c>
    </row>
    <row r="212" spans="1:43">
      <c r="A212" s="115">
        <v>44406</v>
      </c>
      <c r="B212" s="11">
        <v>4.2700000000000002E-2</v>
      </c>
      <c r="C212" s="34">
        <f>AVERAGE($B$3:B212)</f>
        <v>4.3143956043956107E-2</v>
      </c>
      <c r="D212" s="287">
        <f t="shared" si="24"/>
        <v>100000000</v>
      </c>
      <c r="E212" s="287">
        <f>AVERAGE($D$3:D212)</f>
        <v>3333333.3333333335</v>
      </c>
      <c r="F212" s="115"/>
      <c r="G212" s="115"/>
      <c r="H212" s="287">
        <f t="shared" si="25"/>
        <v>0</v>
      </c>
      <c r="I212" s="287">
        <f>AVERAGE($H$3:H212)</f>
        <v>0</v>
      </c>
      <c r="J212" s="288"/>
      <c r="K212" s="288"/>
      <c r="L212" s="288"/>
      <c r="M212" s="288">
        <f t="shared" si="26"/>
        <v>0</v>
      </c>
      <c r="N212" s="287">
        <f>AVERAGE($M$3:M212)</f>
        <v>0</v>
      </c>
      <c r="O212" s="288"/>
      <c r="P212" s="288"/>
      <c r="Q212" s="288"/>
      <c r="R212" s="288">
        <f t="shared" si="27"/>
        <v>0</v>
      </c>
      <c r="S212" s="287">
        <f>AVERAGE($R$3:R212)</f>
        <v>0</v>
      </c>
      <c r="T212" s="288"/>
      <c r="U212" s="288"/>
      <c r="V212" s="288"/>
      <c r="W212" s="288">
        <f t="shared" si="28"/>
        <v>0</v>
      </c>
      <c r="X212" s="287">
        <f>AVERAGE($W$3:W212)</f>
        <v>0</v>
      </c>
      <c r="Y212" s="288"/>
      <c r="Z212" s="288"/>
      <c r="AA212" s="288"/>
      <c r="AB212" s="288">
        <f t="shared" si="29"/>
        <v>0</v>
      </c>
      <c r="AC212" s="288"/>
      <c r="AD212" s="288"/>
      <c r="AE212" s="288"/>
      <c r="AF212" s="288"/>
      <c r="AG212" s="167">
        <f t="shared" si="30"/>
        <v>0</v>
      </c>
      <c r="AK212" s="288"/>
      <c r="AL212" s="287">
        <f t="shared" si="31"/>
        <v>14000000</v>
      </c>
      <c r="AM212" s="287">
        <f>AVERAGE($AL$3:AL212)</f>
        <v>576190.47619047621</v>
      </c>
      <c r="AQ212" s="289">
        <v>0</v>
      </c>
    </row>
    <row r="213" spans="1:43">
      <c r="A213" s="115">
        <v>44407</v>
      </c>
      <c r="B213" s="11">
        <v>4.2700000000000002E-2</v>
      </c>
      <c r="C213" s="34">
        <f>AVERAGE($B$3:B213)</f>
        <v>4.3141530054644869E-2</v>
      </c>
      <c r="D213" s="287">
        <f t="shared" si="24"/>
        <v>100000000</v>
      </c>
      <c r="E213" s="287">
        <f>AVERAGE($D$3:D213)</f>
        <v>3791469.194312796</v>
      </c>
      <c r="F213" s="115"/>
      <c r="G213" s="115"/>
      <c r="H213" s="287">
        <f t="shared" si="25"/>
        <v>0</v>
      </c>
      <c r="I213" s="287">
        <f>AVERAGE($H$3:H213)</f>
        <v>0</v>
      </c>
      <c r="J213" s="288"/>
      <c r="K213" s="288"/>
      <c r="L213" s="288"/>
      <c r="M213" s="288">
        <f t="shared" si="26"/>
        <v>0</v>
      </c>
      <c r="N213" s="287">
        <f>AVERAGE($M$3:M213)</f>
        <v>0</v>
      </c>
      <c r="O213" s="288"/>
      <c r="P213" s="288"/>
      <c r="Q213" s="288"/>
      <c r="R213" s="288">
        <f t="shared" si="27"/>
        <v>0</v>
      </c>
      <c r="S213" s="287">
        <f>AVERAGE($R$3:R213)</f>
        <v>0</v>
      </c>
      <c r="T213" s="288"/>
      <c r="U213" s="288"/>
      <c r="V213" s="288"/>
      <c r="W213" s="288">
        <f t="shared" si="28"/>
        <v>0</v>
      </c>
      <c r="X213" s="287">
        <f>AVERAGE($W$3:W213)</f>
        <v>0</v>
      </c>
      <c r="Y213" s="288"/>
      <c r="Z213" s="288"/>
      <c r="AA213" s="288"/>
      <c r="AB213" s="288">
        <f t="shared" si="29"/>
        <v>0</v>
      </c>
      <c r="AC213" s="288"/>
      <c r="AD213" s="288"/>
      <c r="AE213" s="288"/>
      <c r="AF213" s="288"/>
      <c r="AG213" s="167">
        <f t="shared" si="30"/>
        <v>0</v>
      </c>
      <c r="AK213" s="288"/>
      <c r="AL213" s="287">
        <f t="shared" si="31"/>
        <v>14000000</v>
      </c>
      <c r="AM213" s="287">
        <f>AVERAGE($AL$3:AL213)</f>
        <v>639810.42654028442</v>
      </c>
      <c r="AQ213" s="289">
        <v>0</v>
      </c>
    </row>
    <row r="214" spans="1:43">
      <c r="A214" s="115">
        <v>44408</v>
      </c>
      <c r="B214" s="11">
        <v>4.2700000000000002E-2</v>
      </c>
      <c r="C214" s="34">
        <f>AVERAGE($B$3:B214)</f>
        <v>4.3139130434782673E-2</v>
      </c>
      <c r="D214" s="287">
        <f t="shared" si="24"/>
        <v>100000000</v>
      </c>
      <c r="E214" s="287">
        <f>AVERAGE($D$3:D214)</f>
        <v>4245283.0188679248</v>
      </c>
      <c r="F214" s="115"/>
      <c r="G214" s="115"/>
      <c r="H214" s="287">
        <f t="shared" si="25"/>
        <v>0</v>
      </c>
      <c r="I214" s="287">
        <f>AVERAGE($H$3:H214)</f>
        <v>0</v>
      </c>
      <c r="J214" s="288"/>
      <c r="K214" s="288"/>
      <c r="L214" s="288"/>
      <c r="M214" s="288">
        <f t="shared" si="26"/>
        <v>0</v>
      </c>
      <c r="N214" s="287">
        <f>AVERAGE($M$3:M214)</f>
        <v>0</v>
      </c>
      <c r="O214" s="288"/>
      <c r="P214" s="288"/>
      <c r="Q214" s="288"/>
      <c r="R214" s="288">
        <f t="shared" si="27"/>
        <v>0</v>
      </c>
      <c r="S214" s="287">
        <f>AVERAGE($R$3:R214)</f>
        <v>0</v>
      </c>
      <c r="T214" s="288"/>
      <c r="U214" s="288"/>
      <c r="V214" s="288"/>
      <c r="W214" s="288">
        <f t="shared" si="28"/>
        <v>0</v>
      </c>
      <c r="X214" s="287">
        <f>AVERAGE($W$3:W214)</f>
        <v>0</v>
      </c>
      <c r="Y214" s="288"/>
      <c r="Z214" s="288"/>
      <c r="AA214" s="288"/>
      <c r="AB214" s="288">
        <f t="shared" si="29"/>
        <v>0</v>
      </c>
      <c r="AC214" s="288"/>
      <c r="AD214" s="288"/>
      <c r="AE214" s="288"/>
      <c r="AF214" s="288"/>
      <c r="AG214" s="167">
        <f t="shared" si="30"/>
        <v>0</v>
      </c>
      <c r="AK214" s="288"/>
      <c r="AL214" s="287">
        <f t="shared" si="31"/>
        <v>14000000</v>
      </c>
      <c r="AM214" s="287">
        <f>AVERAGE($AL$3:AL214)</f>
        <v>702830.1886792453</v>
      </c>
      <c r="AQ214" s="289">
        <v>0</v>
      </c>
    </row>
    <row r="215" spans="1:43">
      <c r="A215" s="115">
        <v>44409</v>
      </c>
      <c r="B215" s="11">
        <v>4.2599999999999999E-2</v>
      </c>
      <c r="C215" s="34">
        <f>AVERAGE($B$3:B215)</f>
        <v>4.3136216216216279E-2</v>
      </c>
      <c r="D215" s="287">
        <f t="shared" si="24"/>
        <v>100000000</v>
      </c>
      <c r="E215" s="287">
        <f>AVERAGE($D$3:D215)</f>
        <v>4694835.6807511738</v>
      </c>
      <c r="F215" s="115"/>
      <c r="G215" s="115"/>
      <c r="H215" s="287">
        <f t="shared" si="25"/>
        <v>0</v>
      </c>
      <c r="I215" s="287">
        <f>AVERAGE($H$3:H215)</f>
        <v>0</v>
      </c>
      <c r="J215" s="288"/>
      <c r="K215" s="288"/>
      <c r="L215" s="288"/>
      <c r="M215" s="288">
        <f t="shared" si="26"/>
        <v>0</v>
      </c>
      <c r="N215" s="287">
        <f>AVERAGE($M$3:M215)</f>
        <v>0</v>
      </c>
      <c r="O215" s="288"/>
      <c r="P215" s="288"/>
      <c r="Q215" s="288"/>
      <c r="R215" s="288">
        <f t="shared" si="27"/>
        <v>0</v>
      </c>
      <c r="S215" s="287">
        <f>AVERAGE($R$3:R215)</f>
        <v>0</v>
      </c>
      <c r="T215" s="288"/>
      <c r="U215" s="288"/>
      <c r="V215" s="288"/>
      <c r="W215" s="288">
        <f t="shared" si="28"/>
        <v>0</v>
      </c>
      <c r="X215" s="287">
        <f>AVERAGE($W$3:W215)</f>
        <v>0</v>
      </c>
      <c r="Y215" s="288"/>
      <c r="Z215" s="288"/>
      <c r="AA215" s="288"/>
      <c r="AB215" s="288">
        <f t="shared" si="29"/>
        <v>0</v>
      </c>
      <c r="AC215" s="288"/>
      <c r="AD215" s="288"/>
      <c r="AE215" s="288"/>
      <c r="AF215" s="288"/>
      <c r="AG215" s="167">
        <f t="shared" si="30"/>
        <v>0</v>
      </c>
      <c r="AK215" s="288"/>
      <c r="AL215" s="287">
        <f t="shared" si="31"/>
        <v>14000000</v>
      </c>
      <c r="AM215" s="287">
        <f>AVERAGE($AL$3:AL215)</f>
        <v>765258.21596244129</v>
      </c>
      <c r="AQ215" s="289">
        <v>0</v>
      </c>
    </row>
    <row r="216" spans="1:43">
      <c r="A216" s="115">
        <v>44410</v>
      </c>
      <c r="B216" s="11">
        <v>4.2599999999999999E-2</v>
      </c>
      <c r="C216" s="34">
        <f>AVERAGE($B$3:B216)</f>
        <v>4.3133333333333392E-2</v>
      </c>
      <c r="D216" s="287">
        <f t="shared" si="24"/>
        <v>100000000</v>
      </c>
      <c r="E216" s="287">
        <f>AVERAGE($D$3:D216)</f>
        <v>5140186.9158878503</v>
      </c>
      <c r="F216" s="115"/>
      <c r="G216" s="115"/>
      <c r="H216" s="287">
        <f t="shared" si="25"/>
        <v>0</v>
      </c>
      <c r="I216" s="287">
        <f>AVERAGE($H$3:H216)</f>
        <v>0</v>
      </c>
      <c r="J216" s="288"/>
      <c r="K216" s="288"/>
      <c r="L216" s="288"/>
      <c r="M216" s="288">
        <f t="shared" si="26"/>
        <v>0</v>
      </c>
      <c r="N216" s="287">
        <f>AVERAGE($M$3:M216)</f>
        <v>0</v>
      </c>
      <c r="O216" s="288"/>
      <c r="P216" s="288"/>
      <c r="Q216" s="288"/>
      <c r="R216" s="288">
        <f t="shared" si="27"/>
        <v>0</v>
      </c>
      <c r="S216" s="287">
        <f>AVERAGE($R$3:R216)</f>
        <v>0</v>
      </c>
      <c r="T216" s="288"/>
      <c r="U216" s="288"/>
      <c r="V216" s="288"/>
      <c r="W216" s="288">
        <f t="shared" si="28"/>
        <v>0</v>
      </c>
      <c r="X216" s="287">
        <f>AVERAGE($W$3:W216)</f>
        <v>0</v>
      </c>
      <c r="Y216" s="288"/>
      <c r="Z216" s="288"/>
      <c r="AA216" s="288"/>
      <c r="AB216" s="288">
        <f t="shared" si="29"/>
        <v>0</v>
      </c>
      <c r="AC216" s="288"/>
      <c r="AD216" s="288"/>
      <c r="AE216" s="288"/>
      <c r="AF216" s="288"/>
      <c r="AG216" s="167">
        <f t="shared" si="30"/>
        <v>0</v>
      </c>
      <c r="AK216" s="288"/>
      <c r="AL216" s="287">
        <f t="shared" si="31"/>
        <v>29500000</v>
      </c>
      <c r="AM216" s="287">
        <f>AVERAGE($AL$3:AL216)</f>
        <v>899532.71028037381</v>
      </c>
      <c r="AN216" s="291">
        <v>15500000</v>
      </c>
      <c r="AQ216" s="289">
        <v>0</v>
      </c>
    </row>
    <row r="217" spans="1:43">
      <c r="A217" s="115">
        <v>44411</v>
      </c>
      <c r="B217" s="11">
        <v>4.2599999999999999E-2</v>
      </c>
      <c r="C217" s="34">
        <f>AVERAGE($B$3:B217)</f>
        <v>4.313048128342252E-2</v>
      </c>
      <c r="D217" s="287">
        <f t="shared" si="24"/>
        <v>100000000</v>
      </c>
      <c r="E217" s="287">
        <f>AVERAGE($D$3:D217)</f>
        <v>5581395.3488372089</v>
      </c>
      <c r="F217" s="115"/>
      <c r="G217" s="115"/>
      <c r="H217" s="287">
        <f t="shared" si="25"/>
        <v>0</v>
      </c>
      <c r="I217" s="287">
        <f>AVERAGE($H$3:H217)</f>
        <v>0</v>
      </c>
      <c r="J217" s="288"/>
      <c r="K217" s="288"/>
      <c r="L217" s="288"/>
      <c r="M217" s="288">
        <f t="shared" si="26"/>
        <v>0</v>
      </c>
      <c r="N217" s="287">
        <f>AVERAGE($M$3:M217)</f>
        <v>0</v>
      </c>
      <c r="O217" s="288"/>
      <c r="P217" s="288"/>
      <c r="Q217" s="288"/>
      <c r="R217" s="288">
        <f t="shared" si="27"/>
        <v>0</v>
      </c>
      <c r="S217" s="287">
        <f>AVERAGE($R$3:R217)</f>
        <v>0</v>
      </c>
      <c r="T217" s="288"/>
      <c r="U217" s="288"/>
      <c r="V217" s="288"/>
      <c r="W217" s="288">
        <f t="shared" si="28"/>
        <v>0</v>
      </c>
      <c r="X217" s="287">
        <f>AVERAGE($W$3:W217)</f>
        <v>0</v>
      </c>
      <c r="Y217" s="288"/>
      <c r="Z217" s="288"/>
      <c r="AA217" s="288"/>
      <c r="AB217" s="288">
        <f t="shared" si="29"/>
        <v>0</v>
      </c>
      <c r="AC217" s="288"/>
      <c r="AD217" s="288"/>
      <c r="AE217" s="288"/>
      <c r="AF217" s="288"/>
      <c r="AG217" s="167">
        <f t="shared" si="30"/>
        <v>0</v>
      </c>
      <c r="AK217" s="288"/>
      <c r="AL217" s="287">
        <f t="shared" si="31"/>
        <v>29500000</v>
      </c>
      <c r="AM217" s="287">
        <f>AVERAGE($AL$3:AL217)</f>
        <v>1032558.1395348837</v>
      </c>
      <c r="AQ217" s="289">
        <v>0</v>
      </c>
    </row>
    <row r="218" spans="1:43">
      <c r="A218" s="115">
        <v>44412</v>
      </c>
      <c r="B218" s="11">
        <v>4.2599999999999999E-2</v>
      </c>
      <c r="C218" s="34">
        <f>AVERAGE($B$3:B218)</f>
        <v>4.3127659574468145E-2</v>
      </c>
      <c r="D218" s="287">
        <f t="shared" si="24"/>
        <v>100000000</v>
      </c>
      <c r="E218" s="287">
        <f>AVERAGE($D$3:D218)</f>
        <v>6018518.5185185187</v>
      </c>
      <c r="F218" s="115"/>
      <c r="G218" s="115"/>
      <c r="H218" s="287">
        <f t="shared" si="25"/>
        <v>50000000</v>
      </c>
      <c r="I218" s="287">
        <f>AVERAGE($H$3:H218)</f>
        <v>231481.48148148149</v>
      </c>
      <c r="J218" s="290">
        <v>50000000</v>
      </c>
      <c r="K218" s="288"/>
      <c r="L218" s="288"/>
      <c r="M218" s="288">
        <f t="shared" si="26"/>
        <v>0</v>
      </c>
      <c r="N218" s="287">
        <f>AVERAGE($M$3:M218)</f>
        <v>0</v>
      </c>
      <c r="O218" s="288"/>
      <c r="P218" s="288"/>
      <c r="Q218" s="288"/>
      <c r="R218" s="288">
        <f t="shared" si="27"/>
        <v>0</v>
      </c>
      <c r="S218" s="287">
        <f>AVERAGE($R$3:R218)</f>
        <v>0</v>
      </c>
      <c r="T218" s="288"/>
      <c r="U218" s="288"/>
      <c r="V218" s="288"/>
      <c r="W218" s="288">
        <f t="shared" si="28"/>
        <v>0</v>
      </c>
      <c r="X218" s="287">
        <f>AVERAGE($W$3:W218)</f>
        <v>0</v>
      </c>
      <c r="Y218" s="288"/>
      <c r="Z218" s="288"/>
      <c r="AA218" s="288"/>
      <c r="AB218" s="288">
        <f t="shared" si="29"/>
        <v>0</v>
      </c>
      <c r="AC218" s="288"/>
      <c r="AD218" s="288"/>
      <c r="AE218" s="288"/>
      <c r="AF218" s="288"/>
      <c r="AG218" s="167">
        <f t="shared" si="30"/>
        <v>0</v>
      </c>
      <c r="AK218" s="288"/>
      <c r="AL218" s="287">
        <f t="shared" si="31"/>
        <v>29500000</v>
      </c>
      <c r="AM218" s="287">
        <f>AVERAGE($AL$3:AL218)</f>
        <v>1164351.8518518519</v>
      </c>
      <c r="AQ218" s="289">
        <v>0</v>
      </c>
    </row>
    <row r="219" spans="1:43">
      <c r="A219" s="115">
        <v>44413</v>
      </c>
      <c r="B219" s="11">
        <v>4.2599999999999999E-2</v>
      </c>
      <c r="C219" s="34">
        <f>AVERAGE($B$3:B219)</f>
        <v>4.3124867724867788E-2</v>
      </c>
      <c r="D219" s="287">
        <f t="shared" si="24"/>
        <v>100000000</v>
      </c>
      <c r="E219" s="287">
        <f>AVERAGE($D$3:D219)</f>
        <v>6451612.9032258065</v>
      </c>
      <c r="F219" s="115"/>
      <c r="G219" s="115"/>
      <c r="H219" s="287">
        <f t="shared" si="25"/>
        <v>50000000</v>
      </c>
      <c r="I219" s="287">
        <f>AVERAGE($H$3:H219)</f>
        <v>460829.49308755761</v>
      </c>
      <c r="J219" s="288"/>
      <c r="K219" s="288"/>
      <c r="L219" s="288"/>
      <c r="M219" s="288">
        <f t="shared" si="26"/>
        <v>0</v>
      </c>
      <c r="N219" s="287">
        <f>AVERAGE($M$3:M219)</f>
        <v>0</v>
      </c>
      <c r="O219" s="288"/>
      <c r="P219" s="288"/>
      <c r="Q219" s="288"/>
      <c r="R219" s="288">
        <f t="shared" si="27"/>
        <v>0</v>
      </c>
      <c r="S219" s="287">
        <f>AVERAGE($R$3:R219)</f>
        <v>0</v>
      </c>
      <c r="T219" s="288"/>
      <c r="U219" s="288"/>
      <c r="V219" s="288"/>
      <c r="W219" s="288">
        <f t="shared" si="28"/>
        <v>0</v>
      </c>
      <c r="X219" s="287">
        <f>AVERAGE($W$3:W219)</f>
        <v>0</v>
      </c>
      <c r="Y219" s="288"/>
      <c r="Z219" s="288"/>
      <c r="AA219" s="288"/>
      <c r="AB219" s="288">
        <f t="shared" si="29"/>
        <v>0</v>
      </c>
      <c r="AC219" s="288"/>
      <c r="AD219" s="288"/>
      <c r="AE219" s="288"/>
      <c r="AF219" s="288"/>
      <c r="AG219" s="167">
        <f t="shared" si="30"/>
        <v>0</v>
      </c>
      <c r="AK219" s="288"/>
      <c r="AL219" s="287">
        <f t="shared" si="31"/>
        <v>29500000</v>
      </c>
      <c r="AM219" s="287">
        <f>AVERAGE($AL$3:AL219)</f>
        <v>1294930.875576037</v>
      </c>
      <c r="AQ219" s="289">
        <v>0</v>
      </c>
    </row>
    <row r="220" spans="1:43">
      <c r="A220" s="115">
        <v>44414</v>
      </c>
      <c r="B220" s="11">
        <v>4.2599999999999999E-2</v>
      </c>
      <c r="C220" s="34">
        <f>AVERAGE($B$3:B220)</f>
        <v>4.3122105263157955E-2</v>
      </c>
      <c r="D220" s="287">
        <f t="shared" si="24"/>
        <v>100000000</v>
      </c>
      <c r="E220" s="287">
        <f>AVERAGE($D$3:D220)</f>
        <v>6880733.944954128</v>
      </c>
      <c r="F220" s="115"/>
      <c r="G220" s="115"/>
      <c r="H220" s="287">
        <f t="shared" si="25"/>
        <v>50000000</v>
      </c>
      <c r="I220" s="287">
        <f>AVERAGE($H$3:H220)</f>
        <v>688073.39449541282</v>
      </c>
      <c r="J220" s="288"/>
      <c r="K220" s="288"/>
      <c r="L220" s="288"/>
      <c r="M220" s="288">
        <f t="shared" si="26"/>
        <v>0</v>
      </c>
      <c r="N220" s="287">
        <f>AVERAGE($M$3:M220)</f>
        <v>0</v>
      </c>
      <c r="O220" s="288"/>
      <c r="P220" s="288"/>
      <c r="Q220" s="288"/>
      <c r="R220" s="288">
        <f t="shared" si="27"/>
        <v>0</v>
      </c>
      <c r="S220" s="287">
        <f>AVERAGE($R$3:R220)</f>
        <v>0</v>
      </c>
      <c r="T220" s="288"/>
      <c r="U220" s="288"/>
      <c r="V220" s="288"/>
      <c r="W220" s="288">
        <f t="shared" si="28"/>
        <v>0</v>
      </c>
      <c r="X220" s="287">
        <f>AVERAGE($W$3:W220)</f>
        <v>0</v>
      </c>
      <c r="Y220" s="288"/>
      <c r="Z220" s="288"/>
      <c r="AA220" s="288"/>
      <c r="AB220" s="288">
        <f t="shared" si="29"/>
        <v>0</v>
      </c>
      <c r="AC220" s="288"/>
      <c r="AD220" s="288"/>
      <c r="AE220" s="288"/>
      <c r="AF220" s="288"/>
      <c r="AG220" s="167">
        <f t="shared" si="30"/>
        <v>0</v>
      </c>
      <c r="AK220" s="288"/>
      <c r="AL220" s="287">
        <f t="shared" si="31"/>
        <v>29500000</v>
      </c>
      <c r="AM220" s="287">
        <f>AVERAGE($AL$3:AL220)</f>
        <v>1424311.9266055045</v>
      </c>
      <c r="AQ220" s="289">
        <v>0</v>
      </c>
    </row>
    <row r="221" spans="1:43">
      <c r="A221" s="115">
        <v>44415</v>
      </c>
      <c r="B221" s="11">
        <v>4.2599999999999999E-2</v>
      </c>
      <c r="C221" s="34">
        <f>AVERAGE($B$3:B221)</f>
        <v>4.3119371727748754E-2</v>
      </c>
      <c r="D221" s="287">
        <f t="shared" si="24"/>
        <v>100000000</v>
      </c>
      <c r="E221" s="287">
        <f>AVERAGE($D$3:D221)</f>
        <v>7305936.0730593605</v>
      </c>
      <c r="F221" s="115"/>
      <c r="G221" s="115"/>
      <c r="H221" s="287">
        <f t="shared" si="25"/>
        <v>50000000</v>
      </c>
      <c r="I221" s="287">
        <f>AVERAGE($H$3:H221)</f>
        <v>913242.00913242006</v>
      </c>
      <c r="J221" s="288"/>
      <c r="K221" s="288"/>
      <c r="L221" s="288"/>
      <c r="M221" s="288">
        <f t="shared" si="26"/>
        <v>0</v>
      </c>
      <c r="N221" s="287">
        <f>AVERAGE($M$3:M221)</f>
        <v>0</v>
      </c>
      <c r="O221" s="288"/>
      <c r="P221" s="288"/>
      <c r="Q221" s="288"/>
      <c r="R221" s="288">
        <f t="shared" si="27"/>
        <v>0</v>
      </c>
      <c r="S221" s="287">
        <f>AVERAGE($R$3:R221)</f>
        <v>0</v>
      </c>
      <c r="T221" s="288"/>
      <c r="U221" s="288"/>
      <c r="V221" s="288"/>
      <c r="W221" s="288">
        <f t="shared" si="28"/>
        <v>0</v>
      </c>
      <c r="X221" s="287">
        <f>AVERAGE($W$3:W221)</f>
        <v>0</v>
      </c>
      <c r="Y221" s="288"/>
      <c r="Z221" s="288"/>
      <c r="AA221" s="288"/>
      <c r="AB221" s="288">
        <f t="shared" si="29"/>
        <v>0</v>
      </c>
      <c r="AC221" s="288"/>
      <c r="AD221" s="288"/>
      <c r="AE221" s="288"/>
      <c r="AF221" s="288"/>
      <c r="AG221" s="167">
        <f t="shared" si="30"/>
        <v>0</v>
      </c>
      <c r="AK221" s="288"/>
      <c r="AL221" s="287">
        <f t="shared" si="31"/>
        <v>29500000</v>
      </c>
      <c r="AM221" s="287">
        <f>AVERAGE($AL$3:AL221)</f>
        <v>1552511.4155251142</v>
      </c>
      <c r="AQ221" s="289">
        <v>0</v>
      </c>
    </row>
    <row r="222" spans="1:43">
      <c r="A222" s="115">
        <v>44416</v>
      </c>
      <c r="B222" s="11">
        <v>4.2599999999999999E-2</v>
      </c>
      <c r="C222" s="34">
        <f>AVERAGE($B$3:B222)</f>
        <v>4.3116666666666727E-2</v>
      </c>
      <c r="D222" s="287">
        <f t="shared" si="24"/>
        <v>100000000</v>
      </c>
      <c r="E222" s="287">
        <f>AVERAGE($D$3:D222)</f>
        <v>7727272.7272727275</v>
      </c>
      <c r="F222" s="115"/>
      <c r="G222" s="115"/>
      <c r="H222" s="287">
        <f t="shared" si="25"/>
        <v>50000000</v>
      </c>
      <c r="I222" s="287">
        <f>AVERAGE($H$3:H222)</f>
        <v>1136363.6363636365</v>
      </c>
      <c r="J222" s="288"/>
      <c r="K222" s="288"/>
      <c r="L222" s="288"/>
      <c r="M222" s="288">
        <f t="shared" si="26"/>
        <v>0</v>
      </c>
      <c r="N222" s="287">
        <f>AVERAGE($M$3:M222)</f>
        <v>0</v>
      </c>
      <c r="O222" s="288"/>
      <c r="P222" s="288"/>
      <c r="Q222" s="288"/>
      <c r="R222" s="288">
        <f t="shared" si="27"/>
        <v>0</v>
      </c>
      <c r="S222" s="287">
        <f>AVERAGE($R$3:R222)</f>
        <v>0</v>
      </c>
      <c r="T222" s="288"/>
      <c r="U222" s="288"/>
      <c r="V222" s="288"/>
      <c r="W222" s="288">
        <f t="shared" si="28"/>
        <v>0</v>
      </c>
      <c r="X222" s="287">
        <f>AVERAGE($W$3:W222)</f>
        <v>0</v>
      </c>
      <c r="Y222" s="288"/>
      <c r="Z222" s="288"/>
      <c r="AA222" s="288"/>
      <c r="AB222" s="288">
        <f t="shared" si="29"/>
        <v>0</v>
      </c>
      <c r="AC222" s="288"/>
      <c r="AD222" s="288"/>
      <c r="AE222" s="288"/>
      <c r="AF222" s="288"/>
      <c r="AG222" s="167">
        <f t="shared" si="30"/>
        <v>0</v>
      </c>
      <c r="AK222" s="288"/>
      <c r="AL222" s="287">
        <f t="shared" si="31"/>
        <v>29500000</v>
      </c>
      <c r="AM222" s="287">
        <f>AVERAGE($AL$3:AL222)</f>
        <v>1679545.4545454546</v>
      </c>
      <c r="AQ222" s="289">
        <v>0</v>
      </c>
    </row>
    <row r="223" spans="1:43">
      <c r="A223" s="115">
        <v>44417</v>
      </c>
      <c r="B223" s="11">
        <v>4.2599999999999999E-2</v>
      </c>
      <c r="C223" s="34">
        <f>AVERAGE($B$3:B223)</f>
        <v>4.3113989637305762E-2</v>
      </c>
      <c r="D223" s="287">
        <f t="shared" si="24"/>
        <v>100000000</v>
      </c>
      <c r="E223" s="287">
        <f>AVERAGE($D$3:D223)</f>
        <v>8144796.3800904974</v>
      </c>
      <c r="F223" s="115"/>
      <c r="G223" s="115"/>
      <c r="H223" s="287">
        <f t="shared" si="25"/>
        <v>50000000</v>
      </c>
      <c r="I223" s="287">
        <f>AVERAGE($H$3:H223)</f>
        <v>1357466.0633484162</v>
      </c>
      <c r="J223" s="288"/>
      <c r="K223" s="288"/>
      <c r="L223" s="288"/>
      <c r="M223" s="288">
        <f t="shared" si="26"/>
        <v>0</v>
      </c>
      <c r="N223" s="287">
        <f>AVERAGE($M$3:M223)</f>
        <v>0</v>
      </c>
      <c r="O223" s="288"/>
      <c r="P223" s="288"/>
      <c r="Q223" s="288"/>
      <c r="R223" s="288">
        <f t="shared" si="27"/>
        <v>0</v>
      </c>
      <c r="S223" s="287">
        <f>AVERAGE($R$3:R223)</f>
        <v>0</v>
      </c>
      <c r="T223" s="288"/>
      <c r="U223" s="288"/>
      <c r="V223" s="288"/>
      <c r="W223" s="288">
        <f t="shared" si="28"/>
        <v>0</v>
      </c>
      <c r="X223" s="287">
        <f>AVERAGE($W$3:W223)</f>
        <v>0</v>
      </c>
      <c r="Y223" s="288"/>
      <c r="Z223" s="288"/>
      <c r="AA223" s="288"/>
      <c r="AB223" s="288">
        <f t="shared" si="29"/>
        <v>0</v>
      </c>
      <c r="AC223" s="288"/>
      <c r="AD223" s="288"/>
      <c r="AE223" s="288"/>
      <c r="AF223" s="288"/>
      <c r="AG223" s="167">
        <f t="shared" si="30"/>
        <v>0</v>
      </c>
      <c r="AK223" s="288"/>
      <c r="AL223" s="287">
        <f t="shared" si="31"/>
        <v>29500000</v>
      </c>
      <c r="AM223" s="287">
        <f>AVERAGE($AL$3:AL223)</f>
        <v>1805429.8642533936</v>
      </c>
      <c r="AQ223" s="289">
        <v>0</v>
      </c>
    </row>
    <row r="224" spans="1:43">
      <c r="A224" s="115">
        <v>44418</v>
      </c>
      <c r="B224" s="11">
        <v>4.2599999999999999E-2</v>
      </c>
      <c r="C224" s="34">
        <f>AVERAGE($B$3:B224)</f>
        <v>4.3111340206185629E-2</v>
      </c>
      <c r="D224" s="287">
        <f t="shared" si="24"/>
        <v>100000000</v>
      </c>
      <c r="E224" s="287">
        <f>AVERAGE($D$3:D224)</f>
        <v>8558558.558558559</v>
      </c>
      <c r="F224" s="115"/>
      <c r="G224" s="115"/>
      <c r="H224" s="287">
        <f t="shared" si="25"/>
        <v>50000000</v>
      </c>
      <c r="I224" s="287">
        <f>AVERAGE($H$3:H224)</f>
        <v>1576576.5765765766</v>
      </c>
      <c r="J224" s="288"/>
      <c r="K224" s="288"/>
      <c r="L224" s="288"/>
      <c r="M224" s="288">
        <f t="shared" si="26"/>
        <v>0</v>
      </c>
      <c r="N224" s="287">
        <f>AVERAGE($M$3:M224)</f>
        <v>0</v>
      </c>
      <c r="O224" s="288"/>
      <c r="P224" s="288"/>
      <c r="Q224" s="288"/>
      <c r="R224" s="288">
        <f t="shared" si="27"/>
        <v>0</v>
      </c>
      <c r="S224" s="287">
        <f>AVERAGE($R$3:R224)</f>
        <v>0</v>
      </c>
      <c r="T224" s="288"/>
      <c r="U224" s="288"/>
      <c r="V224" s="288"/>
      <c r="W224" s="288">
        <f t="shared" si="28"/>
        <v>0</v>
      </c>
      <c r="X224" s="287">
        <f>AVERAGE($W$3:W224)</f>
        <v>0</v>
      </c>
      <c r="Y224" s="288"/>
      <c r="Z224" s="288"/>
      <c r="AA224" s="288"/>
      <c r="AB224" s="288">
        <f t="shared" si="29"/>
        <v>0</v>
      </c>
      <c r="AC224" s="288"/>
      <c r="AD224" s="288"/>
      <c r="AE224" s="288"/>
      <c r="AF224" s="288"/>
      <c r="AG224" s="167">
        <f t="shared" si="30"/>
        <v>0</v>
      </c>
      <c r="AK224" s="288"/>
      <c r="AL224" s="287">
        <f t="shared" si="31"/>
        <v>29500000</v>
      </c>
      <c r="AM224" s="287">
        <f>AVERAGE($AL$3:AL224)</f>
        <v>1930180.1801801801</v>
      </c>
      <c r="AQ224" s="289">
        <v>0</v>
      </c>
    </row>
    <row r="225" spans="1:43">
      <c r="A225" s="115">
        <v>44419</v>
      </c>
      <c r="B225" s="11">
        <v>4.2599999999999999E-2</v>
      </c>
      <c r="C225" s="34">
        <f>AVERAGE($B$3:B225)</f>
        <v>4.3108717948718012E-2</v>
      </c>
      <c r="D225" s="287">
        <f t="shared" si="24"/>
        <v>100000000</v>
      </c>
      <c r="E225" s="287">
        <f>AVERAGE($D$3:D225)</f>
        <v>8968609.8654708527</v>
      </c>
      <c r="F225" s="115"/>
      <c r="G225" s="115"/>
      <c r="H225" s="287">
        <f t="shared" si="25"/>
        <v>50000000</v>
      </c>
      <c r="I225" s="287">
        <f>AVERAGE($H$3:H225)</f>
        <v>1793721.9730941704</v>
      </c>
      <c r="J225" s="288"/>
      <c r="K225" s="288"/>
      <c r="L225" s="288"/>
      <c r="M225" s="288">
        <f t="shared" si="26"/>
        <v>0</v>
      </c>
      <c r="N225" s="287">
        <f>AVERAGE($M$3:M225)</f>
        <v>0</v>
      </c>
      <c r="O225" s="288"/>
      <c r="P225" s="288"/>
      <c r="Q225" s="288"/>
      <c r="R225" s="288">
        <f t="shared" si="27"/>
        <v>0</v>
      </c>
      <c r="S225" s="287">
        <f>AVERAGE($R$3:R225)</f>
        <v>0</v>
      </c>
      <c r="T225" s="288"/>
      <c r="U225" s="288"/>
      <c r="V225" s="288"/>
      <c r="W225" s="288">
        <f t="shared" si="28"/>
        <v>0</v>
      </c>
      <c r="X225" s="287">
        <f>AVERAGE($W$3:W225)</f>
        <v>0</v>
      </c>
      <c r="Y225" s="288"/>
      <c r="Z225" s="288"/>
      <c r="AA225" s="288"/>
      <c r="AB225" s="288">
        <f t="shared" si="29"/>
        <v>0</v>
      </c>
      <c r="AC225" s="288"/>
      <c r="AD225" s="288"/>
      <c r="AE225" s="288"/>
      <c r="AF225" s="288"/>
      <c r="AG225" s="167">
        <f t="shared" si="30"/>
        <v>0</v>
      </c>
      <c r="AK225" s="288"/>
      <c r="AL225" s="287">
        <f t="shared" si="31"/>
        <v>29500000</v>
      </c>
      <c r="AM225" s="287">
        <f>AVERAGE($AL$3:AL225)</f>
        <v>2053811.6591928252</v>
      </c>
      <c r="AQ225" s="289">
        <v>0</v>
      </c>
    </row>
    <row r="226" spans="1:43">
      <c r="A226" s="115">
        <v>44420</v>
      </c>
      <c r="B226" s="11">
        <v>4.2599999999999999E-2</v>
      </c>
      <c r="C226" s="34">
        <f>AVERAGE($B$3:B226)</f>
        <v>4.3106122448979656E-2</v>
      </c>
      <c r="D226" s="287">
        <f t="shared" si="24"/>
        <v>100000000</v>
      </c>
      <c r="E226" s="287">
        <f>AVERAGE($D$3:D226)</f>
        <v>9375000</v>
      </c>
      <c r="F226" s="115"/>
      <c r="G226" s="115"/>
      <c r="H226" s="287">
        <f t="shared" si="25"/>
        <v>50000000</v>
      </c>
      <c r="I226" s="287">
        <f>AVERAGE($H$3:H226)</f>
        <v>2008928.5714285714</v>
      </c>
      <c r="J226" s="288"/>
      <c r="K226" s="288"/>
      <c r="L226" s="288"/>
      <c r="M226" s="288">
        <f t="shared" si="26"/>
        <v>50000000</v>
      </c>
      <c r="N226" s="287">
        <f>AVERAGE($M$3:M226)</f>
        <v>223214.28571428571</v>
      </c>
      <c r="O226" s="287">
        <v>50000000</v>
      </c>
      <c r="P226" s="287"/>
      <c r="Q226" s="287"/>
      <c r="R226" s="288">
        <f t="shared" si="27"/>
        <v>0</v>
      </c>
      <c r="S226" s="287">
        <f>AVERAGE($R$3:R226)</f>
        <v>0</v>
      </c>
      <c r="T226" s="287"/>
      <c r="U226" s="287"/>
      <c r="V226" s="287"/>
      <c r="W226" s="288">
        <f t="shared" si="28"/>
        <v>0</v>
      </c>
      <c r="X226" s="287">
        <f>AVERAGE($W$3:W226)</f>
        <v>0</v>
      </c>
      <c r="Y226" s="287"/>
      <c r="Z226" s="287"/>
      <c r="AA226" s="287"/>
      <c r="AB226" s="288">
        <f t="shared" si="29"/>
        <v>0</v>
      </c>
      <c r="AC226" s="287"/>
      <c r="AD226" s="287"/>
      <c r="AE226" s="287"/>
      <c r="AF226" s="287"/>
      <c r="AG226" s="167">
        <f t="shared" si="30"/>
        <v>0</v>
      </c>
      <c r="AK226" s="288"/>
      <c r="AL226" s="287">
        <f t="shared" si="31"/>
        <v>29500000</v>
      </c>
      <c r="AM226" s="287">
        <f>AVERAGE($AL$3:AL226)</f>
        <v>2176339.2857142859</v>
      </c>
      <c r="AQ226" s="289">
        <v>0</v>
      </c>
    </row>
    <row r="227" spans="1:43">
      <c r="A227" s="115">
        <v>44421</v>
      </c>
      <c r="B227" s="11">
        <v>4.2599999999999999E-2</v>
      </c>
      <c r="C227" s="34">
        <f>AVERAGE($B$3:B227)</f>
        <v>4.3103553299492454E-2</v>
      </c>
      <c r="D227" s="287">
        <f t="shared" si="24"/>
        <v>100000000</v>
      </c>
      <c r="E227" s="287">
        <f>AVERAGE($D$3:D227)</f>
        <v>9777777.777777778</v>
      </c>
      <c r="F227" s="115"/>
      <c r="G227" s="115"/>
      <c r="H227" s="287">
        <f t="shared" si="25"/>
        <v>50000000</v>
      </c>
      <c r="I227" s="287">
        <f>AVERAGE($H$3:H227)</f>
        <v>2222222.222222222</v>
      </c>
      <c r="J227" s="288"/>
      <c r="K227" s="288"/>
      <c r="L227" s="288"/>
      <c r="M227" s="288">
        <f t="shared" si="26"/>
        <v>50000000</v>
      </c>
      <c r="N227" s="287">
        <f>AVERAGE($M$3:M227)</f>
        <v>444444.44444444444</v>
      </c>
      <c r="O227" s="287"/>
      <c r="P227" s="287"/>
      <c r="Q227" s="287"/>
      <c r="R227" s="288">
        <f t="shared" si="27"/>
        <v>0</v>
      </c>
      <c r="S227" s="287">
        <f>AVERAGE($R$3:R227)</f>
        <v>0</v>
      </c>
      <c r="T227" s="287"/>
      <c r="U227" s="287"/>
      <c r="V227" s="287"/>
      <c r="W227" s="288">
        <f t="shared" si="28"/>
        <v>0</v>
      </c>
      <c r="X227" s="287">
        <f>AVERAGE($W$3:W227)</f>
        <v>0</v>
      </c>
      <c r="Y227" s="287"/>
      <c r="Z227" s="287"/>
      <c r="AA227" s="287"/>
      <c r="AB227" s="288">
        <f t="shared" si="29"/>
        <v>0</v>
      </c>
      <c r="AC227" s="287"/>
      <c r="AD227" s="287"/>
      <c r="AE227" s="287"/>
      <c r="AF227" s="287"/>
      <c r="AG227" s="167">
        <f t="shared" si="30"/>
        <v>0</v>
      </c>
      <c r="AK227" s="288"/>
      <c r="AL227" s="287">
        <f t="shared" si="31"/>
        <v>29500000</v>
      </c>
      <c r="AM227" s="287">
        <f>AVERAGE($AL$3:AL227)</f>
        <v>2297777.777777778</v>
      </c>
      <c r="AQ227" s="289">
        <v>0</v>
      </c>
    </row>
    <row r="228" spans="1:43">
      <c r="A228" s="115">
        <v>44422</v>
      </c>
      <c r="B228" s="11">
        <v>4.2599999999999999E-2</v>
      </c>
      <c r="C228" s="34">
        <f>AVERAGE($B$3:B228)</f>
        <v>4.3101010101010168E-2</v>
      </c>
      <c r="D228" s="287">
        <f t="shared" si="24"/>
        <v>100000000</v>
      </c>
      <c r="E228" s="287">
        <f>AVERAGE($D$3:D228)</f>
        <v>10176991.150442477</v>
      </c>
      <c r="F228" s="115"/>
      <c r="G228" s="115"/>
      <c r="H228" s="287">
        <f t="shared" si="25"/>
        <v>50000000</v>
      </c>
      <c r="I228" s="287">
        <f>AVERAGE($H$3:H228)</f>
        <v>2433628.318584071</v>
      </c>
      <c r="J228" s="288"/>
      <c r="K228" s="288"/>
      <c r="L228" s="288"/>
      <c r="M228" s="288">
        <f t="shared" si="26"/>
        <v>50000000</v>
      </c>
      <c r="N228" s="287">
        <f>AVERAGE($M$3:M228)</f>
        <v>663716.81415929203</v>
      </c>
      <c r="O228" s="287"/>
      <c r="P228" s="287"/>
      <c r="Q228" s="287"/>
      <c r="R228" s="288">
        <f t="shared" si="27"/>
        <v>0</v>
      </c>
      <c r="S228" s="287">
        <f>AVERAGE($R$3:R228)</f>
        <v>0</v>
      </c>
      <c r="T228" s="287"/>
      <c r="U228" s="287"/>
      <c r="V228" s="287"/>
      <c r="W228" s="288">
        <f t="shared" si="28"/>
        <v>0</v>
      </c>
      <c r="X228" s="287">
        <f>AVERAGE($W$3:W228)</f>
        <v>0</v>
      </c>
      <c r="Y228" s="287"/>
      <c r="Z228" s="287"/>
      <c r="AA228" s="287"/>
      <c r="AB228" s="288">
        <f t="shared" si="29"/>
        <v>0</v>
      </c>
      <c r="AC228" s="287"/>
      <c r="AD228" s="287"/>
      <c r="AE228" s="287"/>
      <c r="AF228" s="287"/>
      <c r="AG228" s="167">
        <f t="shared" si="30"/>
        <v>0</v>
      </c>
      <c r="AK228" s="288"/>
      <c r="AL228" s="287">
        <f t="shared" si="31"/>
        <v>29500000</v>
      </c>
      <c r="AM228" s="287">
        <f>AVERAGE($AL$3:AL228)</f>
        <v>2418141.5929203541</v>
      </c>
      <c r="AQ228" s="289">
        <v>0</v>
      </c>
    </row>
    <row r="229" spans="1:43">
      <c r="A229" s="115">
        <v>44423</v>
      </c>
      <c r="B229" s="11">
        <v>4.2599999999999999E-2</v>
      </c>
      <c r="C229" s="34">
        <f>AVERAGE($B$3:B229)</f>
        <v>4.3098492462311622E-2</v>
      </c>
      <c r="D229" s="287">
        <f t="shared" si="24"/>
        <v>100000000</v>
      </c>
      <c r="E229" s="287">
        <f>AVERAGE($D$3:D229)</f>
        <v>10572687.224669604</v>
      </c>
      <c r="F229" s="115"/>
      <c r="G229" s="115"/>
      <c r="H229" s="287">
        <f t="shared" si="25"/>
        <v>50000000</v>
      </c>
      <c r="I229" s="287">
        <f>AVERAGE($H$3:H229)</f>
        <v>2643171.8061674009</v>
      </c>
      <c r="J229" s="288"/>
      <c r="K229" s="288"/>
      <c r="L229" s="288"/>
      <c r="M229" s="288">
        <f t="shared" si="26"/>
        <v>50000000</v>
      </c>
      <c r="N229" s="287">
        <f>AVERAGE($M$3:M229)</f>
        <v>881057.26872246701</v>
      </c>
      <c r="O229" s="287"/>
      <c r="P229" s="287"/>
      <c r="Q229" s="287"/>
      <c r="R229" s="288">
        <f t="shared" si="27"/>
        <v>0</v>
      </c>
      <c r="S229" s="287">
        <f>AVERAGE($R$3:R229)</f>
        <v>0</v>
      </c>
      <c r="T229" s="287"/>
      <c r="U229" s="287"/>
      <c r="V229" s="287"/>
      <c r="W229" s="288">
        <f t="shared" si="28"/>
        <v>0</v>
      </c>
      <c r="X229" s="287">
        <f>AVERAGE($W$3:W229)</f>
        <v>0</v>
      </c>
      <c r="Y229" s="287"/>
      <c r="Z229" s="287"/>
      <c r="AA229" s="287"/>
      <c r="AB229" s="288">
        <f t="shared" si="29"/>
        <v>0</v>
      </c>
      <c r="AC229" s="287"/>
      <c r="AD229" s="287"/>
      <c r="AE229" s="287"/>
      <c r="AF229" s="287"/>
      <c r="AG229" s="167">
        <f t="shared" si="30"/>
        <v>0</v>
      </c>
      <c r="AK229" s="288"/>
      <c r="AL229" s="287">
        <f t="shared" si="31"/>
        <v>29500000</v>
      </c>
      <c r="AM229" s="287">
        <f>AVERAGE($AL$3:AL229)</f>
        <v>2537444.9339207048</v>
      </c>
      <c r="AQ229" s="289">
        <v>0</v>
      </c>
    </row>
    <row r="230" spans="1:43">
      <c r="A230" s="115">
        <v>44424</v>
      </c>
      <c r="B230" s="11">
        <v>4.2599999999999999E-2</v>
      </c>
      <c r="C230" s="34">
        <f>AVERAGE($B$3:B230)</f>
        <v>4.3096000000000065E-2</v>
      </c>
      <c r="D230" s="287">
        <f t="shared" si="24"/>
        <v>100000000</v>
      </c>
      <c r="E230" s="287">
        <f>AVERAGE($D$3:D230)</f>
        <v>10964912.280701755</v>
      </c>
      <c r="F230" s="115"/>
      <c r="G230" s="115"/>
      <c r="H230" s="287">
        <f t="shared" si="25"/>
        <v>50000000</v>
      </c>
      <c r="I230" s="287">
        <f>AVERAGE($H$3:H230)</f>
        <v>2850877.1929824562</v>
      </c>
      <c r="J230" s="288"/>
      <c r="K230" s="288"/>
      <c r="L230" s="288"/>
      <c r="M230" s="288">
        <f t="shared" si="26"/>
        <v>50000000</v>
      </c>
      <c r="N230" s="287">
        <f>AVERAGE($M$3:M230)</f>
        <v>1096491.2280701755</v>
      </c>
      <c r="O230" s="287"/>
      <c r="P230" s="287"/>
      <c r="Q230" s="287"/>
      <c r="R230" s="288">
        <f t="shared" si="27"/>
        <v>0</v>
      </c>
      <c r="S230" s="287">
        <f>AVERAGE($R$3:R230)</f>
        <v>0</v>
      </c>
      <c r="T230" s="287"/>
      <c r="U230" s="287"/>
      <c r="V230" s="287"/>
      <c r="W230" s="288">
        <f t="shared" si="28"/>
        <v>0</v>
      </c>
      <c r="X230" s="287">
        <f>AVERAGE($W$3:W230)</f>
        <v>0</v>
      </c>
      <c r="Y230" s="287"/>
      <c r="Z230" s="287"/>
      <c r="AA230" s="287"/>
      <c r="AB230" s="288">
        <f t="shared" si="29"/>
        <v>0</v>
      </c>
      <c r="AC230" s="287"/>
      <c r="AD230" s="287"/>
      <c r="AE230" s="287"/>
      <c r="AF230" s="287"/>
      <c r="AG230" s="167">
        <f t="shared" si="30"/>
        <v>0</v>
      </c>
      <c r="AK230" s="288"/>
      <c r="AL230" s="287">
        <f t="shared" si="31"/>
        <v>29500000</v>
      </c>
      <c r="AM230" s="287">
        <f>AVERAGE($AL$3:AL230)</f>
        <v>2655701.7543859649</v>
      </c>
      <c r="AQ230" s="289">
        <v>0</v>
      </c>
    </row>
    <row r="231" spans="1:43">
      <c r="A231" s="115">
        <v>44425</v>
      </c>
      <c r="B231" s="11">
        <v>4.2599999999999999E-2</v>
      </c>
      <c r="C231" s="34">
        <f>AVERAGE($B$3:B231)</f>
        <v>4.3093532338308524E-2</v>
      </c>
      <c r="D231" s="287">
        <f t="shared" si="24"/>
        <v>100000000</v>
      </c>
      <c r="E231" s="287">
        <f>AVERAGE($D$3:D231)</f>
        <v>11353711.790393014</v>
      </c>
      <c r="F231" s="115"/>
      <c r="G231" s="115"/>
      <c r="H231" s="287">
        <f t="shared" si="25"/>
        <v>50000000</v>
      </c>
      <c r="I231" s="287">
        <f>AVERAGE($H$3:H231)</f>
        <v>3056768.5589519651</v>
      </c>
      <c r="J231" s="288"/>
      <c r="K231" s="288"/>
      <c r="L231" s="288"/>
      <c r="M231" s="288">
        <f t="shared" si="26"/>
        <v>50000000</v>
      </c>
      <c r="N231" s="287">
        <f>AVERAGE($M$3:M231)</f>
        <v>1310043.6681222708</v>
      </c>
      <c r="O231" s="287"/>
      <c r="P231" s="287"/>
      <c r="Q231" s="287"/>
      <c r="R231" s="288">
        <f t="shared" si="27"/>
        <v>0</v>
      </c>
      <c r="S231" s="287">
        <f>AVERAGE($R$3:R231)</f>
        <v>0</v>
      </c>
      <c r="T231" s="287"/>
      <c r="U231" s="287"/>
      <c r="V231" s="287"/>
      <c r="W231" s="288">
        <f t="shared" si="28"/>
        <v>0</v>
      </c>
      <c r="X231" s="287">
        <f>AVERAGE($W$3:W231)</f>
        <v>0</v>
      </c>
      <c r="Y231" s="287"/>
      <c r="Z231" s="287"/>
      <c r="AA231" s="287"/>
      <c r="AB231" s="288">
        <f t="shared" si="29"/>
        <v>0</v>
      </c>
      <c r="AC231" s="287"/>
      <c r="AD231" s="287"/>
      <c r="AE231" s="287"/>
      <c r="AF231" s="287"/>
      <c r="AG231" s="167">
        <f t="shared" si="30"/>
        <v>0</v>
      </c>
      <c r="AK231" s="288"/>
      <c r="AL231" s="287">
        <f t="shared" si="31"/>
        <v>29500000</v>
      </c>
      <c r="AM231" s="287">
        <f>AVERAGE($AL$3:AL231)</f>
        <v>2772925.7641921397</v>
      </c>
      <c r="AQ231" s="289">
        <v>0</v>
      </c>
    </row>
    <row r="232" spans="1:43">
      <c r="A232" s="115">
        <v>44426</v>
      </c>
      <c r="B232" s="11">
        <v>4.2599999999999999E-2</v>
      </c>
      <c r="C232" s="34">
        <f>AVERAGE($B$3:B232)</f>
        <v>4.3091089108910963E-2</v>
      </c>
      <c r="D232" s="287">
        <f t="shared" si="24"/>
        <v>100000000</v>
      </c>
      <c r="E232" s="287">
        <f>AVERAGE($D$3:D232)</f>
        <v>11739130.434782609</v>
      </c>
      <c r="F232" s="115"/>
      <c r="G232" s="115"/>
      <c r="H232" s="287">
        <f t="shared" si="25"/>
        <v>50000000</v>
      </c>
      <c r="I232" s="287">
        <f>AVERAGE($H$3:H232)</f>
        <v>3260869.5652173911</v>
      </c>
      <c r="J232" s="288"/>
      <c r="K232" s="288"/>
      <c r="L232" s="288"/>
      <c r="M232" s="288">
        <f t="shared" si="26"/>
        <v>50000000</v>
      </c>
      <c r="N232" s="287">
        <f>AVERAGE($M$3:M232)</f>
        <v>1521739.1304347827</v>
      </c>
      <c r="O232" s="287"/>
      <c r="P232" s="287"/>
      <c r="Q232" s="287"/>
      <c r="R232" s="288">
        <f t="shared" si="27"/>
        <v>0</v>
      </c>
      <c r="S232" s="287">
        <f>AVERAGE($R$3:R232)</f>
        <v>0</v>
      </c>
      <c r="T232" s="287"/>
      <c r="U232" s="287"/>
      <c r="V232" s="287"/>
      <c r="W232" s="288">
        <f t="shared" si="28"/>
        <v>0</v>
      </c>
      <c r="X232" s="287">
        <f>AVERAGE($W$3:W232)</f>
        <v>0</v>
      </c>
      <c r="Y232" s="287"/>
      <c r="Z232" s="287"/>
      <c r="AA232" s="287"/>
      <c r="AB232" s="288">
        <f t="shared" si="29"/>
        <v>0</v>
      </c>
      <c r="AC232" s="287"/>
      <c r="AD232" s="287"/>
      <c r="AE232" s="287"/>
      <c r="AF232" s="287"/>
      <c r="AG232" s="167">
        <f t="shared" si="30"/>
        <v>0</v>
      </c>
      <c r="AK232" s="288"/>
      <c r="AL232" s="287">
        <f t="shared" si="31"/>
        <v>29500000</v>
      </c>
      <c r="AM232" s="287">
        <f>AVERAGE($AL$3:AL232)</f>
        <v>2889130.4347826089</v>
      </c>
      <c r="AQ232" s="289">
        <v>0</v>
      </c>
    </row>
    <row r="233" spans="1:43">
      <c r="A233" s="115">
        <v>44427</v>
      </c>
      <c r="B233" s="11">
        <v>4.2599999999999999E-2</v>
      </c>
      <c r="C233" s="34">
        <f>AVERAGE($B$3:B233)</f>
        <v>4.3088669950738984E-2</v>
      </c>
      <c r="D233" s="287">
        <f t="shared" si="24"/>
        <v>100000000</v>
      </c>
      <c r="E233" s="287">
        <f>AVERAGE($D$3:D233)</f>
        <v>12121212.121212121</v>
      </c>
      <c r="F233" s="115"/>
      <c r="G233" s="115"/>
      <c r="H233" s="287">
        <f t="shared" si="25"/>
        <v>50000000</v>
      </c>
      <c r="I233" s="287">
        <f>AVERAGE($H$3:H233)</f>
        <v>3463203.4632034632</v>
      </c>
      <c r="J233" s="288"/>
      <c r="K233" s="288"/>
      <c r="L233" s="288"/>
      <c r="M233" s="288">
        <f t="shared" si="26"/>
        <v>50000000</v>
      </c>
      <c r="N233" s="287">
        <f>AVERAGE($M$3:M233)</f>
        <v>1731601.7316017316</v>
      </c>
      <c r="O233" s="287"/>
      <c r="P233" s="287"/>
      <c r="Q233" s="287"/>
      <c r="R233" s="288">
        <f t="shared" si="27"/>
        <v>0</v>
      </c>
      <c r="S233" s="287">
        <f>AVERAGE($R$3:R233)</f>
        <v>0</v>
      </c>
      <c r="T233" s="287"/>
      <c r="U233" s="287"/>
      <c r="V233" s="287"/>
      <c r="W233" s="288">
        <f t="shared" si="28"/>
        <v>0</v>
      </c>
      <c r="X233" s="287">
        <f>AVERAGE($W$3:W233)</f>
        <v>0</v>
      </c>
      <c r="Y233" s="287"/>
      <c r="Z233" s="287"/>
      <c r="AA233" s="287"/>
      <c r="AB233" s="288">
        <f t="shared" si="29"/>
        <v>0</v>
      </c>
      <c r="AC233" s="287"/>
      <c r="AD233" s="287"/>
      <c r="AE233" s="287"/>
      <c r="AF233" s="287"/>
      <c r="AG233" s="167">
        <f t="shared" si="30"/>
        <v>0</v>
      </c>
      <c r="AK233" s="288"/>
      <c r="AL233" s="287">
        <f t="shared" si="31"/>
        <v>29500000</v>
      </c>
      <c r="AM233" s="287">
        <f>AVERAGE($AL$3:AL233)</f>
        <v>3004329.0043290043</v>
      </c>
      <c r="AQ233" s="289">
        <v>0</v>
      </c>
    </row>
    <row r="234" spans="1:43">
      <c r="A234" s="115">
        <v>44428</v>
      </c>
      <c r="B234" s="11">
        <v>4.2599999999999999E-2</v>
      </c>
      <c r="C234" s="34">
        <f>AVERAGE($B$3:B234)</f>
        <v>4.3086274509803991E-2</v>
      </c>
      <c r="D234" s="287">
        <f t="shared" si="24"/>
        <v>100000000</v>
      </c>
      <c r="E234" s="287">
        <f>AVERAGE($D$3:D234)</f>
        <v>12500000</v>
      </c>
      <c r="F234" s="115"/>
      <c r="G234" s="115"/>
      <c r="H234" s="287">
        <f t="shared" si="25"/>
        <v>50000000</v>
      </c>
      <c r="I234" s="287">
        <f>AVERAGE($H$3:H234)</f>
        <v>3663793.1034482759</v>
      </c>
      <c r="J234" s="288"/>
      <c r="K234" s="288"/>
      <c r="L234" s="288"/>
      <c r="M234" s="288">
        <f t="shared" si="26"/>
        <v>50000000</v>
      </c>
      <c r="N234" s="287">
        <f>AVERAGE($M$3:M234)</f>
        <v>1939655.1724137932</v>
      </c>
      <c r="O234" s="287"/>
      <c r="P234" s="287"/>
      <c r="Q234" s="287"/>
      <c r="R234" s="288">
        <f t="shared" si="27"/>
        <v>0</v>
      </c>
      <c r="S234" s="287">
        <f>AVERAGE($R$3:R234)</f>
        <v>0</v>
      </c>
      <c r="T234" s="287"/>
      <c r="U234" s="287"/>
      <c r="V234" s="287"/>
      <c r="W234" s="288">
        <f t="shared" si="28"/>
        <v>0</v>
      </c>
      <c r="X234" s="287">
        <f>AVERAGE($W$3:W234)</f>
        <v>0</v>
      </c>
      <c r="Y234" s="287"/>
      <c r="Z234" s="287"/>
      <c r="AA234" s="287"/>
      <c r="AB234" s="288">
        <f t="shared" si="29"/>
        <v>0</v>
      </c>
      <c r="AC234" s="287"/>
      <c r="AD234" s="287"/>
      <c r="AE234" s="287"/>
      <c r="AF234" s="287"/>
      <c r="AG234" s="167">
        <f t="shared" si="30"/>
        <v>0</v>
      </c>
      <c r="AK234" s="288"/>
      <c r="AL234" s="287">
        <f t="shared" si="31"/>
        <v>29500000</v>
      </c>
      <c r="AM234" s="287">
        <f>AVERAGE($AL$3:AL234)</f>
        <v>3118534.4827586208</v>
      </c>
      <c r="AQ234" s="289">
        <v>0</v>
      </c>
    </row>
    <row r="235" spans="1:43">
      <c r="A235" s="115">
        <v>44429</v>
      </c>
      <c r="B235" s="11">
        <v>4.2599999999999999E-2</v>
      </c>
      <c r="C235" s="34">
        <f>AVERAGE($B$3:B235)</f>
        <v>4.3083902439024463E-2</v>
      </c>
      <c r="D235" s="287">
        <f t="shared" si="24"/>
        <v>100000000</v>
      </c>
      <c r="E235" s="287">
        <f>AVERAGE($D$3:D235)</f>
        <v>12875536.480686694</v>
      </c>
      <c r="F235" s="115"/>
      <c r="G235" s="115"/>
      <c r="H235" s="287">
        <f t="shared" si="25"/>
        <v>50000000</v>
      </c>
      <c r="I235" s="287">
        <f>AVERAGE($H$3:H235)</f>
        <v>3862660.9442060087</v>
      </c>
      <c r="J235" s="288"/>
      <c r="K235" s="288"/>
      <c r="L235" s="288"/>
      <c r="M235" s="288">
        <f t="shared" si="26"/>
        <v>50000000</v>
      </c>
      <c r="N235" s="287">
        <f>AVERAGE($M$3:M235)</f>
        <v>2145922.7467811159</v>
      </c>
      <c r="O235" s="287"/>
      <c r="P235" s="287"/>
      <c r="Q235" s="287"/>
      <c r="R235" s="288">
        <f t="shared" si="27"/>
        <v>0</v>
      </c>
      <c r="S235" s="287">
        <f>AVERAGE($R$3:R235)</f>
        <v>0</v>
      </c>
      <c r="T235" s="287"/>
      <c r="U235" s="287"/>
      <c r="V235" s="287"/>
      <c r="W235" s="288">
        <f t="shared" si="28"/>
        <v>0</v>
      </c>
      <c r="X235" s="287">
        <f>AVERAGE($W$3:W235)</f>
        <v>0</v>
      </c>
      <c r="Y235" s="287"/>
      <c r="Z235" s="287"/>
      <c r="AA235" s="287"/>
      <c r="AB235" s="288">
        <f t="shared" si="29"/>
        <v>0</v>
      </c>
      <c r="AC235" s="287"/>
      <c r="AD235" s="287"/>
      <c r="AE235" s="287"/>
      <c r="AF235" s="287"/>
      <c r="AG235" s="167">
        <f t="shared" si="30"/>
        <v>0</v>
      </c>
      <c r="AK235" s="288"/>
      <c r="AL235" s="287">
        <f t="shared" si="31"/>
        <v>29500000</v>
      </c>
      <c r="AM235" s="287">
        <f>AVERAGE($AL$3:AL235)</f>
        <v>3231759.6566523607</v>
      </c>
      <c r="AQ235" s="289">
        <v>0</v>
      </c>
    </row>
    <row r="236" spans="1:43">
      <c r="A236" s="115">
        <v>44430</v>
      </c>
      <c r="B236" s="11">
        <v>4.2599999999999999E-2</v>
      </c>
      <c r="C236" s="34">
        <f>AVERAGE($B$3:B236)</f>
        <v>4.3081553398058324E-2</v>
      </c>
      <c r="D236" s="287">
        <f t="shared" si="24"/>
        <v>100000000</v>
      </c>
      <c r="E236" s="287">
        <f>AVERAGE($D$3:D236)</f>
        <v>13247863.247863248</v>
      </c>
      <c r="F236" s="115"/>
      <c r="G236" s="115"/>
      <c r="H236" s="287">
        <f t="shared" si="25"/>
        <v>50000000</v>
      </c>
      <c r="I236" s="287">
        <f>AVERAGE($H$3:H236)</f>
        <v>4059829.05982906</v>
      </c>
      <c r="J236" s="288"/>
      <c r="K236" s="288"/>
      <c r="L236" s="288"/>
      <c r="M236" s="288">
        <f t="shared" si="26"/>
        <v>50000000</v>
      </c>
      <c r="N236" s="287">
        <f>AVERAGE($M$3:M236)</f>
        <v>2350427.3504273505</v>
      </c>
      <c r="O236" s="287"/>
      <c r="P236" s="287"/>
      <c r="Q236" s="287"/>
      <c r="R236" s="288">
        <f t="shared" si="27"/>
        <v>0</v>
      </c>
      <c r="S236" s="287">
        <f>AVERAGE($R$3:R236)</f>
        <v>0</v>
      </c>
      <c r="T236" s="287"/>
      <c r="U236" s="287"/>
      <c r="V236" s="287"/>
      <c r="W236" s="288">
        <f t="shared" si="28"/>
        <v>0</v>
      </c>
      <c r="X236" s="287">
        <f>AVERAGE($W$3:W236)</f>
        <v>0</v>
      </c>
      <c r="Y236" s="287"/>
      <c r="Z236" s="287"/>
      <c r="AA236" s="287"/>
      <c r="AB236" s="288">
        <f t="shared" si="29"/>
        <v>0</v>
      </c>
      <c r="AC236" s="287"/>
      <c r="AD236" s="287"/>
      <c r="AE236" s="287"/>
      <c r="AF236" s="287"/>
      <c r="AG236" s="167">
        <f t="shared" si="30"/>
        <v>0</v>
      </c>
      <c r="AK236" s="288"/>
      <c r="AL236" s="287">
        <f t="shared" si="31"/>
        <v>29500000</v>
      </c>
      <c r="AM236" s="287">
        <f>AVERAGE($AL$3:AL236)</f>
        <v>3344017.094017094</v>
      </c>
      <c r="AQ236" s="289">
        <v>0</v>
      </c>
    </row>
    <row r="237" spans="1:43">
      <c r="A237" s="115">
        <v>44431</v>
      </c>
      <c r="B237" s="11">
        <v>4.2599999999999999E-2</v>
      </c>
      <c r="C237" s="34">
        <f>AVERAGE($B$3:B237)</f>
        <v>4.3079227053140171E-2</v>
      </c>
      <c r="D237" s="287">
        <f t="shared" si="24"/>
        <v>100000000</v>
      </c>
      <c r="E237" s="287">
        <f>AVERAGE($D$3:D237)</f>
        <v>13617021.276595745</v>
      </c>
      <c r="F237" s="115"/>
      <c r="G237" s="115"/>
      <c r="H237" s="287">
        <f t="shared" si="25"/>
        <v>50000000</v>
      </c>
      <c r="I237" s="287">
        <f>AVERAGE($H$3:H237)</f>
        <v>4255319.1489361702</v>
      </c>
      <c r="J237" s="288"/>
      <c r="K237" s="288"/>
      <c r="L237" s="288"/>
      <c r="M237" s="288">
        <f t="shared" si="26"/>
        <v>50000000</v>
      </c>
      <c r="N237" s="287">
        <f>AVERAGE($M$3:M237)</f>
        <v>2553191.489361702</v>
      </c>
      <c r="O237" s="288"/>
      <c r="P237" s="288"/>
      <c r="Q237" s="288"/>
      <c r="R237" s="288">
        <f t="shared" si="27"/>
        <v>0</v>
      </c>
      <c r="S237" s="287">
        <f>AVERAGE($R$3:R237)</f>
        <v>0</v>
      </c>
      <c r="T237" s="288"/>
      <c r="U237" s="288"/>
      <c r="V237" s="288"/>
      <c r="W237" s="288">
        <f t="shared" si="28"/>
        <v>0</v>
      </c>
      <c r="X237" s="287">
        <f>AVERAGE($W$3:W237)</f>
        <v>0</v>
      </c>
      <c r="Y237" s="288"/>
      <c r="Z237" s="288"/>
      <c r="AA237" s="288"/>
      <c r="AB237" s="288">
        <f t="shared" si="29"/>
        <v>0</v>
      </c>
      <c r="AC237" s="288"/>
      <c r="AD237" s="288"/>
      <c r="AE237" s="288"/>
      <c r="AF237" s="288"/>
      <c r="AG237" s="167">
        <f t="shared" si="30"/>
        <v>0</v>
      </c>
      <c r="AK237" s="288"/>
      <c r="AL237" s="287">
        <f t="shared" si="31"/>
        <v>29500000</v>
      </c>
      <c r="AM237" s="287">
        <f>AVERAGE($AL$3:AL237)</f>
        <v>3455319.1489361702</v>
      </c>
      <c r="AQ237" s="289">
        <v>0</v>
      </c>
    </row>
    <row r="238" spans="1:43">
      <c r="A238" s="115">
        <v>44432</v>
      </c>
      <c r="B238" s="11">
        <v>4.2599999999999999E-2</v>
      </c>
      <c r="C238" s="34">
        <f>AVERAGE($B$3:B238)</f>
        <v>4.3076923076923151E-2</v>
      </c>
      <c r="D238" s="287">
        <f t="shared" si="24"/>
        <v>100000000</v>
      </c>
      <c r="E238" s="287">
        <f>AVERAGE($D$3:D238)</f>
        <v>13983050.847457627</v>
      </c>
      <c r="F238" s="115"/>
      <c r="G238" s="115"/>
      <c r="H238" s="287">
        <f t="shared" si="25"/>
        <v>50000000</v>
      </c>
      <c r="I238" s="287">
        <f>AVERAGE($H$3:H238)</f>
        <v>4449152.5423728814</v>
      </c>
      <c r="J238" s="288"/>
      <c r="K238" s="288"/>
      <c r="L238" s="288"/>
      <c r="M238" s="288">
        <f t="shared" si="26"/>
        <v>50000000</v>
      </c>
      <c r="N238" s="287">
        <f>AVERAGE($M$3:M238)</f>
        <v>2754237.2881355933</v>
      </c>
      <c r="O238" s="288"/>
      <c r="P238" s="288"/>
      <c r="Q238" s="288"/>
      <c r="R238" s="288">
        <f t="shared" si="27"/>
        <v>0</v>
      </c>
      <c r="S238" s="287">
        <f>AVERAGE($R$3:R238)</f>
        <v>0</v>
      </c>
      <c r="T238" s="288"/>
      <c r="U238" s="288"/>
      <c r="V238" s="288"/>
      <c r="W238" s="288">
        <f t="shared" si="28"/>
        <v>0</v>
      </c>
      <c r="X238" s="287">
        <f>AVERAGE($W$3:W238)</f>
        <v>0</v>
      </c>
      <c r="Y238" s="288"/>
      <c r="Z238" s="288"/>
      <c r="AA238" s="288"/>
      <c r="AB238" s="288">
        <f t="shared" si="29"/>
        <v>0</v>
      </c>
      <c r="AC238" s="288"/>
      <c r="AD238" s="288"/>
      <c r="AE238" s="288"/>
      <c r="AF238" s="288"/>
      <c r="AG238" s="167">
        <f t="shared" si="30"/>
        <v>0</v>
      </c>
      <c r="AK238" s="288"/>
      <c r="AL238" s="287">
        <f t="shared" si="31"/>
        <v>29500000</v>
      </c>
      <c r="AM238" s="287">
        <f>AVERAGE($AL$3:AL238)</f>
        <v>3565677.9661016949</v>
      </c>
      <c r="AQ238" s="289">
        <v>0</v>
      </c>
    </row>
    <row r="239" spans="1:43">
      <c r="A239" s="115">
        <v>44433</v>
      </c>
      <c r="B239" s="11">
        <v>4.2599999999999999E-2</v>
      </c>
      <c r="C239" s="34">
        <f>AVERAGE($B$3:B239)</f>
        <v>4.3074641148325432E-2</v>
      </c>
      <c r="D239" s="287">
        <f t="shared" si="24"/>
        <v>100000000</v>
      </c>
      <c r="E239" s="287">
        <f>AVERAGE($D$3:D239)</f>
        <v>14345991.561181435</v>
      </c>
      <c r="F239" s="115"/>
      <c r="G239" s="115"/>
      <c r="H239" s="287">
        <f t="shared" si="25"/>
        <v>50000000</v>
      </c>
      <c r="I239" s="287">
        <f>AVERAGE($H$3:H239)</f>
        <v>4641350.2109704642</v>
      </c>
      <c r="J239" s="288"/>
      <c r="K239" s="288"/>
      <c r="L239" s="288"/>
      <c r="M239" s="288">
        <f t="shared" si="26"/>
        <v>50000000</v>
      </c>
      <c r="N239" s="287">
        <f>AVERAGE($M$3:M239)</f>
        <v>2953586.4978902955</v>
      </c>
      <c r="O239" s="288"/>
      <c r="P239" s="288"/>
      <c r="Q239" s="288"/>
      <c r="R239" s="288">
        <f t="shared" si="27"/>
        <v>0</v>
      </c>
      <c r="S239" s="287">
        <f>AVERAGE($R$3:R239)</f>
        <v>0</v>
      </c>
      <c r="T239" s="288"/>
      <c r="U239" s="288"/>
      <c r="V239" s="288"/>
      <c r="W239" s="288">
        <f t="shared" si="28"/>
        <v>0</v>
      </c>
      <c r="X239" s="287">
        <f>AVERAGE($W$3:W239)</f>
        <v>0</v>
      </c>
      <c r="Y239" s="288"/>
      <c r="Z239" s="288"/>
      <c r="AA239" s="288"/>
      <c r="AB239" s="288">
        <f t="shared" si="29"/>
        <v>0</v>
      </c>
      <c r="AC239" s="288"/>
      <c r="AD239" s="288"/>
      <c r="AE239" s="288"/>
      <c r="AF239" s="288"/>
      <c r="AG239" s="167">
        <f t="shared" si="30"/>
        <v>0</v>
      </c>
      <c r="AK239" s="288"/>
      <c r="AL239" s="287">
        <f t="shared" si="31"/>
        <v>29500000</v>
      </c>
      <c r="AM239" s="287">
        <f>AVERAGE($AL$3:AL239)</f>
        <v>3675105.4852320673</v>
      </c>
      <c r="AQ239" s="289">
        <v>0</v>
      </c>
    </row>
    <row r="240" spans="1:43">
      <c r="A240" s="115">
        <v>44434</v>
      </c>
      <c r="B240" s="11">
        <v>4.2599999999999999E-2</v>
      </c>
      <c r="C240" s="34">
        <f>AVERAGE($B$3:B240)</f>
        <v>4.3072380952381029E-2</v>
      </c>
      <c r="D240" s="287">
        <f t="shared" si="24"/>
        <v>100000000</v>
      </c>
      <c r="E240" s="287">
        <f>AVERAGE($D$3:D240)</f>
        <v>14705882.352941176</v>
      </c>
      <c r="F240" s="115"/>
      <c r="G240" s="115"/>
      <c r="H240" s="287">
        <f t="shared" si="25"/>
        <v>50000000</v>
      </c>
      <c r="I240" s="287">
        <f>AVERAGE($H$3:H240)</f>
        <v>4831932.7731092433</v>
      </c>
      <c r="J240" s="288"/>
      <c r="K240" s="288"/>
      <c r="L240" s="288"/>
      <c r="M240" s="288">
        <f t="shared" si="26"/>
        <v>50000000</v>
      </c>
      <c r="N240" s="287">
        <f>AVERAGE($M$3:M240)</f>
        <v>3151260.5042016809</v>
      </c>
      <c r="O240" s="288"/>
      <c r="P240" s="288"/>
      <c r="Q240" s="288"/>
      <c r="R240" s="288">
        <f t="shared" si="27"/>
        <v>0</v>
      </c>
      <c r="S240" s="287">
        <f>AVERAGE($R$3:R240)</f>
        <v>0</v>
      </c>
      <c r="T240" s="288"/>
      <c r="U240" s="288"/>
      <c r="V240" s="288"/>
      <c r="W240" s="288">
        <f t="shared" si="28"/>
        <v>0</v>
      </c>
      <c r="X240" s="287">
        <f>AVERAGE($W$3:W240)</f>
        <v>0</v>
      </c>
      <c r="Y240" s="288"/>
      <c r="Z240" s="288"/>
      <c r="AA240" s="288"/>
      <c r="AB240" s="288">
        <f t="shared" si="29"/>
        <v>0</v>
      </c>
      <c r="AC240" s="288"/>
      <c r="AD240" s="288"/>
      <c r="AE240" s="288"/>
      <c r="AF240" s="288"/>
      <c r="AG240" s="167">
        <f t="shared" si="30"/>
        <v>0</v>
      </c>
      <c r="AK240" s="288"/>
      <c r="AL240" s="287">
        <f t="shared" si="31"/>
        <v>29500000</v>
      </c>
      <c r="AM240" s="287">
        <f>AVERAGE($AL$3:AL240)</f>
        <v>3783613.4453781513</v>
      </c>
      <c r="AQ240" s="289">
        <v>0</v>
      </c>
    </row>
    <row r="241" spans="1:43">
      <c r="A241" s="115">
        <v>44435</v>
      </c>
      <c r="B241" s="11">
        <v>4.2599999999999999E-2</v>
      </c>
      <c r="C241" s="34">
        <f>AVERAGE($B$3:B241)</f>
        <v>4.3070142180094861E-2</v>
      </c>
      <c r="D241" s="287">
        <f t="shared" si="24"/>
        <v>100000000</v>
      </c>
      <c r="E241" s="287">
        <f>AVERAGE($D$3:D241)</f>
        <v>15062761.506276151</v>
      </c>
      <c r="F241" s="115"/>
      <c r="G241" s="115"/>
      <c r="H241" s="287">
        <f t="shared" si="25"/>
        <v>50000000</v>
      </c>
      <c r="I241" s="287">
        <f>AVERAGE($H$3:H241)</f>
        <v>5020920.5020920504</v>
      </c>
      <c r="J241" s="288"/>
      <c r="K241" s="288"/>
      <c r="L241" s="288"/>
      <c r="M241" s="288">
        <f t="shared" si="26"/>
        <v>50000000</v>
      </c>
      <c r="N241" s="287">
        <f>AVERAGE($M$3:M241)</f>
        <v>3347280.3347280333</v>
      </c>
      <c r="O241" s="288"/>
      <c r="P241" s="288"/>
      <c r="Q241" s="288"/>
      <c r="R241" s="288">
        <f t="shared" si="27"/>
        <v>0</v>
      </c>
      <c r="S241" s="287">
        <f>AVERAGE($R$3:R241)</f>
        <v>0</v>
      </c>
      <c r="T241" s="288"/>
      <c r="U241" s="288"/>
      <c r="V241" s="288"/>
      <c r="W241" s="288">
        <f t="shared" si="28"/>
        <v>0</v>
      </c>
      <c r="X241" s="287">
        <f>AVERAGE($W$3:W241)</f>
        <v>0</v>
      </c>
      <c r="Y241" s="288"/>
      <c r="Z241" s="288"/>
      <c r="AA241" s="288"/>
      <c r="AB241" s="288">
        <f t="shared" si="29"/>
        <v>0</v>
      </c>
      <c r="AC241" s="288"/>
      <c r="AD241" s="288"/>
      <c r="AE241" s="288"/>
      <c r="AF241" s="288"/>
      <c r="AG241" s="167">
        <f t="shared" si="30"/>
        <v>0</v>
      </c>
      <c r="AK241" s="288"/>
      <c r="AL241" s="287">
        <f t="shared" si="31"/>
        <v>29500000</v>
      </c>
      <c r="AM241" s="287">
        <f>AVERAGE($AL$3:AL241)</f>
        <v>3891213.3891213387</v>
      </c>
      <c r="AQ241" s="289">
        <v>0</v>
      </c>
    </row>
    <row r="242" spans="1:43">
      <c r="A242" s="115">
        <v>44436</v>
      </c>
      <c r="B242" s="11">
        <v>4.2599999999999999E-2</v>
      </c>
      <c r="C242" s="34">
        <f>AVERAGE($B$3:B242)</f>
        <v>4.3067924528301958E-2</v>
      </c>
      <c r="D242" s="287">
        <f t="shared" si="24"/>
        <v>100000000</v>
      </c>
      <c r="E242" s="287">
        <f>AVERAGE($D$3:D242)</f>
        <v>15416666.666666666</v>
      </c>
      <c r="F242" s="115"/>
      <c r="G242" s="115"/>
      <c r="H242" s="287">
        <f t="shared" si="25"/>
        <v>50000000</v>
      </c>
      <c r="I242" s="287">
        <f>AVERAGE($H$3:H242)</f>
        <v>5208333.333333333</v>
      </c>
      <c r="J242" s="288"/>
      <c r="K242" s="288"/>
      <c r="L242" s="288"/>
      <c r="M242" s="288">
        <f t="shared" si="26"/>
        <v>50000000</v>
      </c>
      <c r="N242" s="287">
        <f>AVERAGE($M$3:M242)</f>
        <v>3541666.6666666665</v>
      </c>
      <c r="O242" s="288"/>
      <c r="P242" s="288"/>
      <c r="Q242" s="288"/>
      <c r="R242" s="288">
        <f t="shared" si="27"/>
        <v>0</v>
      </c>
      <c r="S242" s="287">
        <f>AVERAGE($R$3:R242)</f>
        <v>0</v>
      </c>
      <c r="T242" s="288"/>
      <c r="U242" s="288"/>
      <c r="V242" s="288"/>
      <c r="W242" s="288">
        <f t="shared" si="28"/>
        <v>0</v>
      </c>
      <c r="X242" s="287">
        <f>AVERAGE($W$3:W242)</f>
        <v>0</v>
      </c>
      <c r="Y242" s="288"/>
      <c r="Z242" s="288"/>
      <c r="AA242" s="288"/>
      <c r="AB242" s="288">
        <f t="shared" si="29"/>
        <v>0</v>
      </c>
      <c r="AC242" s="288"/>
      <c r="AD242" s="288"/>
      <c r="AE242" s="288"/>
      <c r="AF242" s="288"/>
      <c r="AG242" s="167">
        <f t="shared" si="30"/>
        <v>0</v>
      </c>
      <c r="AK242" s="288"/>
      <c r="AL242" s="287">
        <f t="shared" si="31"/>
        <v>29500000</v>
      </c>
      <c r="AM242" s="287">
        <f>AVERAGE($AL$3:AL242)</f>
        <v>3997916.6666666665</v>
      </c>
      <c r="AQ242" s="289">
        <v>0</v>
      </c>
    </row>
    <row r="243" spans="1:43">
      <c r="A243" s="115">
        <v>44437</v>
      </c>
      <c r="B243" s="11">
        <v>4.2599999999999999E-2</v>
      </c>
      <c r="C243" s="34">
        <f>AVERAGE($B$3:B243)</f>
        <v>4.3065727699530591E-2</v>
      </c>
      <c r="D243" s="287">
        <f t="shared" si="24"/>
        <v>100000000</v>
      </c>
      <c r="E243" s="287">
        <f>AVERAGE($D$3:D243)</f>
        <v>15767634.854771784</v>
      </c>
      <c r="F243" s="115"/>
      <c r="G243" s="115"/>
      <c r="H243" s="287">
        <f t="shared" si="25"/>
        <v>50000000</v>
      </c>
      <c r="I243" s="287">
        <f>AVERAGE($H$3:H243)</f>
        <v>5394190.8713692948</v>
      </c>
      <c r="J243" s="288"/>
      <c r="K243" s="288"/>
      <c r="L243" s="288"/>
      <c r="M243" s="288">
        <f t="shared" si="26"/>
        <v>50000000</v>
      </c>
      <c r="N243" s="287">
        <f>AVERAGE($M$3:M243)</f>
        <v>3734439.8340248964</v>
      </c>
      <c r="O243" s="288"/>
      <c r="P243" s="288"/>
      <c r="Q243" s="288"/>
      <c r="R243" s="288">
        <f t="shared" si="27"/>
        <v>0</v>
      </c>
      <c r="S243" s="287">
        <f>AVERAGE($R$3:R243)</f>
        <v>0</v>
      </c>
      <c r="T243" s="288"/>
      <c r="U243" s="288"/>
      <c r="V243" s="288"/>
      <c r="W243" s="288">
        <f t="shared" si="28"/>
        <v>0</v>
      </c>
      <c r="X243" s="287">
        <f>AVERAGE($W$3:W243)</f>
        <v>0</v>
      </c>
      <c r="Y243" s="288"/>
      <c r="Z243" s="288"/>
      <c r="AA243" s="288"/>
      <c r="AB243" s="288">
        <f t="shared" si="29"/>
        <v>0</v>
      </c>
      <c r="AC243" s="288"/>
      <c r="AD243" s="288"/>
      <c r="AE243" s="288"/>
      <c r="AF243" s="288"/>
      <c r="AG243" s="167">
        <f t="shared" si="30"/>
        <v>0</v>
      </c>
      <c r="AK243" s="288"/>
      <c r="AL243" s="287">
        <f t="shared" si="31"/>
        <v>29500000</v>
      </c>
      <c r="AM243" s="287">
        <f>AVERAGE($AL$3:AL243)</f>
        <v>4103734.4398340248</v>
      </c>
      <c r="AQ243" s="289">
        <v>0</v>
      </c>
    </row>
    <row r="244" spans="1:43">
      <c r="A244" s="115">
        <v>44438</v>
      </c>
      <c r="B244" s="11">
        <v>4.2599999999999999E-2</v>
      </c>
      <c r="C244" s="34">
        <f>AVERAGE($B$3:B244)</f>
        <v>4.3063551401869238E-2</v>
      </c>
      <c r="D244" s="287">
        <f t="shared" si="24"/>
        <v>100000000</v>
      </c>
      <c r="E244" s="287">
        <f>AVERAGE($D$3:D244)</f>
        <v>16115702.479338843</v>
      </c>
      <c r="F244" s="115"/>
      <c r="G244" s="115"/>
      <c r="H244" s="287">
        <f t="shared" si="25"/>
        <v>50000000</v>
      </c>
      <c r="I244" s="287">
        <f>AVERAGE($H$3:H244)</f>
        <v>5578512.396694215</v>
      </c>
      <c r="J244" s="288"/>
      <c r="K244" s="288"/>
      <c r="L244" s="288"/>
      <c r="M244" s="288">
        <f t="shared" si="26"/>
        <v>50000000</v>
      </c>
      <c r="N244" s="287">
        <f>AVERAGE($M$3:M244)</f>
        <v>3925619.8347107437</v>
      </c>
      <c r="O244" s="288"/>
      <c r="P244" s="288"/>
      <c r="Q244" s="288"/>
      <c r="R244" s="288">
        <f t="shared" si="27"/>
        <v>0</v>
      </c>
      <c r="S244" s="287">
        <f>AVERAGE($R$3:R244)</f>
        <v>0</v>
      </c>
      <c r="T244" s="288"/>
      <c r="U244" s="288"/>
      <c r="V244" s="288"/>
      <c r="W244" s="288">
        <f t="shared" si="28"/>
        <v>0</v>
      </c>
      <c r="X244" s="287">
        <f>AVERAGE($W$3:W244)</f>
        <v>0</v>
      </c>
      <c r="Y244" s="288"/>
      <c r="Z244" s="288"/>
      <c r="AA244" s="288"/>
      <c r="AB244" s="288">
        <f t="shared" si="29"/>
        <v>0</v>
      </c>
      <c r="AC244" s="288"/>
      <c r="AD244" s="288"/>
      <c r="AE244" s="288"/>
      <c r="AF244" s="288"/>
      <c r="AG244" s="167">
        <f t="shared" si="30"/>
        <v>0</v>
      </c>
      <c r="AK244" s="288"/>
      <c r="AL244" s="287">
        <f t="shared" si="31"/>
        <v>29500000</v>
      </c>
      <c r="AM244" s="287">
        <f>AVERAGE($AL$3:AL244)</f>
        <v>4208677.6859504133</v>
      </c>
      <c r="AQ244" s="289">
        <v>0</v>
      </c>
    </row>
    <row r="245" spans="1:43">
      <c r="A245" s="115">
        <v>44439</v>
      </c>
      <c r="B245" s="11">
        <v>4.2599999999999999E-2</v>
      </c>
      <c r="C245" s="34">
        <f>AVERAGE($B$3:B245)</f>
        <v>4.3061395348837288E-2</v>
      </c>
      <c r="D245" s="287">
        <f t="shared" si="24"/>
        <v>100000000</v>
      </c>
      <c r="E245" s="287">
        <f>AVERAGE($D$3:D245)</f>
        <v>16460905.349794239</v>
      </c>
      <c r="F245" s="115"/>
      <c r="G245" s="115"/>
      <c r="H245" s="287">
        <f t="shared" si="25"/>
        <v>50000000</v>
      </c>
      <c r="I245" s="287">
        <f>AVERAGE($H$3:H245)</f>
        <v>5761316.8724279832</v>
      </c>
      <c r="J245" s="288"/>
      <c r="K245" s="288"/>
      <c r="L245" s="288"/>
      <c r="M245" s="288">
        <f t="shared" si="26"/>
        <v>50000000</v>
      </c>
      <c r="N245" s="287">
        <f>AVERAGE($M$3:M245)</f>
        <v>4115226.3374485597</v>
      </c>
      <c r="O245" s="288"/>
      <c r="P245" s="288"/>
      <c r="Q245" s="288"/>
      <c r="R245" s="288">
        <f t="shared" si="27"/>
        <v>0</v>
      </c>
      <c r="S245" s="287">
        <f>AVERAGE($R$3:R245)</f>
        <v>0</v>
      </c>
      <c r="T245" s="288"/>
      <c r="U245" s="288"/>
      <c r="V245" s="288"/>
      <c r="W245" s="288">
        <f t="shared" si="28"/>
        <v>0</v>
      </c>
      <c r="X245" s="287">
        <f>AVERAGE($W$3:W245)</f>
        <v>0</v>
      </c>
      <c r="Y245" s="288"/>
      <c r="Z245" s="288"/>
      <c r="AA245" s="288"/>
      <c r="AB245" s="288">
        <f t="shared" si="29"/>
        <v>0</v>
      </c>
      <c r="AC245" s="288"/>
      <c r="AD245" s="288"/>
      <c r="AE245" s="288"/>
      <c r="AF245" s="288"/>
      <c r="AG245" s="167">
        <f t="shared" si="30"/>
        <v>0</v>
      </c>
      <c r="AK245" s="288"/>
      <c r="AL245" s="287">
        <f t="shared" si="31"/>
        <v>29500000</v>
      </c>
      <c r="AM245" s="287">
        <f>AVERAGE($AL$3:AL245)</f>
        <v>4312757.2016460905</v>
      </c>
      <c r="AQ245" s="289">
        <v>0</v>
      </c>
    </row>
    <row r="246" spans="1:43">
      <c r="A246" s="115">
        <v>44440</v>
      </c>
      <c r="B246" s="11">
        <v>4.2599999999999999E-2</v>
      </c>
      <c r="C246" s="34">
        <f>AVERAGE($B$3:B246)</f>
        <v>4.3059259259259339E-2</v>
      </c>
      <c r="D246" s="287">
        <f t="shared" si="24"/>
        <v>100000000</v>
      </c>
      <c r="E246" s="287">
        <f>AVERAGE($D$3:D246)</f>
        <v>16803278.688524589</v>
      </c>
      <c r="F246" s="115"/>
      <c r="G246" s="115"/>
      <c r="H246" s="287">
        <f t="shared" si="25"/>
        <v>50000000</v>
      </c>
      <c r="I246" s="287">
        <f>AVERAGE($H$3:H246)</f>
        <v>5942622.9508196721</v>
      </c>
      <c r="J246" s="288"/>
      <c r="K246" s="288"/>
      <c r="L246" s="288"/>
      <c r="M246" s="288">
        <f t="shared" si="26"/>
        <v>50000000</v>
      </c>
      <c r="N246" s="287">
        <f>AVERAGE($M$3:M246)</f>
        <v>4303278.6885245899</v>
      </c>
      <c r="O246" s="288"/>
      <c r="P246" s="288"/>
      <c r="Q246" s="288"/>
      <c r="R246" s="288">
        <f t="shared" si="27"/>
        <v>230000000</v>
      </c>
      <c r="S246" s="287">
        <f>AVERAGE($R$3:R246)</f>
        <v>942622.95081967209</v>
      </c>
      <c r="T246" s="287">
        <v>230000000</v>
      </c>
      <c r="U246" s="288"/>
      <c r="V246" s="288"/>
      <c r="W246" s="288">
        <f t="shared" si="28"/>
        <v>0</v>
      </c>
      <c r="X246" s="287">
        <f>AVERAGE($W$3:W246)</f>
        <v>0</v>
      </c>
      <c r="Y246" s="287"/>
      <c r="Z246" s="288"/>
      <c r="AA246" s="288"/>
      <c r="AB246" s="288">
        <f t="shared" si="29"/>
        <v>0</v>
      </c>
      <c r="AC246" s="288"/>
      <c r="AD246" s="288"/>
      <c r="AE246" s="288"/>
      <c r="AF246" s="288"/>
      <c r="AG246" s="167">
        <f t="shared" si="30"/>
        <v>0</v>
      </c>
      <c r="AK246" s="288"/>
      <c r="AL246" s="287">
        <f t="shared" si="31"/>
        <v>29500000</v>
      </c>
      <c r="AM246" s="287">
        <f>AVERAGE($AL$3:AL246)</f>
        <v>4415983.6065573767</v>
      </c>
      <c r="AQ246" s="289">
        <v>0</v>
      </c>
    </row>
    <row r="247" spans="1:43">
      <c r="A247" s="115">
        <v>44441</v>
      </c>
      <c r="B247" s="11">
        <v>4.2599999999999999E-2</v>
      </c>
      <c r="C247" s="34">
        <f>AVERAGE($B$3:B247)</f>
        <v>4.3057142857142933E-2</v>
      </c>
      <c r="D247" s="287">
        <f t="shared" si="24"/>
        <v>100000000</v>
      </c>
      <c r="E247" s="287">
        <f>AVERAGE($D$3:D247)</f>
        <v>17142857.142857142</v>
      </c>
      <c r="F247" s="115"/>
      <c r="G247" s="115"/>
      <c r="H247" s="287">
        <f t="shared" si="25"/>
        <v>50000000</v>
      </c>
      <c r="I247" s="287">
        <f>AVERAGE($H$3:H247)</f>
        <v>6122448.9795918372</v>
      </c>
      <c r="J247" s="288"/>
      <c r="K247" s="288"/>
      <c r="L247" s="288"/>
      <c r="M247" s="288">
        <f t="shared" si="26"/>
        <v>50000000</v>
      </c>
      <c r="N247" s="287">
        <f>AVERAGE($M$3:M247)</f>
        <v>4489795.9183673467</v>
      </c>
      <c r="O247" s="288"/>
      <c r="P247" s="288"/>
      <c r="Q247" s="288"/>
      <c r="R247" s="288">
        <f t="shared" si="27"/>
        <v>230000000</v>
      </c>
      <c r="S247" s="287">
        <f>AVERAGE($R$3:R247)</f>
        <v>1877551.0204081633</v>
      </c>
      <c r="T247" s="288"/>
      <c r="U247" s="288"/>
      <c r="V247" s="288"/>
      <c r="W247" s="288">
        <f t="shared" si="28"/>
        <v>0</v>
      </c>
      <c r="X247" s="287">
        <f>AVERAGE($W$3:W247)</f>
        <v>0</v>
      </c>
      <c r="Y247" s="288"/>
      <c r="Z247" s="288"/>
      <c r="AA247" s="288"/>
      <c r="AB247" s="288">
        <f t="shared" si="29"/>
        <v>0</v>
      </c>
      <c r="AC247" s="288"/>
      <c r="AD247" s="288"/>
      <c r="AE247" s="288"/>
      <c r="AF247" s="288"/>
      <c r="AG247" s="167">
        <f t="shared" si="30"/>
        <v>0</v>
      </c>
      <c r="AK247" s="288"/>
      <c r="AL247" s="287">
        <f t="shared" si="31"/>
        <v>29500000</v>
      </c>
      <c r="AM247" s="287">
        <f>AVERAGE($AL$3:AL247)</f>
        <v>4518367.3469387759</v>
      </c>
      <c r="AQ247" s="289">
        <v>0</v>
      </c>
    </row>
    <row r="248" spans="1:43">
      <c r="A248" s="115">
        <v>44442</v>
      </c>
      <c r="B248" s="11">
        <v>4.2599999999999999E-2</v>
      </c>
      <c r="C248" s="34">
        <f>AVERAGE($B$3:B248)</f>
        <v>4.3055045871559713E-2</v>
      </c>
      <c r="D248" s="287">
        <f t="shared" si="24"/>
        <v>100000000</v>
      </c>
      <c r="E248" s="287">
        <f>AVERAGE($D$3:D248)</f>
        <v>17479674.796747968</v>
      </c>
      <c r="F248" s="115"/>
      <c r="G248" s="115"/>
      <c r="H248" s="287">
        <f t="shared" si="25"/>
        <v>50000000</v>
      </c>
      <c r="I248" s="287">
        <f>AVERAGE($H$3:H248)</f>
        <v>6300813.008130081</v>
      </c>
      <c r="J248" s="288"/>
      <c r="K248" s="288"/>
      <c r="L248" s="288"/>
      <c r="M248" s="288">
        <f t="shared" si="26"/>
        <v>50000000</v>
      </c>
      <c r="N248" s="287">
        <f>AVERAGE($M$3:M248)</f>
        <v>4674796.7479674798</v>
      </c>
      <c r="O248" s="288"/>
      <c r="P248" s="288"/>
      <c r="Q248" s="288"/>
      <c r="R248" s="288">
        <f t="shared" si="27"/>
        <v>230000000</v>
      </c>
      <c r="S248" s="287">
        <f>AVERAGE($R$3:R248)</f>
        <v>2804878.0487804879</v>
      </c>
      <c r="T248" s="288"/>
      <c r="U248" s="288"/>
      <c r="V248" s="288"/>
      <c r="W248" s="288">
        <f t="shared" si="28"/>
        <v>80000000</v>
      </c>
      <c r="X248" s="287">
        <f>AVERAGE($W$3:W248)</f>
        <v>325203.25203252031</v>
      </c>
      <c r="Y248" s="288">
        <v>80000000</v>
      </c>
      <c r="Z248" s="288"/>
      <c r="AA248" s="288"/>
      <c r="AB248" s="288">
        <f t="shared" si="29"/>
        <v>0</v>
      </c>
      <c r="AC248" s="288"/>
      <c r="AD248" s="288"/>
      <c r="AE248" s="288"/>
      <c r="AF248" s="288"/>
      <c r="AG248" s="167">
        <f t="shared" si="30"/>
        <v>0</v>
      </c>
      <c r="AK248" s="288"/>
      <c r="AL248" s="287">
        <f t="shared" si="31"/>
        <v>29500000</v>
      </c>
      <c r="AM248" s="287">
        <f>AVERAGE($AL$3:AL248)</f>
        <v>4619918.6991869919</v>
      </c>
      <c r="AQ248" s="289">
        <v>0</v>
      </c>
    </row>
    <row r="249" spans="1:43">
      <c r="A249" s="115">
        <v>44443</v>
      </c>
      <c r="B249" s="11">
        <v>4.2599999999999999E-2</v>
      </c>
      <c r="C249" s="34">
        <f>AVERAGE($B$3:B249)</f>
        <v>4.3052968036529755E-2</v>
      </c>
      <c r="D249" s="287">
        <f t="shared" si="24"/>
        <v>100000000</v>
      </c>
      <c r="E249" s="287">
        <f>AVERAGE($D$3:D249)</f>
        <v>17813765.182186235</v>
      </c>
      <c r="F249" s="115"/>
      <c r="G249" s="115"/>
      <c r="H249" s="287">
        <f t="shared" si="25"/>
        <v>50000000</v>
      </c>
      <c r="I249" s="287">
        <f>AVERAGE($H$3:H249)</f>
        <v>6477732.7935222676</v>
      </c>
      <c r="J249" s="288"/>
      <c r="K249" s="288"/>
      <c r="L249" s="288"/>
      <c r="M249" s="288">
        <f t="shared" si="26"/>
        <v>50000000</v>
      </c>
      <c r="N249" s="287">
        <f>AVERAGE($M$3:M249)</f>
        <v>4858299.5951417005</v>
      </c>
      <c r="O249" s="288"/>
      <c r="P249" s="288"/>
      <c r="Q249" s="288"/>
      <c r="R249" s="288">
        <f t="shared" si="27"/>
        <v>230000000</v>
      </c>
      <c r="S249" s="287">
        <f>AVERAGE($R$3:R249)</f>
        <v>3724696.3562753038</v>
      </c>
      <c r="T249" s="288"/>
      <c r="U249" s="288"/>
      <c r="V249" s="288"/>
      <c r="W249" s="288">
        <f t="shared" si="28"/>
        <v>80000000</v>
      </c>
      <c r="X249" s="287">
        <f>AVERAGE($W$3:W249)</f>
        <v>647773.27935222676</v>
      </c>
      <c r="Y249" s="288"/>
      <c r="Z249" s="288"/>
      <c r="AA249" s="288"/>
      <c r="AB249" s="288">
        <f t="shared" si="29"/>
        <v>0</v>
      </c>
      <c r="AC249" s="288"/>
      <c r="AD249" s="288"/>
      <c r="AE249" s="288"/>
      <c r="AF249" s="288"/>
      <c r="AG249" s="167">
        <f t="shared" si="30"/>
        <v>0</v>
      </c>
      <c r="AK249" s="288"/>
      <c r="AL249" s="287">
        <f t="shared" si="31"/>
        <v>29500000</v>
      </c>
      <c r="AM249" s="287">
        <f>AVERAGE($AL$3:AL249)</f>
        <v>4720647.7732793521</v>
      </c>
      <c r="AQ249" s="289">
        <v>0</v>
      </c>
    </row>
    <row r="250" spans="1:43">
      <c r="A250" s="115">
        <v>44444</v>
      </c>
      <c r="B250" s="11">
        <v>4.2599999999999999E-2</v>
      </c>
      <c r="C250" s="34">
        <f>AVERAGE($B$3:B250)</f>
        <v>4.3050909090909167E-2</v>
      </c>
      <c r="D250" s="287">
        <f t="shared" si="24"/>
        <v>100000000</v>
      </c>
      <c r="E250" s="287">
        <f>AVERAGE($D$3:D250)</f>
        <v>18145161.290322579</v>
      </c>
      <c r="F250" s="115"/>
      <c r="G250" s="115"/>
      <c r="H250" s="287">
        <f t="shared" si="25"/>
        <v>50000000</v>
      </c>
      <c r="I250" s="287">
        <f>AVERAGE($H$3:H250)</f>
        <v>6653225.8064516131</v>
      </c>
      <c r="J250" s="288"/>
      <c r="K250" s="288"/>
      <c r="L250" s="288"/>
      <c r="M250" s="288">
        <f t="shared" si="26"/>
        <v>50000000</v>
      </c>
      <c r="N250" s="287">
        <f>AVERAGE($M$3:M250)</f>
        <v>5040322.5806451617</v>
      </c>
      <c r="O250" s="288"/>
      <c r="P250" s="288"/>
      <c r="Q250" s="288"/>
      <c r="R250" s="288">
        <f t="shared" si="27"/>
        <v>230000000</v>
      </c>
      <c r="S250" s="287">
        <f>AVERAGE($R$3:R250)</f>
        <v>4637096.7741935486</v>
      </c>
      <c r="T250" s="288"/>
      <c r="U250" s="288"/>
      <c r="V250" s="288"/>
      <c r="W250" s="288">
        <f t="shared" si="28"/>
        <v>80000000</v>
      </c>
      <c r="X250" s="287">
        <f>AVERAGE($W$3:W250)</f>
        <v>967741.93548387091</v>
      </c>
      <c r="Y250" s="288"/>
      <c r="Z250" s="288"/>
      <c r="AA250" s="288"/>
      <c r="AB250" s="288">
        <f t="shared" si="29"/>
        <v>0</v>
      </c>
      <c r="AC250" s="288"/>
      <c r="AD250" s="288"/>
      <c r="AE250" s="288"/>
      <c r="AF250" s="288"/>
      <c r="AG250" s="167">
        <f t="shared" si="30"/>
        <v>0</v>
      </c>
      <c r="AK250" s="288"/>
      <c r="AL250" s="287">
        <f t="shared" si="31"/>
        <v>29500000</v>
      </c>
      <c r="AM250" s="287">
        <f>AVERAGE($AL$3:AL250)</f>
        <v>4820564.5161290327</v>
      </c>
      <c r="AQ250" s="289">
        <v>0</v>
      </c>
    </row>
    <row r="251" spans="1:43">
      <c r="A251" s="115">
        <v>44445</v>
      </c>
      <c r="B251" s="11">
        <v>4.2599999999999999E-2</v>
      </c>
      <c r="C251" s="34">
        <f>AVERAGE($B$3:B251)</f>
        <v>4.3048868778280625E-2</v>
      </c>
      <c r="D251" s="287">
        <f t="shared" si="24"/>
        <v>100000000</v>
      </c>
      <c r="E251" s="287">
        <f>AVERAGE($D$3:D251)</f>
        <v>18473895.582329318</v>
      </c>
      <c r="F251" s="115"/>
      <c r="G251" s="115"/>
      <c r="H251" s="287">
        <f t="shared" si="25"/>
        <v>50000000</v>
      </c>
      <c r="I251" s="287">
        <f>AVERAGE($H$3:H251)</f>
        <v>6827309.2369477907</v>
      </c>
      <c r="J251" s="288"/>
      <c r="K251" s="288"/>
      <c r="L251" s="288"/>
      <c r="M251" s="288">
        <f t="shared" si="26"/>
        <v>50000000</v>
      </c>
      <c r="N251" s="287">
        <f>AVERAGE($M$3:M251)</f>
        <v>5220883.5341365458</v>
      </c>
      <c r="O251" s="288"/>
      <c r="P251" s="288"/>
      <c r="Q251" s="288"/>
      <c r="R251" s="288">
        <f t="shared" si="27"/>
        <v>230000000</v>
      </c>
      <c r="S251" s="287">
        <f>AVERAGE($R$3:R251)</f>
        <v>5542168.6746987952</v>
      </c>
      <c r="T251" s="288"/>
      <c r="U251" s="288"/>
      <c r="V251" s="288"/>
      <c r="W251" s="288">
        <f t="shared" si="28"/>
        <v>80000000</v>
      </c>
      <c r="X251" s="287">
        <f>AVERAGE($W$3:W251)</f>
        <v>1285140.562248996</v>
      </c>
      <c r="Y251" s="288"/>
      <c r="Z251" s="288"/>
      <c r="AA251" s="288"/>
      <c r="AB251" s="288">
        <f t="shared" si="29"/>
        <v>0</v>
      </c>
      <c r="AC251" s="288"/>
      <c r="AD251" s="288"/>
      <c r="AE251" s="288"/>
      <c r="AF251" s="288"/>
      <c r="AG251" s="167">
        <f t="shared" si="30"/>
        <v>0</v>
      </c>
      <c r="AK251" s="288"/>
      <c r="AL251" s="287">
        <f t="shared" si="31"/>
        <v>29500000</v>
      </c>
      <c r="AM251" s="287">
        <f>AVERAGE($AL$3:AL251)</f>
        <v>4919678.7148594381</v>
      </c>
      <c r="AQ251" s="289">
        <v>0</v>
      </c>
    </row>
    <row r="252" spans="1:43">
      <c r="A252" s="115">
        <v>44446</v>
      </c>
      <c r="B252" s="11">
        <v>4.2599999999999999E-2</v>
      </c>
      <c r="C252" s="34">
        <f>AVERAGE($B$3:B252)</f>
        <v>4.3046846846846926E-2</v>
      </c>
      <c r="D252" s="287">
        <f t="shared" si="24"/>
        <v>100000000</v>
      </c>
      <c r="E252" s="287">
        <f>AVERAGE($D$3:D252)</f>
        <v>18800000</v>
      </c>
      <c r="F252" s="115"/>
      <c r="G252" s="115"/>
      <c r="H252" s="287">
        <f t="shared" si="25"/>
        <v>50000000</v>
      </c>
      <c r="I252" s="287">
        <f>AVERAGE($H$3:H252)</f>
        <v>7000000</v>
      </c>
      <c r="J252" s="288"/>
      <c r="K252" s="288"/>
      <c r="L252" s="288"/>
      <c r="M252" s="288">
        <f t="shared" si="26"/>
        <v>50000000</v>
      </c>
      <c r="N252" s="287">
        <f>AVERAGE($M$3:M252)</f>
        <v>5400000</v>
      </c>
      <c r="O252" s="288"/>
      <c r="P252" s="288"/>
      <c r="Q252" s="288"/>
      <c r="R252" s="288">
        <f t="shared" si="27"/>
        <v>230000000</v>
      </c>
      <c r="S252" s="287">
        <f>AVERAGE($R$3:R252)</f>
        <v>6440000</v>
      </c>
      <c r="T252" s="288"/>
      <c r="U252" s="288"/>
      <c r="V252" s="288"/>
      <c r="W252" s="288">
        <f t="shared" si="28"/>
        <v>80000000</v>
      </c>
      <c r="X252" s="287">
        <f>AVERAGE($W$3:W252)</f>
        <v>1600000</v>
      </c>
      <c r="Y252" s="288"/>
      <c r="Z252" s="288"/>
      <c r="AA252" s="288"/>
      <c r="AB252" s="288">
        <f t="shared" si="29"/>
        <v>0</v>
      </c>
      <c r="AC252" s="288"/>
      <c r="AD252" s="288"/>
      <c r="AE252" s="288"/>
      <c r="AF252" s="288"/>
      <c r="AG252" s="167">
        <f t="shared" si="30"/>
        <v>0</v>
      </c>
      <c r="AK252" s="288"/>
      <c r="AL252" s="287">
        <f t="shared" si="31"/>
        <v>29500000</v>
      </c>
      <c r="AM252" s="287">
        <f>AVERAGE($AL$3:AL252)</f>
        <v>5018000</v>
      </c>
      <c r="AQ252" s="289">
        <v>0</v>
      </c>
    </row>
    <row r="253" spans="1:43">
      <c r="A253" s="115">
        <v>44447</v>
      </c>
      <c r="B253" s="11">
        <v>4.2599999999999999E-2</v>
      </c>
      <c r="C253" s="34">
        <f>AVERAGE($B$3:B253)</f>
        <v>4.3044843049327437E-2</v>
      </c>
      <c r="D253" s="287">
        <f t="shared" si="24"/>
        <v>100000000</v>
      </c>
      <c r="E253" s="287">
        <f>AVERAGE($D$3:D253)</f>
        <v>19123505.976095617</v>
      </c>
      <c r="F253" s="115"/>
      <c r="G253" s="115"/>
      <c r="H253" s="287">
        <f t="shared" si="25"/>
        <v>50000000</v>
      </c>
      <c r="I253" s="287">
        <f>AVERAGE($H$3:H253)</f>
        <v>7171314.7410358563</v>
      </c>
      <c r="J253" s="288"/>
      <c r="K253" s="288"/>
      <c r="L253" s="288"/>
      <c r="M253" s="288">
        <f t="shared" si="26"/>
        <v>50000000</v>
      </c>
      <c r="N253" s="287">
        <f>AVERAGE($M$3:M253)</f>
        <v>5577689.2430278882</v>
      </c>
      <c r="O253" s="288"/>
      <c r="P253" s="288"/>
      <c r="Q253" s="288"/>
      <c r="R253" s="288">
        <f t="shared" si="27"/>
        <v>230000000</v>
      </c>
      <c r="S253" s="287">
        <f>AVERAGE($R$3:R253)</f>
        <v>7330677.2908366537</v>
      </c>
      <c r="T253" s="288"/>
      <c r="U253" s="288"/>
      <c r="V253" s="288"/>
      <c r="W253" s="288">
        <f t="shared" si="28"/>
        <v>80000000</v>
      </c>
      <c r="X253" s="287">
        <f>AVERAGE($W$3:W253)</f>
        <v>1912350.5976095619</v>
      </c>
      <c r="Y253" s="288"/>
      <c r="Z253" s="288"/>
      <c r="AA253" s="288"/>
      <c r="AB253" s="288">
        <f t="shared" si="29"/>
        <v>0</v>
      </c>
      <c r="AC253" s="288"/>
      <c r="AD253" s="288"/>
      <c r="AE253" s="288"/>
      <c r="AF253" s="288"/>
      <c r="AG253" s="167">
        <f t="shared" si="30"/>
        <v>0</v>
      </c>
      <c r="AK253" s="288"/>
      <c r="AL253" s="287">
        <f t="shared" si="31"/>
        <v>29500000</v>
      </c>
      <c r="AM253" s="287">
        <f>AVERAGE($AL$3:AL253)</f>
        <v>5115537.8486055778</v>
      </c>
      <c r="AQ253" s="289">
        <v>0</v>
      </c>
    </row>
    <row r="254" spans="1:43">
      <c r="A254" s="115">
        <v>44448</v>
      </c>
      <c r="B254" s="11">
        <v>4.2599999999999999E-2</v>
      </c>
      <c r="C254" s="34">
        <f>AVERAGE($B$3:B254)</f>
        <v>4.3042857142857223E-2</v>
      </c>
      <c r="D254" s="287">
        <f t="shared" si="24"/>
        <v>100000000</v>
      </c>
      <c r="E254" s="287">
        <f>AVERAGE($D$3:D254)</f>
        <v>19444444.444444444</v>
      </c>
      <c r="F254" s="115"/>
      <c r="G254" s="115"/>
      <c r="H254" s="287">
        <f t="shared" si="25"/>
        <v>50000000</v>
      </c>
      <c r="I254" s="287">
        <f>AVERAGE($H$3:H254)</f>
        <v>7341269.8412698414</v>
      </c>
      <c r="J254" s="288"/>
      <c r="K254" s="288"/>
      <c r="L254" s="288"/>
      <c r="M254" s="288">
        <f t="shared" si="26"/>
        <v>50000000</v>
      </c>
      <c r="N254" s="287">
        <f>AVERAGE($M$3:M254)</f>
        <v>5753968.2539682537</v>
      </c>
      <c r="O254" s="288"/>
      <c r="P254" s="288"/>
      <c r="Q254" s="288"/>
      <c r="R254" s="288">
        <f t="shared" si="27"/>
        <v>230000000</v>
      </c>
      <c r="S254" s="287">
        <f>AVERAGE($R$3:R254)</f>
        <v>8214285.7142857146</v>
      </c>
      <c r="T254" s="288"/>
      <c r="U254" s="288"/>
      <c r="V254" s="288"/>
      <c r="W254" s="288">
        <f t="shared" si="28"/>
        <v>80000000</v>
      </c>
      <c r="X254" s="287">
        <f>AVERAGE($W$3:W254)</f>
        <v>2222222.222222222</v>
      </c>
      <c r="Y254" s="288"/>
      <c r="Z254" s="288"/>
      <c r="AA254" s="288"/>
      <c r="AB254" s="288">
        <f t="shared" si="29"/>
        <v>0</v>
      </c>
      <c r="AC254" s="288"/>
      <c r="AD254" s="288"/>
      <c r="AE254" s="288"/>
      <c r="AF254" s="288"/>
      <c r="AG254" s="167">
        <f t="shared" si="30"/>
        <v>0</v>
      </c>
      <c r="AK254" s="288"/>
      <c r="AL254" s="287">
        <f t="shared" si="31"/>
        <v>29500000</v>
      </c>
      <c r="AM254" s="287">
        <f>AVERAGE($AL$3:AL254)</f>
        <v>5212301.5873015877</v>
      </c>
      <c r="AQ254" s="289">
        <v>0</v>
      </c>
    </row>
    <row r="255" spans="1:43">
      <c r="A255" s="115">
        <v>44449</v>
      </c>
      <c r="B255" s="11">
        <v>4.2599999999999999E-2</v>
      </c>
      <c r="C255" s="34">
        <f>AVERAGE($B$3:B255)</f>
        <v>4.3040888888888969E-2</v>
      </c>
      <c r="D255" s="287">
        <f t="shared" si="24"/>
        <v>100000000</v>
      </c>
      <c r="E255" s="287">
        <f>AVERAGE($D$3:D255)</f>
        <v>19762845.849802371</v>
      </c>
      <c r="F255" s="115"/>
      <c r="G255" s="115"/>
      <c r="H255" s="287">
        <f t="shared" si="25"/>
        <v>50000000</v>
      </c>
      <c r="I255" s="287">
        <f>AVERAGE($H$3:H255)</f>
        <v>7509881.4229249014</v>
      </c>
      <c r="J255" s="288"/>
      <c r="K255" s="288"/>
      <c r="L255" s="288"/>
      <c r="M255" s="288">
        <f t="shared" si="26"/>
        <v>50000000</v>
      </c>
      <c r="N255" s="287">
        <f>AVERAGE($M$3:M255)</f>
        <v>5928853.7549407119</v>
      </c>
      <c r="O255" s="288"/>
      <c r="P255" s="288"/>
      <c r="Q255" s="288"/>
      <c r="R255" s="288">
        <f t="shared" si="27"/>
        <v>230000000</v>
      </c>
      <c r="S255" s="287">
        <f>AVERAGE($R$3:R255)</f>
        <v>9090909.0909090918</v>
      </c>
      <c r="T255" s="288"/>
      <c r="U255" s="288"/>
      <c r="V255" s="288"/>
      <c r="W255" s="288">
        <f t="shared" si="28"/>
        <v>80000000</v>
      </c>
      <c r="X255" s="287">
        <f>AVERAGE($W$3:W255)</f>
        <v>2529644.2687747036</v>
      </c>
      <c r="Y255" s="288"/>
      <c r="Z255" s="288"/>
      <c r="AA255" s="288"/>
      <c r="AB255" s="288">
        <f t="shared" si="29"/>
        <v>0</v>
      </c>
      <c r="AC255" s="288"/>
      <c r="AD255" s="288"/>
      <c r="AE255" s="288"/>
      <c r="AF255" s="288"/>
      <c r="AG255" s="167">
        <f t="shared" si="30"/>
        <v>0</v>
      </c>
      <c r="AK255" s="288"/>
      <c r="AL255" s="287">
        <f t="shared" si="31"/>
        <v>29500000</v>
      </c>
      <c r="AM255" s="287">
        <f>AVERAGE($AL$3:AL255)</f>
        <v>5308300.395256917</v>
      </c>
      <c r="AQ255" s="289">
        <v>0</v>
      </c>
    </row>
    <row r="256" spans="1:43">
      <c r="A256" s="115">
        <v>44450</v>
      </c>
      <c r="B256" s="11">
        <v>4.2599999999999999E-2</v>
      </c>
      <c r="C256" s="34">
        <f>AVERAGE($B$3:B256)</f>
        <v>4.3038938053097428E-2</v>
      </c>
      <c r="D256" s="287">
        <f t="shared" si="24"/>
        <v>100000000</v>
      </c>
      <c r="E256" s="287">
        <f>AVERAGE($D$3:D256)</f>
        <v>20078740.157480314</v>
      </c>
      <c r="F256" s="115"/>
      <c r="G256" s="115"/>
      <c r="H256" s="287">
        <f t="shared" si="25"/>
        <v>50000000</v>
      </c>
      <c r="I256" s="287">
        <f>AVERAGE($H$3:H256)</f>
        <v>7677165.3543307083</v>
      </c>
      <c r="J256" s="288"/>
      <c r="K256" s="288"/>
      <c r="L256" s="288"/>
      <c r="M256" s="288">
        <f t="shared" si="26"/>
        <v>50000000</v>
      </c>
      <c r="N256" s="287">
        <f>AVERAGE($M$3:M256)</f>
        <v>6102362.2047244096</v>
      </c>
      <c r="O256" s="288"/>
      <c r="P256" s="288"/>
      <c r="Q256" s="288"/>
      <c r="R256" s="288">
        <f t="shared" si="27"/>
        <v>230000000</v>
      </c>
      <c r="S256" s="287">
        <f>AVERAGE($R$3:R256)</f>
        <v>9960629.9212598428</v>
      </c>
      <c r="T256" s="288"/>
      <c r="U256" s="288"/>
      <c r="V256" s="288"/>
      <c r="W256" s="288">
        <f t="shared" si="28"/>
        <v>80000000</v>
      </c>
      <c r="X256" s="287">
        <f>AVERAGE($W$3:W256)</f>
        <v>2834645.6692913384</v>
      </c>
      <c r="Y256" s="288"/>
      <c r="Z256" s="288"/>
      <c r="AA256" s="288"/>
      <c r="AB256" s="288">
        <f t="shared" si="29"/>
        <v>0</v>
      </c>
      <c r="AC256" s="288"/>
      <c r="AD256" s="288"/>
      <c r="AE256" s="288"/>
      <c r="AF256" s="288"/>
      <c r="AG256" s="167">
        <f t="shared" si="30"/>
        <v>0</v>
      </c>
      <c r="AK256" s="288"/>
      <c r="AL256" s="287">
        <f t="shared" si="31"/>
        <v>29500000</v>
      </c>
      <c r="AM256" s="287">
        <f>AVERAGE($AL$3:AL256)</f>
        <v>5403543.307086614</v>
      </c>
      <c r="AQ256" s="289">
        <v>0</v>
      </c>
    </row>
    <row r="257" spans="1:43">
      <c r="A257" s="115">
        <v>44451</v>
      </c>
      <c r="B257" s="11">
        <v>4.2599999999999999E-2</v>
      </c>
      <c r="C257" s="34">
        <f>AVERAGE($B$3:B257)</f>
        <v>4.3037004405286426E-2</v>
      </c>
      <c r="D257" s="287">
        <f t="shared" si="24"/>
        <v>100000000</v>
      </c>
      <c r="E257" s="287">
        <f>AVERAGE($D$3:D257)</f>
        <v>20392156.862745099</v>
      </c>
      <c r="F257" s="115"/>
      <c r="G257" s="115"/>
      <c r="H257" s="287">
        <f t="shared" si="25"/>
        <v>50000000</v>
      </c>
      <c r="I257" s="287">
        <f>AVERAGE($H$3:H257)</f>
        <v>7843137.2549019605</v>
      </c>
      <c r="J257" s="288"/>
      <c r="K257" s="288"/>
      <c r="L257" s="288"/>
      <c r="M257" s="288">
        <f t="shared" si="26"/>
        <v>50000000</v>
      </c>
      <c r="N257" s="287">
        <f>AVERAGE($M$3:M257)</f>
        <v>6274509.8039215682</v>
      </c>
      <c r="O257" s="288"/>
      <c r="P257" s="288"/>
      <c r="Q257" s="288"/>
      <c r="R257" s="288">
        <f t="shared" si="27"/>
        <v>230000000</v>
      </c>
      <c r="S257" s="287">
        <f>AVERAGE($R$3:R257)</f>
        <v>10823529.411764706</v>
      </c>
      <c r="T257" s="288"/>
      <c r="U257" s="288"/>
      <c r="V257" s="288"/>
      <c r="W257" s="288">
        <f t="shared" si="28"/>
        <v>80000000</v>
      </c>
      <c r="X257" s="287">
        <f>AVERAGE($W$3:W257)</f>
        <v>3137254.9019607841</v>
      </c>
      <c r="Y257" s="288"/>
      <c r="Z257" s="288"/>
      <c r="AA257" s="288"/>
      <c r="AB257" s="288">
        <f t="shared" si="29"/>
        <v>0</v>
      </c>
      <c r="AC257" s="288"/>
      <c r="AD257" s="288"/>
      <c r="AE257" s="288"/>
      <c r="AF257" s="288"/>
      <c r="AG257" s="167">
        <f t="shared" si="30"/>
        <v>0</v>
      </c>
      <c r="AK257" s="288"/>
      <c r="AL257" s="287">
        <f t="shared" si="31"/>
        <v>29500000</v>
      </c>
      <c r="AM257" s="287">
        <f>AVERAGE($AL$3:AL257)</f>
        <v>5498039.2156862747</v>
      </c>
      <c r="AQ257" s="289">
        <v>0</v>
      </c>
    </row>
    <row r="258" spans="1:43">
      <c r="A258" s="115">
        <v>44452</v>
      </c>
      <c r="B258" s="11">
        <v>4.2599999999999999E-2</v>
      </c>
      <c r="C258" s="34">
        <f>AVERAGE($B$3:B258)</f>
        <v>4.3035087719298329E-2</v>
      </c>
      <c r="D258" s="287">
        <f t="shared" si="24"/>
        <v>100000000</v>
      </c>
      <c r="E258" s="287">
        <f>AVERAGE($D$3:D258)</f>
        <v>20703125</v>
      </c>
      <c r="F258" s="115"/>
      <c r="G258" s="115"/>
      <c r="H258" s="287">
        <f t="shared" si="25"/>
        <v>50000000</v>
      </c>
      <c r="I258" s="287">
        <f>AVERAGE($H$3:H258)</f>
        <v>8007812.5</v>
      </c>
      <c r="J258" s="288"/>
      <c r="K258" s="288"/>
      <c r="L258" s="288"/>
      <c r="M258" s="288">
        <f t="shared" si="26"/>
        <v>50000000</v>
      </c>
      <c r="N258" s="287">
        <f>AVERAGE($M$3:M258)</f>
        <v>6445312.5</v>
      </c>
      <c r="O258" s="288"/>
      <c r="P258" s="288"/>
      <c r="Q258" s="288"/>
      <c r="R258" s="288">
        <f t="shared" si="27"/>
        <v>230000000</v>
      </c>
      <c r="S258" s="287">
        <f>AVERAGE($R$3:R258)</f>
        <v>11679687.5</v>
      </c>
      <c r="T258" s="288"/>
      <c r="U258" s="288"/>
      <c r="V258" s="288"/>
      <c r="W258" s="288">
        <f t="shared" si="28"/>
        <v>80000000</v>
      </c>
      <c r="X258" s="287">
        <f>AVERAGE($W$3:W258)</f>
        <v>3437500</v>
      </c>
      <c r="Y258" s="288"/>
      <c r="Z258" s="288"/>
      <c r="AA258" s="288"/>
      <c r="AB258" s="288">
        <f t="shared" si="29"/>
        <v>0</v>
      </c>
      <c r="AC258" s="288"/>
      <c r="AD258" s="288"/>
      <c r="AE258" s="288"/>
      <c r="AF258" s="288"/>
      <c r="AG258" s="167">
        <f t="shared" si="30"/>
        <v>0</v>
      </c>
      <c r="AK258" s="288"/>
      <c r="AL258" s="287">
        <f t="shared" si="31"/>
        <v>29500000</v>
      </c>
      <c r="AM258" s="287">
        <f>AVERAGE($AL$3:AL258)</f>
        <v>5591796.875</v>
      </c>
      <c r="AQ258" s="289">
        <v>0</v>
      </c>
    </row>
    <row r="259" spans="1:43">
      <c r="A259" s="115">
        <v>44453</v>
      </c>
      <c r="B259" s="11">
        <v>4.2599999999999999E-2</v>
      </c>
      <c r="C259" s="34">
        <f>AVERAGE($B$3:B259)</f>
        <v>4.3033187772925849E-2</v>
      </c>
      <c r="D259" s="287">
        <f t="shared" si="24"/>
        <v>100000000</v>
      </c>
      <c r="E259" s="287">
        <f>AVERAGE($D$3:D259)</f>
        <v>21011673.151750974</v>
      </c>
      <c r="F259" s="115"/>
      <c r="G259" s="115"/>
      <c r="H259" s="287">
        <f t="shared" si="25"/>
        <v>50000000</v>
      </c>
      <c r="I259" s="287">
        <f>AVERAGE($H$3:H259)</f>
        <v>8171206.2256809343</v>
      </c>
      <c r="J259" s="288"/>
      <c r="K259" s="288"/>
      <c r="L259" s="288"/>
      <c r="M259" s="288">
        <f t="shared" si="26"/>
        <v>50000000</v>
      </c>
      <c r="N259" s="287">
        <f>AVERAGE($M$3:M259)</f>
        <v>6614785.9922178984</v>
      </c>
      <c r="O259" s="288"/>
      <c r="P259" s="288"/>
      <c r="Q259" s="288"/>
      <c r="R259" s="288">
        <f t="shared" si="27"/>
        <v>230000000</v>
      </c>
      <c r="S259" s="287">
        <f>AVERAGE($R$3:R259)</f>
        <v>12529182.879377432</v>
      </c>
      <c r="T259" s="288"/>
      <c r="U259" s="288"/>
      <c r="V259" s="288"/>
      <c r="W259" s="288">
        <f t="shared" si="28"/>
        <v>80000000</v>
      </c>
      <c r="X259" s="287">
        <f>AVERAGE($W$3:W259)</f>
        <v>3735408.5603112839</v>
      </c>
      <c r="Y259" s="288"/>
      <c r="Z259" s="288"/>
      <c r="AA259" s="288"/>
      <c r="AB259" s="288">
        <f t="shared" si="29"/>
        <v>0</v>
      </c>
      <c r="AC259" s="288"/>
      <c r="AD259" s="288"/>
      <c r="AE259" s="288"/>
      <c r="AF259" s="288"/>
      <c r="AG259" s="167">
        <f t="shared" si="30"/>
        <v>0</v>
      </c>
      <c r="AK259" s="288"/>
      <c r="AL259" s="287">
        <f t="shared" si="31"/>
        <v>29500000</v>
      </c>
      <c r="AM259" s="287">
        <f>AVERAGE($AL$3:AL259)</f>
        <v>5684824.9027237352</v>
      </c>
      <c r="AQ259" s="289">
        <v>0</v>
      </c>
    </row>
    <row r="260" spans="1:43">
      <c r="A260" s="115">
        <v>44454</v>
      </c>
      <c r="B260" s="11">
        <v>4.2599999999999999E-2</v>
      </c>
      <c r="C260" s="34">
        <f>AVERAGE($B$3:B260)</f>
        <v>4.303130434782617E-2</v>
      </c>
      <c r="D260" s="287">
        <f t="shared" ref="D260:D323" si="32">D259+F260-G260</f>
        <v>100000000</v>
      </c>
      <c r="E260" s="287">
        <f>AVERAGE($D$3:D260)</f>
        <v>21317829.457364339</v>
      </c>
      <c r="F260" s="115"/>
      <c r="G260" s="115"/>
      <c r="H260" s="287">
        <f t="shared" ref="H260:H323" si="33">H259+J260-K260</f>
        <v>50000000</v>
      </c>
      <c r="I260" s="287">
        <f>AVERAGE($H$3:H260)</f>
        <v>8333333.333333333</v>
      </c>
      <c r="J260" s="288"/>
      <c r="K260" s="288"/>
      <c r="L260" s="288"/>
      <c r="M260" s="288">
        <f t="shared" ref="M260:M323" si="34">M259+O260-P260</f>
        <v>50000000</v>
      </c>
      <c r="N260" s="287">
        <f>AVERAGE($M$3:M260)</f>
        <v>6782945.7364341086</v>
      </c>
      <c r="O260" s="288"/>
      <c r="P260" s="288"/>
      <c r="Q260" s="288"/>
      <c r="R260" s="288">
        <f t="shared" ref="R260:R323" si="35">R259+T260-U260</f>
        <v>230000000</v>
      </c>
      <c r="S260" s="287">
        <f>AVERAGE($R$3:R260)</f>
        <v>13372093.023255814</v>
      </c>
      <c r="T260" s="288"/>
      <c r="U260" s="288"/>
      <c r="V260" s="288"/>
      <c r="W260" s="288">
        <f t="shared" ref="W260:W323" si="36">W259+Y260-Z260</f>
        <v>80000000</v>
      </c>
      <c r="X260" s="287">
        <f>AVERAGE($W$3:W260)</f>
        <v>4031007.7519379845</v>
      </c>
      <c r="Y260" s="288"/>
      <c r="Z260" s="288"/>
      <c r="AA260" s="288"/>
      <c r="AB260" s="288">
        <f t="shared" ref="AB260:AB323" si="37">AB259+AD260-AE260</f>
        <v>0</v>
      </c>
      <c r="AC260" s="288"/>
      <c r="AD260" s="288"/>
      <c r="AE260" s="288"/>
      <c r="AF260" s="288"/>
      <c r="AG260" s="167">
        <f t="shared" ref="AG260:AG323" si="38">AG259+AI260-AJ260</f>
        <v>0</v>
      </c>
      <c r="AK260" s="288"/>
      <c r="AL260" s="287">
        <f t="shared" ref="AL260:AL323" si="39">AL259+AN260-AO260</f>
        <v>29500000</v>
      </c>
      <c r="AM260" s="287">
        <f>AVERAGE($AL$3:AL260)</f>
        <v>5777131.7829457363</v>
      </c>
      <c r="AQ260" s="289">
        <v>0</v>
      </c>
    </row>
    <row r="261" spans="1:43">
      <c r="A261" s="115">
        <v>44455</v>
      </c>
      <c r="B261" s="11">
        <v>4.2599999999999999E-2</v>
      </c>
      <c r="C261" s="34">
        <f>AVERAGE($B$3:B261)</f>
        <v>4.3029437229437313E-2</v>
      </c>
      <c r="D261" s="287">
        <f t="shared" si="32"/>
        <v>100000000</v>
      </c>
      <c r="E261" s="287">
        <f>AVERAGE($D$3:D261)</f>
        <v>21621621.62162162</v>
      </c>
      <c r="F261" s="115"/>
      <c r="G261" s="115"/>
      <c r="H261" s="287">
        <f t="shared" si="33"/>
        <v>50000000</v>
      </c>
      <c r="I261" s="287">
        <f>AVERAGE($H$3:H261)</f>
        <v>8494208.4942084942</v>
      </c>
      <c r="J261" s="288"/>
      <c r="K261" s="288"/>
      <c r="L261" s="288"/>
      <c r="M261" s="288">
        <f t="shared" si="34"/>
        <v>50000000</v>
      </c>
      <c r="N261" s="287">
        <f>AVERAGE($M$3:M261)</f>
        <v>6949806.9498069501</v>
      </c>
      <c r="O261" s="288"/>
      <c r="P261" s="288"/>
      <c r="Q261" s="288"/>
      <c r="R261" s="288">
        <f t="shared" si="35"/>
        <v>230000000</v>
      </c>
      <c r="S261" s="287">
        <f>AVERAGE($R$3:R261)</f>
        <v>14208494.208494209</v>
      </c>
      <c r="T261" s="288"/>
      <c r="U261" s="288"/>
      <c r="V261" s="288"/>
      <c r="W261" s="288">
        <f t="shared" si="36"/>
        <v>80000000</v>
      </c>
      <c r="X261" s="287">
        <f>AVERAGE($W$3:W261)</f>
        <v>4324324.3243243247</v>
      </c>
      <c r="Y261" s="288"/>
      <c r="Z261" s="288"/>
      <c r="AA261" s="288"/>
      <c r="AB261" s="288">
        <f t="shared" si="37"/>
        <v>0</v>
      </c>
      <c r="AC261" s="288"/>
      <c r="AD261" s="288"/>
      <c r="AE261" s="288"/>
      <c r="AF261" s="288"/>
      <c r="AG261" s="167">
        <f t="shared" si="38"/>
        <v>0</v>
      </c>
      <c r="AK261" s="288"/>
      <c r="AL261" s="287">
        <f t="shared" si="39"/>
        <v>29500000</v>
      </c>
      <c r="AM261" s="287">
        <f>AVERAGE($AL$3:AL261)</f>
        <v>5868725.8687258689</v>
      </c>
      <c r="AQ261" s="289">
        <v>0</v>
      </c>
    </row>
    <row r="262" spans="1:43">
      <c r="A262" s="115">
        <v>44456</v>
      </c>
      <c r="B262" s="11">
        <v>4.2599999999999999E-2</v>
      </c>
      <c r="C262" s="34">
        <f>AVERAGE($B$3:B262)</f>
        <v>4.3027586206896638E-2</v>
      </c>
      <c r="D262" s="287">
        <f t="shared" si="32"/>
        <v>100000000</v>
      </c>
      <c r="E262" s="287">
        <f>AVERAGE($D$3:D262)</f>
        <v>21923076.923076924</v>
      </c>
      <c r="F262" s="115"/>
      <c r="G262" s="115"/>
      <c r="H262" s="287">
        <f t="shared" si="33"/>
        <v>50000000</v>
      </c>
      <c r="I262" s="287">
        <f>AVERAGE($H$3:H262)</f>
        <v>8653846.153846154</v>
      </c>
      <c r="J262" s="288"/>
      <c r="K262" s="288"/>
      <c r="L262" s="288"/>
      <c r="M262" s="288">
        <f t="shared" si="34"/>
        <v>50000000</v>
      </c>
      <c r="N262" s="287">
        <f>AVERAGE($M$3:M262)</f>
        <v>7115384.615384615</v>
      </c>
      <c r="O262" s="288"/>
      <c r="P262" s="288"/>
      <c r="Q262" s="288"/>
      <c r="R262" s="288">
        <f t="shared" si="35"/>
        <v>230000000</v>
      </c>
      <c r="S262" s="287">
        <f>AVERAGE($R$3:R262)</f>
        <v>15038461.538461538</v>
      </c>
      <c r="T262" s="288"/>
      <c r="U262" s="288"/>
      <c r="V262" s="288"/>
      <c r="W262" s="288">
        <f t="shared" si="36"/>
        <v>80000000</v>
      </c>
      <c r="X262" s="287">
        <f>AVERAGE($W$3:W262)</f>
        <v>4615384.615384615</v>
      </c>
      <c r="Y262" s="288"/>
      <c r="Z262" s="288"/>
      <c r="AA262" s="288"/>
      <c r="AB262" s="288">
        <f t="shared" si="37"/>
        <v>0</v>
      </c>
      <c r="AC262" s="288"/>
      <c r="AD262" s="288"/>
      <c r="AE262" s="288"/>
      <c r="AF262" s="288"/>
      <c r="AG262" s="167">
        <f t="shared" si="38"/>
        <v>0</v>
      </c>
      <c r="AK262" s="288"/>
      <c r="AL262" s="287">
        <f t="shared" si="39"/>
        <v>29500000</v>
      </c>
      <c r="AM262" s="287">
        <f>AVERAGE($AL$3:AL262)</f>
        <v>5959615.384615385</v>
      </c>
      <c r="AQ262" s="289">
        <v>0</v>
      </c>
    </row>
    <row r="263" spans="1:43">
      <c r="A263" s="115">
        <v>44457</v>
      </c>
      <c r="B263" s="11">
        <v>4.2599999999999999E-2</v>
      </c>
      <c r="C263" s="34">
        <f>AVERAGE($B$3:B263)</f>
        <v>4.3025751072961457E-2</v>
      </c>
      <c r="D263" s="287">
        <f t="shared" si="32"/>
        <v>100000000</v>
      </c>
      <c r="E263" s="287">
        <f>AVERAGE($D$3:D263)</f>
        <v>22222222.222222224</v>
      </c>
      <c r="F263" s="115"/>
      <c r="G263" s="115"/>
      <c r="H263" s="287">
        <f t="shared" si="33"/>
        <v>50000000</v>
      </c>
      <c r="I263" s="287">
        <f>AVERAGE($H$3:H263)</f>
        <v>8812260.5363984667</v>
      </c>
      <c r="J263" s="288"/>
      <c r="K263" s="288"/>
      <c r="L263" s="288"/>
      <c r="M263" s="288">
        <f t="shared" si="34"/>
        <v>50000000</v>
      </c>
      <c r="N263" s="287">
        <f>AVERAGE($M$3:M263)</f>
        <v>7279693.4865900381</v>
      </c>
      <c r="O263" s="288"/>
      <c r="P263" s="288"/>
      <c r="Q263" s="288"/>
      <c r="R263" s="288">
        <f t="shared" si="35"/>
        <v>230000000</v>
      </c>
      <c r="S263" s="287">
        <f>AVERAGE($R$3:R263)</f>
        <v>15862068.965517242</v>
      </c>
      <c r="T263" s="288"/>
      <c r="U263" s="288"/>
      <c r="V263" s="288"/>
      <c r="W263" s="288">
        <f t="shared" si="36"/>
        <v>80000000</v>
      </c>
      <c r="X263" s="287">
        <f>AVERAGE($W$3:W263)</f>
        <v>4904214.5593869733</v>
      </c>
      <c r="Y263" s="288"/>
      <c r="Z263" s="288"/>
      <c r="AA263" s="288"/>
      <c r="AB263" s="288">
        <f t="shared" si="37"/>
        <v>0</v>
      </c>
      <c r="AC263" s="288"/>
      <c r="AD263" s="288"/>
      <c r="AE263" s="288"/>
      <c r="AF263" s="288"/>
      <c r="AG263" s="167">
        <f t="shared" si="38"/>
        <v>0</v>
      </c>
      <c r="AK263" s="288"/>
      <c r="AL263" s="287">
        <f t="shared" si="39"/>
        <v>29500000</v>
      </c>
      <c r="AM263" s="287">
        <f>AVERAGE($AL$3:AL263)</f>
        <v>6049808.4291187739</v>
      </c>
      <c r="AQ263" s="289">
        <v>0</v>
      </c>
    </row>
    <row r="264" spans="1:43">
      <c r="A264" s="115">
        <v>44458</v>
      </c>
      <c r="B264" s="11">
        <v>4.2599999999999999E-2</v>
      </c>
      <c r="C264" s="34">
        <f>AVERAGE($B$3:B264)</f>
        <v>4.3023931623931713E-2</v>
      </c>
      <c r="D264" s="287">
        <f t="shared" si="32"/>
        <v>100000000</v>
      </c>
      <c r="E264" s="287">
        <f>AVERAGE($D$3:D264)</f>
        <v>22519083.969465651</v>
      </c>
      <c r="F264" s="115"/>
      <c r="G264" s="115"/>
      <c r="H264" s="287">
        <f t="shared" si="33"/>
        <v>50000000</v>
      </c>
      <c r="I264" s="287">
        <f>AVERAGE($H$3:H264)</f>
        <v>8969465.6488549616</v>
      </c>
      <c r="J264" s="288"/>
      <c r="K264" s="288"/>
      <c r="L264" s="288"/>
      <c r="M264" s="288">
        <f t="shared" si="34"/>
        <v>50000000</v>
      </c>
      <c r="N264" s="287">
        <f>AVERAGE($M$3:M264)</f>
        <v>7442748.0916030537</v>
      </c>
      <c r="O264" s="288"/>
      <c r="P264" s="288"/>
      <c r="Q264" s="288"/>
      <c r="R264" s="288">
        <f t="shared" si="35"/>
        <v>230000000</v>
      </c>
      <c r="S264" s="287">
        <f>AVERAGE($R$3:R264)</f>
        <v>16679389.3129771</v>
      </c>
      <c r="T264" s="288"/>
      <c r="U264" s="288"/>
      <c r="V264" s="288"/>
      <c r="W264" s="288">
        <f t="shared" si="36"/>
        <v>80000000</v>
      </c>
      <c r="X264" s="287">
        <f>AVERAGE($W$3:W264)</f>
        <v>5190839.6946564885</v>
      </c>
      <c r="Y264" s="288"/>
      <c r="Z264" s="288"/>
      <c r="AA264" s="288"/>
      <c r="AB264" s="288">
        <f t="shared" si="37"/>
        <v>0</v>
      </c>
      <c r="AC264" s="288"/>
      <c r="AD264" s="288"/>
      <c r="AE264" s="288"/>
      <c r="AF264" s="288"/>
      <c r="AG264" s="167">
        <f t="shared" si="38"/>
        <v>0</v>
      </c>
      <c r="AK264" s="288"/>
      <c r="AL264" s="287">
        <f t="shared" si="39"/>
        <v>29500000</v>
      </c>
      <c r="AM264" s="287">
        <f>AVERAGE($AL$3:AL264)</f>
        <v>6139312.977099237</v>
      </c>
      <c r="AQ264" s="289">
        <v>0</v>
      </c>
    </row>
    <row r="265" spans="1:43">
      <c r="A265" s="115">
        <v>44459</v>
      </c>
      <c r="B265" s="11">
        <v>4.2599999999999999E-2</v>
      </c>
      <c r="C265" s="34">
        <f>AVERAGE($B$3:B265)</f>
        <v>4.3022127659574555E-2</v>
      </c>
      <c r="D265" s="287">
        <f t="shared" si="32"/>
        <v>100000000</v>
      </c>
      <c r="E265" s="287">
        <f>AVERAGE($D$3:D265)</f>
        <v>22813688.212927755</v>
      </c>
      <c r="F265" s="115"/>
      <c r="G265" s="115"/>
      <c r="H265" s="287">
        <f t="shared" si="33"/>
        <v>50000000</v>
      </c>
      <c r="I265" s="287">
        <f>AVERAGE($H$3:H265)</f>
        <v>9125475.2851711027</v>
      </c>
      <c r="J265" s="288"/>
      <c r="K265" s="288"/>
      <c r="L265" s="288"/>
      <c r="M265" s="288">
        <f t="shared" si="34"/>
        <v>50000000</v>
      </c>
      <c r="N265" s="287">
        <f>AVERAGE($M$3:M265)</f>
        <v>7604562.7376425853</v>
      </c>
      <c r="O265" s="288"/>
      <c r="P265" s="288"/>
      <c r="Q265" s="288"/>
      <c r="R265" s="288">
        <f t="shared" si="35"/>
        <v>230000000</v>
      </c>
      <c r="S265" s="287">
        <f>AVERAGE($R$3:R265)</f>
        <v>17490494.296577945</v>
      </c>
      <c r="T265" s="288"/>
      <c r="U265" s="288"/>
      <c r="V265" s="288"/>
      <c r="W265" s="288">
        <f t="shared" si="36"/>
        <v>80000000</v>
      </c>
      <c r="X265" s="287">
        <f>AVERAGE($W$3:W265)</f>
        <v>5475285.1711026616</v>
      </c>
      <c r="Y265" s="288"/>
      <c r="Z265" s="288"/>
      <c r="AA265" s="288"/>
      <c r="AB265" s="288">
        <f t="shared" si="37"/>
        <v>0</v>
      </c>
      <c r="AC265" s="288"/>
      <c r="AD265" s="288"/>
      <c r="AE265" s="288"/>
      <c r="AF265" s="288"/>
      <c r="AG265" s="167">
        <f t="shared" si="38"/>
        <v>0</v>
      </c>
      <c r="AK265" s="288"/>
      <c r="AL265" s="287">
        <f t="shared" si="39"/>
        <v>29500000</v>
      </c>
      <c r="AM265" s="287">
        <f>AVERAGE($AL$3:AL265)</f>
        <v>6228136.8821292771</v>
      </c>
      <c r="AQ265" s="289">
        <v>0</v>
      </c>
    </row>
    <row r="266" spans="1:43">
      <c r="A266" s="115">
        <v>44460</v>
      </c>
      <c r="B266" s="11">
        <v>4.2599999999999999E-2</v>
      </c>
      <c r="C266" s="34">
        <f>AVERAGE($B$3:B266)</f>
        <v>4.3020338983050938E-2</v>
      </c>
      <c r="D266" s="287">
        <f t="shared" si="32"/>
        <v>100000000</v>
      </c>
      <c r="E266" s="287">
        <f>AVERAGE($D$3:D266)</f>
        <v>23106060.606060605</v>
      </c>
      <c r="F266" s="115"/>
      <c r="G266" s="115"/>
      <c r="H266" s="287">
        <f t="shared" si="33"/>
        <v>50000000</v>
      </c>
      <c r="I266" s="287">
        <f>AVERAGE($H$3:H266)</f>
        <v>9280303.0303030312</v>
      </c>
      <c r="J266" s="288"/>
      <c r="K266" s="288"/>
      <c r="L266" s="288"/>
      <c r="M266" s="288">
        <f t="shared" si="34"/>
        <v>50000000</v>
      </c>
      <c r="N266" s="287">
        <f>AVERAGE($M$3:M266)</f>
        <v>7765151.5151515156</v>
      </c>
      <c r="O266" s="288"/>
      <c r="P266" s="288"/>
      <c r="Q266" s="288"/>
      <c r="R266" s="288">
        <f t="shared" si="35"/>
        <v>230000000</v>
      </c>
      <c r="S266" s="287">
        <f>AVERAGE($R$3:R266)</f>
        <v>18295454.545454547</v>
      </c>
      <c r="T266" s="288"/>
      <c r="U266" s="288"/>
      <c r="V266" s="288"/>
      <c r="W266" s="288">
        <f t="shared" si="36"/>
        <v>80000000</v>
      </c>
      <c r="X266" s="287">
        <f>AVERAGE($W$3:W266)</f>
        <v>5757575.7575757578</v>
      </c>
      <c r="Y266" s="288"/>
      <c r="Z266" s="288"/>
      <c r="AA266" s="288"/>
      <c r="AB266" s="288">
        <f t="shared" si="37"/>
        <v>0</v>
      </c>
      <c r="AC266" s="288"/>
      <c r="AD266" s="288"/>
      <c r="AE266" s="288"/>
      <c r="AF266" s="288"/>
      <c r="AG266" s="167">
        <f t="shared" si="38"/>
        <v>0</v>
      </c>
      <c r="AK266" s="288"/>
      <c r="AL266" s="287">
        <f t="shared" si="39"/>
        <v>29500000</v>
      </c>
      <c r="AM266" s="287">
        <f>AVERAGE($AL$3:AL266)</f>
        <v>6316287.8787878789</v>
      </c>
      <c r="AQ266" s="289">
        <v>0</v>
      </c>
    </row>
    <row r="267" spans="1:43">
      <c r="A267" s="115">
        <v>44461</v>
      </c>
      <c r="B267" s="11">
        <v>4.2599999999999999E-2</v>
      </c>
      <c r="C267" s="34">
        <f>AVERAGE($B$3:B267)</f>
        <v>4.3018565400843971E-2</v>
      </c>
      <c r="D267" s="287">
        <f t="shared" si="32"/>
        <v>100000000</v>
      </c>
      <c r="E267" s="287">
        <f>AVERAGE($D$3:D267)</f>
        <v>23396226.415094338</v>
      </c>
      <c r="F267" s="115"/>
      <c r="G267" s="115"/>
      <c r="H267" s="287">
        <f t="shared" si="33"/>
        <v>50000000</v>
      </c>
      <c r="I267" s="287">
        <f>AVERAGE($H$3:H267)</f>
        <v>9433962.2641509436</v>
      </c>
      <c r="J267" s="288"/>
      <c r="K267" s="288"/>
      <c r="L267" s="288"/>
      <c r="M267" s="288">
        <f t="shared" si="34"/>
        <v>50000000</v>
      </c>
      <c r="N267" s="287">
        <f>AVERAGE($M$3:M267)</f>
        <v>7924528.3018867923</v>
      </c>
      <c r="O267" s="288"/>
      <c r="P267" s="288"/>
      <c r="Q267" s="288"/>
      <c r="R267" s="288">
        <f t="shared" si="35"/>
        <v>230000000</v>
      </c>
      <c r="S267" s="287">
        <f>AVERAGE($R$3:R267)</f>
        <v>19094339.622641511</v>
      </c>
      <c r="T267" s="288"/>
      <c r="U267" s="288"/>
      <c r="V267" s="288"/>
      <c r="W267" s="288">
        <f t="shared" si="36"/>
        <v>80000000</v>
      </c>
      <c r="X267" s="287">
        <f>AVERAGE($W$3:W267)</f>
        <v>6037735.8490566034</v>
      </c>
      <c r="Y267" s="288"/>
      <c r="Z267" s="288"/>
      <c r="AA267" s="288"/>
      <c r="AB267" s="288">
        <f t="shared" si="37"/>
        <v>0</v>
      </c>
      <c r="AC267" s="288"/>
      <c r="AD267" s="288"/>
      <c r="AE267" s="288"/>
      <c r="AF267" s="288"/>
      <c r="AG267" s="167">
        <f t="shared" si="38"/>
        <v>0</v>
      </c>
      <c r="AK267" s="288"/>
      <c r="AL267" s="287">
        <f t="shared" si="39"/>
        <v>29500000</v>
      </c>
      <c r="AM267" s="287">
        <f>AVERAGE($AL$3:AL267)</f>
        <v>6403773.5849056607</v>
      </c>
      <c r="AQ267" s="289">
        <v>0</v>
      </c>
    </row>
    <row r="268" spans="1:43">
      <c r="A268" s="115">
        <v>44462</v>
      </c>
      <c r="B268" s="11">
        <v>4.2599999999999999E-2</v>
      </c>
      <c r="C268" s="34">
        <f>AVERAGE($B$3:B268)</f>
        <v>4.3016806722689163E-2</v>
      </c>
      <c r="D268" s="287">
        <f t="shared" si="32"/>
        <v>100000000</v>
      </c>
      <c r="E268" s="287">
        <f>AVERAGE($D$3:D268)</f>
        <v>23684210.52631579</v>
      </c>
      <c r="F268" s="115"/>
      <c r="G268" s="115"/>
      <c r="H268" s="287">
        <f t="shared" si="33"/>
        <v>50000000</v>
      </c>
      <c r="I268" s="287">
        <f>AVERAGE($H$3:H268)</f>
        <v>9586466.1654135343</v>
      </c>
      <c r="J268" s="288"/>
      <c r="K268" s="288"/>
      <c r="L268" s="288"/>
      <c r="M268" s="288">
        <f t="shared" si="34"/>
        <v>50000000</v>
      </c>
      <c r="N268" s="287">
        <f>AVERAGE($M$3:M268)</f>
        <v>8082706.766917293</v>
      </c>
      <c r="O268" s="288"/>
      <c r="P268" s="288"/>
      <c r="Q268" s="288"/>
      <c r="R268" s="288">
        <f t="shared" si="35"/>
        <v>230000000</v>
      </c>
      <c r="S268" s="287">
        <f>AVERAGE($R$3:R268)</f>
        <v>19887218.045112781</v>
      </c>
      <c r="T268" s="288"/>
      <c r="U268" s="288"/>
      <c r="V268" s="288"/>
      <c r="W268" s="288">
        <f t="shared" si="36"/>
        <v>80000000</v>
      </c>
      <c r="X268" s="287">
        <f>AVERAGE($W$3:W268)</f>
        <v>6315789.4736842103</v>
      </c>
      <c r="Y268" s="288"/>
      <c r="Z268" s="288"/>
      <c r="AA268" s="288"/>
      <c r="AB268" s="288">
        <f t="shared" si="37"/>
        <v>0</v>
      </c>
      <c r="AC268" s="288"/>
      <c r="AD268" s="288"/>
      <c r="AE268" s="288"/>
      <c r="AF268" s="288"/>
      <c r="AG268" s="167">
        <f t="shared" si="38"/>
        <v>0</v>
      </c>
      <c r="AK268" s="288"/>
      <c r="AL268" s="287">
        <f t="shared" si="39"/>
        <v>29500000</v>
      </c>
      <c r="AM268" s="287">
        <f>AVERAGE($AL$3:AL268)</f>
        <v>6490601.5037593981</v>
      </c>
      <c r="AQ268" s="289">
        <v>0</v>
      </c>
    </row>
    <row r="269" spans="1:43">
      <c r="A269" s="115">
        <v>44463</v>
      </c>
      <c r="B269" s="11">
        <v>4.2599999999999999E-2</v>
      </c>
      <c r="C269" s="34">
        <f>AVERAGE($B$3:B269)</f>
        <v>4.3015062761506365E-2</v>
      </c>
      <c r="D269" s="287">
        <f t="shared" si="32"/>
        <v>100000000</v>
      </c>
      <c r="E269" s="287">
        <f>AVERAGE($D$3:D269)</f>
        <v>23970037.453183521</v>
      </c>
      <c r="F269" s="115"/>
      <c r="G269" s="115"/>
      <c r="H269" s="287">
        <f t="shared" si="33"/>
        <v>50000000</v>
      </c>
      <c r="I269" s="287">
        <f>AVERAGE($H$3:H269)</f>
        <v>9737827.7153558061</v>
      </c>
      <c r="J269" s="288"/>
      <c r="K269" s="288"/>
      <c r="L269" s="288"/>
      <c r="M269" s="288">
        <f t="shared" si="34"/>
        <v>50000000</v>
      </c>
      <c r="N269" s="287">
        <f>AVERAGE($M$3:M269)</f>
        <v>8239700.3745318353</v>
      </c>
      <c r="O269" s="288"/>
      <c r="P269" s="288"/>
      <c r="Q269" s="288"/>
      <c r="R269" s="288">
        <f t="shared" si="35"/>
        <v>230000000</v>
      </c>
      <c r="S269" s="287">
        <f>AVERAGE($R$3:R269)</f>
        <v>20674157.303370785</v>
      </c>
      <c r="T269" s="288"/>
      <c r="U269" s="288"/>
      <c r="V269" s="288"/>
      <c r="W269" s="288">
        <f t="shared" si="36"/>
        <v>80000000</v>
      </c>
      <c r="X269" s="287">
        <f>AVERAGE($W$3:W269)</f>
        <v>6591760.2996254684</v>
      </c>
      <c r="Y269" s="288"/>
      <c r="Z269" s="288"/>
      <c r="AA269" s="288"/>
      <c r="AB269" s="288">
        <f t="shared" si="37"/>
        <v>0</v>
      </c>
      <c r="AC269" s="288"/>
      <c r="AD269" s="288"/>
      <c r="AE269" s="288"/>
      <c r="AF269" s="288"/>
      <c r="AG269" s="167">
        <f t="shared" si="38"/>
        <v>0</v>
      </c>
      <c r="AK269" s="288"/>
      <c r="AL269" s="287">
        <f t="shared" si="39"/>
        <v>29500000</v>
      </c>
      <c r="AM269" s="287">
        <f>AVERAGE($AL$3:AL269)</f>
        <v>6576779.0262172287</v>
      </c>
      <c r="AQ269" s="289">
        <v>0</v>
      </c>
    </row>
    <row r="270" spans="1:43">
      <c r="A270" s="115">
        <v>44464</v>
      </c>
      <c r="B270" s="11">
        <v>4.2599999999999999E-2</v>
      </c>
      <c r="C270" s="34">
        <f>AVERAGE($B$3:B270)</f>
        <v>4.3013333333333424E-2</v>
      </c>
      <c r="D270" s="287">
        <f t="shared" si="32"/>
        <v>100000000</v>
      </c>
      <c r="E270" s="287">
        <f>AVERAGE($D$3:D270)</f>
        <v>24253731.343283582</v>
      </c>
      <c r="F270" s="115"/>
      <c r="G270" s="115"/>
      <c r="H270" s="287">
        <f t="shared" si="33"/>
        <v>50000000</v>
      </c>
      <c r="I270" s="287">
        <f>AVERAGE($H$3:H270)</f>
        <v>9888059.7014925368</v>
      </c>
      <c r="J270" s="288"/>
      <c r="K270" s="288"/>
      <c r="L270" s="288"/>
      <c r="M270" s="288">
        <f t="shared" si="34"/>
        <v>50000000</v>
      </c>
      <c r="N270" s="287">
        <f>AVERAGE($M$3:M270)</f>
        <v>8395522.3880597018</v>
      </c>
      <c r="O270" s="288"/>
      <c r="P270" s="288"/>
      <c r="Q270" s="288"/>
      <c r="R270" s="288">
        <f t="shared" si="35"/>
        <v>230000000</v>
      </c>
      <c r="S270" s="287">
        <f>AVERAGE($R$3:R270)</f>
        <v>21455223.880597014</v>
      </c>
      <c r="T270" s="288"/>
      <c r="U270" s="288"/>
      <c r="V270" s="288"/>
      <c r="W270" s="288">
        <f t="shared" si="36"/>
        <v>80000000</v>
      </c>
      <c r="X270" s="287">
        <f>AVERAGE($W$3:W270)</f>
        <v>6865671.6417910447</v>
      </c>
      <c r="Y270" s="288"/>
      <c r="Z270" s="288"/>
      <c r="AA270" s="288"/>
      <c r="AB270" s="288">
        <f t="shared" si="37"/>
        <v>0</v>
      </c>
      <c r="AC270" s="288"/>
      <c r="AD270" s="288"/>
      <c r="AE270" s="288"/>
      <c r="AF270" s="288"/>
      <c r="AG270" s="167">
        <f t="shared" si="38"/>
        <v>0</v>
      </c>
      <c r="AK270" s="288"/>
      <c r="AL270" s="287">
        <f t="shared" si="39"/>
        <v>29500000</v>
      </c>
      <c r="AM270" s="287">
        <f>AVERAGE($AL$3:AL270)</f>
        <v>6662313.4328358211</v>
      </c>
      <c r="AQ270" s="289">
        <v>0</v>
      </c>
    </row>
    <row r="271" spans="1:43">
      <c r="A271" s="115">
        <v>44465</v>
      </c>
      <c r="B271" s="11">
        <v>4.2599999999999999E-2</v>
      </c>
      <c r="C271" s="34">
        <f>AVERAGE($B$3:B271)</f>
        <v>4.3011618257261498E-2</v>
      </c>
      <c r="D271" s="287">
        <f t="shared" si="32"/>
        <v>100000000</v>
      </c>
      <c r="E271" s="287">
        <f>AVERAGE($D$3:D271)</f>
        <v>24535315.985130113</v>
      </c>
      <c r="F271" s="115"/>
      <c r="G271" s="115"/>
      <c r="H271" s="287">
        <f t="shared" si="33"/>
        <v>50000000</v>
      </c>
      <c r="I271" s="287">
        <f>AVERAGE($H$3:H271)</f>
        <v>10037174.72118959</v>
      </c>
      <c r="J271" s="288"/>
      <c r="K271" s="288"/>
      <c r="L271" s="288"/>
      <c r="M271" s="288">
        <f t="shared" si="34"/>
        <v>50000000</v>
      </c>
      <c r="N271" s="287">
        <f>AVERAGE($M$3:M271)</f>
        <v>8550185.8736059479</v>
      </c>
      <c r="O271" s="288"/>
      <c r="P271" s="288"/>
      <c r="Q271" s="288"/>
      <c r="R271" s="288">
        <f t="shared" si="35"/>
        <v>230000000</v>
      </c>
      <c r="S271" s="287">
        <f>AVERAGE($R$3:R271)</f>
        <v>22230483.271375466</v>
      </c>
      <c r="T271" s="288"/>
      <c r="U271" s="288"/>
      <c r="V271" s="288"/>
      <c r="W271" s="288">
        <f t="shared" si="36"/>
        <v>80000000</v>
      </c>
      <c r="X271" s="287">
        <f>AVERAGE($W$3:W271)</f>
        <v>7137546.468401487</v>
      </c>
      <c r="Y271" s="288"/>
      <c r="Z271" s="288"/>
      <c r="AA271" s="288"/>
      <c r="AB271" s="288">
        <f t="shared" si="37"/>
        <v>0</v>
      </c>
      <c r="AC271" s="288"/>
      <c r="AD271" s="288"/>
      <c r="AE271" s="288"/>
      <c r="AF271" s="288"/>
      <c r="AG271" s="167">
        <f t="shared" si="38"/>
        <v>0</v>
      </c>
      <c r="AK271" s="288"/>
      <c r="AL271" s="287">
        <f t="shared" si="39"/>
        <v>29500000</v>
      </c>
      <c r="AM271" s="287">
        <f>AVERAGE($AL$3:AL271)</f>
        <v>6747211.8959107809</v>
      </c>
      <c r="AQ271" s="289">
        <v>0</v>
      </c>
    </row>
    <row r="272" spans="1:43">
      <c r="A272" s="115">
        <v>44466</v>
      </c>
      <c r="B272" s="11">
        <v>4.2599999999999999E-2</v>
      </c>
      <c r="C272" s="34">
        <f>AVERAGE($B$3:B272)</f>
        <v>4.300991735537199E-2</v>
      </c>
      <c r="D272" s="287">
        <f t="shared" si="32"/>
        <v>100000000</v>
      </c>
      <c r="E272" s="287">
        <f>AVERAGE($D$3:D272)</f>
        <v>24814814.814814813</v>
      </c>
      <c r="F272" s="115"/>
      <c r="G272" s="115"/>
      <c r="H272" s="287">
        <f t="shared" si="33"/>
        <v>50000000</v>
      </c>
      <c r="I272" s="287">
        <f>AVERAGE($H$3:H272)</f>
        <v>10185185.185185185</v>
      </c>
      <c r="J272" s="288"/>
      <c r="K272" s="288"/>
      <c r="L272" s="288"/>
      <c r="M272" s="288">
        <f t="shared" si="34"/>
        <v>50000000</v>
      </c>
      <c r="N272" s="287">
        <f>AVERAGE($M$3:M272)</f>
        <v>8703703.7037037034</v>
      </c>
      <c r="O272" s="288"/>
      <c r="P272" s="288"/>
      <c r="Q272" s="288"/>
      <c r="R272" s="288">
        <f t="shared" si="35"/>
        <v>230000000</v>
      </c>
      <c r="S272" s="287">
        <f>AVERAGE($R$3:R272)</f>
        <v>23000000</v>
      </c>
      <c r="T272" s="288"/>
      <c r="U272" s="288"/>
      <c r="V272" s="288"/>
      <c r="W272" s="288">
        <f t="shared" si="36"/>
        <v>80000000</v>
      </c>
      <c r="X272" s="287">
        <f>AVERAGE($W$3:W272)</f>
        <v>7407407.4074074076</v>
      </c>
      <c r="Y272" s="288"/>
      <c r="Z272" s="288"/>
      <c r="AA272" s="288"/>
      <c r="AB272" s="288">
        <f t="shared" si="37"/>
        <v>0</v>
      </c>
      <c r="AC272" s="288"/>
      <c r="AD272" s="288"/>
      <c r="AE272" s="288"/>
      <c r="AF272" s="288"/>
      <c r="AG272" s="167">
        <f t="shared" si="38"/>
        <v>0</v>
      </c>
      <c r="AK272" s="288"/>
      <c r="AL272" s="287">
        <f t="shared" si="39"/>
        <v>29500000</v>
      </c>
      <c r="AM272" s="287">
        <f>AVERAGE($AL$3:AL272)</f>
        <v>6831481.4814814813</v>
      </c>
      <c r="AQ272" s="289">
        <v>0</v>
      </c>
    </row>
    <row r="273" spans="1:43">
      <c r="A273" s="115">
        <v>44467</v>
      </c>
      <c r="B273" s="11">
        <v>4.2599999999999999E-2</v>
      </c>
      <c r="C273" s="34">
        <f>AVERAGE($B$3:B273)</f>
        <v>4.3008230452674989E-2</v>
      </c>
      <c r="D273" s="287">
        <f t="shared" si="32"/>
        <v>100000000</v>
      </c>
      <c r="E273" s="287">
        <f>AVERAGE($D$3:D273)</f>
        <v>25092250.922509227</v>
      </c>
      <c r="F273" s="115"/>
      <c r="G273" s="115"/>
      <c r="H273" s="287">
        <f t="shared" si="33"/>
        <v>50000000</v>
      </c>
      <c r="I273" s="287">
        <f>AVERAGE($H$3:H273)</f>
        <v>10332103.32103321</v>
      </c>
      <c r="J273" s="288"/>
      <c r="K273" s="288"/>
      <c r="L273" s="288"/>
      <c r="M273" s="288">
        <f t="shared" si="34"/>
        <v>50000000</v>
      </c>
      <c r="N273" s="287">
        <f>AVERAGE($M$3:M273)</f>
        <v>8856088.5608856082</v>
      </c>
      <c r="O273" s="288"/>
      <c r="P273" s="288"/>
      <c r="Q273" s="288"/>
      <c r="R273" s="288">
        <f t="shared" si="35"/>
        <v>230000000</v>
      </c>
      <c r="S273" s="287">
        <f>AVERAGE($R$3:R273)</f>
        <v>23763837.638376385</v>
      </c>
      <c r="T273" s="288"/>
      <c r="U273" s="288"/>
      <c r="V273" s="288"/>
      <c r="W273" s="288">
        <f t="shared" si="36"/>
        <v>80000000</v>
      </c>
      <c r="X273" s="287">
        <f>AVERAGE($W$3:W273)</f>
        <v>7675276.7527675275</v>
      </c>
      <c r="Y273" s="288"/>
      <c r="Z273" s="288"/>
      <c r="AA273" s="288"/>
      <c r="AB273" s="288">
        <f t="shared" si="37"/>
        <v>50000000</v>
      </c>
      <c r="AC273" s="287">
        <f>AVERAGE($AB$3:AB273)</f>
        <v>185185.1851851852</v>
      </c>
      <c r="AD273" s="288">
        <v>50000000</v>
      </c>
      <c r="AE273" s="288"/>
      <c r="AF273" s="288"/>
      <c r="AG273" s="167">
        <f t="shared" si="38"/>
        <v>4500000</v>
      </c>
      <c r="AH273" s="287">
        <f>AVERAGE($AG$3:AG273)</f>
        <v>16605.166051660515</v>
      </c>
      <c r="AI273" s="167">
        <v>4500000</v>
      </c>
      <c r="AK273" s="288"/>
      <c r="AL273" s="287">
        <f t="shared" si="39"/>
        <v>29500000</v>
      </c>
      <c r="AM273" s="287">
        <f>AVERAGE($AL$3:AL273)</f>
        <v>6915129.1512915129</v>
      </c>
      <c r="AQ273" s="289">
        <v>0</v>
      </c>
    </row>
    <row r="274" spans="1:43">
      <c r="A274" s="115">
        <v>44468</v>
      </c>
      <c r="B274" s="11">
        <v>4.2599999999999999E-2</v>
      </c>
      <c r="C274" s="34">
        <f>AVERAGE($B$3:B274)</f>
        <v>4.3006557377049268E-2</v>
      </c>
      <c r="D274" s="287">
        <f t="shared" si="32"/>
        <v>100000000</v>
      </c>
      <c r="E274" s="287">
        <f>AVERAGE($D$3:D274)</f>
        <v>25367647.05882353</v>
      </c>
      <c r="F274" s="115"/>
      <c r="G274" s="115"/>
      <c r="H274" s="287">
        <f t="shared" si="33"/>
        <v>50000000</v>
      </c>
      <c r="I274" s="287">
        <f>AVERAGE($H$3:H274)</f>
        <v>10477941.176470589</v>
      </c>
      <c r="J274" s="288"/>
      <c r="K274" s="288"/>
      <c r="L274" s="288"/>
      <c r="M274" s="288">
        <f t="shared" si="34"/>
        <v>50000000</v>
      </c>
      <c r="N274" s="287">
        <f>AVERAGE($M$3:M274)</f>
        <v>9007352.9411764704</v>
      </c>
      <c r="O274" s="288"/>
      <c r="P274" s="288"/>
      <c r="Q274" s="288"/>
      <c r="R274" s="288">
        <f t="shared" si="35"/>
        <v>230000000</v>
      </c>
      <c r="S274" s="287">
        <f>AVERAGE($R$3:R274)</f>
        <v>24522058.823529411</v>
      </c>
      <c r="T274" s="288"/>
      <c r="U274" s="288"/>
      <c r="V274" s="288"/>
      <c r="W274" s="288">
        <f t="shared" si="36"/>
        <v>80000000</v>
      </c>
      <c r="X274" s="287">
        <f>AVERAGE($W$3:W274)</f>
        <v>7941176.4705882352</v>
      </c>
      <c r="Y274" s="288"/>
      <c r="Z274" s="288"/>
      <c r="AA274" s="288"/>
      <c r="AB274" s="288">
        <f t="shared" si="37"/>
        <v>50000000</v>
      </c>
      <c r="AC274" s="287">
        <f>AVERAGE($AB$3:AB274)</f>
        <v>369003.69003690034</v>
      </c>
      <c r="AD274" s="288"/>
      <c r="AE274" s="288"/>
      <c r="AF274" s="288"/>
      <c r="AG274" s="167">
        <f t="shared" si="38"/>
        <v>4500000</v>
      </c>
      <c r="AH274" s="287">
        <f>AVERAGE($AG$3:AG274)</f>
        <v>33088.23529411765</v>
      </c>
      <c r="AK274" s="288"/>
      <c r="AL274" s="287">
        <f t="shared" si="39"/>
        <v>29500000</v>
      </c>
      <c r="AM274" s="287">
        <f>AVERAGE($AL$3:AL274)</f>
        <v>6998161.7647058824</v>
      </c>
      <c r="AQ274" s="289">
        <v>0</v>
      </c>
    </row>
    <row r="275" spans="1:43">
      <c r="A275" s="115">
        <v>44469</v>
      </c>
      <c r="B275" s="11">
        <v>4.2599999999999999E-2</v>
      </c>
      <c r="C275" s="34">
        <f>AVERAGE($B$3:B275)</f>
        <v>4.3004897959183767E-2</v>
      </c>
      <c r="D275" s="287">
        <f t="shared" si="32"/>
        <v>100000000</v>
      </c>
      <c r="E275" s="287">
        <f>AVERAGE($D$3:D275)</f>
        <v>25641025.64102564</v>
      </c>
      <c r="F275" s="115"/>
      <c r="G275" s="115"/>
      <c r="H275" s="287">
        <f t="shared" si="33"/>
        <v>50000000</v>
      </c>
      <c r="I275" s="287">
        <f>AVERAGE($H$3:H275)</f>
        <v>10622710.622710623</v>
      </c>
      <c r="J275" s="288"/>
      <c r="K275" s="288"/>
      <c r="L275" s="288"/>
      <c r="M275" s="288">
        <f t="shared" si="34"/>
        <v>50000000</v>
      </c>
      <c r="N275" s="287">
        <f>AVERAGE($M$3:M275)</f>
        <v>9157509.1575091574</v>
      </c>
      <c r="O275" s="288"/>
      <c r="P275" s="288"/>
      <c r="Q275" s="288"/>
      <c r="R275" s="288">
        <f t="shared" si="35"/>
        <v>230000000</v>
      </c>
      <c r="S275" s="287">
        <f>AVERAGE($R$3:R275)</f>
        <v>25274725.274725273</v>
      </c>
      <c r="T275" s="288"/>
      <c r="U275" s="288"/>
      <c r="V275" s="288"/>
      <c r="W275" s="288">
        <f t="shared" si="36"/>
        <v>80000000</v>
      </c>
      <c r="X275" s="287">
        <f>AVERAGE($W$3:W275)</f>
        <v>8205128.205128205</v>
      </c>
      <c r="Y275" s="288"/>
      <c r="Z275" s="288"/>
      <c r="AA275" s="288"/>
      <c r="AB275" s="288">
        <f t="shared" si="37"/>
        <v>50000000</v>
      </c>
      <c r="AC275" s="287">
        <f>AVERAGE($AB$3:AB275)</f>
        <v>551470.5882352941</v>
      </c>
      <c r="AD275" s="288"/>
      <c r="AE275" s="288"/>
      <c r="AF275" s="288"/>
      <c r="AG275" s="167">
        <f t="shared" si="38"/>
        <v>4500000</v>
      </c>
      <c r="AH275" s="287">
        <f>AVERAGE($AG$3:AG275)</f>
        <v>49450.54945054945</v>
      </c>
      <c r="AK275" s="288"/>
      <c r="AL275" s="287">
        <f t="shared" si="39"/>
        <v>29500000</v>
      </c>
      <c r="AM275" s="287">
        <f>AVERAGE($AL$3:AL275)</f>
        <v>7080586.0805860804</v>
      </c>
      <c r="AQ275" s="289">
        <v>0</v>
      </c>
    </row>
    <row r="276" spans="1:43">
      <c r="A276" s="115">
        <v>44470</v>
      </c>
      <c r="B276" s="11">
        <v>4.2599999999999999E-2</v>
      </c>
      <c r="C276" s="34">
        <f>AVERAGE($B$3:B276)</f>
        <v>4.3003252032520416E-2</v>
      </c>
      <c r="D276" s="287">
        <f t="shared" si="32"/>
        <v>100000000</v>
      </c>
      <c r="E276" s="287">
        <f>AVERAGE($D$3:D276)</f>
        <v>25912408.759124089</v>
      </c>
      <c r="F276" s="115"/>
      <c r="G276" s="115"/>
      <c r="H276" s="287">
        <f t="shared" si="33"/>
        <v>50000000</v>
      </c>
      <c r="I276" s="287">
        <f>AVERAGE($H$3:H276)</f>
        <v>10766423.357664233</v>
      </c>
      <c r="J276" s="288"/>
      <c r="K276" s="288"/>
      <c r="L276" s="288"/>
      <c r="M276" s="288">
        <f t="shared" si="34"/>
        <v>50000000</v>
      </c>
      <c r="N276" s="287">
        <f>AVERAGE($M$3:M276)</f>
        <v>9306569.343065694</v>
      </c>
      <c r="O276" s="288"/>
      <c r="P276" s="288"/>
      <c r="Q276" s="288"/>
      <c r="R276" s="288">
        <f t="shared" si="35"/>
        <v>230000000</v>
      </c>
      <c r="S276" s="287">
        <f>AVERAGE($R$3:R276)</f>
        <v>26021897.810218979</v>
      </c>
      <c r="T276" s="288"/>
      <c r="U276" s="288"/>
      <c r="V276" s="288"/>
      <c r="W276" s="288">
        <f t="shared" si="36"/>
        <v>80000000</v>
      </c>
      <c r="X276" s="287">
        <f>AVERAGE($W$3:W276)</f>
        <v>8467153.284671532</v>
      </c>
      <c r="Y276" s="288"/>
      <c r="Z276" s="288"/>
      <c r="AA276" s="288"/>
      <c r="AB276" s="288">
        <f t="shared" si="37"/>
        <v>50000000</v>
      </c>
      <c r="AC276" s="287">
        <f>AVERAGE($AB$3:AB276)</f>
        <v>732600.73260073259</v>
      </c>
      <c r="AD276" s="288"/>
      <c r="AE276" s="288"/>
      <c r="AF276" s="288"/>
      <c r="AG276" s="167">
        <f t="shared" si="38"/>
        <v>4500000</v>
      </c>
      <c r="AH276" s="287">
        <f>AVERAGE($AG$3:AG276)</f>
        <v>65693.430656934303</v>
      </c>
      <c r="AK276" s="288"/>
      <c r="AL276" s="287">
        <f t="shared" si="39"/>
        <v>29500000</v>
      </c>
      <c r="AM276" s="287">
        <f>AVERAGE($AL$3:AL276)</f>
        <v>7162408.7591240872</v>
      </c>
      <c r="AQ276" s="289">
        <v>0</v>
      </c>
    </row>
    <row r="277" spans="1:43">
      <c r="A277" s="115">
        <v>44471</v>
      </c>
      <c r="B277" s="11">
        <v>4.2599999999999999E-2</v>
      </c>
      <c r="C277" s="34">
        <f>AVERAGE($B$3:B277)</f>
        <v>4.3001619433198475E-2</v>
      </c>
      <c r="D277" s="287">
        <f t="shared" si="32"/>
        <v>100000000</v>
      </c>
      <c r="E277" s="287">
        <f>AVERAGE($D$3:D277)</f>
        <v>26181818.181818184</v>
      </c>
      <c r="F277" s="115"/>
      <c r="G277" s="115"/>
      <c r="H277" s="287">
        <f t="shared" si="33"/>
        <v>50000000</v>
      </c>
      <c r="I277" s="287">
        <f>AVERAGE($H$3:H277)</f>
        <v>10909090.909090908</v>
      </c>
      <c r="J277" s="288"/>
      <c r="K277" s="288"/>
      <c r="L277" s="288"/>
      <c r="M277" s="288">
        <f t="shared" si="34"/>
        <v>50000000</v>
      </c>
      <c r="N277" s="287">
        <f>AVERAGE($M$3:M277)</f>
        <v>9454545.4545454551</v>
      </c>
      <c r="O277" s="288"/>
      <c r="P277" s="288"/>
      <c r="Q277" s="288"/>
      <c r="R277" s="288">
        <f t="shared" si="35"/>
        <v>230000000</v>
      </c>
      <c r="S277" s="287">
        <f>AVERAGE($R$3:R277)</f>
        <v>26763636.363636363</v>
      </c>
      <c r="T277" s="288"/>
      <c r="U277" s="288"/>
      <c r="V277" s="288"/>
      <c r="W277" s="288">
        <f t="shared" si="36"/>
        <v>80000000</v>
      </c>
      <c r="X277" s="287">
        <f>AVERAGE($W$3:W277)</f>
        <v>8727272.7272727266</v>
      </c>
      <c r="Y277" s="288"/>
      <c r="Z277" s="288"/>
      <c r="AA277" s="288"/>
      <c r="AB277" s="288">
        <f t="shared" si="37"/>
        <v>50000000</v>
      </c>
      <c r="AC277" s="287">
        <f>AVERAGE($AB$3:AB277)</f>
        <v>912408.75912408764</v>
      </c>
      <c r="AD277" s="288"/>
      <c r="AE277" s="288"/>
      <c r="AF277" s="288"/>
      <c r="AG277" s="167">
        <f t="shared" si="38"/>
        <v>4500000</v>
      </c>
      <c r="AH277" s="287">
        <f>AVERAGE($AG$3:AG277)</f>
        <v>81818.181818181823</v>
      </c>
      <c r="AK277" s="288"/>
      <c r="AL277" s="287">
        <f t="shared" si="39"/>
        <v>29500000</v>
      </c>
      <c r="AM277" s="287">
        <f>AVERAGE($AL$3:AL277)</f>
        <v>7243636.3636363633</v>
      </c>
      <c r="AQ277" s="289">
        <v>0</v>
      </c>
    </row>
    <row r="278" spans="1:43">
      <c r="A278" s="115">
        <v>44472</v>
      </c>
      <c r="B278" s="11">
        <v>4.2599999999999999E-2</v>
      </c>
      <c r="C278" s="34">
        <f>AVERAGE($B$3:B278)</f>
        <v>4.3000000000000094E-2</v>
      </c>
      <c r="D278" s="287">
        <f t="shared" si="32"/>
        <v>100000000</v>
      </c>
      <c r="E278" s="287">
        <f>AVERAGE($D$3:D278)</f>
        <v>26449275.36231884</v>
      </c>
      <c r="F278" s="115"/>
      <c r="G278" s="115"/>
      <c r="H278" s="287">
        <f t="shared" si="33"/>
        <v>50000000</v>
      </c>
      <c r="I278" s="287">
        <f>AVERAGE($H$3:H278)</f>
        <v>11050724.63768116</v>
      </c>
      <c r="J278" s="288"/>
      <c r="K278" s="288"/>
      <c r="L278" s="288"/>
      <c r="M278" s="288">
        <f t="shared" si="34"/>
        <v>50000000</v>
      </c>
      <c r="N278" s="287">
        <f>AVERAGE($M$3:M278)</f>
        <v>9601449.2753623184</v>
      </c>
      <c r="O278" s="288"/>
      <c r="P278" s="288"/>
      <c r="Q278" s="288"/>
      <c r="R278" s="288">
        <f t="shared" si="35"/>
        <v>230000000</v>
      </c>
      <c r="S278" s="287">
        <f>AVERAGE($R$3:R278)</f>
        <v>27500000</v>
      </c>
      <c r="T278" s="288"/>
      <c r="U278" s="288"/>
      <c r="V278" s="288"/>
      <c r="W278" s="288">
        <f t="shared" si="36"/>
        <v>80000000</v>
      </c>
      <c r="X278" s="287">
        <f>AVERAGE($W$3:W278)</f>
        <v>8985507.2463768125</v>
      </c>
      <c r="Y278" s="288"/>
      <c r="Z278" s="288"/>
      <c r="AA278" s="288"/>
      <c r="AB278" s="288">
        <f t="shared" si="37"/>
        <v>50000000</v>
      </c>
      <c r="AC278" s="287">
        <f>AVERAGE($AB$3:AB278)</f>
        <v>1090909.0909090908</v>
      </c>
      <c r="AD278" s="288"/>
      <c r="AE278" s="288"/>
      <c r="AF278" s="288"/>
      <c r="AG278" s="167">
        <f t="shared" si="38"/>
        <v>4500000</v>
      </c>
      <c r="AH278" s="287">
        <f>AVERAGE($AG$3:AG278)</f>
        <v>97826.086956521744</v>
      </c>
      <c r="AK278" s="288"/>
      <c r="AL278" s="287">
        <f t="shared" si="39"/>
        <v>29500000</v>
      </c>
      <c r="AM278" s="287">
        <f>AVERAGE($AL$3:AL278)</f>
        <v>7324275.3623188408</v>
      </c>
      <c r="AQ278" s="289">
        <v>0</v>
      </c>
    </row>
    <row r="279" spans="1:43">
      <c r="A279" s="115">
        <v>44473</v>
      </c>
      <c r="B279" s="11">
        <v>4.2599999999999999E-2</v>
      </c>
      <c r="C279" s="34">
        <f>AVERAGE($B$3:B279)</f>
        <v>4.2998393574297279E-2</v>
      </c>
      <c r="D279" s="287">
        <f t="shared" si="32"/>
        <v>100000000</v>
      </c>
      <c r="E279" s="287">
        <f>AVERAGE($D$3:D279)</f>
        <v>26714801.44404332</v>
      </c>
      <c r="F279" s="115"/>
      <c r="G279" s="115"/>
      <c r="H279" s="287">
        <f t="shared" si="33"/>
        <v>50000000</v>
      </c>
      <c r="I279" s="287">
        <f>AVERAGE($H$3:H279)</f>
        <v>11191335.740072202</v>
      </c>
      <c r="J279" s="288"/>
      <c r="K279" s="288"/>
      <c r="L279" s="288"/>
      <c r="M279" s="288">
        <f t="shared" si="34"/>
        <v>50000000</v>
      </c>
      <c r="N279" s="287">
        <f>AVERAGE($M$3:M279)</f>
        <v>9747292.4187725633</v>
      </c>
      <c r="O279" s="288"/>
      <c r="P279" s="288"/>
      <c r="Q279" s="288"/>
      <c r="R279" s="288">
        <f t="shared" si="35"/>
        <v>230000000</v>
      </c>
      <c r="S279" s="287">
        <f>AVERAGE($R$3:R279)</f>
        <v>28231046.931407943</v>
      </c>
      <c r="T279" s="288"/>
      <c r="U279" s="288"/>
      <c r="V279" s="288"/>
      <c r="W279" s="288">
        <f t="shared" si="36"/>
        <v>80000000</v>
      </c>
      <c r="X279" s="287">
        <f>AVERAGE($W$3:W279)</f>
        <v>9241877.25631769</v>
      </c>
      <c r="Y279" s="288"/>
      <c r="Z279" s="288"/>
      <c r="AA279" s="288"/>
      <c r="AB279" s="288">
        <f t="shared" si="37"/>
        <v>50000000</v>
      </c>
      <c r="AC279" s="287">
        <f>AVERAGE($AB$3:AB279)</f>
        <v>1268115.9420289856</v>
      </c>
      <c r="AD279" s="288"/>
      <c r="AE279" s="288"/>
      <c r="AF279" s="288"/>
      <c r="AG279" s="167">
        <f t="shared" si="38"/>
        <v>4500000</v>
      </c>
      <c r="AH279" s="287">
        <f>AVERAGE($AG$3:AG279)</f>
        <v>113718.41155234657</v>
      </c>
      <c r="AK279" s="288"/>
      <c r="AL279" s="287">
        <f t="shared" si="39"/>
        <v>29500000</v>
      </c>
      <c r="AM279" s="287">
        <f>AVERAGE($AL$3:AL279)</f>
        <v>7404332.129963899</v>
      </c>
      <c r="AQ279" s="289">
        <v>0</v>
      </c>
    </row>
    <row r="280" spans="1:43">
      <c r="A280" s="115">
        <v>44474</v>
      </c>
      <c r="B280" s="11">
        <v>4.2599999999999999E-2</v>
      </c>
      <c r="C280" s="34">
        <f>AVERAGE($B$3:B280)</f>
        <v>4.2996800000000092E-2</v>
      </c>
      <c r="D280" s="287">
        <f t="shared" si="32"/>
        <v>100000000</v>
      </c>
      <c r="E280" s="287">
        <f>AVERAGE($D$3:D280)</f>
        <v>26978417.266187049</v>
      </c>
      <c r="F280" s="115"/>
      <c r="G280" s="115"/>
      <c r="H280" s="287">
        <f t="shared" si="33"/>
        <v>50000000</v>
      </c>
      <c r="I280" s="287">
        <f>AVERAGE($H$3:H280)</f>
        <v>11330935.251798561</v>
      </c>
      <c r="J280" s="288"/>
      <c r="K280" s="288"/>
      <c r="L280" s="288"/>
      <c r="M280" s="288">
        <f t="shared" si="34"/>
        <v>50000000</v>
      </c>
      <c r="N280" s="287">
        <f>AVERAGE($M$3:M280)</f>
        <v>9892086.330935251</v>
      </c>
      <c r="O280" s="288"/>
      <c r="P280" s="288"/>
      <c r="Q280" s="288"/>
      <c r="R280" s="288">
        <f t="shared" si="35"/>
        <v>230000000</v>
      </c>
      <c r="S280" s="287">
        <f>AVERAGE($R$3:R280)</f>
        <v>28956834.532374099</v>
      </c>
      <c r="T280" s="288"/>
      <c r="U280" s="288"/>
      <c r="V280" s="288"/>
      <c r="W280" s="288">
        <f t="shared" si="36"/>
        <v>80000000</v>
      </c>
      <c r="X280" s="287">
        <f>AVERAGE($W$3:W280)</f>
        <v>9496402.8776978422</v>
      </c>
      <c r="Y280" s="288"/>
      <c r="Z280" s="288"/>
      <c r="AA280" s="288"/>
      <c r="AB280" s="288">
        <f t="shared" si="37"/>
        <v>50000000</v>
      </c>
      <c r="AC280" s="287">
        <f>AVERAGE($AB$3:AB280)</f>
        <v>1444043.3212996391</v>
      </c>
      <c r="AD280" s="288"/>
      <c r="AE280" s="288"/>
      <c r="AF280" s="288"/>
      <c r="AG280" s="167">
        <f t="shared" si="38"/>
        <v>4500000</v>
      </c>
      <c r="AH280" s="287">
        <f>AVERAGE($AG$3:AG280)</f>
        <v>129496.40287769784</v>
      </c>
      <c r="AK280" s="288"/>
      <c r="AL280" s="287">
        <f t="shared" si="39"/>
        <v>29500000</v>
      </c>
      <c r="AM280" s="287">
        <f>AVERAGE($AL$3:AL280)</f>
        <v>7483812.949640288</v>
      </c>
      <c r="AQ280" s="289">
        <v>0</v>
      </c>
    </row>
    <row r="281" spans="1:43">
      <c r="A281" s="115">
        <v>44475</v>
      </c>
      <c r="B281" s="11">
        <v>4.2599999999999999E-2</v>
      </c>
      <c r="C281" s="34">
        <f>AVERAGE($B$3:B281)</f>
        <v>4.2995219123506068E-2</v>
      </c>
      <c r="D281" s="287">
        <f t="shared" si="32"/>
        <v>100000000</v>
      </c>
      <c r="E281" s="287">
        <f>AVERAGE($D$3:D281)</f>
        <v>27240143.369175628</v>
      </c>
      <c r="F281" s="115"/>
      <c r="G281" s="115"/>
      <c r="H281" s="287">
        <f t="shared" si="33"/>
        <v>50000000</v>
      </c>
      <c r="I281" s="287">
        <f>AVERAGE($H$3:H281)</f>
        <v>11469534.050179211</v>
      </c>
      <c r="J281" s="288"/>
      <c r="K281" s="288"/>
      <c r="L281" s="288"/>
      <c r="M281" s="288">
        <f t="shared" si="34"/>
        <v>50000000</v>
      </c>
      <c r="N281" s="287">
        <f>AVERAGE($M$3:M281)</f>
        <v>10035842.29390681</v>
      </c>
      <c r="O281" s="288"/>
      <c r="P281" s="288"/>
      <c r="Q281" s="288"/>
      <c r="R281" s="288">
        <f t="shared" si="35"/>
        <v>230000000</v>
      </c>
      <c r="S281" s="287">
        <f>AVERAGE($R$3:R281)</f>
        <v>29677419.35483871</v>
      </c>
      <c r="T281" s="288"/>
      <c r="U281" s="288"/>
      <c r="V281" s="288"/>
      <c r="W281" s="288">
        <f t="shared" si="36"/>
        <v>80000000</v>
      </c>
      <c r="X281" s="287">
        <f>AVERAGE($W$3:W281)</f>
        <v>9749103.9426523298</v>
      </c>
      <c r="Y281" s="288"/>
      <c r="Z281" s="288"/>
      <c r="AA281" s="288"/>
      <c r="AB281" s="288">
        <f t="shared" si="37"/>
        <v>50000000</v>
      </c>
      <c r="AC281" s="287">
        <f>AVERAGE($AB$3:AB281)</f>
        <v>1618705.0359712229</v>
      </c>
      <c r="AD281" s="288"/>
      <c r="AE281" s="288"/>
      <c r="AF281" s="288"/>
      <c r="AG281" s="167">
        <f t="shared" si="38"/>
        <v>4500000</v>
      </c>
      <c r="AH281" s="287">
        <f>AVERAGE($AG$3:AG281)</f>
        <v>145161.29032258064</v>
      </c>
      <c r="AK281" s="288"/>
      <c r="AL281" s="287">
        <f t="shared" si="39"/>
        <v>29500000</v>
      </c>
      <c r="AM281" s="287">
        <f>AVERAGE($AL$3:AL281)</f>
        <v>7562724.0143369175</v>
      </c>
      <c r="AQ281" s="289">
        <v>0</v>
      </c>
    </row>
    <row r="282" spans="1:43">
      <c r="A282" s="115">
        <v>44476</v>
      </c>
      <c r="B282" s="11">
        <v>4.2599999999999999E-2</v>
      </c>
      <c r="C282" s="34">
        <f>AVERAGE($B$3:B282)</f>
        <v>4.2993650793650889E-2</v>
      </c>
      <c r="D282" s="287">
        <f t="shared" si="32"/>
        <v>100000000</v>
      </c>
      <c r="E282" s="287">
        <f>AVERAGE($D$3:D282)</f>
        <v>27500000</v>
      </c>
      <c r="F282" s="115"/>
      <c r="G282" s="115"/>
      <c r="H282" s="287">
        <f t="shared" si="33"/>
        <v>50000000</v>
      </c>
      <c r="I282" s="287">
        <f>AVERAGE($H$3:H282)</f>
        <v>11607142.857142856</v>
      </c>
      <c r="J282" s="288"/>
      <c r="K282" s="288"/>
      <c r="L282" s="288"/>
      <c r="M282" s="288">
        <f t="shared" si="34"/>
        <v>50000000</v>
      </c>
      <c r="N282" s="287">
        <f>AVERAGE($M$3:M282)</f>
        <v>10178571.428571429</v>
      </c>
      <c r="O282" s="288"/>
      <c r="P282" s="288"/>
      <c r="Q282" s="288"/>
      <c r="R282" s="288">
        <f t="shared" si="35"/>
        <v>230000000</v>
      </c>
      <c r="S282" s="287">
        <f>AVERAGE($R$3:R282)</f>
        <v>30392857.142857142</v>
      </c>
      <c r="T282" s="288"/>
      <c r="U282" s="288"/>
      <c r="V282" s="288"/>
      <c r="W282" s="288">
        <f t="shared" si="36"/>
        <v>80000000</v>
      </c>
      <c r="X282" s="287">
        <f>AVERAGE($W$3:W282)</f>
        <v>10000000</v>
      </c>
      <c r="Y282" s="288"/>
      <c r="Z282" s="288"/>
      <c r="AA282" s="288"/>
      <c r="AB282" s="288">
        <f t="shared" si="37"/>
        <v>50000000</v>
      </c>
      <c r="AC282" s="287">
        <f>AVERAGE($AB$3:AB282)</f>
        <v>1792114.6953405018</v>
      </c>
      <c r="AD282" s="288"/>
      <c r="AE282" s="288"/>
      <c r="AF282" s="288"/>
      <c r="AG282" s="167">
        <f t="shared" si="38"/>
        <v>4500000</v>
      </c>
      <c r="AH282" s="287">
        <f>AVERAGE($AG$3:AG282)</f>
        <v>160714.28571428571</v>
      </c>
      <c r="AK282" s="288"/>
      <c r="AL282" s="287">
        <f t="shared" si="39"/>
        <v>29500000</v>
      </c>
      <c r="AM282" s="287">
        <f>AVERAGE($AL$3:AL282)</f>
        <v>7641071.4285714282</v>
      </c>
      <c r="AQ282" s="289">
        <v>0</v>
      </c>
    </row>
    <row r="283" spans="1:43">
      <c r="A283" s="115">
        <v>44477</v>
      </c>
      <c r="B283" s="11">
        <v>4.2599999999999999E-2</v>
      </c>
      <c r="C283" s="34">
        <f>AVERAGE($B$3:B283)</f>
        <v>4.2992094861660175E-2</v>
      </c>
      <c r="D283" s="287">
        <f t="shared" si="32"/>
        <v>100000000</v>
      </c>
      <c r="E283" s="287">
        <f>AVERAGE($D$3:D283)</f>
        <v>27758007.117437724</v>
      </c>
      <c r="F283" s="115"/>
      <c r="G283" s="115"/>
      <c r="H283" s="287">
        <f t="shared" si="33"/>
        <v>50000000</v>
      </c>
      <c r="I283" s="287">
        <f>AVERAGE($H$3:H283)</f>
        <v>11743772.241992883</v>
      </c>
      <c r="J283" s="288"/>
      <c r="K283" s="288"/>
      <c r="L283" s="288"/>
      <c r="M283" s="288">
        <f t="shared" si="34"/>
        <v>50000000</v>
      </c>
      <c r="N283" s="287">
        <f>AVERAGE($M$3:M283)</f>
        <v>10320284.697508898</v>
      </c>
      <c r="O283" s="288"/>
      <c r="P283" s="288"/>
      <c r="Q283" s="288"/>
      <c r="R283" s="288">
        <f t="shared" si="35"/>
        <v>230000000</v>
      </c>
      <c r="S283" s="287">
        <f>AVERAGE($R$3:R283)</f>
        <v>31103202.846975088</v>
      </c>
      <c r="T283" s="288"/>
      <c r="U283" s="288"/>
      <c r="V283" s="288"/>
      <c r="W283" s="288">
        <f t="shared" si="36"/>
        <v>80000000</v>
      </c>
      <c r="X283" s="287">
        <f>AVERAGE($W$3:W283)</f>
        <v>10249110.320284698</v>
      </c>
      <c r="Y283" s="288"/>
      <c r="Z283" s="288"/>
      <c r="AA283" s="288"/>
      <c r="AB283" s="288">
        <f t="shared" si="37"/>
        <v>50000000</v>
      </c>
      <c r="AC283" s="287">
        <f>AVERAGE($AB$3:AB283)</f>
        <v>1964285.7142857143</v>
      </c>
      <c r="AD283" s="288"/>
      <c r="AE283" s="288"/>
      <c r="AF283" s="288"/>
      <c r="AG283" s="167">
        <f t="shared" si="38"/>
        <v>4500000</v>
      </c>
      <c r="AH283" s="287">
        <f>AVERAGE($AG$3:AG283)</f>
        <v>176156.58362989323</v>
      </c>
      <c r="AK283" s="288"/>
      <c r="AL283" s="287">
        <f t="shared" si="39"/>
        <v>29500000</v>
      </c>
      <c r="AM283" s="287">
        <f>AVERAGE($AL$3:AL283)</f>
        <v>7718861.2099644132</v>
      </c>
      <c r="AQ283" s="289">
        <v>0</v>
      </c>
    </row>
    <row r="284" spans="1:43">
      <c r="A284" s="115">
        <v>44478</v>
      </c>
      <c r="B284" s="11">
        <v>4.2599999999999999E-2</v>
      </c>
      <c r="C284" s="34">
        <f>AVERAGE($B$3:B284)</f>
        <v>4.2990551181102454E-2</v>
      </c>
      <c r="D284" s="287">
        <f t="shared" si="32"/>
        <v>100000000</v>
      </c>
      <c r="E284" s="287">
        <f>AVERAGE($D$3:D284)</f>
        <v>28014184.397163119</v>
      </c>
      <c r="F284" s="115"/>
      <c r="G284" s="115"/>
      <c r="H284" s="287">
        <f t="shared" si="33"/>
        <v>50000000</v>
      </c>
      <c r="I284" s="287">
        <f>AVERAGE($H$3:H284)</f>
        <v>11879432.624113476</v>
      </c>
      <c r="J284" s="288"/>
      <c r="K284" s="288"/>
      <c r="L284" s="288"/>
      <c r="M284" s="288">
        <f t="shared" si="34"/>
        <v>50000000</v>
      </c>
      <c r="N284" s="287">
        <f>AVERAGE($M$3:M284)</f>
        <v>10460992.907801418</v>
      </c>
      <c r="O284" s="288"/>
      <c r="P284" s="288"/>
      <c r="Q284" s="288"/>
      <c r="R284" s="288">
        <f t="shared" si="35"/>
        <v>230000000</v>
      </c>
      <c r="S284" s="287">
        <f>AVERAGE($R$3:R284)</f>
        <v>31808510.638297871</v>
      </c>
      <c r="T284" s="288"/>
      <c r="U284" s="288"/>
      <c r="V284" s="288"/>
      <c r="W284" s="288">
        <f t="shared" si="36"/>
        <v>80000000</v>
      </c>
      <c r="X284" s="287">
        <f>AVERAGE($W$3:W284)</f>
        <v>10496453.900709219</v>
      </c>
      <c r="Y284" s="288"/>
      <c r="Z284" s="288"/>
      <c r="AA284" s="288"/>
      <c r="AB284" s="288">
        <f t="shared" si="37"/>
        <v>50000000</v>
      </c>
      <c r="AC284" s="287">
        <f>AVERAGE($AB$3:AB284)</f>
        <v>2135231.3167259786</v>
      </c>
      <c r="AD284" s="288"/>
      <c r="AE284" s="288"/>
      <c r="AF284" s="288"/>
      <c r="AG284" s="167">
        <f t="shared" si="38"/>
        <v>4500000</v>
      </c>
      <c r="AH284" s="287">
        <f>AVERAGE($AG$3:AG284)</f>
        <v>191489.36170212767</v>
      </c>
      <c r="AK284" s="288"/>
      <c r="AL284" s="287">
        <f t="shared" si="39"/>
        <v>29500000</v>
      </c>
      <c r="AM284" s="287">
        <f>AVERAGE($AL$3:AL284)</f>
        <v>7796099.2907801419</v>
      </c>
      <c r="AQ284" s="289">
        <v>0</v>
      </c>
    </row>
    <row r="285" spans="1:43">
      <c r="A285" s="115">
        <v>44479</v>
      </c>
      <c r="B285" s="11">
        <v>4.2599999999999999E-2</v>
      </c>
      <c r="C285" s="34">
        <f>AVERAGE($B$3:B285)</f>
        <v>4.298901960784323E-2</v>
      </c>
      <c r="D285" s="287">
        <f t="shared" si="32"/>
        <v>100000000</v>
      </c>
      <c r="E285" s="287">
        <f>AVERAGE($D$3:D285)</f>
        <v>28268551.236749116</v>
      </c>
      <c r="F285" s="115"/>
      <c r="G285" s="115"/>
      <c r="H285" s="287">
        <f t="shared" si="33"/>
        <v>50000000</v>
      </c>
      <c r="I285" s="287">
        <f>AVERAGE($H$3:H285)</f>
        <v>12014134.275618374</v>
      </c>
      <c r="J285" s="288"/>
      <c r="K285" s="288"/>
      <c r="L285" s="288"/>
      <c r="M285" s="288">
        <f t="shared" si="34"/>
        <v>50000000</v>
      </c>
      <c r="N285" s="287">
        <f>AVERAGE($M$3:M285)</f>
        <v>10600706.713780919</v>
      </c>
      <c r="O285" s="288"/>
      <c r="P285" s="288"/>
      <c r="Q285" s="288"/>
      <c r="R285" s="288">
        <f t="shared" si="35"/>
        <v>230000000</v>
      </c>
      <c r="S285" s="287">
        <f>AVERAGE($R$3:R285)</f>
        <v>32508833.922261484</v>
      </c>
      <c r="T285" s="288"/>
      <c r="U285" s="288"/>
      <c r="V285" s="288"/>
      <c r="W285" s="288">
        <f t="shared" si="36"/>
        <v>80000000</v>
      </c>
      <c r="X285" s="287">
        <f>AVERAGE($W$3:W285)</f>
        <v>10742049.469964664</v>
      </c>
      <c r="Y285" s="288"/>
      <c r="Z285" s="288"/>
      <c r="AA285" s="288"/>
      <c r="AB285" s="288">
        <f t="shared" si="37"/>
        <v>50000000</v>
      </c>
      <c r="AC285" s="287">
        <f>AVERAGE($AB$3:AB285)</f>
        <v>2304964.5390070924</v>
      </c>
      <c r="AD285" s="288"/>
      <c r="AE285" s="288"/>
      <c r="AF285" s="288"/>
      <c r="AG285" s="167">
        <f t="shared" si="38"/>
        <v>4500000</v>
      </c>
      <c r="AH285" s="287">
        <f>AVERAGE($AG$3:AG285)</f>
        <v>206713.78091872792</v>
      </c>
      <c r="AK285" s="288"/>
      <c r="AL285" s="287">
        <f t="shared" si="39"/>
        <v>29500000</v>
      </c>
      <c r="AM285" s="287">
        <f>AVERAGE($AL$3:AL285)</f>
        <v>7872791.519434629</v>
      </c>
      <c r="AQ285" s="289">
        <v>0</v>
      </c>
    </row>
    <row r="286" spans="1:43">
      <c r="A286" s="115">
        <v>44480</v>
      </c>
      <c r="B286" s="11">
        <v>4.2599999999999999E-2</v>
      </c>
      <c r="C286" s="34">
        <f>AVERAGE($B$3:B286)</f>
        <v>4.2987500000000095E-2</v>
      </c>
      <c r="D286" s="287">
        <f t="shared" si="32"/>
        <v>100000000</v>
      </c>
      <c r="E286" s="287">
        <f>AVERAGE($D$3:D286)</f>
        <v>28521126.760563381</v>
      </c>
      <c r="F286" s="115"/>
      <c r="G286" s="115"/>
      <c r="H286" s="287">
        <f t="shared" si="33"/>
        <v>50000000</v>
      </c>
      <c r="I286" s="287">
        <f>AVERAGE($H$3:H286)</f>
        <v>12147887.323943662</v>
      </c>
      <c r="J286" s="288"/>
      <c r="K286" s="288"/>
      <c r="L286" s="288"/>
      <c r="M286" s="288">
        <f t="shared" si="34"/>
        <v>50000000</v>
      </c>
      <c r="N286" s="287">
        <f>AVERAGE($M$3:M286)</f>
        <v>10739436.619718309</v>
      </c>
      <c r="O286" s="288"/>
      <c r="P286" s="288"/>
      <c r="Q286" s="288"/>
      <c r="R286" s="288">
        <f t="shared" si="35"/>
        <v>230000000</v>
      </c>
      <c r="S286" s="287">
        <f>AVERAGE($R$3:R286)</f>
        <v>33204225.352112677</v>
      </c>
      <c r="T286" s="288"/>
      <c r="U286" s="288"/>
      <c r="V286" s="288"/>
      <c r="W286" s="288">
        <f t="shared" si="36"/>
        <v>80000000</v>
      </c>
      <c r="X286" s="287">
        <f>AVERAGE($W$3:W286)</f>
        <v>10985915.492957747</v>
      </c>
      <c r="Y286" s="288"/>
      <c r="Z286" s="288"/>
      <c r="AA286" s="288"/>
      <c r="AB286" s="288">
        <f t="shared" si="37"/>
        <v>50000000</v>
      </c>
      <c r="AC286" s="287">
        <f>AVERAGE($AB$3:AB286)</f>
        <v>2473498.2332155476</v>
      </c>
      <c r="AD286" s="288"/>
      <c r="AE286" s="288"/>
      <c r="AF286" s="288"/>
      <c r="AG286" s="167">
        <f t="shared" si="38"/>
        <v>40500000</v>
      </c>
      <c r="AH286" s="287">
        <f>AVERAGE($AG$3:AG286)</f>
        <v>348591.54929577466</v>
      </c>
      <c r="AI286" s="167">
        <v>36000000</v>
      </c>
      <c r="AK286" s="288"/>
      <c r="AL286" s="287">
        <f t="shared" si="39"/>
        <v>29500000</v>
      </c>
      <c r="AM286" s="287">
        <f>AVERAGE($AL$3:AL286)</f>
        <v>7948943.6619718308</v>
      </c>
      <c r="AQ286" s="289">
        <v>0</v>
      </c>
    </row>
    <row r="287" spans="1:43">
      <c r="A287" s="115">
        <v>44481</v>
      </c>
      <c r="B287" s="11">
        <v>4.2599999999999999E-2</v>
      </c>
      <c r="C287" s="34">
        <f>AVERAGE($B$3:B287)</f>
        <v>4.2985992217898929E-2</v>
      </c>
      <c r="D287" s="287">
        <f t="shared" si="32"/>
        <v>100000000</v>
      </c>
      <c r="E287" s="287">
        <f>AVERAGE($D$3:D287)</f>
        <v>28771929.824561402</v>
      </c>
      <c r="F287" s="115"/>
      <c r="G287" s="115"/>
      <c r="H287" s="287">
        <f t="shared" si="33"/>
        <v>50000000</v>
      </c>
      <c r="I287" s="287">
        <f>AVERAGE($H$3:H287)</f>
        <v>12280701.754385965</v>
      </c>
      <c r="J287" s="288"/>
      <c r="K287" s="288"/>
      <c r="L287" s="288"/>
      <c r="M287" s="288">
        <f t="shared" si="34"/>
        <v>50000000</v>
      </c>
      <c r="N287" s="287">
        <f>AVERAGE($M$3:M287)</f>
        <v>10877192.98245614</v>
      </c>
      <c r="O287" s="288"/>
      <c r="P287" s="288"/>
      <c r="Q287" s="288"/>
      <c r="R287" s="288">
        <f t="shared" si="35"/>
        <v>230000000</v>
      </c>
      <c r="S287" s="287">
        <f>AVERAGE($R$3:R287)</f>
        <v>33894736.842105262</v>
      </c>
      <c r="T287" s="288"/>
      <c r="U287" s="288"/>
      <c r="V287" s="288"/>
      <c r="W287" s="288">
        <f t="shared" si="36"/>
        <v>80000000</v>
      </c>
      <c r="X287" s="287">
        <f>AVERAGE($W$3:W287)</f>
        <v>11228070.175438596</v>
      </c>
      <c r="Y287" s="288"/>
      <c r="Z287" s="288"/>
      <c r="AA287" s="288"/>
      <c r="AB287" s="288">
        <f t="shared" si="37"/>
        <v>50000000</v>
      </c>
      <c r="AC287" s="287">
        <f>AVERAGE($AB$3:AB287)</f>
        <v>2640845.0704225353</v>
      </c>
      <c r="AD287" s="288"/>
      <c r="AE287" s="288"/>
      <c r="AF287" s="288"/>
      <c r="AG287" s="167">
        <f t="shared" si="38"/>
        <v>40500000</v>
      </c>
      <c r="AH287" s="287">
        <f>AVERAGE($AG$3:AG287)</f>
        <v>489473.68421052629</v>
      </c>
      <c r="AK287" s="288"/>
      <c r="AL287" s="287">
        <f t="shared" si="39"/>
        <v>29500000</v>
      </c>
      <c r="AM287" s="287">
        <f>AVERAGE($AL$3:AL287)</f>
        <v>8024561.4035087721</v>
      </c>
      <c r="AQ287" s="289">
        <v>0</v>
      </c>
    </row>
    <row r="288" spans="1:43">
      <c r="A288" s="115">
        <v>44482</v>
      </c>
      <c r="B288" s="11">
        <v>4.2599999999999999E-2</v>
      </c>
      <c r="C288" s="34">
        <f>AVERAGE($B$3:B288)</f>
        <v>4.2984496124031102E-2</v>
      </c>
      <c r="D288" s="287">
        <f t="shared" si="32"/>
        <v>100000000</v>
      </c>
      <c r="E288" s="287">
        <f>AVERAGE($D$3:D288)</f>
        <v>29020979.020979021</v>
      </c>
      <c r="F288" s="115"/>
      <c r="G288" s="115"/>
      <c r="H288" s="287">
        <f t="shared" si="33"/>
        <v>50000000</v>
      </c>
      <c r="I288" s="287">
        <f>AVERAGE($H$3:H288)</f>
        <v>12412587.412587412</v>
      </c>
      <c r="J288" s="288"/>
      <c r="K288" s="288"/>
      <c r="L288" s="288"/>
      <c r="M288" s="288">
        <f t="shared" si="34"/>
        <v>50000000</v>
      </c>
      <c r="N288" s="287">
        <f>AVERAGE($M$3:M288)</f>
        <v>11013986.013986014</v>
      </c>
      <c r="O288" s="288"/>
      <c r="P288" s="288"/>
      <c r="Q288" s="288"/>
      <c r="R288" s="288">
        <f t="shared" si="35"/>
        <v>230000000</v>
      </c>
      <c r="S288" s="287">
        <f>AVERAGE($R$3:R288)</f>
        <v>34580419.580419578</v>
      </c>
      <c r="T288" s="288"/>
      <c r="U288" s="288"/>
      <c r="V288" s="288"/>
      <c r="W288" s="288">
        <f t="shared" si="36"/>
        <v>80000000</v>
      </c>
      <c r="X288" s="287">
        <f>AVERAGE($W$3:W288)</f>
        <v>11468531.468531469</v>
      </c>
      <c r="Y288" s="288"/>
      <c r="Z288" s="288"/>
      <c r="AA288" s="288"/>
      <c r="AB288" s="288">
        <f t="shared" si="37"/>
        <v>50000000</v>
      </c>
      <c r="AC288" s="287">
        <f>AVERAGE($AB$3:AB288)</f>
        <v>2807017.543859649</v>
      </c>
      <c r="AD288" s="288"/>
      <c r="AE288" s="288"/>
      <c r="AF288" s="288"/>
      <c r="AG288" s="167">
        <f t="shared" si="38"/>
        <v>40500000</v>
      </c>
      <c r="AH288" s="287">
        <f>AVERAGE($AG$3:AG288)</f>
        <v>629370.62937062932</v>
      </c>
      <c r="AK288" s="288"/>
      <c r="AL288" s="287">
        <f t="shared" si="39"/>
        <v>29500000</v>
      </c>
      <c r="AM288" s="287">
        <f>AVERAGE($AL$3:AL288)</f>
        <v>8099650.3496503495</v>
      </c>
      <c r="AQ288" s="289">
        <v>0</v>
      </c>
    </row>
    <row r="289" spans="1:43">
      <c r="A289" s="115">
        <v>44483</v>
      </c>
      <c r="B289" s="11">
        <v>4.2599999999999999E-2</v>
      </c>
      <c r="C289" s="34">
        <f>AVERAGE($B$3:B289)</f>
        <v>4.2983011583011682E-2</v>
      </c>
      <c r="D289" s="287">
        <f t="shared" si="32"/>
        <v>100000000</v>
      </c>
      <c r="E289" s="287">
        <f>AVERAGE($D$3:D289)</f>
        <v>29268292.68292683</v>
      </c>
      <c r="F289" s="115"/>
      <c r="G289" s="115"/>
      <c r="H289" s="287">
        <f t="shared" si="33"/>
        <v>50000000</v>
      </c>
      <c r="I289" s="287">
        <f>AVERAGE($H$3:H289)</f>
        <v>12543554.006968642</v>
      </c>
      <c r="J289" s="288"/>
      <c r="K289" s="288"/>
      <c r="L289" s="288"/>
      <c r="M289" s="288">
        <f t="shared" si="34"/>
        <v>50000000</v>
      </c>
      <c r="N289" s="287">
        <f>AVERAGE($M$3:M289)</f>
        <v>11149825.783972126</v>
      </c>
      <c r="O289" s="288"/>
      <c r="P289" s="288"/>
      <c r="Q289" s="288"/>
      <c r="R289" s="288">
        <f t="shared" si="35"/>
        <v>230000000</v>
      </c>
      <c r="S289" s="287">
        <f>AVERAGE($R$3:R289)</f>
        <v>35261324.041811846</v>
      </c>
      <c r="T289" s="288"/>
      <c r="U289" s="288"/>
      <c r="V289" s="288"/>
      <c r="W289" s="288">
        <f t="shared" si="36"/>
        <v>80000000</v>
      </c>
      <c r="X289" s="287">
        <f>AVERAGE($W$3:W289)</f>
        <v>11707317.073170731</v>
      </c>
      <c r="Y289" s="288"/>
      <c r="Z289" s="288"/>
      <c r="AA289" s="288"/>
      <c r="AB289" s="288">
        <f t="shared" si="37"/>
        <v>50000000</v>
      </c>
      <c r="AC289" s="287">
        <f>AVERAGE($AB$3:AB289)</f>
        <v>2972027.9720279719</v>
      </c>
      <c r="AD289" s="288"/>
      <c r="AE289" s="288"/>
      <c r="AF289" s="288"/>
      <c r="AG289" s="167">
        <f t="shared" si="38"/>
        <v>40500000</v>
      </c>
      <c r="AH289" s="287">
        <f>AVERAGE($AG$3:AG289)</f>
        <v>768292.68292682932</v>
      </c>
      <c r="AK289" s="288"/>
      <c r="AL289" s="287">
        <f t="shared" si="39"/>
        <v>29500000</v>
      </c>
      <c r="AM289" s="287">
        <f>AVERAGE($AL$3:AL289)</f>
        <v>8174216.0278745648</v>
      </c>
      <c r="AQ289" s="289">
        <v>0</v>
      </c>
    </row>
    <row r="290" spans="1:43">
      <c r="A290" s="115">
        <v>44484</v>
      </c>
      <c r="B290" s="11">
        <v>4.2599999999999999E-2</v>
      </c>
      <c r="C290" s="34">
        <f>AVERAGE($B$3:B290)</f>
        <v>4.2981538461538557E-2</v>
      </c>
      <c r="D290" s="287">
        <f t="shared" si="32"/>
        <v>100000000</v>
      </c>
      <c r="E290" s="287">
        <f>AVERAGE($D$3:D290)</f>
        <v>29513888.888888888</v>
      </c>
      <c r="F290" s="115"/>
      <c r="G290" s="115"/>
      <c r="H290" s="287">
        <f t="shared" si="33"/>
        <v>50000000</v>
      </c>
      <c r="I290" s="287">
        <f>AVERAGE($H$3:H290)</f>
        <v>12673611.111111112</v>
      </c>
      <c r="J290" s="288"/>
      <c r="K290" s="288"/>
      <c r="L290" s="288"/>
      <c r="M290" s="288">
        <f t="shared" si="34"/>
        <v>50000000</v>
      </c>
      <c r="N290" s="287">
        <f>AVERAGE($M$3:M290)</f>
        <v>11284722.222222222</v>
      </c>
      <c r="O290" s="288"/>
      <c r="P290" s="288"/>
      <c r="Q290" s="288"/>
      <c r="R290" s="288">
        <f t="shared" si="35"/>
        <v>230000000</v>
      </c>
      <c r="S290" s="287">
        <f>AVERAGE($R$3:R290)</f>
        <v>35937500</v>
      </c>
      <c r="T290" s="288"/>
      <c r="U290" s="288"/>
      <c r="V290" s="288"/>
      <c r="W290" s="288">
        <f t="shared" si="36"/>
        <v>80000000</v>
      </c>
      <c r="X290" s="287">
        <f>AVERAGE($W$3:W290)</f>
        <v>11944444.444444444</v>
      </c>
      <c r="Y290" s="288"/>
      <c r="Z290" s="288"/>
      <c r="AA290" s="288"/>
      <c r="AB290" s="288">
        <f t="shared" si="37"/>
        <v>50000000</v>
      </c>
      <c r="AC290" s="287">
        <f>AVERAGE($AB$3:AB290)</f>
        <v>3135888.5017421604</v>
      </c>
      <c r="AD290" s="288"/>
      <c r="AE290" s="288"/>
      <c r="AF290" s="288"/>
      <c r="AG290" s="167">
        <f t="shared" si="38"/>
        <v>40500000</v>
      </c>
      <c r="AH290" s="287">
        <f>AVERAGE($AG$3:AG290)</f>
        <v>906250</v>
      </c>
      <c r="AK290" s="288"/>
      <c r="AL290" s="287">
        <f t="shared" si="39"/>
        <v>29500000</v>
      </c>
      <c r="AM290" s="287">
        <f>AVERAGE($AL$3:AL290)</f>
        <v>8248263.888888889</v>
      </c>
      <c r="AQ290" s="289">
        <v>0</v>
      </c>
    </row>
    <row r="291" spans="1:43">
      <c r="A291" s="115">
        <v>44485</v>
      </c>
      <c r="B291" s="11">
        <v>4.2599999999999999E-2</v>
      </c>
      <c r="C291" s="34">
        <f>AVERAGE($B$3:B291)</f>
        <v>4.2980076628352584E-2</v>
      </c>
      <c r="D291" s="287">
        <f t="shared" si="32"/>
        <v>100000000</v>
      </c>
      <c r="E291" s="287">
        <f>AVERAGE($D$3:D291)</f>
        <v>29757785.467128027</v>
      </c>
      <c r="F291" s="115"/>
      <c r="G291" s="115"/>
      <c r="H291" s="287">
        <f t="shared" si="33"/>
        <v>50000000</v>
      </c>
      <c r="I291" s="287">
        <f>AVERAGE($H$3:H291)</f>
        <v>12802768.166089965</v>
      </c>
      <c r="J291" s="288"/>
      <c r="K291" s="288"/>
      <c r="L291" s="288"/>
      <c r="M291" s="288">
        <f t="shared" si="34"/>
        <v>50000000</v>
      </c>
      <c r="N291" s="287">
        <f>AVERAGE($M$3:M291)</f>
        <v>11418685.121107267</v>
      </c>
      <c r="O291" s="288"/>
      <c r="P291" s="288"/>
      <c r="Q291" s="288"/>
      <c r="R291" s="288">
        <f t="shared" si="35"/>
        <v>230000000</v>
      </c>
      <c r="S291" s="287">
        <f>AVERAGE($R$3:R291)</f>
        <v>36608996.539792389</v>
      </c>
      <c r="T291" s="288"/>
      <c r="U291" s="288"/>
      <c r="V291" s="288"/>
      <c r="W291" s="288">
        <f t="shared" si="36"/>
        <v>80000000</v>
      </c>
      <c r="X291" s="287">
        <f>AVERAGE($W$3:W291)</f>
        <v>12179930.795847751</v>
      </c>
      <c r="Y291" s="288"/>
      <c r="Z291" s="288"/>
      <c r="AA291" s="288"/>
      <c r="AB291" s="288">
        <f t="shared" si="37"/>
        <v>50000000</v>
      </c>
      <c r="AC291" s="287">
        <f>AVERAGE($AB$3:AB291)</f>
        <v>3298611.111111111</v>
      </c>
      <c r="AD291" s="288"/>
      <c r="AE291" s="288"/>
      <c r="AF291" s="288"/>
      <c r="AG291" s="167">
        <f t="shared" si="38"/>
        <v>40500000</v>
      </c>
      <c r="AH291" s="287">
        <f>AVERAGE($AG$3:AG291)</f>
        <v>1043252.5951557093</v>
      </c>
      <c r="AK291" s="288"/>
      <c r="AL291" s="287">
        <f t="shared" si="39"/>
        <v>29500000</v>
      </c>
      <c r="AM291" s="287">
        <f>AVERAGE($AL$3:AL291)</f>
        <v>8321799.3079584772</v>
      </c>
      <c r="AQ291" s="289">
        <v>0</v>
      </c>
    </row>
    <row r="292" spans="1:43">
      <c r="A292" s="115">
        <v>44486</v>
      </c>
      <c r="B292" s="11">
        <v>4.2599999999999999E-2</v>
      </c>
      <c r="C292" s="34">
        <f>AVERAGE($B$3:B292)</f>
        <v>4.2978625954198574E-2</v>
      </c>
      <c r="D292" s="287">
        <f t="shared" si="32"/>
        <v>100000000</v>
      </c>
      <c r="E292" s="287">
        <f>AVERAGE($D$3:D292)</f>
        <v>30000000</v>
      </c>
      <c r="F292" s="115"/>
      <c r="G292" s="115"/>
      <c r="H292" s="287">
        <f t="shared" si="33"/>
        <v>50000000</v>
      </c>
      <c r="I292" s="287">
        <f>AVERAGE($H$3:H292)</f>
        <v>12931034.482758621</v>
      </c>
      <c r="J292" s="288"/>
      <c r="K292" s="288"/>
      <c r="L292" s="288"/>
      <c r="M292" s="288">
        <f t="shared" si="34"/>
        <v>50000000</v>
      </c>
      <c r="N292" s="287">
        <f>AVERAGE($M$3:M292)</f>
        <v>11551724.137931034</v>
      </c>
      <c r="O292" s="288"/>
      <c r="P292" s="288"/>
      <c r="Q292" s="288"/>
      <c r="R292" s="288">
        <f t="shared" si="35"/>
        <v>230000000</v>
      </c>
      <c r="S292" s="287">
        <f>AVERAGE($R$3:R292)</f>
        <v>37275862.068965517</v>
      </c>
      <c r="T292" s="288"/>
      <c r="U292" s="288"/>
      <c r="V292" s="288"/>
      <c r="W292" s="288">
        <f t="shared" si="36"/>
        <v>80000000</v>
      </c>
      <c r="X292" s="287">
        <f>AVERAGE($W$3:W292)</f>
        <v>12413793.103448275</v>
      </c>
      <c r="Y292" s="288"/>
      <c r="Z292" s="288"/>
      <c r="AA292" s="288"/>
      <c r="AB292" s="288">
        <f t="shared" si="37"/>
        <v>50000000</v>
      </c>
      <c r="AC292" s="287">
        <f>AVERAGE($AB$3:AB292)</f>
        <v>3460207.6124567473</v>
      </c>
      <c r="AD292" s="288"/>
      <c r="AE292" s="288"/>
      <c r="AF292" s="288"/>
      <c r="AG292" s="167">
        <f t="shared" si="38"/>
        <v>40500000</v>
      </c>
      <c r="AH292" s="287">
        <f>AVERAGE($AG$3:AG292)</f>
        <v>1179310.3448275863</v>
      </c>
      <c r="AK292" s="288"/>
      <c r="AL292" s="287">
        <f t="shared" si="39"/>
        <v>29500000</v>
      </c>
      <c r="AM292" s="287">
        <f>AVERAGE($AL$3:AL292)</f>
        <v>8394827.5862068962</v>
      </c>
      <c r="AQ292" s="289">
        <v>0</v>
      </c>
    </row>
    <row r="293" spans="1:43">
      <c r="A293" s="115">
        <v>44487</v>
      </c>
      <c r="B293" s="11">
        <v>4.2599999999999999E-2</v>
      </c>
      <c r="C293" s="34">
        <f>AVERAGE($B$3:B293)</f>
        <v>4.2977186311787173E-2</v>
      </c>
      <c r="D293" s="287">
        <f t="shared" si="32"/>
        <v>100000000</v>
      </c>
      <c r="E293" s="287">
        <f>AVERAGE($D$3:D293)</f>
        <v>30240549.828178693</v>
      </c>
      <c r="F293" s="115"/>
      <c r="G293" s="115"/>
      <c r="H293" s="287">
        <f t="shared" si="33"/>
        <v>50000000</v>
      </c>
      <c r="I293" s="287">
        <f>AVERAGE($H$3:H293)</f>
        <v>13058419.243986255</v>
      </c>
      <c r="J293" s="288"/>
      <c r="K293" s="288"/>
      <c r="L293" s="288"/>
      <c r="M293" s="288">
        <f t="shared" si="34"/>
        <v>50000000</v>
      </c>
      <c r="N293" s="287">
        <f>AVERAGE($M$3:M293)</f>
        <v>11683848.797250859</v>
      </c>
      <c r="O293" s="288"/>
      <c r="P293" s="288"/>
      <c r="Q293" s="288"/>
      <c r="R293" s="288">
        <f t="shared" si="35"/>
        <v>230000000</v>
      </c>
      <c r="S293" s="287">
        <f>AVERAGE($R$3:R293)</f>
        <v>37938144.329896905</v>
      </c>
      <c r="T293" s="288"/>
      <c r="U293" s="288"/>
      <c r="V293" s="288"/>
      <c r="W293" s="288">
        <f t="shared" si="36"/>
        <v>80000000</v>
      </c>
      <c r="X293" s="287">
        <f>AVERAGE($W$3:W293)</f>
        <v>12646048.109965635</v>
      </c>
      <c r="Y293" s="288"/>
      <c r="Z293" s="288"/>
      <c r="AA293" s="288"/>
      <c r="AB293" s="288">
        <f t="shared" si="37"/>
        <v>50000000</v>
      </c>
      <c r="AC293" s="287">
        <f>AVERAGE($AB$3:AB293)</f>
        <v>3620689.6551724137</v>
      </c>
      <c r="AD293" s="288"/>
      <c r="AE293" s="288"/>
      <c r="AF293" s="288"/>
      <c r="AG293" s="167">
        <f t="shared" si="38"/>
        <v>40500000</v>
      </c>
      <c r="AH293" s="287">
        <f>AVERAGE($AG$3:AG293)</f>
        <v>1314432.9896907217</v>
      </c>
      <c r="AK293" s="288"/>
      <c r="AL293" s="287">
        <f t="shared" si="39"/>
        <v>29500000</v>
      </c>
      <c r="AM293" s="287">
        <f>AVERAGE($AL$3:AL293)</f>
        <v>8467353.9518900346</v>
      </c>
      <c r="AQ293" s="289">
        <v>0</v>
      </c>
    </row>
    <row r="294" spans="1:43">
      <c r="A294" s="115">
        <v>44488</v>
      </c>
      <c r="B294" s="11">
        <v>4.2599999999999999E-2</v>
      </c>
      <c r="C294" s="34">
        <f>AVERAGE($B$3:B294)</f>
        <v>4.2975757575757674E-2</v>
      </c>
      <c r="D294" s="287">
        <f t="shared" si="32"/>
        <v>100000000</v>
      </c>
      <c r="E294" s="287">
        <f>AVERAGE($D$3:D294)</f>
        <v>30479452.05479452</v>
      </c>
      <c r="F294" s="115"/>
      <c r="G294" s="115"/>
      <c r="H294" s="287">
        <f t="shared" si="33"/>
        <v>50000000</v>
      </c>
      <c r="I294" s="287">
        <f>AVERAGE($H$3:H294)</f>
        <v>13184931.506849315</v>
      </c>
      <c r="J294" s="288"/>
      <c r="K294" s="288"/>
      <c r="L294" s="288"/>
      <c r="M294" s="288">
        <f t="shared" si="34"/>
        <v>50000000</v>
      </c>
      <c r="N294" s="287">
        <f>AVERAGE($M$3:M294)</f>
        <v>11815068.493150685</v>
      </c>
      <c r="O294" s="288"/>
      <c r="P294" s="288"/>
      <c r="Q294" s="288"/>
      <c r="R294" s="288">
        <f t="shared" si="35"/>
        <v>230000000</v>
      </c>
      <c r="S294" s="287">
        <f>AVERAGE($R$3:R294)</f>
        <v>38595890.410958901</v>
      </c>
      <c r="T294" s="288"/>
      <c r="U294" s="288"/>
      <c r="V294" s="288"/>
      <c r="W294" s="288">
        <f t="shared" si="36"/>
        <v>80000000</v>
      </c>
      <c r="X294" s="287">
        <f>AVERAGE($W$3:W294)</f>
        <v>12876712.328767123</v>
      </c>
      <c r="Y294" s="288"/>
      <c r="Z294" s="288"/>
      <c r="AA294" s="288"/>
      <c r="AB294" s="288">
        <f t="shared" si="37"/>
        <v>50000000</v>
      </c>
      <c r="AC294" s="287">
        <f>AVERAGE($AB$3:AB294)</f>
        <v>3780068.7285223366</v>
      </c>
      <c r="AD294" s="288"/>
      <c r="AE294" s="288"/>
      <c r="AF294" s="288"/>
      <c r="AG294" s="167">
        <f t="shared" si="38"/>
        <v>45000000</v>
      </c>
      <c r="AH294" s="287">
        <f>AVERAGE($AG$3:AG294)</f>
        <v>1464041.0958904109</v>
      </c>
      <c r="AI294" s="167">
        <v>4500000</v>
      </c>
      <c r="AK294" s="288"/>
      <c r="AL294" s="287">
        <f t="shared" si="39"/>
        <v>29500000</v>
      </c>
      <c r="AM294" s="287">
        <f>AVERAGE($AL$3:AL294)</f>
        <v>8539383.5616438352</v>
      </c>
      <c r="AQ294" s="289">
        <v>0</v>
      </c>
    </row>
    <row r="295" spans="1:43">
      <c r="A295" s="115">
        <v>44489</v>
      </c>
      <c r="B295" s="11">
        <v>4.2599999999999999E-2</v>
      </c>
      <c r="C295" s="34">
        <f>AVERAGE($B$3:B295)</f>
        <v>4.2974339622641605E-2</v>
      </c>
      <c r="D295" s="287">
        <f t="shared" si="32"/>
        <v>100000000</v>
      </c>
      <c r="E295" s="287">
        <f>AVERAGE($D$3:D295)</f>
        <v>30716723.549488056</v>
      </c>
      <c r="F295" s="115"/>
      <c r="G295" s="115"/>
      <c r="H295" s="287">
        <f t="shared" si="33"/>
        <v>50000000</v>
      </c>
      <c r="I295" s="287">
        <f>AVERAGE($H$3:H295)</f>
        <v>13310580.204778157</v>
      </c>
      <c r="J295" s="288"/>
      <c r="K295" s="288"/>
      <c r="L295" s="288"/>
      <c r="M295" s="288">
        <f t="shared" si="34"/>
        <v>50000000</v>
      </c>
      <c r="N295" s="287">
        <f>AVERAGE($M$3:M295)</f>
        <v>11945392.491467576</v>
      </c>
      <c r="O295" s="288"/>
      <c r="P295" s="288"/>
      <c r="Q295" s="288"/>
      <c r="R295" s="288">
        <f t="shared" si="35"/>
        <v>230000000</v>
      </c>
      <c r="S295" s="287">
        <f>AVERAGE($R$3:R295)</f>
        <v>39249146.757679179</v>
      </c>
      <c r="T295" s="288"/>
      <c r="U295" s="288"/>
      <c r="V295" s="288"/>
      <c r="W295" s="288">
        <f t="shared" si="36"/>
        <v>80000000</v>
      </c>
      <c r="X295" s="287">
        <f>AVERAGE($W$3:W295)</f>
        <v>13105802.04778157</v>
      </c>
      <c r="Y295" s="288"/>
      <c r="Z295" s="288"/>
      <c r="AA295" s="288"/>
      <c r="AB295" s="288">
        <f t="shared" si="37"/>
        <v>50000000</v>
      </c>
      <c r="AC295" s="287">
        <f>AVERAGE($AB$3:AB295)</f>
        <v>3938356.1643835618</v>
      </c>
      <c r="AD295" s="288"/>
      <c r="AE295" s="288"/>
      <c r="AF295" s="288"/>
      <c r="AG295" s="167">
        <f t="shared" si="38"/>
        <v>45000000</v>
      </c>
      <c r="AH295" s="287">
        <f>AVERAGE($AG$3:AG295)</f>
        <v>1612627.9863481228</v>
      </c>
      <c r="AK295" s="288"/>
      <c r="AL295" s="287">
        <f t="shared" si="39"/>
        <v>29500000</v>
      </c>
      <c r="AM295" s="287">
        <f>AVERAGE($AL$3:AL295)</f>
        <v>8610921.5017064847</v>
      </c>
      <c r="AQ295" s="289">
        <v>0</v>
      </c>
    </row>
    <row r="296" spans="1:43">
      <c r="A296" s="115">
        <v>44490</v>
      </c>
      <c r="B296" s="11">
        <v>4.2599999999999999E-2</v>
      </c>
      <c r="C296" s="34">
        <f>AVERAGE($B$3:B296)</f>
        <v>4.297293233082717E-2</v>
      </c>
      <c r="D296" s="287">
        <f t="shared" si="32"/>
        <v>100000000</v>
      </c>
      <c r="E296" s="287">
        <f>AVERAGE($D$3:D296)</f>
        <v>30952380.952380951</v>
      </c>
      <c r="F296" s="115"/>
      <c r="G296" s="115"/>
      <c r="H296" s="287">
        <f t="shared" si="33"/>
        <v>50000000</v>
      </c>
      <c r="I296" s="287">
        <f>AVERAGE($H$3:H296)</f>
        <v>13435374.149659865</v>
      </c>
      <c r="J296" s="288"/>
      <c r="K296" s="288"/>
      <c r="L296" s="288"/>
      <c r="M296" s="288">
        <f t="shared" si="34"/>
        <v>50000000</v>
      </c>
      <c r="N296" s="287">
        <f>AVERAGE($M$3:M296)</f>
        <v>12074829.931972789</v>
      </c>
      <c r="O296" s="288"/>
      <c r="P296" s="288"/>
      <c r="Q296" s="288"/>
      <c r="R296" s="288">
        <f t="shared" si="35"/>
        <v>230000000</v>
      </c>
      <c r="S296" s="287">
        <f>AVERAGE($R$3:R296)</f>
        <v>39897959.183673471</v>
      </c>
      <c r="T296" s="288"/>
      <c r="U296" s="288"/>
      <c r="V296" s="288"/>
      <c r="W296" s="288">
        <f t="shared" si="36"/>
        <v>80000000</v>
      </c>
      <c r="X296" s="287">
        <f>AVERAGE($W$3:W296)</f>
        <v>13333333.333333334</v>
      </c>
      <c r="Y296" s="288"/>
      <c r="Z296" s="288"/>
      <c r="AA296" s="288"/>
      <c r="AB296" s="288">
        <f t="shared" si="37"/>
        <v>50000000</v>
      </c>
      <c r="AC296" s="287">
        <f>AVERAGE($AB$3:AB296)</f>
        <v>4095563.1399317407</v>
      </c>
      <c r="AD296" s="288"/>
      <c r="AE296" s="288"/>
      <c r="AF296" s="288"/>
      <c r="AG296" s="167">
        <f t="shared" si="38"/>
        <v>45000000</v>
      </c>
      <c r="AH296" s="287">
        <f>AVERAGE($AG$3:AG296)</f>
        <v>1760204.081632653</v>
      </c>
      <c r="AK296" s="288"/>
      <c r="AL296" s="287">
        <f t="shared" si="39"/>
        <v>29500000</v>
      </c>
      <c r="AM296" s="287">
        <f>AVERAGE($AL$3:AL296)</f>
        <v>8681972.7891156469</v>
      </c>
      <c r="AQ296" s="289">
        <v>0</v>
      </c>
    </row>
    <row r="297" spans="1:43">
      <c r="A297" s="115">
        <v>44491</v>
      </c>
      <c r="B297" s="11">
        <v>4.2599999999999999E-2</v>
      </c>
      <c r="C297" s="34">
        <f>AVERAGE($B$3:B297)</f>
        <v>4.2971535580524446E-2</v>
      </c>
      <c r="D297" s="287">
        <f t="shared" si="32"/>
        <v>100000000</v>
      </c>
      <c r="E297" s="287">
        <f>AVERAGE($D$3:D297)</f>
        <v>31186440.677966103</v>
      </c>
      <c r="F297" s="115"/>
      <c r="G297" s="115"/>
      <c r="H297" s="287">
        <f t="shared" si="33"/>
        <v>50000000</v>
      </c>
      <c r="I297" s="287">
        <f>AVERAGE($H$3:H297)</f>
        <v>13559322.033898305</v>
      </c>
      <c r="J297" s="288"/>
      <c r="K297" s="288"/>
      <c r="L297" s="288"/>
      <c r="M297" s="288">
        <f t="shared" si="34"/>
        <v>50000000</v>
      </c>
      <c r="N297" s="287">
        <f>AVERAGE($M$3:M297)</f>
        <v>12203389.830508474</v>
      </c>
      <c r="O297" s="288"/>
      <c r="P297" s="288"/>
      <c r="Q297" s="288"/>
      <c r="R297" s="288">
        <f t="shared" si="35"/>
        <v>230000000</v>
      </c>
      <c r="S297" s="287">
        <f>AVERAGE($R$3:R297)</f>
        <v>40542372.881355934</v>
      </c>
      <c r="T297" s="288"/>
      <c r="U297" s="288"/>
      <c r="V297" s="288"/>
      <c r="W297" s="288">
        <f t="shared" si="36"/>
        <v>80000000</v>
      </c>
      <c r="X297" s="287">
        <f>AVERAGE($W$3:W297)</f>
        <v>13559322.033898305</v>
      </c>
      <c r="Y297" s="288"/>
      <c r="Z297" s="288"/>
      <c r="AA297" s="288"/>
      <c r="AB297" s="288">
        <f t="shared" si="37"/>
        <v>50000000</v>
      </c>
      <c r="AC297" s="287">
        <f>AVERAGE($AB$3:AB297)</f>
        <v>4251700.6802721089</v>
      </c>
      <c r="AD297" s="288"/>
      <c r="AE297" s="288"/>
      <c r="AF297" s="288"/>
      <c r="AG297" s="167">
        <f t="shared" si="38"/>
        <v>45000000</v>
      </c>
      <c r="AH297" s="287">
        <f>AVERAGE($AG$3:AG297)</f>
        <v>1906779.6610169492</v>
      </c>
      <c r="AK297" s="288"/>
      <c r="AL297" s="287">
        <f t="shared" si="39"/>
        <v>29500000</v>
      </c>
      <c r="AM297" s="287">
        <f>AVERAGE($AL$3:AL297)</f>
        <v>8752542.3728813566</v>
      </c>
      <c r="AQ297" s="289">
        <v>0</v>
      </c>
    </row>
    <row r="298" spans="1:43">
      <c r="A298" s="115">
        <v>44492</v>
      </c>
      <c r="B298" s="11">
        <v>4.2599999999999999E-2</v>
      </c>
      <c r="C298" s="34">
        <f>AVERAGE($B$3:B298)</f>
        <v>4.2970149253731445E-2</v>
      </c>
      <c r="D298" s="287">
        <f t="shared" si="32"/>
        <v>100000000</v>
      </c>
      <c r="E298" s="287">
        <f>AVERAGE($D$3:D298)</f>
        <v>31418918.918918919</v>
      </c>
      <c r="F298" s="115"/>
      <c r="G298" s="115"/>
      <c r="H298" s="287">
        <f t="shared" si="33"/>
        <v>50000000</v>
      </c>
      <c r="I298" s="287">
        <f>AVERAGE($H$3:H298)</f>
        <v>13682432.432432432</v>
      </c>
      <c r="J298" s="288"/>
      <c r="K298" s="288"/>
      <c r="L298" s="288"/>
      <c r="M298" s="288">
        <f t="shared" si="34"/>
        <v>50000000</v>
      </c>
      <c r="N298" s="287">
        <f>AVERAGE($M$3:M298)</f>
        <v>12331081.081081081</v>
      </c>
      <c r="O298" s="288"/>
      <c r="P298" s="288"/>
      <c r="Q298" s="288"/>
      <c r="R298" s="288">
        <f t="shared" si="35"/>
        <v>230000000</v>
      </c>
      <c r="S298" s="287">
        <f>AVERAGE($R$3:R298)</f>
        <v>41182432.432432435</v>
      </c>
      <c r="T298" s="288"/>
      <c r="U298" s="288"/>
      <c r="V298" s="288"/>
      <c r="W298" s="288">
        <f t="shared" si="36"/>
        <v>80000000</v>
      </c>
      <c r="X298" s="287">
        <f>AVERAGE($W$3:W298)</f>
        <v>13783783.783783784</v>
      </c>
      <c r="Y298" s="288"/>
      <c r="Z298" s="288"/>
      <c r="AA298" s="288"/>
      <c r="AB298" s="288">
        <f t="shared" si="37"/>
        <v>50000000</v>
      </c>
      <c r="AC298" s="287">
        <f>AVERAGE($AB$3:AB298)</f>
        <v>4406779.6610169495</v>
      </c>
      <c r="AD298" s="288"/>
      <c r="AE298" s="288"/>
      <c r="AF298" s="288"/>
      <c r="AG298" s="167">
        <f t="shared" si="38"/>
        <v>45000000</v>
      </c>
      <c r="AH298" s="287">
        <f>AVERAGE($AG$3:AG298)</f>
        <v>2052364.8648648649</v>
      </c>
      <c r="AK298" s="288"/>
      <c r="AL298" s="287">
        <f t="shared" si="39"/>
        <v>29500000</v>
      </c>
      <c r="AM298" s="287">
        <f>AVERAGE($AL$3:AL298)</f>
        <v>8822635.1351351347</v>
      </c>
      <c r="AQ298" s="289">
        <v>0</v>
      </c>
    </row>
    <row r="299" spans="1:43">
      <c r="A299" s="115">
        <v>44493</v>
      </c>
      <c r="B299" s="11">
        <v>4.2599999999999999E-2</v>
      </c>
      <c r="C299" s="34">
        <f>AVERAGE($B$3:B299)</f>
        <v>4.2968773234200841E-2</v>
      </c>
      <c r="D299" s="287">
        <f t="shared" si="32"/>
        <v>100000000</v>
      </c>
      <c r="E299" s="287">
        <f>AVERAGE($D$3:D299)</f>
        <v>31649831.649831649</v>
      </c>
      <c r="F299" s="115"/>
      <c r="G299" s="115"/>
      <c r="H299" s="287">
        <f t="shared" si="33"/>
        <v>50000000</v>
      </c>
      <c r="I299" s="287">
        <f>AVERAGE($H$3:H299)</f>
        <v>13804713.804713804</v>
      </c>
      <c r="J299" s="288"/>
      <c r="K299" s="288"/>
      <c r="L299" s="288"/>
      <c r="M299" s="288">
        <f t="shared" si="34"/>
        <v>50000000</v>
      </c>
      <c r="N299" s="287">
        <f>AVERAGE($M$3:M299)</f>
        <v>12457912.457912458</v>
      </c>
      <c r="O299" s="288"/>
      <c r="P299" s="288"/>
      <c r="Q299" s="288"/>
      <c r="R299" s="288">
        <f t="shared" si="35"/>
        <v>230000000</v>
      </c>
      <c r="S299" s="287">
        <f>AVERAGE($R$3:R299)</f>
        <v>41818181.81818182</v>
      </c>
      <c r="T299" s="288"/>
      <c r="U299" s="288"/>
      <c r="V299" s="288"/>
      <c r="W299" s="288">
        <f t="shared" si="36"/>
        <v>80000000</v>
      </c>
      <c r="X299" s="287">
        <f>AVERAGE($W$3:W299)</f>
        <v>14006734.006734006</v>
      </c>
      <c r="Y299" s="288"/>
      <c r="Z299" s="288"/>
      <c r="AA299" s="288"/>
      <c r="AB299" s="288">
        <f t="shared" si="37"/>
        <v>50000000</v>
      </c>
      <c r="AC299" s="287">
        <f>AVERAGE($AB$3:AB299)</f>
        <v>4560810.8108108109</v>
      </c>
      <c r="AD299" s="288"/>
      <c r="AE299" s="288"/>
      <c r="AF299" s="288"/>
      <c r="AG299" s="167">
        <f t="shared" si="38"/>
        <v>45000000</v>
      </c>
      <c r="AH299" s="287">
        <f>AVERAGE($AG$3:AG299)</f>
        <v>2196969.6969696968</v>
      </c>
      <c r="AK299" s="288"/>
      <c r="AL299" s="287">
        <f t="shared" si="39"/>
        <v>29500000</v>
      </c>
      <c r="AM299" s="287">
        <f>AVERAGE($AL$3:AL299)</f>
        <v>8892255.892255893</v>
      </c>
      <c r="AQ299" s="289">
        <v>0</v>
      </c>
    </row>
    <row r="300" spans="1:43">
      <c r="A300" s="115">
        <v>44494</v>
      </c>
      <c r="B300" s="11">
        <v>4.2599999999999999E-2</v>
      </c>
      <c r="C300" s="34">
        <f>AVERAGE($B$3:B300)</f>
        <v>4.296740740740751E-2</v>
      </c>
      <c r="D300" s="287">
        <f t="shared" si="32"/>
        <v>100000000</v>
      </c>
      <c r="E300" s="287">
        <f>AVERAGE($D$3:D300)</f>
        <v>31879194.630872484</v>
      </c>
      <c r="F300" s="115"/>
      <c r="G300" s="115"/>
      <c r="H300" s="287">
        <f t="shared" si="33"/>
        <v>50000000</v>
      </c>
      <c r="I300" s="287">
        <f>AVERAGE($H$3:H300)</f>
        <v>13926174.496644296</v>
      </c>
      <c r="J300" s="288"/>
      <c r="K300" s="288"/>
      <c r="L300" s="288"/>
      <c r="M300" s="288">
        <f t="shared" si="34"/>
        <v>50000000</v>
      </c>
      <c r="N300" s="287">
        <f>AVERAGE($M$3:M300)</f>
        <v>12583892.617449664</v>
      </c>
      <c r="O300" s="288"/>
      <c r="P300" s="288"/>
      <c r="Q300" s="288"/>
      <c r="R300" s="288">
        <f t="shared" si="35"/>
        <v>230000000</v>
      </c>
      <c r="S300" s="287">
        <f>AVERAGE($R$3:R300)</f>
        <v>42449664.429530203</v>
      </c>
      <c r="T300" s="288"/>
      <c r="U300" s="288"/>
      <c r="V300" s="288"/>
      <c r="W300" s="288">
        <f t="shared" si="36"/>
        <v>80000000</v>
      </c>
      <c r="X300" s="287">
        <f>AVERAGE($W$3:W300)</f>
        <v>14228187.919463087</v>
      </c>
      <c r="Y300" s="288"/>
      <c r="Z300" s="288"/>
      <c r="AA300" s="288"/>
      <c r="AB300" s="288">
        <f t="shared" si="37"/>
        <v>50000000</v>
      </c>
      <c r="AC300" s="287">
        <f>AVERAGE($AB$3:AB300)</f>
        <v>4713804.7138047135</v>
      </c>
      <c r="AD300" s="288"/>
      <c r="AE300" s="288"/>
      <c r="AF300" s="288"/>
      <c r="AG300" s="167">
        <f t="shared" si="38"/>
        <v>45000000</v>
      </c>
      <c r="AH300" s="287">
        <f>AVERAGE($AG$3:AG300)</f>
        <v>2340604.0268456377</v>
      </c>
      <c r="AK300" s="288"/>
      <c r="AL300" s="287">
        <f t="shared" si="39"/>
        <v>29500000</v>
      </c>
      <c r="AM300" s="287">
        <f>AVERAGE($AL$3:AL300)</f>
        <v>8961409.3959731553</v>
      </c>
      <c r="AQ300" s="289">
        <v>0</v>
      </c>
    </row>
    <row r="301" spans="1:43">
      <c r="A301" s="115">
        <v>44495</v>
      </c>
      <c r="B301" s="11">
        <v>4.2599999999999999E-2</v>
      </c>
      <c r="C301" s="34">
        <f>AVERAGE($B$3:B301)</f>
        <v>4.2966051660516709E-2</v>
      </c>
      <c r="D301" s="287">
        <f t="shared" si="32"/>
        <v>100000000</v>
      </c>
      <c r="E301" s="287">
        <f>AVERAGE($D$3:D301)</f>
        <v>32107023.411371239</v>
      </c>
      <c r="F301" s="115"/>
      <c r="G301" s="115"/>
      <c r="H301" s="287">
        <f t="shared" si="33"/>
        <v>50000000</v>
      </c>
      <c r="I301" s="287">
        <f>AVERAGE($H$3:H301)</f>
        <v>14046822.742474915</v>
      </c>
      <c r="J301" s="288"/>
      <c r="K301" s="288"/>
      <c r="L301" s="288"/>
      <c r="M301" s="288">
        <f t="shared" si="34"/>
        <v>50000000</v>
      </c>
      <c r="N301" s="287">
        <f>AVERAGE($M$3:M301)</f>
        <v>12709030.100334449</v>
      </c>
      <c r="O301" s="288"/>
      <c r="P301" s="288"/>
      <c r="Q301" s="288"/>
      <c r="R301" s="288">
        <f t="shared" si="35"/>
        <v>230000000</v>
      </c>
      <c r="S301" s="287">
        <f>AVERAGE($R$3:R301)</f>
        <v>43076923.07692308</v>
      </c>
      <c r="T301" s="288"/>
      <c r="U301" s="288"/>
      <c r="V301" s="288"/>
      <c r="W301" s="288">
        <f t="shared" si="36"/>
        <v>80000000</v>
      </c>
      <c r="X301" s="287">
        <f>AVERAGE($W$3:W301)</f>
        <v>14448160.535117056</v>
      </c>
      <c r="Y301" s="288"/>
      <c r="Z301" s="288"/>
      <c r="AA301" s="288"/>
      <c r="AB301" s="288">
        <f t="shared" si="37"/>
        <v>50000000</v>
      </c>
      <c r="AC301" s="287">
        <f>AVERAGE($AB$3:AB301)</f>
        <v>4865771.812080537</v>
      </c>
      <c r="AD301" s="288"/>
      <c r="AE301" s="288"/>
      <c r="AF301" s="288"/>
      <c r="AG301" s="167">
        <f t="shared" si="38"/>
        <v>45000000</v>
      </c>
      <c r="AH301" s="287">
        <f>AVERAGE($AG$3:AG301)</f>
        <v>2483277.5919732442</v>
      </c>
      <c r="AK301" s="288"/>
      <c r="AL301" s="287">
        <f t="shared" si="39"/>
        <v>29500000</v>
      </c>
      <c r="AM301" s="287">
        <f>AVERAGE($AL$3:AL301)</f>
        <v>9030100.3344481606</v>
      </c>
      <c r="AQ301" s="289">
        <v>0</v>
      </c>
    </row>
    <row r="302" spans="1:43">
      <c r="A302" s="115">
        <v>44496</v>
      </c>
      <c r="B302" s="11">
        <v>4.2599999999999999E-2</v>
      </c>
      <c r="C302" s="34">
        <f>AVERAGE($B$3:B302)</f>
        <v>4.2964705882353044E-2</v>
      </c>
      <c r="D302" s="287">
        <f t="shared" si="32"/>
        <v>100000000</v>
      </c>
      <c r="E302" s="287">
        <f>AVERAGE($D$3:D302)</f>
        <v>32333333.333333332</v>
      </c>
      <c r="F302" s="115"/>
      <c r="G302" s="115"/>
      <c r="H302" s="287">
        <f t="shared" si="33"/>
        <v>50000000</v>
      </c>
      <c r="I302" s="287">
        <f>AVERAGE($H$3:H302)</f>
        <v>14166666.666666666</v>
      </c>
      <c r="J302" s="288"/>
      <c r="K302" s="288"/>
      <c r="L302" s="288"/>
      <c r="M302" s="288">
        <f t="shared" si="34"/>
        <v>50000000</v>
      </c>
      <c r="N302" s="287">
        <f>AVERAGE($M$3:M302)</f>
        <v>12833333.333333334</v>
      </c>
      <c r="O302" s="288"/>
      <c r="P302" s="288"/>
      <c r="Q302" s="288"/>
      <c r="R302" s="288">
        <f t="shared" si="35"/>
        <v>230000000</v>
      </c>
      <c r="S302" s="287">
        <f>AVERAGE($R$3:R302)</f>
        <v>43700000</v>
      </c>
      <c r="T302" s="288"/>
      <c r="U302" s="288"/>
      <c r="V302" s="288"/>
      <c r="W302" s="288">
        <f t="shared" si="36"/>
        <v>80000000</v>
      </c>
      <c r="X302" s="287">
        <f>AVERAGE($W$3:W302)</f>
        <v>14666666.666666666</v>
      </c>
      <c r="Y302" s="288"/>
      <c r="Z302" s="288"/>
      <c r="AA302" s="288"/>
      <c r="AB302" s="288">
        <f t="shared" si="37"/>
        <v>50000000</v>
      </c>
      <c r="AC302" s="287">
        <f>AVERAGE($AB$3:AB302)</f>
        <v>5016722.4080267558</v>
      </c>
      <c r="AD302" s="288"/>
      <c r="AE302" s="288"/>
      <c r="AF302" s="288"/>
      <c r="AG302" s="167">
        <f t="shared" si="38"/>
        <v>45000000</v>
      </c>
      <c r="AH302" s="287">
        <f>AVERAGE($AG$3:AG302)</f>
        <v>2625000</v>
      </c>
      <c r="AK302" s="288"/>
      <c r="AL302" s="287">
        <f t="shared" si="39"/>
        <v>29500000</v>
      </c>
      <c r="AM302" s="287">
        <f>AVERAGE($AL$3:AL302)</f>
        <v>9098333.333333334</v>
      </c>
      <c r="AQ302" s="289">
        <v>0</v>
      </c>
    </row>
    <row r="303" spans="1:43">
      <c r="A303" s="115">
        <v>44497</v>
      </c>
      <c r="B303" s="11">
        <v>4.2599999999999999E-2</v>
      </c>
      <c r="C303" s="34">
        <f>AVERAGE($B$3:B303)</f>
        <v>4.2963369963370066E-2</v>
      </c>
      <c r="D303" s="287">
        <f t="shared" si="32"/>
        <v>100000000</v>
      </c>
      <c r="E303" s="287">
        <f>AVERAGE($D$3:D303)</f>
        <v>32558139.534883723</v>
      </c>
      <c r="F303" s="115"/>
      <c r="G303" s="115"/>
      <c r="H303" s="287">
        <f t="shared" si="33"/>
        <v>50000000</v>
      </c>
      <c r="I303" s="287">
        <f>AVERAGE($H$3:H303)</f>
        <v>14285714.285714285</v>
      </c>
      <c r="J303" s="288"/>
      <c r="K303" s="288"/>
      <c r="L303" s="288"/>
      <c r="M303" s="288">
        <f t="shared" si="34"/>
        <v>50000000</v>
      </c>
      <c r="N303" s="287">
        <f>AVERAGE($M$3:M303)</f>
        <v>12956810.631229237</v>
      </c>
      <c r="O303" s="288"/>
      <c r="P303" s="288"/>
      <c r="Q303" s="288"/>
      <c r="R303" s="288">
        <f t="shared" si="35"/>
        <v>230000000</v>
      </c>
      <c r="S303" s="287">
        <f>AVERAGE($R$3:R303)</f>
        <v>44318936.87707641</v>
      </c>
      <c r="T303" s="288"/>
      <c r="U303" s="288"/>
      <c r="V303" s="288"/>
      <c r="W303" s="288">
        <f t="shared" si="36"/>
        <v>80000000</v>
      </c>
      <c r="X303" s="287">
        <f>AVERAGE($W$3:W303)</f>
        <v>14883720.930232558</v>
      </c>
      <c r="Y303" s="288"/>
      <c r="Z303" s="288"/>
      <c r="AA303" s="288"/>
      <c r="AB303" s="288">
        <f t="shared" si="37"/>
        <v>50000000</v>
      </c>
      <c r="AC303" s="287">
        <f>AVERAGE($AB$3:AB303)</f>
        <v>5166666.666666667</v>
      </c>
      <c r="AD303" s="288"/>
      <c r="AE303" s="288"/>
      <c r="AF303" s="288"/>
      <c r="AG303" s="167">
        <f t="shared" si="38"/>
        <v>45000000</v>
      </c>
      <c r="AH303" s="287">
        <f>AVERAGE($AG$3:AG303)</f>
        <v>2765780.7308970098</v>
      </c>
      <c r="AK303" s="288"/>
      <c r="AL303" s="287">
        <f t="shared" si="39"/>
        <v>29500000</v>
      </c>
      <c r="AM303" s="287">
        <f>AVERAGE($AL$3:AL303)</f>
        <v>9166112.9568106309</v>
      </c>
      <c r="AQ303" s="289">
        <v>0</v>
      </c>
    </row>
    <row r="304" spans="1:43">
      <c r="A304" s="115">
        <v>44498</v>
      </c>
      <c r="B304" s="11">
        <v>4.2599999999999999E-2</v>
      </c>
      <c r="C304" s="34">
        <f>AVERAGE($B$3:B304)</f>
        <v>4.296204379562054E-2</v>
      </c>
      <c r="D304" s="287">
        <f t="shared" si="32"/>
        <v>100000000</v>
      </c>
      <c r="E304" s="287">
        <f>AVERAGE($D$3:D304)</f>
        <v>32781456.953642383</v>
      </c>
      <c r="F304" s="115"/>
      <c r="G304" s="115"/>
      <c r="H304" s="287">
        <f t="shared" si="33"/>
        <v>50000000</v>
      </c>
      <c r="I304" s="287">
        <f>AVERAGE($H$3:H304)</f>
        <v>14403973.509933775</v>
      </c>
      <c r="J304" s="288"/>
      <c r="K304" s="288"/>
      <c r="L304" s="288"/>
      <c r="M304" s="288">
        <f t="shared" si="34"/>
        <v>50000000</v>
      </c>
      <c r="N304" s="287">
        <f>AVERAGE($M$3:M304)</f>
        <v>13079470.198675497</v>
      </c>
      <c r="O304" s="288"/>
      <c r="P304" s="288"/>
      <c r="Q304" s="288"/>
      <c r="R304" s="288">
        <f t="shared" si="35"/>
        <v>230000000</v>
      </c>
      <c r="S304" s="287">
        <f>AVERAGE($R$3:R304)</f>
        <v>44933774.834437087</v>
      </c>
      <c r="T304" s="288"/>
      <c r="U304" s="288"/>
      <c r="V304" s="288"/>
      <c r="W304" s="288">
        <f t="shared" si="36"/>
        <v>80000000</v>
      </c>
      <c r="X304" s="287">
        <f>AVERAGE($W$3:W304)</f>
        <v>15099337.748344371</v>
      </c>
      <c r="Y304" s="288"/>
      <c r="Z304" s="288"/>
      <c r="AA304" s="288"/>
      <c r="AB304" s="288">
        <f t="shared" si="37"/>
        <v>50000000</v>
      </c>
      <c r="AC304" s="287">
        <f>AVERAGE($AB$3:AB304)</f>
        <v>5315614.6179401996</v>
      </c>
      <c r="AD304" s="288"/>
      <c r="AE304" s="288"/>
      <c r="AF304" s="288"/>
      <c r="AG304" s="167">
        <f t="shared" si="38"/>
        <v>49500000</v>
      </c>
      <c r="AH304" s="287">
        <f>AVERAGE($AG$3:AG304)</f>
        <v>2920529.8013245035</v>
      </c>
      <c r="AI304" s="167">
        <v>4500000</v>
      </c>
      <c r="AK304" s="288"/>
      <c r="AL304" s="287">
        <f t="shared" si="39"/>
        <v>29500000</v>
      </c>
      <c r="AM304" s="287">
        <f>AVERAGE($AL$3:AL304)</f>
        <v>9233443.7086092718</v>
      </c>
      <c r="AQ304" s="289">
        <v>0</v>
      </c>
    </row>
    <row r="305" spans="1:43">
      <c r="A305" s="115">
        <v>44499</v>
      </c>
      <c r="B305" s="11">
        <v>4.2599999999999999E-2</v>
      </c>
      <c r="C305" s="34">
        <f>AVERAGE($B$3:B305)</f>
        <v>4.2960727272727373E-2</v>
      </c>
      <c r="D305" s="287">
        <f t="shared" si="32"/>
        <v>100000000</v>
      </c>
      <c r="E305" s="287">
        <f>AVERAGE($D$3:D305)</f>
        <v>33003300.330033004</v>
      </c>
      <c r="F305" s="115"/>
      <c r="G305" s="115"/>
      <c r="H305" s="287">
        <f t="shared" si="33"/>
        <v>50000000</v>
      </c>
      <c r="I305" s="287">
        <f>AVERAGE($H$3:H305)</f>
        <v>14521452.145214522</v>
      </c>
      <c r="J305" s="288"/>
      <c r="K305" s="288"/>
      <c r="L305" s="288"/>
      <c r="M305" s="288">
        <f t="shared" si="34"/>
        <v>50000000</v>
      </c>
      <c r="N305" s="287">
        <f>AVERAGE($M$3:M305)</f>
        <v>13201320.132013202</v>
      </c>
      <c r="O305" s="288"/>
      <c r="P305" s="288"/>
      <c r="Q305" s="288"/>
      <c r="R305" s="288">
        <f t="shared" si="35"/>
        <v>230000000</v>
      </c>
      <c r="S305" s="287">
        <f>AVERAGE($R$3:R305)</f>
        <v>45544554.455445543</v>
      </c>
      <c r="T305" s="288"/>
      <c r="U305" s="288"/>
      <c r="V305" s="288"/>
      <c r="W305" s="288">
        <f t="shared" si="36"/>
        <v>80000000</v>
      </c>
      <c r="X305" s="287">
        <f>AVERAGE($W$3:W305)</f>
        <v>15313531.353135314</v>
      </c>
      <c r="Y305" s="288"/>
      <c r="Z305" s="288"/>
      <c r="AA305" s="288"/>
      <c r="AB305" s="288">
        <f t="shared" si="37"/>
        <v>50000000</v>
      </c>
      <c r="AC305" s="287">
        <f>AVERAGE($AB$3:AB305)</f>
        <v>5463576.1589403972</v>
      </c>
      <c r="AD305" s="288"/>
      <c r="AE305" s="288"/>
      <c r="AF305" s="288"/>
      <c r="AG305" s="167">
        <f t="shared" si="38"/>
        <v>49500000</v>
      </c>
      <c r="AH305" s="287">
        <f>AVERAGE($AG$3:AG305)</f>
        <v>3074257.425742574</v>
      </c>
      <c r="AK305" s="288"/>
      <c r="AL305" s="287">
        <f t="shared" si="39"/>
        <v>29500000</v>
      </c>
      <c r="AM305" s="287">
        <f>AVERAGE($AL$3:AL305)</f>
        <v>9300330.0330033004</v>
      </c>
      <c r="AQ305" s="289">
        <v>0</v>
      </c>
    </row>
    <row r="306" spans="1:43">
      <c r="A306" s="115">
        <v>44500</v>
      </c>
      <c r="B306" s="11">
        <v>4.2599999999999999E-2</v>
      </c>
      <c r="C306" s="34">
        <f>AVERAGE($B$3:B306)</f>
        <v>4.2959420289855173E-2</v>
      </c>
      <c r="D306" s="287">
        <f t="shared" si="32"/>
        <v>100000000</v>
      </c>
      <c r="E306" s="287">
        <f>AVERAGE($D$3:D306)</f>
        <v>33223684.210526317</v>
      </c>
      <c r="F306" s="115"/>
      <c r="G306" s="115"/>
      <c r="H306" s="287">
        <f t="shared" si="33"/>
        <v>50000000</v>
      </c>
      <c r="I306" s="287">
        <f>AVERAGE($H$3:H306)</f>
        <v>14638157.894736841</v>
      </c>
      <c r="J306" s="288"/>
      <c r="K306" s="288"/>
      <c r="L306" s="288"/>
      <c r="M306" s="288">
        <f t="shared" si="34"/>
        <v>50000000</v>
      </c>
      <c r="N306" s="287">
        <f>AVERAGE($M$3:M306)</f>
        <v>13322368.421052631</v>
      </c>
      <c r="O306" s="288"/>
      <c r="P306" s="288"/>
      <c r="Q306" s="288"/>
      <c r="R306" s="288">
        <f t="shared" si="35"/>
        <v>230000000</v>
      </c>
      <c r="S306" s="287">
        <f>AVERAGE($R$3:R306)</f>
        <v>46151315.789473683</v>
      </c>
      <c r="T306" s="288"/>
      <c r="U306" s="288"/>
      <c r="V306" s="288"/>
      <c r="W306" s="288">
        <f t="shared" si="36"/>
        <v>80000000</v>
      </c>
      <c r="X306" s="287">
        <f>AVERAGE($W$3:W306)</f>
        <v>15526315.789473685</v>
      </c>
      <c r="Y306" s="288"/>
      <c r="Z306" s="288"/>
      <c r="AA306" s="288"/>
      <c r="AB306" s="288">
        <f t="shared" si="37"/>
        <v>50000000</v>
      </c>
      <c r="AC306" s="287">
        <f>AVERAGE($AB$3:AB306)</f>
        <v>5610561.0561056109</v>
      </c>
      <c r="AD306" s="288"/>
      <c r="AE306" s="288"/>
      <c r="AF306" s="288"/>
      <c r="AG306" s="167">
        <f t="shared" si="38"/>
        <v>49500000</v>
      </c>
      <c r="AH306" s="287">
        <f>AVERAGE($AG$3:AG306)</f>
        <v>3226973.6842105263</v>
      </c>
      <c r="AK306" s="288"/>
      <c r="AL306" s="287">
        <f t="shared" si="39"/>
        <v>29500000</v>
      </c>
      <c r="AM306" s="287">
        <f>AVERAGE($AL$3:AL306)</f>
        <v>9366776.3157894742</v>
      </c>
      <c r="AQ306" s="289">
        <v>0</v>
      </c>
    </row>
    <row r="307" spans="1:43">
      <c r="A307" s="115">
        <v>44501</v>
      </c>
      <c r="B307" s="11">
        <v>4.2599999999999999E-2</v>
      </c>
      <c r="C307" s="34">
        <f>AVERAGE($B$3:B307)</f>
        <v>4.2958122743682416E-2</v>
      </c>
      <c r="D307" s="287">
        <f t="shared" si="32"/>
        <v>100000000</v>
      </c>
      <c r="E307" s="287">
        <f>AVERAGE($D$3:D307)</f>
        <v>33442622.950819671</v>
      </c>
      <c r="F307" s="115"/>
      <c r="G307" s="115"/>
      <c r="H307" s="287">
        <f t="shared" si="33"/>
        <v>50000000</v>
      </c>
      <c r="I307" s="287">
        <f>AVERAGE($H$3:H307)</f>
        <v>14754098.360655738</v>
      </c>
      <c r="J307" s="288"/>
      <c r="K307" s="288"/>
      <c r="L307" s="288"/>
      <c r="M307" s="288">
        <f t="shared" si="34"/>
        <v>50000000</v>
      </c>
      <c r="N307" s="287">
        <f>AVERAGE($M$3:M307)</f>
        <v>13442622.950819673</v>
      </c>
      <c r="O307" s="288"/>
      <c r="P307" s="288"/>
      <c r="Q307" s="288"/>
      <c r="R307" s="288">
        <f t="shared" si="35"/>
        <v>230000000</v>
      </c>
      <c r="S307" s="287">
        <f>AVERAGE($R$3:R307)</f>
        <v>46754098.36065574</v>
      </c>
      <c r="T307" s="288"/>
      <c r="U307" s="288"/>
      <c r="V307" s="288"/>
      <c r="W307" s="288">
        <f t="shared" si="36"/>
        <v>80000000</v>
      </c>
      <c r="X307" s="287">
        <f>AVERAGE($W$3:W307)</f>
        <v>15737704.918032788</v>
      </c>
      <c r="Y307" s="288"/>
      <c r="Z307" s="288"/>
      <c r="AA307" s="288"/>
      <c r="AB307" s="288">
        <f t="shared" si="37"/>
        <v>50000000</v>
      </c>
      <c r="AC307" s="287">
        <f>AVERAGE($AB$3:AB307)</f>
        <v>5756578.9473684207</v>
      </c>
      <c r="AD307" s="288"/>
      <c r="AE307" s="288"/>
      <c r="AF307" s="288"/>
      <c r="AG307" s="167">
        <f t="shared" si="38"/>
        <v>49500000</v>
      </c>
      <c r="AH307" s="287">
        <f>AVERAGE($AG$3:AG307)</f>
        <v>3378688.524590164</v>
      </c>
      <c r="AK307" s="288"/>
      <c r="AL307" s="287">
        <f t="shared" si="39"/>
        <v>29500000</v>
      </c>
      <c r="AM307" s="287">
        <f>AVERAGE($AL$3:AL307)</f>
        <v>9432786.8852459025</v>
      </c>
      <c r="AQ307" s="289">
        <v>0</v>
      </c>
    </row>
    <row r="308" spans="1:43">
      <c r="A308" s="115">
        <v>44502</v>
      </c>
      <c r="B308" s="11">
        <v>4.2599999999999999E-2</v>
      </c>
      <c r="C308" s="34">
        <f>AVERAGE($B$3:B308)</f>
        <v>4.2956834532374207E-2</v>
      </c>
      <c r="D308" s="287">
        <f t="shared" si="32"/>
        <v>100000000</v>
      </c>
      <c r="E308" s="287">
        <f>AVERAGE($D$3:D308)</f>
        <v>33660130.71895425</v>
      </c>
      <c r="F308" s="115"/>
      <c r="G308" s="115"/>
      <c r="H308" s="287">
        <f t="shared" si="33"/>
        <v>50000000</v>
      </c>
      <c r="I308" s="287">
        <f>AVERAGE($H$3:H308)</f>
        <v>14869281.045751633</v>
      </c>
      <c r="J308" s="288"/>
      <c r="K308" s="288"/>
      <c r="L308" s="288"/>
      <c r="M308" s="288">
        <f t="shared" si="34"/>
        <v>50000000</v>
      </c>
      <c r="N308" s="287">
        <f>AVERAGE($M$3:M308)</f>
        <v>13562091.503267974</v>
      </c>
      <c r="O308" s="288"/>
      <c r="P308" s="288"/>
      <c r="Q308" s="288"/>
      <c r="R308" s="288">
        <f t="shared" si="35"/>
        <v>230000000</v>
      </c>
      <c r="S308" s="287">
        <f>AVERAGE($R$3:R308)</f>
        <v>47352941.176470585</v>
      </c>
      <c r="T308" s="288"/>
      <c r="U308" s="288"/>
      <c r="V308" s="288"/>
      <c r="W308" s="288">
        <f t="shared" si="36"/>
        <v>80000000</v>
      </c>
      <c r="X308" s="287">
        <f>AVERAGE($W$3:W308)</f>
        <v>15947712.418300653</v>
      </c>
      <c r="Y308" s="288"/>
      <c r="Z308" s="288"/>
      <c r="AA308" s="288"/>
      <c r="AB308" s="288">
        <f t="shared" si="37"/>
        <v>50000000</v>
      </c>
      <c r="AC308" s="287">
        <f>AVERAGE($AB$3:AB308)</f>
        <v>5901639.3442622954</v>
      </c>
      <c r="AD308" s="288"/>
      <c r="AE308" s="288"/>
      <c r="AF308" s="288"/>
      <c r="AG308" s="167">
        <f t="shared" si="38"/>
        <v>49500000</v>
      </c>
      <c r="AH308" s="287">
        <f>AVERAGE($AG$3:AG308)</f>
        <v>3529411.7647058824</v>
      </c>
      <c r="AK308" s="288"/>
      <c r="AL308" s="287">
        <f t="shared" si="39"/>
        <v>29500000</v>
      </c>
      <c r="AM308" s="287">
        <f>AVERAGE($AL$3:AL308)</f>
        <v>9498366.0130718946</v>
      </c>
      <c r="AQ308" s="289">
        <v>0</v>
      </c>
    </row>
    <row r="309" spans="1:43">
      <c r="A309" s="115">
        <v>44503</v>
      </c>
      <c r="B309" s="11">
        <v>4.2599999999999999E-2</v>
      </c>
      <c r="C309" s="34">
        <f>AVERAGE($B$3:B309)</f>
        <v>4.2955555555555656E-2</v>
      </c>
      <c r="D309" s="287">
        <f t="shared" si="32"/>
        <v>100000000</v>
      </c>
      <c r="E309" s="287">
        <f>AVERAGE($D$3:D309)</f>
        <v>33876221.498371333</v>
      </c>
      <c r="F309" s="115"/>
      <c r="G309" s="115"/>
      <c r="H309" s="287">
        <f t="shared" si="33"/>
        <v>50000000</v>
      </c>
      <c r="I309" s="287">
        <f>AVERAGE($H$3:H309)</f>
        <v>14983713.355048859</v>
      </c>
      <c r="J309" s="288"/>
      <c r="K309" s="288"/>
      <c r="L309" s="288"/>
      <c r="M309" s="288">
        <f t="shared" si="34"/>
        <v>50000000</v>
      </c>
      <c r="N309" s="287">
        <f>AVERAGE($M$3:M309)</f>
        <v>13680781.758957654</v>
      </c>
      <c r="O309" s="288"/>
      <c r="P309" s="288"/>
      <c r="Q309" s="288"/>
      <c r="R309" s="288">
        <f t="shared" si="35"/>
        <v>230000000</v>
      </c>
      <c r="S309" s="287">
        <f>AVERAGE($R$3:R309)</f>
        <v>47947882.736156352</v>
      </c>
      <c r="T309" s="288"/>
      <c r="U309" s="288"/>
      <c r="V309" s="288"/>
      <c r="W309" s="288">
        <f t="shared" si="36"/>
        <v>80000000</v>
      </c>
      <c r="X309" s="287">
        <f>AVERAGE($W$3:W309)</f>
        <v>16156351.791530944</v>
      </c>
      <c r="Y309" s="288"/>
      <c r="Z309" s="288"/>
      <c r="AA309" s="288"/>
      <c r="AB309" s="288">
        <f t="shared" si="37"/>
        <v>50000000</v>
      </c>
      <c r="AC309" s="287">
        <f>AVERAGE($AB$3:AB309)</f>
        <v>6045751.6339869285</v>
      </c>
      <c r="AD309" s="288"/>
      <c r="AE309" s="288"/>
      <c r="AF309" s="288"/>
      <c r="AG309" s="167">
        <f t="shared" si="38"/>
        <v>49500000</v>
      </c>
      <c r="AH309" s="287">
        <f>AVERAGE($AG$3:AG309)</f>
        <v>3679153.0944625409</v>
      </c>
      <c r="AK309" s="288"/>
      <c r="AL309" s="287">
        <f t="shared" si="39"/>
        <v>29500000</v>
      </c>
      <c r="AM309" s="287">
        <f>AVERAGE($AL$3:AL309)</f>
        <v>9563517.9153094459</v>
      </c>
      <c r="AQ309" s="289">
        <v>0</v>
      </c>
    </row>
    <row r="310" spans="1:43">
      <c r="A310" s="115">
        <v>44504</v>
      </c>
      <c r="B310" s="11">
        <v>4.2599999999999999E-2</v>
      </c>
      <c r="C310" s="34">
        <f>AVERAGE($B$3:B310)</f>
        <v>4.295428571428582E-2</v>
      </c>
      <c r="D310" s="287">
        <f t="shared" si="32"/>
        <v>100000000</v>
      </c>
      <c r="E310" s="287">
        <f>AVERAGE($D$3:D310)</f>
        <v>34090909.090909094</v>
      </c>
      <c r="F310" s="115"/>
      <c r="G310" s="115"/>
      <c r="H310" s="287">
        <f t="shared" si="33"/>
        <v>50000000</v>
      </c>
      <c r="I310" s="287">
        <f>AVERAGE($H$3:H310)</f>
        <v>15097402.597402597</v>
      </c>
      <c r="J310" s="288"/>
      <c r="K310" s="288"/>
      <c r="L310" s="288"/>
      <c r="M310" s="288">
        <f t="shared" si="34"/>
        <v>50000000</v>
      </c>
      <c r="N310" s="287">
        <f>AVERAGE($M$3:M310)</f>
        <v>13798701.298701299</v>
      </c>
      <c r="O310" s="288"/>
      <c r="P310" s="288"/>
      <c r="Q310" s="288"/>
      <c r="R310" s="288">
        <f t="shared" si="35"/>
        <v>230000000</v>
      </c>
      <c r="S310" s="287">
        <f>AVERAGE($R$3:R310)</f>
        <v>48538961.038961038</v>
      </c>
      <c r="T310" s="288"/>
      <c r="U310" s="288"/>
      <c r="V310" s="288"/>
      <c r="W310" s="288">
        <f t="shared" si="36"/>
        <v>80000000</v>
      </c>
      <c r="X310" s="287">
        <f>AVERAGE($W$3:W310)</f>
        <v>16363636.363636363</v>
      </c>
      <c r="Y310" s="288"/>
      <c r="Z310" s="288"/>
      <c r="AA310" s="288"/>
      <c r="AB310" s="288">
        <f t="shared" si="37"/>
        <v>50000000</v>
      </c>
      <c r="AC310" s="287">
        <f>AVERAGE($AB$3:AB310)</f>
        <v>6188925.0814332245</v>
      </c>
      <c r="AD310" s="288"/>
      <c r="AE310" s="288"/>
      <c r="AF310" s="288"/>
      <c r="AG310" s="167">
        <f t="shared" si="38"/>
        <v>49500000</v>
      </c>
      <c r="AH310" s="287">
        <f>AVERAGE($AG$3:AG310)</f>
        <v>3827922.0779220778</v>
      </c>
      <c r="AK310" s="288"/>
      <c r="AL310" s="287">
        <f t="shared" si="39"/>
        <v>29500000</v>
      </c>
      <c r="AM310" s="287">
        <f>AVERAGE($AL$3:AL310)</f>
        <v>9628246.7532467525</v>
      </c>
      <c r="AQ310" s="289">
        <v>0</v>
      </c>
    </row>
    <row r="311" spans="1:43">
      <c r="A311" s="115">
        <v>44505</v>
      </c>
      <c r="B311" s="11">
        <v>4.2599999999999999E-2</v>
      </c>
      <c r="C311" s="34">
        <f>AVERAGE($B$3:B311)</f>
        <v>4.2953024911032131E-2</v>
      </c>
      <c r="D311" s="287">
        <f t="shared" si="32"/>
        <v>100000000</v>
      </c>
      <c r="E311" s="287">
        <f>AVERAGE($D$3:D311)</f>
        <v>34304207.119741097</v>
      </c>
      <c r="F311" s="115"/>
      <c r="G311" s="115"/>
      <c r="H311" s="287">
        <f t="shared" si="33"/>
        <v>50000000</v>
      </c>
      <c r="I311" s="287">
        <f>AVERAGE($H$3:H311)</f>
        <v>15210355.987055017</v>
      </c>
      <c r="J311" s="288"/>
      <c r="K311" s="288"/>
      <c r="L311" s="288"/>
      <c r="M311" s="288">
        <f t="shared" si="34"/>
        <v>50000000</v>
      </c>
      <c r="N311" s="287">
        <f>AVERAGE($M$3:M311)</f>
        <v>13915857.605177993</v>
      </c>
      <c r="O311" s="288"/>
      <c r="P311" s="288"/>
      <c r="Q311" s="288"/>
      <c r="R311" s="288">
        <f t="shared" si="35"/>
        <v>230000000</v>
      </c>
      <c r="S311" s="287">
        <f>AVERAGE($R$3:R311)</f>
        <v>49126213.59223301</v>
      </c>
      <c r="T311" s="288"/>
      <c r="U311" s="288"/>
      <c r="V311" s="288"/>
      <c r="W311" s="288">
        <f t="shared" si="36"/>
        <v>80000000</v>
      </c>
      <c r="X311" s="287">
        <f>AVERAGE($W$3:W311)</f>
        <v>16569579.28802589</v>
      </c>
      <c r="Y311" s="288"/>
      <c r="Z311" s="288"/>
      <c r="AA311" s="288"/>
      <c r="AB311" s="288">
        <f t="shared" si="37"/>
        <v>50000000</v>
      </c>
      <c r="AC311" s="287">
        <f>AVERAGE($AB$3:AB311)</f>
        <v>6331168.8311688313</v>
      </c>
      <c r="AD311" s="288"/>
      <c r="AE311" s="288"/>
      <c r="AF311" s="288"/>
      <c r="AG311" s="167">
        <f t="shared" si="38"/>
        <v>49500000</v>
      </c>
      <c r="AH311" s="287">
        <f>AVERAGE($AG$3:AG311)</f>
        <v>3975728.1553398059</v>
      </c>
      <c r="AK311" s="288"/>
      <c r="AL311" s="287">
        <f t="shared" si="39"/>
        <v>29500000</v>
      </c>
      <c r="AM311" s="287">
        <f>AVERAGE($AL$3:AL311)</f>
        <v>9692556.6343042068</v>
      </c>
      <c r="AQ311" s="289">
        <v>0</v>
      </c>
    </row>
    <row r="312" spans="1:43">
      <c r="A312" s="115">
        <v>44506</v>
      </c>
      <c r="B312" s="11">
        <v>4.2599999999999999E-2</v>
      </c>
      <c r="C312" s="34">
        <f>AVERAGE($B$3:B312)</f>
        <v>4.2951773049645495E-2</v>
      </c>
      <c r="D312" s="287">
        <f t="shared" si="32"/>
        <v>100000000</v>
      </c>
      <c r="E312" s="287">
        <f>AVERAGE($D$3:D312)</f>
        <v>34516129.032258064</v>
      </c>
      <c r="F312" s="115"/>
      <c r="G312" s="115"/>
      <c r="H312" s="287">
        <f t="shared" si="33"/>
        <v>50000000</v>
      </c>
      <c r="I312" s="287">
        <f>AVERAGE($H$3:H312)</f>
        <v>15322580.64516129</v>
      </c>
      <c r="J312" s="288"/>
      <c r="K312" s="288"/>
      <c r="L312" s="288"/>
      <c r="M312" s="288">
        <f t="shared" si="34"/>
        <v>50000000</v>
      </c>
      <c r="N312" s="287">
        <f>AVERAGE($M$3:M312)</f>
        <v>14032258.064516129</v>
      </c>
      <c r="O312" s="288"/>
      <c r="P312" s="288"/>
      <c r="Q312" s="288"/>
      <c r="R312" s="288">
        <f t="shared" si="35"/>
        <v>230000000</v>
      </c>
      <c r="S312" s="287">
        <f>AVERAGE($R$3:R312)</f>
        <v>49709677.419354841</v>
      </c>
      <c r="T312" s="288"/>
      <c r="U312" s="288"/>
      <c r="V312" s="288"/>
      <c r="W312" s="288">
        <f t="shared" si="36"/>
        <v>80000000</v>
      </c>
      <c r="X312" s="287">
        <f>AVERAGE($W$3:W312)</f>
        <v>16774193.548387097</v>
      </c>
      <c r="Y312" s="288"/>
      <c r="Z312" s="288"/>
      <c r="AA312" s="288"/>
      <c r="AB312" s="288">
        <f t="shared" si="37"/>
        <v>50000000</v>
      </c>
      <c r="AC312" s="287">
        <f>AVERAGE($AB$3:AB312)</f>
        <v>6472491.909385113</v>
      </c>
      <c r="AD312" s="288"/>
      <c r="AE312" s="288"/>
      <c r="AF312" s="288"/>
      <c r="AG312" s="167">
        <f t="shared" si="38"/>
        <v>49500000</v>
      </c>
      <c r="AH312" s="287">
        <f>AVERAGE($AG$3:AG312)</f>
        <v>4122580.6451612902</v>
      </c>
      <c r="AK312" s="288"/>
      <c r="AL312" s="287">
        <f t="shared" si="39"/>
        <v>29500000</v>
      </c>
      <c r="AM312" s="287">
        <f>AVERAGE($AL$3:AL312)</f>
        <v>9756451.6129032262</v>
      </c>
      <c r="AQ312" s="289">
        <v>0</v>
      </c>
    </row>
    <row r="313" spans="1:43">
      <c r="A313" s="115">
        <v>44507</v>
      </c>
      <c r="B313" s="11">
        <v>4.2599999999999999E-2</v>
      </c>
      <c r="C313" s="34">
        <f>AVERAGE($B$3:B313)</f>
        <v>4.2950530035335791E-2</v>
      </c>
      <c r="D313" s="287">
        <f t="shared" si="32"/>
        <v>100000000</v>
      </c>
      <c r="E313" s="287">
        <f>AVERAGE($D$3:D313)</f>
        <v>34726688.102893889</v>
      </c>
      <c r="F313" s="115"/>
      <c r="G313" s="115"/>
      <c r="H313" s="287">
        <f t="shared" si="33"/>
        <v>50000000</v>
      </c>
      <c r="I313" s="287">
        <f>AVERAGE($H$3:H313)</f>
        <v>15434083.601286173</v>
      </c>
      <c r="J313" s="288"/>
      <c r="K313" s="288"/>
      <c r="L313" s="288"/>
      <c r="M313" s="288">
        <f t="shared" si="34"/>
        <v>50000000</v>
      </c>
      <c r="N313" s="287">
        <f>AVERAGE($M$3:M313)</f>
        <v>14147909.96784566</v>
      </c>
      <c r="O313" s="288"/>
      <c r="P313" s="288"/>
      <c r="Q313" s="288"/>
      <c r="R313" s="288">
        <f t="shared" si="35"/>
        <v>230000000</v>
      </c>
      <c r="S313" s="287">
        <f>AVERAGE($R$3:R313)</f>
        <v>50289389.067524113</v>
      </c>
      <c r="T313" s="288"/>
      <c r="U313" s="288"/>
      <c r="V313" s="288"/>
      <c r="W313" s="288">
        <f t="shared" si="36"/>
        <v>80000000</v>
      </c>
      <c r="X313" s="287">
        <f>AVERAGE($W$3:W313)</f>
        <v>16977491.961414792</v>
      </c>
      <c r="Y313" s="288"/>
      <c r="Z313" s="288"/>
      <c r="AA313" s="288"/>
      <c r="AB313" s="288">
        <f t="shared" si="37"/>
        <v>50000000</v>
      </c>
      <c r="AC313" s="287">
        <f>AVERAGE($AB$3:AB313)</f>
        <v>6612903.2258064514</v>
      </c>
      <c r="AD313" s="288"/>
      <c r="AE313" s="288"/>
      <c r="AF313" s="288"/>
      <c r="AG313" s="167">
        <f t="shared" si="38"/>
        <v>49500000</v>
      </c>
      <c r="AH313" s="287">
        <f>AVERAGE($AG$3:AG313)</f>
        <v>4268488.745980707</v>
      </c>
      <c r="AK313" s="288"/>
      <c r="AL313" s="287">
        <f t="shared" si="39"/>
        <v>29500000</v>
      </c>
      <c r="AM313" s="287">
        <f>AVERAGE($AL$3:AL313)</f>
        <v>9819935.6913183276</v>
      </c>
      <c r="AQ313" s="289">
        <v>0</v>
      </c>
    </row>
    <row r="314" spans="1:43">
      <c r="A314" s="115">
        <v>44508</v>
      </c>
      <c r="B314" s="11">
        <v>4.2599999999999999E-2</v>
      </c>
      <c r="C314" s="34">
        <f>AVERAGE($B$3:B314)</f>
        <v>4.294929577464799E-2</v>
      </c>
      <c r="D314" s="287">
        <f t="shared" si="32"/>
        <v>100000000</v>
      </c>
      <c r="E314" s="287">
        <f>AVERAGE($D$3:D314)</f>
        <v>34935897.435897432</v>
      </c>
      <c r="F314" s="115"/>
      <c r="G314" s="115"/>
      <c r="H314" s="287">
        <f t="shared" si="33"/>
        <v>50000000</v>
      </c>
      <c r="I314" s="287">
        <f>AVERAGE($H$3:H314)</f>
        <v>15544871.794871794</v>
      </c>
      <c r="J314" s="288"/>
      <c r="K314" s="288"/>
      <c r="L314" s="288"/>
      <c r="M314" s="288">
        <f t="shared" si="34"/>
        <v>50000000</v>
      </c>
      <c r="N314" s="287">
        <f>AVERAGE($M$3:M314)</f>
        <v>14262820.512820512</v>
      </c>
      <c r="O314" s="288"/>
      <c r="P314" s="288"/>
      <c r="Q314" s="288"/>
      <c r="R314" s="288">
        <f t="shared" si="35"/>
        <v>230000000</v>
      </c>
      <c r="S314" s="287">
        <f>AVERAGE($R$3:R314)</f>
        <v>50865384.615384616</v>
      </c>
      <c r="T314" s="288"/>
      <c r="U314" s="288"/>
      <c r="V314" s="288"/>
      <c r="W314" s="288">
        <f t="shared" si="36"/>
        <v>80000000</v>
      </c>
      <c r="X314" s="287">
        <f>AVERAGE($W$3:W314)</f>
        <v>17179487.17948718</v>
      </c>
      <c r="Y314" s="288"/>
      <c r="Z314" s="288"/>
      <c r="AA314" s="288"/>
      <c r="AB314" s="288">
        <f t="shared" si="37"/>
        <v>50000000</v>
      </c>
      <c r="AC314" s="287">
        <f>AVERAGE($AB$3:AB314)</f>
        <v>6752411.5755627006</v>
      </c>
      <c r="AD314" s="288"/>
      <c r="AE314" s="288"/>
      <c r="AF314" s="288"/>
      <c r="AG314" s="167">
        <f t="shared" si="38"/>
        <v>49500000</v>
      </c>
      <c r="AH314" s="287">
        <f>AVERAGE($AG$3:AG314)</f>
        <v>4413461.538461538</v>
      </c>
      <c r="AK314" s="288"/>
      <c r="AL314" s="287">
        <f t="shared" si="39"/>
        <v>29500000</v>
      </c>
      <c r="AM314" s="287">
        <f>AVERAGE($AL$3:AL314)</f>
        <v>9883012.82051282</v>
      </c>
      <c r="AQ314" s="289">
        <v>0</v>
      </c>
    </row>
    <row r="315" spans="1:43">
      <c r="A315" s="115">
        <v>44509</v>
      </c>
      <c r="B315" s="11">
        <v>4.2599999999999999E-2</v>
      </c>
      <c r="C315" s="34">
        <f>AVERAGE($B$3:B315)</f>
        <v>4.2948070175438703E-2</v>
      </c>
      <c r="D315" s="287">
        <f t="shared" si="32"/>
        <v>100000000</v>
      </c>
      <c r="E315" s="287">
        <f>AVERAGE($D$3:D315)</f>
        <v>35143769.968051121</v>
      </c>
      <c r="F315" s="115"/>
      <c r="G315" s="115"/>
      <c r="H315" s="287">
        <f t="shared" si="33"/>
        <v>50000000</v>
      </c>
      <c r="I315" s="287">
        <f>AVERAGE($H$3:H315)</f>
        <v>15654952.076677317</v>
      </c>
      <c r="J315" s="288"/>
      <c r="K315" s="288"/>
      <c r="L315" s="288"/>
      <c r="M315" s="288">
        <f t="shared" si="34"/>
        <v>50000000</v>
      </c>
      <c r="N315" s="287">
        <f>AVERAGE($M$3:M315)</f>
        <v>14376996.805111822</v>
      </c>
      <c r="O315" s="288"/>
      <c r="P315" s="288"/>
      <c r="Q315" s="288"/>
      <c r="R315" s="288">
        <f t="shared" si="35"/>
        <v>230000000</v>
      </c>
      <c r="S315" s="287">
        <f>AVERAGE($R$3:R315)</f>
        <v>51437699.680511184</v>
      </c>
      <c r="T315" s="288"/>
      <c r="U315" s="288"/>
      <c r="V315" s="288"/>
      <c r="W315" s="288">
        <f t="shared" si="36"/>
        <v>80000000</v>
      </c>
      <c r="X315" s="287">
        <f>AVERAGE($W$3:W315)</f>
        <v>17380191.693290737</v>
      </c>
      <c r="Y315" s="288"/>
      <c r="Z315" s="288"/>
      <c r="AA315" s="288"/>
      <c r="AB315" s="288">
        <f t="shared" si="37"/>
        <v>50000000</v>
      </c>
      <c r="AC315" s="287">
        <f>AVERAGE($AB$3:AB315)</f>
        <v>6891025.641025641</v>
      </c>
      <c r="AD315" s="288"/>
      <c r="AE315" s="288"/>
      <c r="AF315" s="288"/>
      <c r="AG315" s="167">
        <f t="shared" si="38"/>
        <v>58300000</v>
      </c>
      <c r="AH315" s="287">
        <f>AVERAGE($AG$3:AG315)</f>
        <v>4585623.0031948881</v>
      </c>
      <c r="AI315" s="167">
        <v>8800000</v>
      </c>
      <c r="AK315" s="288"/>
      <c r="AL315" s="287">
        <f t="shared" si="39"/>
        <v>29500000</v>
      </c>
      <c r="AM315" s="287">
        <f>AVERAGE($AL$3:AL315)</f>
        <v>9945686.9009584673</v>
      </c>
      <c r="AQ315" s="289">
        <v>0</v>
      </c>
    </row>
    <row r="316" spans="1:43">
      <c r="A316" s="115">
        <v>44510</v>
      </c>
      <c r="B316" s="11">
        <v>4.2599999999999999E-2</v>
      </c>
      <c r="C316" s="34">
        <f>AVERAGE($B$3:B316)</f>
        <v>4.2946853146853252E-2</v>
      </c>
      <c r="D316" s="287">
        <f t="shared" si="32"/>
        <v>100000000</v>
      </c>
      <c r="E316" s="287">
        <f>AVERAGE($D$3:D316)</f>
        <v>35350318.471337579</v>
      </c>
      <c r="F316" s="115"/>
      <c r="G316" s="115"/>
      <c r="H316" s="287">
        <f t="shared" si="33"/>
        <v>50000000</v>
      </c>
      <c r="I316" s="287">
        <f>AVERAGE($H$3:H316)</f>
        <v>15764331.210191082</v>
      </c>
      <c r="J316" s="288"/>
      <c r="K316" s="288"/>
      <c r="L316" s="288"/>
      <c r="M316" s="288">
        <f t="shared" si="34"/>
        <v>50000000</v>
      </c>
      <c r="N316" s="287">
        <f>AVERAGE($M$3:M316)</f>
        <v>14490445.859872611</v>
      </c>
      <c r="O316" s="288"/>
      <c r="P316" s="288"/>
      <c r="Q316" s="288"/>
      <c r="R316" s="288">
        <f t="shared" si="35"/>
        <v>230000000</v>
      </c>
      <c r="S316" s="287">
        <f>AVERAGE($R$3:R316)</f>
        <v>52006369.426751591</v>
      </c>
      <c r="T316" s="288"/>
      <c r="U316" s="288"/>
      <c r="V316" s="288"/>
      <c r="W316" s="288">
        <f t="shared" si="36"/>
        <v>80000000</v>
      </c>
      <c r="X316" s="287">
        <f>AVERAGE($W$3:W316)</f>
        <v>17579617.834394906</v>
      </c>
      <c r="Y316" s="288"/>
      <c r="Z316" s="288"/>
      <c r="AA316" s="288"/>
      <c r="AB316" s="288">
        <f t="shared" si="37"/>
        <v>50000000</v>
      </c>
      <c r="AC316" s="287">
        <f>AVERAGE($AB$3:AB316)</f>
        <v>7028753.9936102238</v>
      </c>
      <c r="AD316" s="288"/>
      <c r="AE316" s="288"/>
      <c r="AF316" s="288"/>
      <c r="AG316" s="167">
        <f t="shared" si="38"/>
        <v>58300000</v>
      </c>
      <c r="AH316" s="287">
        <f>AVERAGE($AG$3:AG316)</f>
        <v>4756687.8980891723</v>
      </c>
      <c r="AK316" s="288"/>
      <c r="AL316" s="287">
        <f t="shared" si="39"/>
        <v>29500000</v>
      </c>
      <c r="AM316" s="287">
        <f>AVERAGE($AL$3:AL316)</f>
        <v>10007961.783439491</v>
      </c>
      <c r="AQ316" s="289">
        <v>0</v>
      </c>
    </row>
    <row r="317" spans="1:43">
      <c r="A317" s="115">
        <v>44511</v>
      </c>
      <c r="B317" s="11">
        <v>4.2599999999999999E-2</v>
      </c>
      <c r="C317" s="34">
        <f>AVERAGE($B$3:B317)</f>
        <v>4.2945644599303244E-2</v>
      </c>
      <c r="D317" s="287">
        <f t="shared" si="32"/>
        <v>100000000</v>
      </c>
      <c r="E317" s="287">
        <f>AVERAGE($D$3:D317)</f>
        <v>35555555.555555552</v>
      </c>
      <c r="F317" s="115"/>
      <c r="G317" s="115"/>
      <c r="H317" s="287">
        <f t="shared" si="33"/>
        <v>50000000</v>
      </c>
      <c r="I317" s="287">
        <f>AVERAGE($H$3:H317)</f>
        <v>15873015.873015873</v>
      </c>
      <c r="J317" s="288"/>
      <c r="K317" s="288"/>
      <c r="L317" s="288"/>
      <c r="M317" s="288">
        <f t="shared" si="34"/>
        <v>50000000</v>
      </c>
      <c r="N317" s="287">
        <f>AVERAGE($M$3:M317)</f>
        <v>14603174.603174603</v>
      </c>
      <c r="O317" s="288"/>
      <c r="P317" s="288"/>
      <c r="Q317" s="288"/>
      <c r="R317" s="288">
        <f t="shared" si="35"/>
        <v>230000000</v>
      </c>
      <c r="S317" s="287">
        <f>AVERAGE($R$3:R317)</f>
        <v>52571428.571428575</v>
      </c>
      <c r="T317" s="288"/>
      <c r="U317" s="288"/>
      <c r="V317" s="288"/>
      <c r="W317" s="288">
        <f t="shared" si="36"/>
        <v>80000000</v>
      </c>
      <c r="X317" s="287">
        <f>AVERAGE($W$3:W317)</f>
        <v>17777777.777777776</v>
      </c>
      <c r="Y317" s="288"/>
      <c r="Z317" s="288"/>
      <c r="AA317" s="288"/>
      <c r="AB317" s="288">
        <f t="shared" si="37"/>
        <v>50000000</v>
      </c>
      <c r="AC317" s="287">
        <f>AVERAGE($AB$3:AB317)</f>
        <v>7165605.0955414008</v>
      </c>
      <c r="AD317" s="288"/>
      <c r="AE317" s="288"/>
      <c r="AF317" s="288"/>
      <c r="AG317" s="167">
        <f t="shared" si="38"/>
        <v>58300000</v>
      </c>
      <c r="AH317" s="287">
        <f>AVERAGE($AG$3:AG317)</f>
        <v>4926666.666666667</v>
      </c>
      <c r="AK317" s="288"/>
      <c r="AL317" s="287">
        <f t="shared" si="39"/>
        <v>29500000</v>
      </c>
      <c r="AM317" s="287">
        <f>AVERAGE($AL$3:AL317)</f>
        <v>10069841.269841271</v>
      </c>
      <c r="AQ317" s="289">
        <v>0</v>
      </c>
    </row>
    <row r="318" spans="1:43">
      <c r="A318" s="115">
        <v>44512</v>
      </c>
      <c r="B318" s="11">
        <v>4.2599999999999999E-2</v>
      </c>
      <c r="C318" s="34">
        <f>AVERAGE($B$3:B318)</f>
        <v>4.2944444444444549E-2</v>
      </c>
      <c r="D318" s="287">
        <f t="shared" si="32"/>
        <v>100000000</v>
      </c>
      <c r="E318" s="287">
        <f>AVERAGE($D$3:D318)</f>
        <v>35759493.670886077</v>
      </c>
      <c r="F318" s="115"/>
      <c r="G318" s="115"/>
      <c r="H318" s="287">
        <f t="shared" si="33"/>
        <v>50000000</v>
      </c>
      <c r="I318" s="287">
        <f>AVERAGE($H$3:H318)</f>
        <v>15981012.658227848</v>
      </c>
      <c r="J318" s="288"/>
      <c r="K318" s="288"/>
      <c r="L318" s="288"/>
      <c r="M318" s="288">
        <f t="shared" si="34"/>
        <v>50000000</v>
      </c>
      <c r="N318" s="287">
        <f>AVERAGE($M$3:M318)</f>
        <v>14715189.873417722</v>
      </c>
      <c r="O318" s="288"/>
      <c r="P318" s="288"/>
      <c r="Q318" s="288"/>
      <c r="R318" s="288">
        <f t="shared" si="35"/>
        <v>230000000</v>
      </c>
      <c r="S318" s="287">
        <f>AVERAGE($R$3:R318)</f>
        <v>53132911.392405063</v>
      </c>
      <c r="T318" s="288"/>
      <c r="U318" s="288"/>
      <c r="V318" s="288"/>
      <c r="W318" s="288">
        <f t="shared" si="36"/>
        <v>80000000</v>
      </c>
      <c r="X318" s="287">
        <f>AVERAGE($W$3:W318)</f>
        <v>17974683.544303797</v>
      </c>
      <c r="Y318" s="288"/>
      <c r="Z318" s="288"/>
      <c r="AA318" s="288"/>
      <c r="AB318" s="288">
        <f t="shared" si="37"/>
        <v>50000000</v>
      </c>
      <c r="AC318" s="287">
        <f>AVERAGE($AB$3:AB318)</f>
        <v>7301587.3015873013</v>
      </c>
      <c r="AD318" s="288"/>
      <c r="AE318" s="288"/>
      <c r="AF318" s="288"/>
      <c r="AG318" s="167">
        <f t="shared" si="38"/>
        <v>58300000</v>
      </c>
      <c r="AH318" s="287">
        <f>AVERAGE($AG$3:AG318)</f>
        <v>5095569.6202531643</v>
      </c>
      <c r="AK318" s="288"/>
      <c r="AL318" s="287">
        <f t="shared" si="39"/>
        <v>29500000</v>
      </c>
      <c r="AM318" s="287">
        <f>AVERAGE($AL$3:AL318)</f>
        <v>10131329.113924051</v>
      </c>
      <c r="AQ318" s="289">
        <v>0</v>
      </c>
    </row>
    <row r="319" spans="1:43">
      <c r="A319" s="115">
        <v>44513</v>
      </c>
      <c r="B319" s="11">
        <v>4.2599999999999999E-2</v>
      </c>
      <c r="C319" s="34">
        <f>AVERAGE($B$3:B319)</f>
        <v>4.2943252595155815E-2</v>
      </c>
      <c r="D319" s="287">
        <f t="shared" si="32"/>
        <v>100000000</v>
      </c>
      <c r="E319" s="287">
        <f>AVERAGE($D$3:D319)</f>
        <v>35962145.110410094</v>
      </c>
      <c r="F319" s="115"/>
      <c r="G319" s="115"/>
      <c r="H319" s="287">
        <f t="shared" si="33"/>
        <v>50000000</v>
      </c>
      <c r="I319" s="287">
        <f>AVERAGE($H$3:H319)</f>
        <v>16088328.075709779</v>
      </c>
      <c r="J319" s="288"/>
      <c r="K319" s="288"/>
      <c r="L319" s="288"/>
      <c r="M319" s="288">
        <f t="shared" si="34"/>
        <v>50000000</v>
      </c>
      <c r="N319" s="287">
        <f>AVERAGE($M$3:M319)</f>
        <v>14826498.422712933</v>
      </c>
      <c r="O319" s="288"/>
      <c r="P319" s="288"/>
      <c r="Q319" s="288"/>
      <c r="R319" s="288">
        <f t="shared" si="35"/>
        <v>230000000</v>
      </c>
      <c r="S319" s="287">
        <f>AVERAGE($R$3:R319)</f>
        <v>53690851.735015772</v>
      </c>
      <c r="T319" s="288"/>
      <c r="U319" s="288"/>
      <c r="V319" s="288"/>
      <c r="W319" s="288">
        <f t="shared" si="36"/>
        <v>80000000</v>
      </c>
      <c r="X319" s="287">
        <f>AVERAGE($W$3:W319)</f>
        <v>18170347.003154576</v>
      </c>
      <c r="Y319" s="288"/>
      <c r="Z319" s="288"/>
      <c r="AA319" s="288"/>
      <c r="AB319" s="288">
        <f t="shared" si="37"/>
        <v>50000000</v>
      </c>
      <c r="AC319" s="287">
        <f>AVERAGE($AB$3:AB319)</f>
        <v>7436708.8607594939</v>
      </c>
      <c r="AD319" s="288"/>
      <c r="AE319" s="288"/>
      <c r="AF319" s="288"/>
      <c r="AG319" s="167">
        <f t="shared" si="38"/>
        <v>58300000</v>
      </c>
      <c r="AH319" s="287">
        <f>AVERAGE($AG$3:AG319)</f>
        <v>5263406.9400630919</v>
      </c>
      <c r="AK319" s="288"/>
      <c r="AL319" s="287">
        <f t="shared" si="39"/>
        <v>29500000</v>
      </c>
      <c r="AM319" s="287">
        <f>AVERAGE($AL$3:AL319)</f>
        <v>10192429.02208202</v>
      </c>
      <c r="AQ319" s="289">
        <v>0</v>
      </c>
    </row>
    <row r="320" spans="1:43">
      <c r="A320" s="115">
        <v>44514</v>
      </c>
      <c r="B320" s="11">
        <v>4.2599999999999999E-2</v>
      </c>
      <c r="C320" s="34">
        <f>AVERAGE($B$3:B320)</f>
        <v>4.2942068965517347E-2</v>
      </c>
      <c r="D320" s="287">
        <f t="shared" si="32"/>
        <v>100000000</v>
      </c>
      <c r="E320" s="287">
        <f>AVERAGE($D$3:D320)</f>
        <v>36163522.012578614</v>
      </c>
      <c r="F320" s="115"/>
      <c r="G320" s="115"/>
      <c r="H320" s="287">
        <f t="shared" si="33"/>
        <v>50000000</v>
      </c>
      <c r="I320" s="287">
        <f>AVERAGE($H$3:H320)</f>
        <v>16194968.553459119</v>
      </c>
      <c r="J320" s="288"/>
      <c r="K320" s="288"/>
      <c r="L320" s="288"/>
      <c r="M320" s="288">
        <f t="shared" si="34"/>
        <v>50000000</v>
      </c>
      <c r="N320" s="287">
        <f>AVERAGE($M$3:M320)</f>
        <v>14937106.918238994</v>
      </c>
      <c r="O320" s="288"/>
      <c r="P320" s="288"/>
      <c r="Q320" s="288"/>
      <c r="R320" s="288">
        <f t="shared" si="35"/>
        <v>230000000</v>
      </c>
      <c r="S320" s="287">
        <f>AVERAGE($R$3:R320)</f>
        <v>54245283.018867925</v>
      </c>
      <c r="T320" s="288"/>
      <c r="U320" s="288"/>
      <c r="V320" s="288"/>
      <c r="W320" s="288">
        <f t="shared" si="36"/>
        <v>80000000</v>
      </c>
      <c r="X320" s="287">
        <f>AVERAGE($W$3:W320)</f>
        <v>18364779.874213837</v>
      </c>
      <c r="Y320" s="288"/>
      <c r="Z320" s="288"/>
      <c r="AA320" s="288"/>
      <c r="AB320" s="288">
        <f t="shared" si="37"/>
        <v>50000000</v>
      </c>
      <c r="AC320" s="287">
        <f>AVERAGE($AB$3:AB320)</f>
        <v>7570977.9179810723</v>
      </c>
      <c r="AD320" s="288"/>
      <c r="AE320" s="288"/>
      <c r="AF320" s="288"/>
      <c r="AG320" s="167">
        <f t="shared" si="38"/>
        <v>58300000</v>
      </c>
      <c r="AH320" s="287">
        <f>AVERAGE($AG$3:AG320)</f>
        <v>5430188.6792452829</v>
      </c>
      <c r="AK320" s="288"/>
      <c r="AL320" s="287">
        <f t="shared" si="39"/>
        <v>29500000</v>
      </c>
      <c r="AM320" s="287">
        <f>AVERAGE($AL$3:AL320)</f>
        <v>10253144.65408805</v>
      </c>
      <c r="AQ320" s="289">
        <v>0</v>
      </c>
    </row>
    <row r="321" spans="1:43">
      <c r="A321" s="115">
        <v>44515</v>
      </c>
      <c r="B321" s="11">
        <v>4.2599999999999999E-2</v>
      </c>
      <c r="C321" s="34">
        <f>AVERAGE($B$3:B321)</f>
        <v>4.2940893470790484E-2</v>
      </c>
      <c r="D321" s="287">
        <f t="shared" si="32"/>
        <v>100000000</v>
      </c>
      <c r="E321" s="287">
        <f>AVERAGE($D$3:D321)</f>
        <v>36363636.363636367</v>
      </c>
      <c r="F321" s="115"/>
      <c r="G321" s="115"/>
      <c r="H321" s="287">
        <f t="shared" si="33"/>
        <v>50000000</v>
      </c>
      <c r="I321" s="287">
        <f>AVERAGE($H$3:H321)</f>
        <v>16300940.438871473</v>
      </c>
      <c r="J321" s="288"/>
      <c r="K321" s="288"/>
      <c r="L321" s="288"/>
      <c r="M321" s="288">
        <f t="shared" si="34"/>
        <v>50000000</v>
      </c>
      <c r="N321" s="287">
        <f>AVERAGE($M$3:M321)</f>
        <v>15047021.943573669</v>
      </c>
      <c r="O321" s="288"/>
      <c r="P321" s="288"/>
      <c r="Q321" s="288"/>
      <c r="R321" s="288">
        <f t="shared" si="35"/>
        <v>230000000</v>
      </c>
      <c r="S321" s="287">
        <f>AVERAGE($R$3:R321)</f>
        <v>54796238.244514108</v>
      </c>
      <c r="T321" s="288"/>
      <c r="U321" s="288"/>
      <c r="V321" s="288"/>
      <c r="W321" s="288">
        <f t="shared" si="36"/>
        <v>80000000</v>
      </c>
      <c r="X321" s="287">
        <f>AVERAGE($W$3:W321)</f>
        <v>18557993.730407525</v>
      </c>
      <c r="Y321" s="288"/>
      <c r="Z321" s="288"/>
      <c r="AA321" s="288"/>
      <c r="AB321" s="288">
        <f t="shared" si="37"/>
        <v>50000000</v>
      </c>
      <c r="AC321" s="287">
        <f>AVERAGE($AB$3:AB321)</f>
        <v>7704402.5157232704</v>
      </c>
      <c r="AD321" s="288"/>
      <c r="AE321" s="288"/>
      <c r="AF321" s="288"/>
      <c r="AG321" s="167">
        <f t="shared" si="38"/>
        <v>58300000</v>
      </c>
      <c r="AH321" s="287">
        <f>AVERAGE($AG$3:AG321)</f>
        <v>5595924.7648902824</v>
      </c>
      <c r="AK321" s="288"/>
      <c r="AL321" s="287">
        <f t="shared" si="39"/>
        <v>29500000</v>
      </c>
      <c r="AM321" s="287">
        <f>AVERAGE($AL$3:AL321)</f>
        <v>10313479.623824451</v>
      </c>
      <c r="AQ321" s="289">
        <v>0</v>
      </c>
    </row>
    <row r="322" spans="1:43">
      <c r="A322" s="115">
        <v>44516</v>
      </c>
      <c r="B322" s="11">
        <v>4.2599999999999999E-2</v>
      </c>
      <c r="C322" s="34">
        <f>AVERAGE($B$3:B322)</f>
        <v>4.2939726027397367E-2</v>
      </c>
      <c r="D322" s="287">
        <f t="shared" si="32"/>
        <v>100000000</v>
      </c>
      <c r="E322" s="287">
        <f>AVERAGE($D$3:D322)</f>
        <v>36562500</v>
      </c>
      <c r="F322" s="115"/>
      <c r="G322" s="115"/>
      <c r="H322" s="287">
        <f t="shared" si="33"/>
        <v>50000000</v>
      </c>
      <c r="I322" s="287">
        <f>AVERAGE($H$3:H322)</f>
        <v>16406250</v>
      </c>
      <c r="J322" s="288"/>
      <c r="K322" s="288"/>
      <c r="L322" s="288"/>
      <c r="M322" s="288">
        <f t="shared" si="34"/>
        <v>50000000</v>
      </c>
      <c r="N322" s="287">
        <f>AVERAGE($M$3:M322)</f>
        <v>15156250</v>
      </c>
      <c r="O322" s="288"/>
      <c r="P322" s="288"/>
      <c r="Q322" s="288"/>
      <c r="R322" s="288">
        <f t="shared" si="35"/>
        <v>230000000</v>
      </c>
      <c r="S322" s="287">
        <f>AVERAGE($R$3:R322)</f>
        <v>55343750</v>
      </c>
      <c r="T322" s="288"/>
      <c r="U322" s="288"/>
      <c r="V322" s="288"/>
      <c r="W322" s="288">
        <f t="shared" si="36"/>
        <v>80000000</v>
      </c>
      <c r="X322" s="287">
        <f>AVERAGE($W$3:W322)</f>
        <v>18750000</v>
      </c>
      <c r="Y322" s="288"/>
      <c r="Z322" s="288"/>
      <c r="AA322" s="288"/>
      <c r="AB322" s="288">
        <f t="shared" si="37"/>
        <v>50000000</v>
      </c>
      <c r="AC322" s="287">
        <f>AVERAGE($AB$3:AB322)</f>
        <v>7836990.5956112854</v>
      </c>
      <c r="AD322" s="288"/>
      <c r="AE322" s="288"/>
      <c r="AF322" s="288"/>
      <c r="AG322" s="167">
        <f t="shared" si="38"/>
        <v>58300000</v>
      </c>
      <c r="AH322" s="287">
        <f>AVERAGE($AG$3:AG322)</f>
        <v>5760625</v>
      </c>
      <c r="AK322" s="288"/>
      <c r="AL322" s="287">
        <f t="shared" si="39"/>
        <v>29500000</v>
      </c>
      <c r="AM322" s="287">
        <f>AVERAGE($AL$3:AL322)</f>
        <v>10373437.5</v>
      </c>
      <c r="AQ322" s="289">
        <v>0</v>
      </c>
    </row>
    <row r="323" spans="1:43">
      <c r="A323" s="115">
        <v>44517</v>
      </c>
      <c r="B323" s="11">
        <v>4.2599999999999999E-2</v>
      </c>
      <c r="C323" s="34">
        <f>AVERAGE($B$3:B323)</f>
        <v>4.2938566552901132E-2</v>
      </c>
      <c r="D323" s="287">
        <f t="shared" si="32"/>
        <v>100000000</v>
      </c>
      <c r="E323" s="287">
        <f>AVERAGE($D$3:D323)</f>
        <v>36760124.610591903</v>
      </c>
      <c r="F323" s="115"/>
      <c r="G323" s="115"/>
      <c r="H323" s="287">
        <f t="shared" si="33"/>
        <v>50000000</v>
      </c>
      <c r="I323" s="287">
        <f>AVERAGE($H$3:H323)</f>
        <v>16510903.426791277</v>
      </c>
      <c r="J323" s="288"/>
      <c r="K323" s="288"/>
      <c r="L323" s="288"/>
      <c r="M323" s="288">
        <f t="shared" si="34"/>
        <v>50000000</v>
      </c>
      <c r="N323" s="287">
        <f>AVERAGE($M$3:M323)</f>
        <v>15264797.507788163</v>
      </c>
      <c r="O323" s="288"/>
      <c r="P323" s="288"/>
      <c r="Q323" s="288"/>
      <c r="R323" s="288">
        <f t="shared" si="35"/>
        <v>230000000</v>
      </c>
      <c r="S323" s="287">
        <f>AVERAGE($R$3:R323)</f>
        <v>55887850.467289716</v>
      </c>
      <c r="T323" s="288"/>
      <c r="U323" s="288"/>
      <c r="V323" s="288"/>
      <c r="W323" s="288">
        <f t="shared" si="36"/>
        <v>80000000</v>
      </c>
      <c r="X323" s="287">
        <f>AVERAGE($W$3:W323)</f>
        <v>18940809.968847353</v>
      </c>
      <c r="Y323" s="288"/>
      <c r="Z323" s="288"/>
      <c r="AA323" s="288"/>
      <c r="AB323" s="288">
        <f t="shared" si="37"/>
        <v>50000000</v>
      </c>
      <c r="AC323" s="287">
        <f>AVERAGE($AB$3:AB323)</f>
        <v>7968750</v>
      </c>
      <c r="AD323" s="288"/>
      <c r="AE323" s="288"/>
      <c r="AF323" s="288"/>
      <c r="AG323" s="167">
        <f t="shared" si="38"/>
        <v>58300000</v>
      </c>
      <c r="AH323" s="287">
        <f>AVERAGE($AG$3:AG323)</f>
        <v>5924299.0654205605</v>
      </c>
      <c r="AK323" s="288"/>
      <c r="AL323" s="287">
        <f t="shared" si="39"/>
        <v>29500000</v>
      </c>
      <c r="AM323" s="287">
        <f>AVERAGE($AL$3:AL323)</f>
        <v>10433021.806853583</v>
      </c>
      <c r="AQ323" s="289">
        <v>0</v>
      </c>
    </row>
    <row r="324" spans="1:43">
      <c r="A324" s="115">
        <v>44518</v>
      </c>
      <c r="B324" s="11">
        <v>4.2599999999999999E-2</v>
      </c>
      <c r="C324" s="34">
        <f>AVERAGE($B$3:B324)</f>
        <v>4.2937414965986499E-2</v>
      </c>
      <c r="D324" s="287">
        <f t="shared" ref="D324:D387" si="40">D323+F324-G324</f>
        <v>100000000</v>
      </c>
      <c r="E324" s="287">
        <f>AVERAGE($D$3:D324)</f>
        <v>36956521.739130437</v>
      </c>
      <c r="F324" s="115"/>
      <c r="G324" s="115"/>
      <c r="H324" s="287">
        <f t="shared" ref="H324:H387" si="41">H323+J324-K324</f>
        <v>50000000</v>
      </c>
      <c r="I324" s="287">
        <f>AVERAGE($H$3:H324)</f>
        <v>16614906.832298137</v>
      </c>
      <c r="J324" s="288"/>
      <c r="K324" s="288"/>
      <c r="L324" s="288"/>
      <c r="M324" s="288">
        <f t="shared" ref="M324:M387" si="42">M323+O324-P324</f>
        <v>50000000</v>
      </c>
      <c r="N324" s="287">
        <f>AVERAGE($M$3:M324)</f>
        <v>15372670.807453416</v>
      </c>
      <c r="O324" s="288"/>
      <c r="P324" s="288"/>
      <c r="Q324" s="288"/>
      <c r="R324" s="288">
        <f t="shared" ref="R324:R387" si="43">R323+T324-U324</f>
        <v>230000000</v>
      </c>
      <c r="S324" s="287">
        <f>AVERAGE($R$3:R324)</f>
        <v>56428571.428571425</v>
      </c>
      <c r="T324" s="288"/>
      <c r="U324" s="288"/>
      <c r="V324" s="288"/>
      <c r="W324" s="288">
        <f t="shared" ref="W324:W387" si="44">W323+Y324-Z324</f>
        <v>80000000</v>
      </c>
      <c r="X324" s="287">
        <f>AVERAGE($W$3:W324)</f>
        <v>19130434.782608695</v>
      </c>
      <c r="Y324" s="288"/>
      <c r="Z324" s="288"/>
      <c r="AA324" s="288"/>
      <c r="AB324" s="288">
        <f t="shared" ref="AB324:AB387" si="45">AB323+AD324-AE324</f>
        <v>50000000</v>
      </c>
      <c r="AC324" s="287">
        <f>AVERAGE($AB$3:AB324)</f>
        <v>8099688.4735202491</v>
      </c>
      <c r="AD324" s="288"/>
      <c r="AE324" s="288"/>
      <c r="AF324" s="288"/>
      <c r="AG324" s="167">
        <f t="shared" ref="AG324:AG387" si="46">AG323+AI324-AJ324</f>
        <v>58300000</v>
      </c>
      <c r="AH324" s="287">
        <f>AVERAGE($AG$3:AG324)</f>
        <v>6086956.5217391308</v>
      </c>
      <c r="AK324" s="288"/>
      <c r="AL324" s="287">
        <f t="shared" ref="AL324:AL367" si="47">AL323+AN324-AO324</f>
        <v>29500000</v>
      </c>
      <c r="AM324" s="287">
        <f>AVERAGE($AL$3:AL324)</f>
        <v>10492236.024844721</v>
      </c>
      <c r="AQ324" s="289">
        <v>0</v>
      </c>
    </row>
    <row r="325" spans="1:43">
      <c r="A325" s="115">
        <v>44519</v>
      </c>
      <c r="B325" s="11">
        <v>4.2599999999999999E-2</v>
      </c>
      <c r="C325" s="34">
        <f>AVERAGE($B$3:B325)</f>
        <v>4.2936271186440784E-2</v>
      </c>
      <c r="D325" s="287">
        <f t="shared" si="40"/>
        <v>100000000</v>
      </c>
      <c r="E325" s="287">
        <f>AVERAGE($D$3:D325)</f>
        <v>37151702.786377706</v>
      </c>
      <c r="F325" s="115"/>
      <c r="G325" s="115"/>
      <c r="H325" s="287">
        <f t="shared" si="41"/>
        <v>50000000</v>
      </c>
      <c r="I325" s="287">
        <f>AVERAGE($H$3:H325)</f>
        <v>16718266.253869969</v>
      </c>
      <c r="J325" s="288"/>
      <c r="K325" s="288"/>
      <c r="L325" s="288"/>
      <c r="M325" s="288">
        <f t="shared" si="42"/>
        <v>50000000</v>
      </c>
      <c r="N325" s="287">
        <f>AVERAGE($M$3:M325)</f>
        <v>15479876.160990711</v>
      </c>
      <c r="O325" s="288"/>
      <c r="P325" s="288"/>
      <c r="Q325" s="288"/>
      <c r="R325" s="288">
        <f t="shared" si="43"/>
        <v>230000000</v>
      </c>
      <c r="S325" s="287">
        <f>AVERAGE($R$3:R325)</f>
        <v>56965944.27244582</v>
      </c>
      <c r="T325" s="288"/>
      <c r="U325" s="288"/>
      <c r="V325" s="288"/>
      <c r="W325" s="288">
        <f t="shared" si="44"/>
        <v>80000000</v>
      </c>
      <c r="X325" s="287">
        <f>AVERAGE($W$3:W325)</f>
        <v>19318885.448916409</v>
      </c>
      <c r="Y325" s="288"/>
      <c r="Z325" s="288"/>
      <c r="AA325" s="288"/>
      <c r="AB325" s="288">
        <f t="shared" si="45"/>
        <v>50000000</v>
      </c>
      <c r="AC325" s="287">
        <f>AVERAGE($AB$3:AB325)</f>
        <v>8229813.6645962736</v>
      </c>
      <c r="AD325" s="288"/>
      <c r="AE325" s="288"/>
      <c r="AF325" s="288"/>
      <c r="AG325" s="167">
        <f t="shared" si="46"/>
        <v>58300000</v>
      </c>
      <c r="AH325" s="287">
        <f>AVERAGE($AG$3:AG325)</f>
        <v>6248606.8111455105</v>
      </c>
      <c r="AK325" s="288"/>
      <c r="AL325" s="287">
        <f t="shared" si="47"/>
        <v>29500000</v>
      </c>
      <c r="AM325" s="287">
        <f>AVERAGE($AL$3:AL325)</f>
        <v>10551083.59133127</v>
      </c>
      <c r="AQ325" s="289">
        <v>0</v>
      </c>
    </row>
    <row r="326" spans="1:43">
      <c r="A326" s="115">
        <v>44520</v>
      </c>
      <c r="B326" s="11">
        <v>4.2599999999999999E-2</v>
      </c>
      <c r="C326" s="34">
        <f>AVERAGE($B$3:B326)</f>
        <v>4.2935135135135243E-2</v>
      </c>
      <c r="D326" s="287">
        <f t="shared" si="40"/>
        <v>100000000</v>
      </c>
      <c r="E326" s="287">
        <f>AVERAGE($D$3:D326)</f>
        <v>37345679.012345679</v>
      </c>
      <c r="F326" s="115"/>
      <c r="G326" s="115"/>
      <c r="H326" s="287">
        <f t="shared" si="41"/>
        <v>50000000</v>
      </c>
      <c r="I326" s="287">
        <f>AVERAGE($H$3:H326)</f>
        <v>16820987.654320989</v>
      </c>
      <c r="J326" s="288"/>
      <c r="K326" s="288"/>
      <c r="L326" s="288"/>
      <c r="M326" s="288">
        <f t="shared" si="42"/>
        <v>50000000</v>
      </c>
      <c r="N326" s="287">
        <f>AVERAGE($M$3:M326)</f>
        <v>15586419.75308642</v>
      </c>
      <c r="O326" s="288"/>
      <c r="P326" s="288"/>
      <c r="Q326" s="288"/>
      <c r="R326" s="288">
        <f t="shared" si="43"/>
        <v>230000000</v>
      </c>
      <c r="S326" s="287">
        <f>AVERAGE($R$3:R326)</f>
        <v>57500000</v>
      </c>
      <c r="T326" s="288"/>
      <c r="U326" s="288"/>
      <c r="V326" s="288"/>
      <c r="W326" s="288">
        <f t="shared" si="44"/>
        <v>80000000</v>
      </c>
      <c r="X326" s="287">
        <f>AVERAGE($W$3:W326)</f>
        <v>19506172.839506172</v>
      </c>
      <c r="Y326" s="288"/>
      <c r="Z326" s="288"/>
      <c r="AA326" s="288"/>
      <c r="AB326" s="288">
        <f t="shared" si="45"/>
        <v>50000000</v>
      </c>
      <c r="AC326" s="287">
        <f>AVERAGE($AB$3:AB326)</f>
        <v>8359133.1269349847</v>
      </c>
      <c r="AD326" s="288"/>
      <c r="AE326" s="288"/>
      <c r="AF326" s="288"/>
      <c r="AG326" s="167">
        <f t="shared" si="46"/>
        <v>58300000</v>
      </c>
      <c r="AH326" s="287">
        <f>AVERAGE($AG$3:AG326)</f>
        <v>6409259.2592592593</v>
      </c>
      <c r="AK326" s="288"/>
      <c r="AL326" s="287">
        <f t="shared" si="47"/>
        <v>29500000</v>
      </c>
      <c r="AM326" s="287">
        <f>AVERAGE($AL$3:AL326)</f>
        <v>10609567.901234567</v>
      </c>
      <c r="AQ326" s="289">
        <v>0</v>
      </c>
    </row>
    <row r="327" spans="1:43">
      <c r="A327" s="115">
        <v>44521</v>
      </c>
      <c r="B327" s="11">
        <v>4.2599999999999999E-2</v>
      </c>
      <c r="C327" s="34">
        <f>AVERAGE($B$3:B327)</f>
        <v>4.2934006734006845E-2</v>
      </c>
      <c r="D327" s="287">
        <f t="shared" si="40"/>
        <v>100000000</v>
      </c>
      <c r="E327" s="287">
        <f>AVERAGE($D$3:D327)</f>
        <v>37538461.538461536</v>
      </c>
      <c r="F327" s="115"/>
      <c r="G327" s="115"/>
      <c r="H327" s="287">
        <f t="shared" si="41"/>
        <v>50000000</v>
      </c>
      <c r="I327" s="287">
        <f>AVERAGE($H$3:H327)</f>
        <v>16923076.923076924</v>
      </c>
      <c r="J327" s="288"/>
      <c r="K327" s="288"/>
      <c r="L327" s="288"/>
      <c r="M327" s="288">
        <f t="shared" si="42"/>
        <v>50000000</v>
      </c>
      <c r="N327" s="287">
        <f>AVERAGE($M$3:M327)</f>
        <v>15692307.692307692</v>
      </c>
      <c r="O327" s="288"/>
      <c r="P327" s="288"/>
      <c r="Q327" s="288"/>
      <c r="R327" s="288">
        <f t="shared" si="43"/>
        <v>230000000</v>
      </c>
      <c r="S327" s="287">
        <f>AVERAGE($R$3:R327)</f>
        <v>58030769.230769232</v>
      </c>
      <c r="T327" s="288"/>
      <c r="U327" s="288"/>
      <c r="V327" s="288"/>
      <c r="W327" s="288">
        <f t="shared" si="44"/>
        <v>80000000</v>
      </c>
      <c r="X327" s="287">
        <f>AVERAGE($W$3:W327)</f>
        <v>19692307.692307692</v>
      </c>
      <c r="Y327" s="288"/>
      <c r="Z327" s="288"/>
      <c r="AA327" s="288"/>
      <c r="AB327" s="288">
        <f t="shared" si="45"/>
        <v>50000000</v>
      </c>
      <c r="AC327" s="287">
        <f>AVERAGE($AB$3:AB327)</f>
        <v>8487654.3209876548</v>
      </c>
      <c r="AD327" s="288"/>
      <c r="AE327" s="288"/>
      <c r="AF327" s="288"/>
      <c r="AG327" s="167">
        <f t="shared" si="46"/>
        <v>58300000</v>
      </c>
      <c r="AH327" s="287">
        <f>AVERAGE($AG$3:AG327)</f>
        <v>6568923.076923077</v>
      </c>
      <c r="AK327" s="288"/>
      <c r="AL327" s="287">
        <f t="shared" si="47"/>
        <v>29500000</v>
      </c>
      <c r="AM327" s="287">
        <f>AVERAGE($AL$3:AL327)</f>
        <v>10667692.307692308</v>
      </c>
      <c r="AQ327" s="289">
        <v>0</v>
      </c>
    </row>
    <row r="328" spans="1:43">
      <c r="A328" s="115">
        <v>44522</v>
      </c>
      <c r="B328" s="11">
        <v>4.2599999999999999E-2</v>
      </c>
      <c r="C328" s="34">
        <f>AVERAGE($B$3:B328)</f>
        <v>4.2932885906040379E-2</v>
      </c>
      <c r="D328" s="287">
        <f t="shared" si="40"/>
        <v>100000000</v>
      </c>
      <c r="E328" s="287">
        <f>AVERAGE($D$3:D328)</f>
        <v>37730061.349693254</v>
      </c>
      <c r="F328" s="115"/>
      <c r="G328" s="115"/>
      <c r="H328" s="287">
        <f t="shared" si="41"/>
        <v>50000000</v>
      </c>
      <c r="I328" s="287">
        <f>AVERAGE($H$3:H328)</f>
        <v>17024539.877300613</v>
      </c>
      <c r="J328" s="288"/>
      <c r="K328" s="288"/>
      <c r="L328" s="288"/>
      <c r="M328" s="288">
        <f t="shared" si="42"/>
        <v>50000000</v>
      </c>
      <c r="N328" s="287">
        <f>AVERAGE($M$3:M328)</f>
        <v>15797546.012269938</v>
      </c>
      <c r="O328" s="288"/>
      <c r="P328" s="288"/>
      <c r="Q328" s="288"/>
      <c r="R328" s="288">
        <f t="shared" si="43"/>
        <v>230000000</v>
      </c>
      <c r="S328" s="287">
        <f>AVERAGE($R$3:R328)</f>
        <v>58558282.208588958</v>
      </c>
      <c r="T328" s="288"/>
      <c r="U328" s="288"/>
      <c r="V328" s="288"/>
      <c r="W328" s="288">
        <f t="shared" si="44"/>
        <v>80000000</v>
      </c>
      <c r="X328" s="287">
        <f>AVERAGE($W$3:W328)</f>
        <v>19877300.613496933</v>
      </c>
      <c r="Y328" s="288"/>
      <c r="Z328" s="288"/>
      <c r="AA328" s="288"/>
      <c r="AB328" s="288">
        <f t="shared" si="45"/>
        <v>50000000</v>
      </c>
      <c r="AC328" s="287">
        <f>AVERAGE($AB$3:AB328)</f>
        <v>8615384.615384616</v>
      </c>
      <c r="AD328" s="288"/>
      <c r="AE328" s="288"/>
      <c r="AF328" s="288"/>
      <c r="AG328" s="167">
        <f t="shared" si="46"/>
        <v>58300000</v>
      </c>
      <c r="AH328" s="287">
        <f>AVERAGE($AG$3:AG328)</f>
        <v>6727607.3619631901</v>
      </c>
      <c r="AK328" s="288"/>
      <c r="AL328" s="287">
        <f t="shared" si="47"/>
        <v>29500000</v>
      </c>
      <c r="AM328" s="287">
        <f>AVERAGE($AL$3:AL328)</f>
        <v>10725460.122699387</v>
      </c>
      <c r="AQ328" s="289">
        <v>0</v>
      </c>
    </row>
    <row r="329" spans="1:43">
      <c r="A329" s="115">
        <v>44523</v>
      </c>
      <c r="B329" s="11">
        <v>4.2599999999999999E-2</v>
      </c>
      <c r="C329" s="34">
        <f>AVERAGE($B$3:B329)</f>
        <v>4.2931772575250944E-2</v>
      </c>
      <c r="D329" s="287">
        <f t="shared" si="40"/>
        <v>100000000</v>
      </c>
      <c r="E329" s="287">
        <f>AVERAGE($D$3:D329)</f>
        <v>37920489.296636082</v>
      </c>
      <c r="F329" s="115"/>
      <c r="G329" s="115"/>
      <c r="H329" s="287">
        <f t="shared" si="41"/>
        <v>50000000</v>
      </c>
      <c r="I329" s="287">
        <f>AVERAGE($H$3:H329)</f>
        <v>17125382.262996942</v>
      </c>
      <c r="J329" s="288"/>
      <c r="K329" s="288"/>
      <c r="L329" s="288"/>
      <c r="M329" s="288">
        <f t="shared" si="42"/>
        <v>50000000</v>
      </c>
      <c r="N329" s="287">
        <f>AVERAGE($M$3:M329)</f>
        <v>15902140.672782874</v>
      </c>
      <c r="O329" s="288"/>
      <c r="P329" s="288"/>
      <c r="Q329" s="288"/>
      <c r="R329" s="288">
        <f t="shared" si="43"/>
        <v>230000000</v>
      </c>
      <c r="S329" s="287">
        <f>AVERAGE($R$3:R329)</f>
        <v>59082568.807339452</v>
      </c>
      <c r="T329" s="288"/>
      <c r="U329" s="288"/>
      <c r="V329" s="288"/>
      <c r="W329" s="288">
        <f t="shared" si="44"/>
        <v>80000000</v>
      </c>
      <c r="X329" s="287">
        <f>AVERAGE($W$3:W329)</f>
        <v>20061162.079510704</v>
      </c>
      <c r="Y329" s="288"/>
      <c r="Z329" s="288"/>
      <c r="AA329" s="288"/>
      <c r="AB329" s="288">
        <f t="shared" si="45"/>
        <v>50000000</v>
      </c>
      <c r="AC329" s="287">
        <f>AVERAGE($AB$3:AB329)</f>
        <v>8742331.2883435581</v>
      </c>
      <c r="AD329" s="288"/>
      <c r="AE329" s="288"/>
      <c r="AF329" s="288"/>
      <c r="AG329" s="167">
        <f t="shared" si="46"/>
        <v>58300000</v>
      </c>
      <c r="AH329" s="287">
        <f>AVERAGE($AG$3:AG329)</f>
        <v>6885321.1009174315</v>
      </c>
      <c r="AK329" s="288"/>
      <c r="AL329" s="287">
        <f t="shared" si="47"/>
        <v>29500000</v>
      </c>
      <c r="AM329" s="287">
        <f>AVERAGE($AL$3:AL329)</f>
        <v>10782874.617737003</v>
      </c>
      <c r="AQ329" s="289">
        <v>0</v>
      </c>
    </row>
    <row r="330" spans="1:43">
      <c r="A330" s="115">
        <v>44524</v>
      </c>
      <c r="B330" s="11">
        <v>4.2599999999999999E-2</v>
      </c>
      <c r="C330" s="34">
        <f>AVERAGE($B$3:B330)</f>
        <v>4.2930666666666777E-2</v>
      </c>
      <c r="D330" s="287">
        <f t="shared" si="40"/>
        <v>100000000</v>
      </c>
      <c r="E330" s="287">
        <f>AVERAGE($D$3:D330)</f>
        <v>38109756.097560972</v>
      </c>
      <c r="F330" s="115"/>
      <c r="G330" s="115"/>
      <c r="H330" s="287">
        <f t="shared" si="41"/>
        <v>50000000</v>
      </c>
      <c r="I330" s="287">
        <f>AVERAGE($H$3:H330)</f>
        <v>17225609.756097563</v>
      </c>
      <c r="J330" s="288"/>
      <c r="K330" s="288"/>
      <c r="L330" s="288"/>
      <c r="M330" s="288">
        <f t="shared" si="42"/>
        <v>50000000</v>
      </c>
      <c r="N330" s="287">
        <f>AVERAGE($M$3:M330)</f>
        <v>16006097.560975609</v>
      </c>
      <c r="O330" s="288"/>
      <c r="P330" s="288"/>
      <c r="Q330" s="288"/>
      <c r="R330" s="288">
        <f t="shared" si="43"/>
        <v>230000000</v>
      </c>
      <c r="S330" s="287">
        <f>AVERAGE($R$3:R330)</f>
        <v>59603658.536585368</v>
      </c>
      <c r="T330" s="288"/>
      <c r="U330" s="288"/>
      <c r="V330" s="288"/>
      <c r="W330" s="288">
        <f t="shared" si="44"/>
        <v>80000000</v>
      </c>
      <c r="X330" s="287">
        <f>AVERAGE($W$3:W330)</f>
        <v>20243902.439024389</v>
      </c>
      <c r="Y330" s="288"/>
      <c r="Z330" s="288"/>
      <c r="AA330" s="288"/>
      <c r="AB330" s="288">
        <f t="shared" si="45"/>
        <v>50000000</v>
      </c>
      <c r="AC330" s="287">
        <f>AVERAGE($AB$3:AB330)</f>
        <v>8868501.5290519875</v>
      </c>
      <c r="AD330" s="288"/>
      <c r="AE330" s="288"/>
      <c r="AF330" s="288"/>
      <c r="AG330" s="167">
        <f t="shared" si="46"/>
        <v>58300000</v>
      </c>
      <c r="AH330" s="287">
        <f>AVERAGE($AG$3:AG330)</f>
        <v>7042073.1707317075</v>
      </c>
      <c r="AK330" s="288"/>
      <c r="AL330" s="287">
        <f t="shared" si="47"/>
        <v>29500000</v>
      </c>
      <c r="AM330" s="287">
        <f>AVERAGE($AL$3:AL330)</f>
        <v>10839939.024390243</v>
      </c>
      <c r="AQ330" s="289">
        <v>0</v>
      </c>
    </row>
    <row r="331" spans="1:43">
      <c r="A331" s="115">
        <v>44525</v>
      </c>
      <c r="B331" s="11">
        <v>4.2599999999999999E-2</v>
      </c>
      <c r="C331" s="34">
        <f>AVERAGE($B$3:B331)</f>
        <v>4.2929568106312405E-2</v>
      </c>
      <c r="D331" s="287">
        <f t="shared" si="40"/>
        <v>100000000</v>
      </c>
      <c r="E331" s="287">
        <f>AVERAGE($D$3:D331)</f>
        <v>38297872.340425529</v>
      </c>
      <c r="F331" s="115"/>
      <c r="G331" s="115"/>
      <c r="H331" s="287">
        <f t="shared" si="41"/>
        <v>50000000</v>
      </c>
      <c r="I331" s="287">
        <f>AVERAGE($H$3:H331)</f>
        <v>17325227.963525835</v>
      </c>
      <c r="J331" s="288"/>
      <c r="K331" s="288"/>
      <c r="L331" s="288"/>
      <c r="M331" s="288">
        <f t="shared" si="42"/>
        <v>50000000</v>
      </c>
      <c r="N331" s="287">
        <f>AVERAGE($M$3:M331)</f>
        <v>16109422.492401216</v>
      </c>
      <c r="O331" s="288"/>
      <c r="P331" s="288"/>
      <c r="Q331" s="288"/>
      <c r="R331" s="288">
        <f t="shared" si="43"/>
        <v>230000000</v>
      </c>
      <c r="S331" s="287">
        <f>AVERAGE($R$3:R331)</f>
        <v>60121580.547112465</v>
      </c>
      <c r="T331" s="288"/>
      <c r="U331" s="288"/>
      <c r="V331" s="288"/>
      <c r="W331" s="288">
        <f t="shared" si="44"/>
        <v>80000000</v>
      </c>
      <c r="X331" s="287">
        <f>AVERAGE($W$3:W331)</f>
        <v>20425531.914893616</v>
      </c>
      <c r="Y331" s="288"/>
      <c r="Z331" s="288"/>
      <c r="AA331" s="288"/>
      <c r="AB331" s="288">
        <f t="shared" si="45"/>
        <v>50000000</v>
      </c>
      <c r="AC331" s="287">
        <f>AVERAGE($AB$3:AB331)</f>
        <v>8993902.4390243907</v>
      </c>
      <c r="AD331" s="288"/>
      <c r="AE331" s="288"/>
      <c r="AF331" s="288"/>
      <c r="AG331" s="167">
        <f t="shared" si="46"/>
        <v>78300000</v>
      </c>
      <c r="AH331" s="287">
        <f>AVERAGE($AG$3:AG331)</f>
        <v>7258662.6139817629</v>
      </c>
      <c r="AI331" s="167">
        <v>20000000</v>
      </c>
      <c r="AK331" s="288"/>
      <c r="AL331" s="287">
        <f t="shared" si="47"/>
        <v>29500000</v>
      </c>
      <c r="AM331" s="287">
        <f>AVERAGE($AL$3:AL331)</f>
        <v>10896656.534954408</v>
      </c>
      <c r="AQ331" s="289">
        <v>0</v>
      </c>
    </row>
    <row r="332" spans="1:43">
      <c r="A332" s="115">
        <v>44526</v>
      </c>
      <c r="B332" s="11">
        <v>4.2599999999999999E-2</v>
      </c>
      <c r="C332" s="34">
        <f>AVERAGE($B$3:B332)</f>
        <v>4.2928476821192163E-2</v>
      </c>
      <c r="D332" s="287">
        <f t="shared" si="40"/>
        <v>100000000</v>
      </c>
      <c r="E332" s="287">
        <f>AVERAGE($D$3:D332)</f>
        <v>38484848.484848484</v>
      </c>
      <c r="F332" s="115"/>
      <c r="G332" s="115"/>
      <c r="H332" s="287">
        <f t="shared" si="41"/>
        <v>50000000</v>
      </c>
      <c r="I332" s="287">
        <f>AVERAGE($H$3:H332)</f>
        <v>17424242.424242426</v>
      </c>
      <c r="J332" s="288"/>
      <c r="K332" s="288"/>
      <c r="L332" s="288"/>
      <c r="M332" s="288">
        <f t="shared" si="42"/>
        <v>50000000</v>
      </c>
      <c r="N332" s="287">
        <f>AVERAGE($M$3:M332)</f>
        <v>16212121.212121213</v>
      </c>
      <c r="O332" s="288"/>
      <c r="P332" s="288"/>
      <c r="Q332" s="288"/>
      <c r="R332" s="288">
        <f t="shared" si="43"/>
        <v>230000000</v>
      </c>
      <c r="S332" s="287">
        <f>AVERAGE($R$3:R332)</f>
        <v>60636363.636363633</v>
      </c>
      <c r="T332" s="288"/>
      <c r="U332" s="288"/>
      <c r="V332" s="288"/>
      <c r="W332" s="288">
        <f t="shared" si="44"/>
        <v>80000000</v>
      </c>
      <c r="X332" s="287">
        <f>AVERAGE($W$3:W332)</f>
        <v>20606060.606060605</v>
      </c>
      <c r="Y332" s="288"/>
      <c r="Z332" s="288"/>
      <c r="AA332" s="288"/>
      <c r="AB332" s="288">
        <f t="shared" si="45"/>
        <v>50000000</v>
      </c>
      <c r="AC332" s="287">
        <f>AVERAGE($AB$3:AB332)</f>
        <v>9118541.0334346499</v>
      </c>
      <c r="AD332" s="288"/>
      <c r="AE332" s="288"/>
      <c r="AF332" s="288"/>
      <c r="AG332" s="167">
        <f t="shared" si="46"/>
        <v>78300000</v>
      </c>
      <c r="AH332" s="287">
        <f>AVERAGE($AG$3:AG332)</f>
        <v>7473939.3939393936</v>
      </c>
      <c r="AK332" s="288"/>
      <c r="AL332" s="287">
        <f t="shared" si="47"/>
        <v>29500000</v>
      </c>
      <c r="AM332" s="287">
        <f>AVERAGE($AL$3:AL332)</f>
        <v>10953030.303030303</v>
      </c>
      <c r="AQ332" s="289">
        <v>0</v>
      </c>
    </row>
    <row r="333" spans="1:43">
      <c r="A333" s="115">
        <v>44527</v>
      </c>
      <c r="B333" s="11">
        <v>4.2599999999999999E-2</v>
      </c>
      <c r="C333" s="34">
        <f>AVERAGE($B$3:B333)</f>
        <v>4.292739273927404E-2</v>
      </c>
      <c r="D333" s="287">
        <f t="shared" si="40"/>
        <v>100000000</v>
      </c>
      <c r="E333" s="287">
        <f>AVERAGE($D$3:D333)</f>
        <v>38670694.864048339</v>
      </c>
      <c r="F333" s="115"/>
      <c r="G333" s="115"/>
      <c r="H333" s="287">
        <f t="shared" si="41"/>
        <v>50000000</v>
      </c>
      <c r="I333" s="287">
        <f>AVERAGE($H$3:H333)</f>
        <v>17522658.610271905</v>
      </c>
      <c r="J333" s="288"/>
      <c r="K333" s="288"/>
      <c r="L333" s="288"/>
      <c r="M333" s="288">
        <f t="shared" si="42"/>
        <v>50000000</v>
      </c>
      <c r="N333" s="287">
        <f>AVERAGE($M$3:M333)</f>
        <v>16314199.395770393</v>
      </c>
      <c r="O333" s="288"/>
      <c r="P333" s="288"/>
      <c r="Q333" s="288"/>
      <c r="R333" s="288">
        <f t="shared" si="43"/>
        <v>230000000</v>
      </c>
      <c r="S333" s="287">
        <f>AVERAGE($R$3:R333)</f>
        <v>61148036.253776439</v>
      </c>
      <c r="T333" s="288"/>
      <c r="U333" s="288"/>
      <c r="V333" s="288"/>
      <c r="W333" s="288">
        <f t="shared" si="44"/>
        <v>80000000</v>
      </c>
      <c r="X333" s="287">
        <f>AVERAGE($W$3:W333)</f>
        <v>20785498.489425983</v>
      </c>
      <c r="Y333" s="288"/>
      <c r="Z333" s="288"/>
      <c r="AA333" s="288"/>
      <c r="AB333" s="288">
        <f t="shared" si="45"/>
        <v>50000000</v>
      </c>
      <c r="AC333" s="287">
        <f>AVERAGE($AB$3:AB333)</f>
        <v>9242424.2424242422</v>
      </c>
      <c r="AD333" s="288"/>
      <c r="AE333" s="288"/>
      <c r="AF333" s="288"/>
      <c r="AG333" s="167">
        <f t="shared" si="46"/>
        <v>78300000</v>
      </c>
      <c r="AH333" s="287">
        <f>AVERAGE($AG$3:AG333)</f>
        <v>7687915.4078549845</v>
      </c>
      <c r="AK333" s="288"/>
      <c r="AL333" s="287">
        <f t="shared" si="47"/>
        <v>29500000</v>
      </c>
      <c r="AM333" s="287">
        <f>AVERAGE($AL$3:AL333)</f>
        <v>11009063.444108762</v>
      </c>
      <c r="AQ333" s="289">
        <v>0</v>
      </c>
    </row>
    <row r="334" spans="1:43">
      <c r="A334" s="115">
        <v>44528</v>
      </c>
      <c r="B334" s="11">
        <v>4.2599999999999999E-2</v>
      </c>
      <c r="C334" s="34">
        <f>AVERAGE($B$3:B334)</f>
        <v>4.2926315789473792E-2</v>
      </c>
      <c r="D334" s="287">
        <f t="shared" si="40"/>
        <v>100000000</v>
      </c>
      <c r="E334" s="287">
        <f>AVERAGE($D$3:D334)</f>
        <v>38855421.686746985</v>
      </c>
      <c r="F334" s="115"/>
      <c r="G334" s="115"/>
      <c r="H334" s="287">
        <f t="shared" si="41"/>
        <v>50000000</v>
      </c>
      <c r="I334" s="287">
        <f>AVERAGE($H$3:H334)</f>
        <v>17620481.927710842</v>
      </c>
      <c r="J334" s="288"/>
      <c r="K334" s="288"/>
      <c r="L334" s="288"/>
      <c r="M334" s="288">
        <f t="shared" si="42"/>
        <v>50000000</v>
      </c>
      <c r="N334" s="287">
        <f>AVERAGE($M$3:M334)</f>
        <v>16415662.65060241</v>
      </c>
      <c r="O334" s="288"/>
      <c r="P334" s="288"/>
      <c r="Q334" s="288"/>
      <c r="R334" s="288">
        <f t="shared" si="43"/>
        <v>230000000</v>
      </c>
      <c r="S334" s="287">
        <f>AVERAGE($R$3:R334)</f>
        <v>61656626.5060241</v>
      </c>
      <c r="T334" s="288"/>
      <c r="U334" s="288"/>
      <c r="V334" s="288"/>
      <c r="W334" s="288">
        <f t="shared" si="44"/>
        <v>80000000</v>
      </c>
      <c r="X334" s="287">
        <f>AVERAGE($W$3:W334)</f>
        <v>20963855.421686746</v>
      </c>
      <c r="Y334" s="288"/>
      <c r="Z334" s="288"/>
      <c r="AA334" s="288"/>
      <c r="AB334" s="288">
        <f t="shared" si="45"/>
        <v>50000000</v>
      </c>
      <c r="AC334" s="287">
        <f>AVERAGE($AB$3:AB334)</f>
        <v>9365558.9123867061</v>
      </c>
      <c r="AD334" s="288"/>
      <c r="AE334" s="288"/>
      <c r="AF334" s="288"/>
      <c r="AG334" s="167">
        <f t="shared" si="46"/>
        <v>78300000</v>
      </c>
      <c r="AH334" s="287">
        <f>AVERAGE($AG$3:AG334)</f>
        <v>7900602.4096385539</v>
      </c>
      <c r="AK334" s="288"/>
      <c r="AL334" s="287">
        <f t="shared" si="47"/>
        <v>29500000</v>
      </c>
      <c r="AM334" s="287">
        <f>AVERAGE($AL$3:AL334)</f>
        <v>11064759.036144579</v>
      </c>
      <c r="AQ334" s="289">
        <v>0</v>
      </c>
    </row>
    <row r="335" spans="1:43">
      <c r="A335" s="115">
        <v>44529</v>
      </c>
      <c r="B335" s="11">
        <v>4.2599999999999999E-2</v>
      </c>
      <c r="C335" s="34">
        <f>AVERAGE($B$3:B335)</f>
        <v>4.2925245901639458E-2</v>
      </c>
      <c r="D335" s="287">
        <f t="shared" si="40"/>
        <v>100000000</v>
      </c>
      <c r="E335" s="287">
        <f>AVERAGE($D$3:D335)</f>
        <v>39039039.039039038</v>
      </c>
      <c r="F335" s="115"/>
      <c r="G335" s="115"/>
      <c r="H335" s="287">
        <f t="shared" si="41"/>
        <v>50000000</v>
      </c>
      <c r="I335" s="287">
        <f>AVERAGE($H$3:H335)</f>
        <v>17717717.717717718</v>
      </c>
      <c r="J335" s="288"/>
      <c r="K335" s="288"/>
      <c r="L335" s="288"/>
      <c r="M335" s="288">
        <f t="shared" si="42"/>
        <v>50000000</v>
      </c>
      <c r="N335" s="287">
        <f>AVERAGE($M$3:M335)</f>
        <v>16516516.516516516</v>
      </c>
      <c r="O335" s="288"/>
      <c r="P335" s="288"/>
      <c r="Q335" s="288"/>
      <c r="R335" s="288">
        <f t="shared" si="43"/>
        <v>230000000</v>
      </c>
      <c r="S335" s="287">
        <f>AVERAGE($R$3:R335)</f>
        <v>62162162.162162162</v>
      </c>
      <c r="T335" s="288"/>
      <c r="U335" s="288"/>
      <c r="V335" s="288"/>
      <c r="W335" s="288">
        <f t="shared" si="44"/>
        <v>80000000</v>
      </c>
      <c r="X335" s="287">
        <f>AVERAGE($W$3:W335)</f>
        <v>21141141.141141143</v>
      </c>
      <c r="Y335" s="288"/>
      <c r="Z335" s="288"/>
      <c r="AA335" s="288"/>
      <c r="AB335" s="288">
        <f t="shared" si="45"/>
        <v>50000000</v>
      </c>
      <c r="AC335" s="287">
        <f>AVERAGE($AB$3:AB335)</f>
        <v>9487951.8072289154</v>
      </c>
      <c r="AD335" s="288"/>
      <c r="AE335" s="288"/>
      <c r="AF335" s="288"/>
      <c r="AG335" s="167">
        <f t="shared" si="46"/>
        <v>78300000</v>
      </c>
      <c r="AH335" s="287">
        <f>AVERAGE($AG$3:AG335)</f>
        <v>8112012.0120120123</v>
      </c>
      <c r="AK335" s="288"/>
      <c r="AL335" s="287">
        <f t="shared" si="47"/>
        <v>29500000</v>
      </c>
      <c r="AM335" s="287">
        <f>AVERAGE($AL$3:AL335)</f>
        <v>11120120.120120119</v>
      </c>
      <c r="AQ335" s="289">
        <v>0</v>
      </c>
    </row>
    <row r="336" spans="1:43">
      <c r="A336" s="115">
        <v>44530</v>
      </c>
      <c r="B336" s="11">
        <v>4.2599999999999999E-2</v>
      </c>
      <c r="C336" s="34">
        <f>AVERAGE($B$3:B336)</f>
        <v>4.2924183006536061E-2</v>
      </c>
      <c r="D336" s="287">
        <f t="shared" si="40"/>
        <v>100000000</v>
      </c>
      <c r="E336" s="287">
        <f>AVERAGE($D$3:D336)</f>
        <v>39221556.886227548</v>
      </c>
      <c r="F336" s="115"/>
      <c r="G336" s="115"/>
      <c r="H336" s="287">
        <f t="shared" si="41"/>
        <v>50000000</v>
      </c>
      <c r="I336" s="287">
        <f>AVERAGE($H$3:H336)</f>
        <v>17814371.257485028</v>
      </c>
      <c r="J336" s="288"/>
      <c r="K336" s="288"/>
      <c r="L336" s="288"/>
      <c r="M336" s="288">
        <f t="shared" si="42"/>
        <v>50000000</v>
      </c>
      <c r="N336" s="287">
        <f>AVERAGE($M$3:M336)</f>
        <v>16616766.467065869</v>
      </c>
      <c r="O336" s="288"/>
      <c r="P336" s="288"/>
      <c r="Q336" s="288"/>
      <c r="R336" s="288">
        <f t="shared" si="43"/>
        <v>230000000</v>
      </c>
      <c r="S336" s="287">
        <f>AVERAGE($R$3:R336)</f>
        <v>62664670.658682637</v>
      </c>
      <c r="T336" s="288"/>
      <c r="U336" s="288"/>
      <c r="V336" s="288"/>
      <c r="W336" s="288">
        <f t="shared" si="44"/>
        <v>80000000</v>
      </c>
      <c r="X336" s="287">
        <f>AVERAGE($W$3:W336)</f>
        <v>21317365.269461077</v>
      </c>
      <c r="Y336" s="288"/>
      <c r="Z336" s="288"/>
      <c r="AA336" s="288"/>
      <c r="AB336" s="288">
        <f t="shared" si="45"/>
        <v>50000000</v>
      </c>
      <c r="AC336" s="287">
        <f>AVERAGE($AB$3:AB336)</f>
        <v>9609609.6096096095</v>
      </c>
      <c r="AD336" s="288"/>
      <c r="AE336" s="288"/>
      <c r="AF336" s="288"/>
      <c r="AG336" s="167">
        <f t="shared" si="46"/>
        <v>78300000</v>
      </c>
      <c r="AH336" s="287">
        <f>AVERAGE($AG$3:AG336)</f>
        <v>8322155.6886227541</v>
      </c>
      <c r="AK336" s="288"/>
      <c r="AL336" s="287">
        <f t="shared" si="47"/>
        <v>29500000</v>
      </c>
      <c r="AM336" s="287">
        <f>AVERAGE($AL$3:AL336)</f>
        <v>11175149.700598802</v>
      </c>
      <c r="AQ336" s="289">
        <v>0</v>
      </c>
    </row>
    <row r="337" spans="1:43">
      <c r="A337" s="115">
        <v>44531</v>
      </c>
      <c r="B337" s="11">
        <v>4.2599999999999999E-2</v>
      </c>
      <c r="C337" s="34">
        <f>AVERAGE($B$3:B337)</f>
        <v>4.2923127035830733E-2</v>
      </c>
      <c r="D337" s="287">
        <f t="shared" si="40"/>
        <v>100000000</v>
      </c>
      <c r="E337" s="287">
        <f>AVERAGE($D$3:D337)</f>
        <v>39402985.074626863</v>
      </c>
      <c r="F337" s="115"/>
      <c r="G337" s="115"/>
      <c r="H337" s="287">
        <f t="shared" si="41"/>
        <v>50000000</v>
      </c>
      <c r="I337" s="287">
        <f>AVERAGE($H$3:H337)</f>
        <v>17910447.761194032</v>
      </c>
      <c r="J337" s="288"/>
      <c r="K337" s="288"/>
      <c r="L337" s="288"/>
      <c r="M337" s="288">
        <f t="shared" si="42"/>
        <v>50000000</v>
      </c>
      <c r="N337" s="287">
        <f>AVERAGE($M$3:M337)</f>
        <v>16716417.910447761</v>
      </c>
      <c r="O337" s="288"/>
      <c r="P337" s="288"/>
      <c r="Q337" s="288"/>
      <c r="R337" s="288">
        <f t="shared" si="43"/>
        <v>230000000</v>
      </c>
      <c r="S337" s="287">
        <f>AVERAGE($R$3:R337)</f>
        <v>63164179.104477614</v>
      </c>
      <c r="T337" s="288"/>
      <c r="U337" s="288"/>
      <c r="V337" s="288"/>
      <c r="W337" s="288">
        <f t="shared" si="44"/>
        <v>80000000</v>
      </c>
      <c r="X337" s="287">
        <f>AVERAGE($W$3:W337)</f>
        <v>21492537.313432835</v>
      </c>
      <c r="Y337" s="288"/>
      <c r="Z337" s="288"/>
      <c r="AA337" s="288"/>
      <c r="AB337" s="288">
        <f t="shared" si="45"/>
        <v>50000000</v>
      </c>
      <c r="AC337" s="287">
        <f>AVERAGE($AB$3:AB337)</f>
        <v>9730538.9221556894</v>
      </c>
      <c r="AD337" s="288"/>
      <c r="AE337" s="288"/>
      <c r="AF337" s="288"/>
      <c r="AG337" s="167">
        <f t="shared" si="46"/>
        <v>78300000</v>
      </c>
      <c r="AH337" s="287">
        <f>AVERAGE($AG$3:AG337)</f>
        <v>8531044.7761194035</v>
      </c>
      <c r="AK337" s="288"/>
      <c r="AL337" s="287">
        <f t="shared" si="47"/>
        <v>29500000</v>
      </c>
      <c r="AM337" s="287">
        <f>AVERAGE($AL$3:AL337)</f>
        <v>11229850.746268656</v>
      </c>
      <c r="AQ337" s="289">
        <v>0</v>
      </c>
    </row>
    <row r="338" spans="1:43">
      <c r="A338" s="115">
        <v>44532</v>
      </c>
      <c r="B338" s="11">
        <v>4.2599999999999999E-2</v>
      </c>
      <c r="C338" s="34">
        <f>AVERAGE($B$3:B338)</f>
        <v>4.2922077922078035E-2</v>
      </c>
      <c r="D338" s="287">
        <f t="shared" si="40"/>
        <v>100000000</v>
      </c>
      <c r="E338" s="287">
        <f>AVERAGE($D$3:D338)</f>
        <v>39583333.333333336</v>
      </c>
      <c r="F338" s="115"/>
      <c r="G338" s="115"/>
      <c r="H338" s="287">
        <f t="shared" si="41"/>
        <v>50000000</v>
      </c>
      <c r="I338" s="287">
        <f>AVERAGE($H$3:H338)</f>
        <v>18005952.380952381</v>
      </c>
      <c r="J338" s="288"/>
      <c r="K338" s="288"/>
      <c r="L338" s="288"/>
      <c r="M338" s="288">
        <f t="shared" si="42"/>
        <v>50000000</v>
      </c>
      <c r="N338" s="287">
        <f>AVERAGE($M$3:M338)</f>
        <v>16815476.19047619</v>
      </c>
      <c r="O338" s="288"/>
      <c r="P338" s="288"/>
      <c r="Q338" s="288"/>
      <c r="R338" s="288">
        <f t="shared" si="43"/>
        <v>230000000</v>
      </c>
      <c r="S338" s="287">
        <f>AVERAGE($R$3:R338)</f>
        <v>63660714.285714284</v>
      </c>
      <c r="T338" s="288"/>
      <c r="U338" s="288"/>
      <c r="V338" s="288"/>
      <c r="W338" s="288">
        <f t="shared" si="44"/>
        <v>80000000</v>
      </c>
      <c r="X338" s="287">
        <f>AVERAGE($W$3:W338)</f>
        <v>21666666.666666668</v>
      </c>
      <c r="Y338" s="288"/>
      <c r="Z338" s="288"/>
      <c r="AA338" s="288"/>
      <c r="AB338" s="288">
        <f t="shared" si="45"/>
        <v>50000000</v>
      </c>
      <c r="AC338" s="287">
        <f>AVERAGE($AB$3:AB338)</f>
        <v>9850746.2686567158</v>
      </c>
      <c r="AD338" s="288"/>
      <c r="AE338" s="288"/>
      <c r="AF338" s="288"/>
      <c r="AG338" s="167">
        <f t="shared" si="46"/>
        <v>78300000</v>
      </c>
      <c r="AH338" s="287">
        <f>AVERAGE($AG$3:AG338)</f>
        <v>8738690.4761904757</v>
      </c>
      <c r="AK338" s="288"/>
      <c r="AL338" s="287">
        <f t="shared" si="47"/>
        <v>29500000</v>
      </c>
      <c r="AM338" s="287">
        <f>AVERAGE($AL$3:AL338)</f>
        <v>11284226.19047619</v>
      </c>
      <c r="AQ338" s="289">
        <v>0</v>
      </c>
    </row>
    <row r="339" spans="1:43">
      <c r="A339" s="115">
        <v>44533</v>
      </c>
      <c r="B339" s="11">
        <v>4.2599999999999999E-2</v>
      </c>
      <c r="C339" s="34">
        <f>AVERAGE($B$3:B339)</f>
        <v>4.2921035598705616E-2</v>
      </c>
      <c r="D339" s="287">
        <f t="shared" si="40"/>
        <v>100000000</v>
      </c>
      <c r="E339" s="287">
        <f>AVERAGE($D$3:D339)</f>
        <v>39762611.275964394</v>
      </c>
      <c r="F339" s="115"/>
      <c r="G339" s="115"/>
      <c r="H339" s="287">
        <f t="shared" si="41"/>
        <v>50000000</v>
      </c>
      <c r="I339" s="287">
        <f>AVERAGE($H$3:H339)</f>
        <v>18100890.207715135</v>
      </c>
      <c r="J339" s="288"/>
      <c r="K339" s="288"/>
      <c r="L339" s="288"/>
      <c r="M339" s="288">
        <f t="shared" si="42"/>
        <v>50000000</v>
      </c>
      <c r="N339" s="287">
        <f>AVERAGE($M$3:M339)</f>
        <v>16913946.587537091</v>
      </c>
      <c r="O339" s="288"/>
      <c r="P339" s="288"/>
      <c r="Q339" s="288"/>
      <c r="R339" s="288">
        <f t="shared" si="43"/>
        <v>230000000</v>
      </c>
      <c r="S339" s="287">
        <f>AVERAGE($R$3:R339)</f>
        <v>64154302.670623146</v>
      </c>
      <c r="T339" s="288"/>
      <c r="U339" s="288"/>
      <c r="V339" s="288"/>
      <c r="W339" s="288">
        <f t="shared" si="44"/>
        <v>80000000</v>
      </c>
      <c r="X339" s="287">
        <f>AVERAGE($W$3:W339)</f>
        <v>21839762.611275963</v>
      </c>
      <c r="Y339" s="288"/>
      <c r="Z339" s="288"/>
      <c r="AA339" s="288"/>
      <c r="AB339" s="288">
        <f t="shared" si="45"/>
        <v>50000000</v>
      </c>
      <c r="AC339" s="287">
        <f>AVERAGE($AB$3:AB339)</f>
        <v>9970238.0952380951</v>
      </c>
      <c r="AD339" s="288"/>
      <c r="AE339" s="288"/>
      <c r="AF339" s="288"/>
      <c r="AG339" s="167">
        <f t="shared" si="46"/>
        <v>78300000</v>
      </c>
      <c r="AH339" s="287">
        <f>AVERAGE($AG$3:AG339)</f>
        <v>8945103.8575667664</v>
      </c>
      <c r="AK339" s="288"/>
      <c r="AL339" s="287">
        <f t="shared" si="47"/>
        <v>29500000</v>
      </c>
      <c r="AM339" s="287">
        <f>AVERAGE($AL$3:AL339)</f>
        <v>11338278.931750743</v>
      </c>
      <c r="AQ339" s="289">
        <v>0</v>
      </c>
    </row>
    <row r="340" spans="1:43">
      <c r="A340" s="115">
        <v>44534</v>
      </c>
      <c r="B340" s="11">
        <v>4.2599999999999999E-2</v>
      </c>
      <c r="C340" s="34">
        <f>AVERAGE($B$3:B340)</f>
        <v>4.2920000000000111E-2</v>
      </c>
      <c r="D340" s="287">
        <f t="shared" si="40"/>
        <v>100000000</v>
      </c>
      <c r="E340" s="287">
        <f>AVERAGE($D$3:D340)</f>
        <v>39940828.402366862</v>
      </c>
      <c r="F340" s="115"/>
      <c r="G340" s="115"/>
      <c r="H340" s="287">
        <f t="shared" si="41"/>
        <v>50000000</v>
      </c>
      <c r="I340" s="287">
        <f>AVERAGE($H$3:H340)</f>
        <v>18195266.272189349</v>
      </c>
      <c r="J340" s="288"/>
      <c r="K340" s="288"/>
      <c r="L340" s="288"/>
      <c r="M340" s="288">
        <f t="shared" si="42"/>
        <v>50000000</v>
      </c>
      <c r="N340" s="287">
        <f>AVERAGE($M$3:M340)</f>
        <v>17011834.319526628</v>
      </c>
      <c r="O340" s="288"/>
      <c r="P340" s="288"/>
      <c r="Q340" s="288"/>
      <c r="R340" s="288">
        <f t="shared" si="43"/>
        <v>230000000</v>
      </c>
      <c r="S340" s="287">
        <f>AVERAGE($R$3:R340)</f>
        <v>64644970.414201185</v>
      </c>
      <c r="T340" s="288"/>
      <c r="U340" s="288"/>
      <c r="V340" s="288"/>
      <c r="W340" s="288">
        <f t="shared" si="44"/>
        <v>80000000</v>
      </c>
      <c r="X340" s="287">
        <f>AVERAGE($W$3:W340)</f>
        <v>22011834.319526628</v>
      </c>
      <c r="Y340" s="288"/>
      <c r="Z340" s="288"/>
      <c r="AA340" s="288"/>
      <c r="AB340" s="288">
        <f t="shared" si="45"/>
        <v>50000000</v>
      </c>
      <c r="AC340" s="287">
        <f>AVERAGE($AB$3:AB340)</f>
        <v>10089020.771513354</v>
      </c>
      <c r="AD340" s="288"/>
      <c r="AE340" s="288"/>
      <c r="AF340" s="288"/>
      <c r="AG340" s="167">
        <f t="shared" si="46"/>
        <v>78300000</v>
      </c>
      <c r="AH340" s="287">
        <f>AVERAGE($AG$3:AG340)</f>
        <v>9150295.8579881657</v>
      </c>
      <c r="AK340" s="288"/>
      <c r="AL340" s="287">
        <f t="shared" si="47"/>
        <v>29500000</v>
      </c>
      <c r="AM340" s="287">
        <f>AVERAGE($AL$3:AL340)</f>
        <v>11392011.834319526</v>
      </c>
      <c r="AQ340" s="289">
        <v>0</v>
      </c>
    </row>
    <row r="341" spans="1:43">
      <c r="A341" s="115">
        <v>44535</v>
      </c>
      <c r="B341" s="11">
        <v>4.2599999999999999E-2</v>
      </c>
      <c r="C341" s="34">
        <f>AVERAGE($B$3:B341)</f>
        <v>4.291897106109336E-2</v>
      </c>
      <c r="D341" s="287">
        <f t="shared" si="40"/>
        <v>100000000</v>
      </c>
      <c r="E341" s="287">
        <f>AVERAGE($D$3:D341)</f>
        <v>40117994.100294985</v>
      </c>
      <c r="F341" s="115"/>
      <c r="G341" s="115"/>
      <c r="H341" s="287">
        <f t="shared" si="41"/>
        <v>50000000</v>
      </c>
      <c r="I341" s="287">
        <f>AVERAGE($H$3:H341)</f>
        <v>18289085.545722716</v>
      </c>
      <c r="J341" s="288"/>
      <c r="K341" s="288"/>
      <c r="L341" s="288"/>
      <c r="M341" s="288">
        <f t="shared" si="42"/>
        <v>50000000</v>
      </c>
      <c r="N341" s="287">
        <f>AVERAGE($M$3:M341)</f>
        <v>17109144.542772863</v>
      </c>
      <c r="O341" s="288"/>
      <c r="P341" s="288"/>
      <c r="Q341" s="288"/>
      <c r="R341" s="288">
        <f t="shared" si="43"/>
        <v>230000000</v>
      </c>
      <c r="S341" s="287">
        <f>AVERAGE($R$3:R341)</f>
        <v>65132743.362831861</v>
      </c>
      <c r="T341" s="288"/>
      <c r="U341" s="288"/>
      <c r="V341" s="288"/>
      <c r="W341" s="288">
        <f t="shared" si="44"/>
        <v>80000000</v>
      </c>
      <c r="X341" s="287">
        <f>AVERAGE($W$3:W341)</f>
        <v>22182890.855457228</v>
      </c>
      <c r="Y341" s="288"/>
      <c r="Z341" s="288"/>
      <c r="AA341" s="288"/>
      <c r="AB341" s="288">
        <f t="shared" si="45"/>
        <v>50000000</v>
      </c>
      <c r="AC341" s="287">
        <f>AVERAGE($AB$3:AB341)</f>
        <v>10207100.591715977</v>
      </c>
      <c r="AD341" s="288"/>
      <c r="AE341" s="288"/>
      <c r="AF341" s="288"/>
      <c r="AG341" s="167">
        <f t="shared" si="46"/>
        <v>78300000</v>
      </c>
      <c r="AH341" s="287">
        <f>AVERAGE($AG$3:AG341)</f>
        <v>9354277.286135694</v>
      </c>
      <c r="AK341" s="288"/>
      <c r="AL341" s="287">
        <f t="shared" si="47"/>
        <v>29500000</v>
      </c>
      <c r="AM341" s="287">
        <f>AVERAGE($AL$3:AL341)</f>
        <v>11445427.728613568</v>
      </c>
      <c r="AQ341" s="289">
        <v>0</v>
      </c>
    </row>
    <row r="342" spans="1:43">
      <c r="A342" s="115">
        <v>44536</v>
      </c>
      <c r="B342" s="11">
        <v>4.2599999999999999E-2</v>
      </c>
      <c r="C342" s="34">
        <f>AVERAGE($B$3:B342)</f>
        <v>4.291794871794883E-2</v>
      </c>
      <c r="D342" s="287">
        <f t="shared" si="40"/>
        <v>100000000</v>
      </c>
      <c r="E342" s="287">
        <f>AVERAGE($D$3:D342)</f>
        <v>40294117.647058822</v>
      </c>
      <c r="F342" s="115"/>
      <c r="G342" s="115"/>
      <c r="H342" s="287">
        <f t="shared" si="41"/>
        <v>50000000</v>
      </c>
      <c r="I342" s="287">
        <f>AVERAGE($H$3:H342)</f>
        <v>18382352.94117647</v>
      </c>
      <c r="J342" s="288"/>
      <c r="K342" s="288"/>
      <c r="L342" s="288"/>
      <c r="M342" s="288">
        <f t="shared" si="42"/>
        <v>50000000</v>
      </c>
      <c r="N342" s="287">
        <f>AVERAGE($M$3:M342)</f>
        <v>17205882.352941178</v>
      </c>
      <c r="O342" s="288"/>
      <c r="P342" s="288"/>
      <c r="Q342" s="288"/>
      <c r="R342" s="288">
        <f t="shared" si="43"/>
        <v>230000000</v>
      </c>
      <c r="S342" s="287">
        <f>AVERAGE($R$3:R342)</f>
        <v>65617647.058823526</v>
      </c>
      <c r="T342" s="288"/>
      <c r="U342" s="288"/>
      <c r="V342" s="288"/>
      <c r="W342" s="288">
        <f t="shared" si="44"/>
        <v>80000000</v>
      </c>
      <c r="X342" s="287">
        <f>AVERAGE($W$3:W342)</f>
        <v>22352941.176470589</v>
      </c>
      <c r="Y342" s="288"/>
      <c r="Z342" s="288"/>
      <c r="AA342" s="288"/>
      <c r="AB342" s="288">
        <f t="shared" si="45"/>
        <v>50000000</v>
      </c>
      <c r="AC342" s="287">
        <f>AVERAGE($AB$3:AB342)</f>
        <v>10324483.77581121</v>
      </c>
      <c r="AD342" s="288"/>
      <c r="AE342" s="288"/>
      <c r="AF342" s="288"/>
      <c r="AG342" s="167">
        <f t="shared" si="46"/>
        <v>78300000</v>
      </c>
      <c r="AH342" s="287">
        <f>AVERAGE($AG$3:AG342)</f>
        <v>9557058.8235294111</v>
      </c>
      <c r="AK342" s="288"/>
      <c r="AL342" s="287">
        <f t="shared" si="47"/>
        <v>29500000</v>
      </c>
      <c r="AM342" s="287">
        <f>AVERAGE($AL$3:AL342)</f>
        <v>11498529.411764706</v>
      </c>
      <c r="AQ342" s="289">
        <v>0</v>
      </c>
    </row>
    <row r="343" spans="1:43">
      <c r="A343" s="115">
        <v>44537</v>
      </c>
      <c r="B343" s="11">
        <v>4.2599999999999999E-2</v>
      </c>
      <c r="C343" s="34">
        <f>AVERAGE($B$3:B343)</f>
        <v>4.2916932907348354E-2</v>
      </c>
      <c r="D343" s="287">
        <f t="shared" si="40"/>
        <v>100000000</v>
      </c>
      <c r="E343" s="287">
        <f>AVERAGE($D$3:D343)</f>
        <v>40469208.211143695</v>
      </c>
      <c r="F343" s="115"/>
      <c r="G343" s="115"/>
      <c r="H343" s="287">
        <f t="shared" si="41"/>
        <v>50000000</v>
      </c>
      <c r="I343" s="287">
        <f>AVERAGE($H$3:H343)</f>
        <v>18475073.31378299</v>
      </c>
      <c r="J343" s="288"/>
      <c r="K343" s="288"/>
      <c r="L343" s="288"/>
      <c r="M343" s="288">
        <f t="shared" si="42"/>
        <v>50000000</v>
      </c>
      <c r="N343" s="287">
        <f>AVERAGE($M$3:M343)</f>
        <v>17302052.785923753</v>
      </c>
      <c r="O343" s="288"/>
      <c r="P343" s="288"/>
      <c r="Q343" s="288"/>
      <c r="R343" s="288">
        <f t="shared" si="43"/>
        <v>230000000</v>
      </c>
      <c r="S343" s="287">
        <f>AVERAGE($R$3:R343)</f>
        <v>66099706.744868033</v>
      </c>
      <c r="T343" s="288"/>
      <c r="U343" s="288"/>
      <c r="V343" s="288"/>
      <c r="W343" s="288">
        <f t="shared" si="44"/>
        <v>80000000</v>
      </c>
      <c r="X343" s="287">
        <f>AVERAGE($W$3:W343)</f>
        <v>22521994.134897362</v>
      </c>
      <c r="Y343" s="288"/>
      <c r="Z343" s="288"/>
      <c r="AA343" s="288"/>
      <c r="AB343" s="288">
        <f t="shared" si="45"/>
        <v>50000000</v>
      </c>
      <c r="AC343" s="287">
        <f>AVERAGE($AB$3:AB343)</f>
        <v>10441176.470588235</v>
      </c>
      <c r="AD343" s="288"/>
      <c r="AE343" s="288"/>
      <c r="AF343" s="288"/>
      <c r="AG343" s="167">
        <f t="shared" si="46"/>
        <v>78300000</v>
      </c>
      <c r="AH343" s="287">
        <f>AVERAGE($AG$3:AG343)</f>
        <v>9758651.0263929628</v>
      </c>
      <c r="AK343" s="288"/>
      <c r="AL343" s="287">
        <f t="shared" si="47"/>
        <v>29500000</v>
      </c>
      <c r="AM343" s="287">
        <f>AVERAGE($AL$3:AL343)</f>
        <v>11551319.648093842</v>
      </c>
      <c r="AQ343" s="289">
        <v>0</v>
      </c>
    </row>
    <row r="344" spans="1:43">
      <c r="A344" s="115">
        <v>44538</v>
      </c>
      <c r="B344" s="11">
        <v>4.2599999999999999E-2</v>
      </c>
      <c r="C344" s="34">
        <f>AVERAGE($B$3:B344)</f>
        <v>4.2915923566879094E-2</v>
      </c>
      <c r="D344" s="287">
        <f t="shared" si="40"/>
        <v>100000000</v>
      </c>
      <c r="E344" s="287">
        <f>AVERAGE($D$3:D344)</f>
        <v>40643274.853801169</v>
      </c>
      <c r="F344" s="115"/>
      <c r="G344" s="115"/>
      <c r="H344" s="287">
        <f t="shared" si="41"/>
        <v>50000000</v>
      </c>
      <c r="I344" s="287">
        <f>AVERAGE($H$3:H344)</f>
        <v>18567251.461988304</v>
      </c>
      <c r="J344" s="288"/>
      <c r="K344" s="288"/>
      <c r="L344" s="288"/>
      <c r="M344" s="288">
        <f t="shared" si="42"/>
        <v>50000000</v>
      </c>
      <c r="N344" s="287">
        <f>AVERAGE($M$3:M344)</f>
        <v>17397660.818713449</v>
      </c>
      <c r="O344" s="288"/>
      <c r="P344" s="288"/>
      <c r="Q344" s="288"/>
      <c r="R344" s="288">
        <f t="shared" si="43"/>
        <v>230000000</v>
      </c>
      <c r="S344" s="287">
        <f>AVERAGE($R$3:R344)</f>
        <v>66578947.368421055</v>
      </c>
      <c r="T344" s="288"/>
      <c r="U344" s="288"/>
      <c r="V344" s="288"/>
      <c r="W344" s="288">
        <f t="shared" si="44"/>
        <v>80000000</v>
      </c>
      <c r="X344" s="287">
        <f>AVERAGE($W$3:W344)</f>
        <v>22690058.479532164</v>
      </c>
      <c r="Y344" s="288"/>
      <c r="Z344" s="288"/>
      <c r="AA344" s="288"/>
      <c r="AB344" s="288">
        <f t="shared" si="45"/>
        <v>50000000</v>
      </c>
      <c r="AC344" s="287">
        <f>AVERAGE($AB$3:AB344)</f>
        <v>10557184.750733137</v>
      </c>
      <c r="AD344" s="288"/>
      <c r="AE344" s="288"/>
      <c r="AF344" s="288"/>
      <c r="AG344" s="167">
        <f t="shared" si="46"/>
        <v>78300000</v>
      </c>
      <c r="AH344" s="287">
        <f>AVERAGE($AG$3:AG344)</f>
        <v>9959064.3274853807</v>
      </c>
      <c r="AK344" s="288"/>
      <c r="AL344" s="287">
        <f t="shared" si="47"/>
        <v>29500000</v>
      </c>
      <c r="AM344" s="287">
        <f>AVERAGE($AL$3:AL344)</f>
        <v>11603801.169590643</v>
      </c>
      <c r="AQ344" s="289">
        <v>0</v>
      </c>
    </row>
    <row r="345" spans="1:43">
      <c r="A345" s="115">
        <v>44539</v>
      </c>
      <c r="B345" s="11">
        <v>4.2599999999999999E-2</v>
      </c>
      <c r="C345" s="34">
        <f>AVERAGE($B$3:B345)</f>
        <v>4.291492063492075E-2</v>
      </c>
      <c r="D345" s="287">
        <f t="shared" si="40"/>
        <v>100000000</v>
      </c>
      <c r="E345" s="287">
        <f>AVERAGE($D$3:D345)</f>
        <v>40816326.530612245</v>
      </c>
      <c r="F345" s="115"/>
      <c r="G345" s="115"/>
      <c r="H345" s="287">
        <f t="shared" si="41"/>
        <v>50000000</v>
      </c>
      <c r="I345" s="287">
        <f>AVERAGE($H$3:H345)</f>
        <v>18658892.128279883</v>
      </c>
      <c r="J345" s="288"/>
      <c r="K345" s="288"/>
      <c r="L345" s="288"/>
      <c r="M345" s="288">
        <f t="shared" si="42"/>
        <v>50000000</v>
      </c>
      <c r="N345" s="287">
        <f>AVERAGE($M$3:M345)</f>
        <v>17492711.370262392</v>
      </c>
      <c r="O345" s="288"/>
      <c r="P345" s="288"/>
      <c r="Q345" s="288"/>
      <c r="R345" s="288">
        <f t="shared" si="43"/>
        <v>230000000</v>
      </c>
      <c r="S345" s="287">
        <f>AVERAGE($R$3:R345)</f>
        <v>67055393.586005829</v>
      </c>
      <c r="T345" s="288"/>
      <c r="U345" s="288"/>
      <c r="V345" s="288"/>
      <c r="W345" s="288">
        <f t="shared" si="44"/>
        <v>80000000</v>
      </c>
      <c r="X345" s="287">
        <f>AVERAGE($W$3:W345)</f>
        <v>22857142.857142858</v>
      </c>
      <c r="Y345" s="288"/>
      <c r="Z345" s="288"/>
      <c r="AA345" s="288"/>
      <c r="AB345" s="288">
        <f t="shared" si="45"/>
        <v>50000000</v>
      </c>
      <c r="AC345" s="287">
        <f>AVERAGE($AB$3:AB345)</f>
        <v>10672514.619883042</v>
      </c>
      <c r="AD345" s="288"/>
      <c r="AE345" s="288"/>
      <c r="AF345" s="288"/>
      <c r="AG345" s="167">
        <f t="shared" si="46"/>
        <v>78300000</v>
      </c>
      <c r="AH345" s="287">
        <f>AVERAGE($AG$3:AG345)</f>
        <v>10158309.037900874</v>
      </c>
      <c r="AK345" s="288"/>
      <c r="AL345" s="287">
        <f t="shared" si="47"/>
        <v>29500000</v>
      </c>
      <c r="AM345" s="287">
        <f>AVERAGE($AL$3:AL345)</f>
        <v>11655976.67638484</v>
      </c>
      <c r="AQ345" s="289">
        <v>0</v>
      </c>
    </row>
    <row r="346" spans="1:43">
      <c r="A346" s="115">
        <v>44540</v>
      </c>
      <c r="B346" s="11">
        <v>4.2599999999999999E-2</v>
      </c>
      <c r="C346" s="34">
        <f>AVERAGE($B$3:B346)</f>
        <v>4.2913924050633025E-2</v>
      </c>
      <c r="D346" s="287">
        <f t="shared" si="40"/>
        <v>100000000</v>
      </c>
      <c r="E346" s="287">
        <f>AVERAGE($D$3:D346)</f>
        <v>40988372.093023255</v>
      </c>
      <c r="F346" s="115"/>
      <c r="G346" s="115"/>
      <c r="H346" s="287">
        <f t="shared" si="41"/>
        <v>50000000</v>
      </c>
      <c r="I346" s="287">
        <f>AVERAGE($H$3:H346)</f>
        <v>18750000</v>
      </c>
      <c r="J346" s="288"/>
      <c r="K346" s="288"/>
      <c r="L346" s="288"/>
      <c r="M346" s="288">
        <f t="shared" si="42"/>
        <v>50000000</v>
      </c>
      <c r="N346" s="287">
        <f>AVERAGE($M$3:M346)</f>
        <v>17587209.30232558</v>
      </c>
      <c r="O346" s="288"/>
      <c r="P346" s="288"/>
      <c r="Q346" s="288"/>
      <c r="R346" s="288">
        <f t="shared" si="43"/>
        <v>230000000</v>
      </c>
      <c r="S346" s="287">
        <f>AVERAGE($R$3:R346)</f>
        <v>67529069.767441854</v>
      </c>
      <c r="T346" s="288"/>
      <c r="U346" s="288"/>
      <c r="V346" s="288"/>
      <c r="W346" s="288">
        <f t="shared" si="44"/>
        <v>80000000</v>
      </c>
      <c r="X346" s="287">
        <f>AVERAGE($W$3:W346)</f>
        <v>23023255.813953489</v>
      </c>
      <c r="Y346" s="288"/>
      <c r="Z346" s="288"/>
      <c r="AA346" s="288"/>
      <c r="AB346" s="288">
        <f t="shared" si="45"/>
        <v>50000000</v>
      </c>
      <c r="AC346" s="287">
        <f>AVERAGE($AB$3:AB346)</f>
        <v>10787172.011661807</v>
      </c>
      <c r="AD346" s="288"/>
      <c r="AE346" s="288"/>
      <c r="AF346" s="288"/>
      <c r="AG346" s="167">
        <f t="shared" si="46"/>
        <v>78300000</v>
      </c>
      <c r="AH346" s="287">
        <f>AVERAGE($AG$3:AG346)</f>
        <v>10356395.34883721</v>
      </c>
      <c r="AK346" s="288"/>
      <c r="AL346" s="287">
        <f t="shared" si="47"/>
        <v>29500000</v>
      </c>
      <c r="AM346" s="287">
        <f>AVERAGE($AL$3:AL346)</f>
        <v>11707848.837209303</v>
      </c>
      <c r="AQ346" s="289">
        <v>0</v>
      </c>
    </row>
    <row r="347" spans="1:43">
      <c r="A347" s="115">
        <v>44541</v>
      </c>
      <c r="B347" s="11">
        <v>4.2599999999999999E-2</v>
      </c>
      <c r="C347" s="34">
        <f>AVERAGE($B$3:B347)</f>
        <v>4.2912933753943332E-2</v>
      </c>
      <c r="D347" s="287">
        <f t="shared" si="40"/>
        <v>100000000</v>
      </c>
      <c r="E347" s="287">
        <f>AVERAGE($D$3:D347)</f>
        <v>41159420.28985507</v>
      </c>
      <c r="F347" s="115"/>
      <c r="G347" s="115"/>
      <c r="H347" s="287">
        <f t="shared" si="41"/>
        <v>50000000</v>
      </c>
      <c r="I347" s="287">
        <f>AVERAGE($H$3:H347)</f>
        <v>18840579.710144926</v>
      </c>
      <c r="J347" s="288"/>
      <c r="K347" s="288"/>
      <c r="L347" s="288"/>
      <c r="M347" s="288">
        <f t="shared" si="42"/>
        <v>50000000</v>
      </c>
      <c r="N347" s="287">
        <f>AVERAGE($M$3:M347)</f>
        <v>17681159.420289855</v>
      </c>
      <c r="O347" s="288"/>
      <c r="P347" s="288"/>
      <c r="Q347" s="288"/>
      <c r="R347" s="288">
        <f t="shared" si="43"/>
        <v>230000000</v>
      </c>
      <c r="S347" s="287">
        <f>AVERAGE($R$3:R347)</f>
        <v>68000000</v>
      </c>
      <c r="T347" s="288"/>
      <c r="U347" s="288"/>
      <c r="V347" s="288"/>
      <c r="W347" s="288">
        <f t="shared" si="44"/>
        <v>80000000</v>
      </c>
      <c r="X347" s="287">
        <f>AVERAGE($W$3:W347)</f>
        <v>23188405.797101449</v>
      </c>
      <c r="Y347" s="288"/>
      <c r="Z347" s="288"/>
      <c r="AA347" s="288"/>
      <c r="AB347" s="288">
        <f t="shared" si="45"/>
        <v>50000000</v>
      </c>
      <c r="AC347" s="287">
        <f>AVERAGE($AB$3:AB347)</f>
        <v>10901162.790697675</v>
      </c>
      <c r="AD347" s="288"/>
      <c r="AE347" s="288"/>
      <c r="AF347" s="288"/>
      <c r="AG347" s="167">
        <f t="shared" si="46"/>
        <v>78300000</v>
      </c>
      <c r="AH347" s="287">
        <f>AVERAGE($AG$3:AG347)</f>
        <v>10553333.333333334</v>
      </c>
      <c r="AK347" s="288"/>
      <c r="AL347" s="287">
        <f t="shared" si="47"/>
        <v>29500000</v>
      </c>
      <c r="AM347" s="287">
        <f>AVERAGE($AL$3:AL347)</f>
        <v>11759420.289855072</v>
      </c>
      <c r="AQ347" s="289">
        <v>0</v>
      </c>
    </row>
    <row r="348" spans="1:43">
      <c r="A348" s="115">
        <v>44542</v>
      </c>
      <c r="B348" s="11">
        <v>4.2599999999999999E-2</v>
      </c>
      <c r="C348" s="34">
        <f>AVERAGE($B$3:B348)</f>
        <v>4.2911949685534703E-2</v>
      </c>
      <c r="D348" s="287">
        <f t="shared" si="40"/>
        <v>100000000</v>
      </c>
      <c r="E348" s="287">
        <f>AVERAGE($D$3:D348)</f>
        <v>41329479.768786125</v>
      </c>
      <c r="F348" s="115"/>
      <c r="G348" s="115"/>
      <c r="H348" s="287">
        <f t="shared" si="41"/>
        <v>50000000</v>
      </c>
      <c r="I348" s="287">
        <f>AVERAGE($H$3:H348)</f>
        <v>18930635.838150289</v>
      </c>
      <c r="J348" s="288"/>
      <c r="K348" s="288"/>
      <c r="L348" s="288"/>
      <c r="M348" s="288">
        <f t="shared" si="42"/>
        <v>50000000</v>
      </c>
      <c r="N348" s="287">
        <f>AVERAGE($M$3:M348)</f>
        <v>17774566.47398844</v>
      </c>
      <c r="O348" s="288"/>
      <c r="P348" s="288"/>
      <c r="Q348" s="288"/>
      <c r="R348" s="288">
        <f t="shared" si="43"/>
        <v>230000000</v>
      </c>
      <c r="S348" s="287">
        <f>AVERAGE($R$3:R348)</f>
        <v>68468208.092485547</v>
      </c>
      <c r="T348" s="288"/>
      <c r="U348" s="288"/>
      <c r="V348" s="288"/>
      <c r="W348" s="288">
        <f t="shared" si="44"/>
        <v>80000000</v>
      </c>
      <c r="X348" s="287">
        <f>AVERAGE($W$3:W348)</f>
        <v>23352601.156069364</v>
      </c>
      <c r="Y348" s="288"/>
      <c r="Z348" s="288"/>
      <c r="AA348" s="288"/>
      <c r="AB348" s="288">
        <f t="shared" si="45"/>
        <v>50000000</v>
      </c>
      <c r="AC348" s="287">
        <f>AVERAGE($AB$3:AB348)</f>
        <v>11014492.753623188</v>
      </c>
      <c r="AD348" s="288"/>
      <c r="AE348" s="288"/>
      <c r="AF348" s="288"/>
      <c r="AG348" s="167">
        <f t="shared" si="46"/>
        <v>78300000</v>
      </c>
      <c r="AH348" s="287">
        <f>AVERAGE($AG$3:AG348)</f>
        <v>10749132.947976878</v>
      </c>
      <c r="AK348" s="288"/>
      <c r="AL348" s="287">
        <f t="shared" si="47"/>
        <v>29500000</v>
      </c>
      <c r="AM348" s="287">
        <f>AVERAGE($AL$3:AL348)</f>
        <v>11810693.641618498</v>
      </c>
      <c r="AQ348" s="289">
        <v>0</v>
      </c>
    </row>
    <row r="349" spans="1:43">
      <c r="A349" s="115">
        <v>44543</v>
      </c>
      <c r="B349" s="11">
        <v>4.2599999999999999E-2</v>
      </c>
      <c r="C349" s="34">
        <f>AVERAGE($B$3:B349)</f>
        <v>4.2910971786833972E-2</v>
      </c>
      <c r="D349" s="287">
        <f t="shared" si="40"/>
        <v>100000000</v>
      </c>
      <c r="E349" s="287">
        <f>AVERAGE($D$3:D349)</f>
        <v>41498559.077809796</v>
      </c>
      <c r="F349" s="115"/>
      <c r="G349" s="115"/>
      <c r="H349" s="287">
        <f t="shared" si="41"/>
        <v>50000000</v>
      </c>
      <c r="I349" s="287">
        <f>AVERAGE($H$3:H349)</f>
        <v>19020172.910662822</v>
      </c>
      <c r="J349" s="288"/>
      <c r="K349" s="288"/>
      <c r="L349" s="288"/>
      <c r="M349" s="288">
        <f t="shared" si="42"/>
        <v>50000000</v>
      </c>
      <c r="N349" s="287">
        <f>AVERAGE($M$3:M349)</f>
        <v>17867435.158501443</v>
      </c>
      <c r="O349" s="288"/>
      <c r="P349" s="288"/>
      <c r="Q349" s="288"/>
      <c r="R349" s="288">
        <f t="shared" si="43"/>
        <v>230000000</v>
      </c>
      <c r="S349" s="287">
        <f>AVERAGE($R$3:R349)</f>
        <v>68933717.579250723</v>
      </c>
      <c r="T349" s="288"/>
      <c r="U349" s="288"/>
      <c r="V349" s="288"/>
      <c r="W349" s="288">
        <f t="shared" si="44"/>
        <v>80000000</v>
      </c>
      <c r="X349" s="287">
        <f>AVERAGE($W$3:W349)</f>
        <v>23515850.144092221</v>
      </c>
      <c r="Y349" s="288"/>
      <c r="Z349" s="288"/>
      <c r="AA349" s="288"/>
      <c r="AB349" s="288">
        <f t="shared" si="45"/>
        <v>50000000</v>
      </c>
      <c r="AC349" s="287">
        <f>AVERAGE($AB$3:AB349)</f>
        <v>11127167.630057804</v>
      </c>
      <c r="AD349" s="288"/>
      <c r="AE349" s="288"/>
      <c r="AF349" s="288"/>
      <c r="AG349" s="167">
        <f t="shared" si="46"/>
        <v>78300000</v>
      </c>
      <c r="AH349" s="287">
        <f>AVERAGE($AG$3:AG349)</f>
        <v>10943804.034582132</v>
      </c>
      <c r="AK349" s="288"/>
      <c r="AL349" s="287">
        <f t="shared" si="47"/>
        <v>29500000</v>
      </c>
      <c r="AM349" s="287">
        <f>AVERAGE($AL$3:AL349)</f>
        <v>11861671.469740635</v>
      </c>
      <c r="AQ349" s="289">
        <v>0</v>
      </c>
    </row>
    <row r="350" spans="1:43">
      <c r="A350" s="115">
        <v>44544</v>
      </c>
      <c r="B350" s="11">
        <v>4.2599999999999999E-2</v>
      </c>
      <c r="C350" s="34">
        <f>AVERAGE($B$3:B350)</f>
        <v>4.2910000000000115E-2</v>
      </c>
      <c r="D350" s="287">
        <f t="shared" si="40"/>
        <v>100000000</v>
      </c>
      <c r="E350" s="287">
        <f>AVERAGE($D$3:D350)</f>
        <v>41666666.666666664</v>
      </c>
      <c r="F350" s="115"/>
      <c r="G350" s="115"/>
      <c r="H350" s="287">
        <f t="shared" si="41"/>
        <v>50000000</v>
      </c>
      <c r="I350" s="287">
        <f>AVERAGE($H$3:H350)</f>
        <v>19109195.402298849</v>
      </c>
      <c r="J350" s="288"/>
      <c r="K350" s="288"/>
      <c r="L350" s="288"/>
      <c r="M350" s="288">
        <f t="shared" si="42"/>
        <v>50000000</v>
      </c>
      <c r="N350" s="287">
        <f>AVERAGE($M$3:M350)</f>
        <v>17959770.114942528</v>
      </c>
      <c r="O350" s="288"/>
      <c r="P350" s="288"/>
      <c r="Q350" s="288"/>
      <c r="R350" s="288">
        <f t="shared" si="43"/>
        <v>230000000</v>
      </c>
      <c r="S350" s="287">
        <f>AVERAGE($R$3:R350)</f>
        <v>69396551.724137932</v>
      </c>
      <c r="T350" s="288"/>
      <c r="U350" s="288"/>
      <c r="V350" s="288"/>
      <c r="W350" s="288">
        <f t="shared" si="44"/>
        <v>80000000</v>
      </c>
      <c r="X350" s="287">
        <f>AVERAGE($W$3:W350)</f>
        <v>23678160.91954023</v>
      </c>
      <c r="Y350" s="288"/>
      <c r="Z350" s="288"/>
      <c r="AA350" s="288"/>
      <c r="AB350" s="288">
        <f t="shared" si="45"/>
        <v>50000000</v>
      </c>
      <c r="AC350" s="287">
        <f>AVERAGE($AB$3:AB350)</f>
        <v>11239193.083573487</v>
      </c>
      <c r="AD350" s="288"/>
      <c r="AE350" s="288"/>
      <c r="AF350" s="288"/>
      <c r="AG350" s="167">
        <f t="shared" si="46"/>
        <v>78300000</v>
      </c>
      <c r="AH350" s="287">
        <f>AVERAGE($AG$3:AG350)</f>
        <v>11137356.321839081</v>
      </c>
      <c r="AK350" s="288"/>
      <c r="AL350" s="287">
        <f t="shared" si="47"/>
        <v>29500000</v>
      </c>
      <c r="AM350" s="287">
        <f>AVERAGE($AL$3:AL350)</f>
        <v>11912356.321839081</v>
      </c>
      <c r="AQ350" s="289">
        <v>0</v>
      </c>
    </row>
    <row r="351" spans="1:43">
      <c r="A351" s="115">
        <v>44545</v>
      </c>
      <c r="B351" s="11">
        <v>4.2599999999999999E-2</v>
      </c>
      <c r="C351" s="34">
        <f>AVERAGE($B$3:B351)</f>
        <v>4.2909034267912885E-2</v>
      </c>
      <c r="D351" s="287">
        <f t="shared" si="40"/>
        <v>100000000</v>
      </c>
      <c r="E351" s="287">
        <f>AVERAGE($D$3:D351)</f>
        <v>41833810.888252147</v>
      </c>
      <c r="F351" s="115"/>
      <c r="G351" s="115"/>
      <c r="H351" s="287">
        <f t="shared" si="41"/>
        <v>50000000</v>
      </c>
      <c r="I351" s="287">
        <f>AVERAGE($H$3:H351)</f>
        <v>19197707.736389685</v>
      </c>
      <c r="J351" s="288"/>
      <c r="K351" s="288"/>
      <c r="L351" s="288"/>
      <c r="M351" s="288">
        <f t="shared" si="42"/>
        <v>50000000</v>
      </c>
      <c r="N351" s="287">
        <f>AVERAGE($M$3:M351)</f>
        <v>18051575.931232091</v>
      </c>
      <c r="O351" s="288"/>
      <c r="P351" s="288"/>
      <c r="Q351" s="288"/>
      <c r="R351" s="288">
        <f t="shared" si="43"/>
        <v>230000000</v>
      </c>
      <c r="S351" s="287">
        <f>AVERAGE($R$3:R351)</f>
        <v>69856733.524355307</v>
      </c>
      <c r="T351" s="288"/>
      <c r="U351" s="288"/>
      <c r="V351" s="288"/>
      <c r="W351" s="288">
        <f t="shared" si="44"/>
        <v>80000000</v>
      </c>
      <c r="X351" s="287">
        <f>AVERAGE($W$3:W351)</f>
        <v>23839541.547277939</v>
      </c>
      <c r="Y351" s="288"/>
      <c r="Z351" s="288"/>
      <c r="AA351" s="288"/>
      <c r="AB351" s="288">
        <f t="shared" si="45"/>
        <v>50000000</v>
      </c>
      <c r="AC351" s="287">
        <f>AVERAGE($AB$3:AB351)</f>
        <v>11350574.712643677</v>
      </c>
      <c r="AD351" s="288"/>
      <c r="AE351" s="288"/>
      <c r="AF351" s="288"/>
      <c r="AG351" s="167">
        <f t="shared" si="46"/>
        <v>78300000</v>
      </c>
      <c r="AH351" s="287">
        <f>AVERAGE($AG$3:AG351)</f>
        <v>11329799.426934097</v>
      </c>
      <c r="AK351" s="288"/>
      <c r="AL351" s="287">
        <f t="shared" si="47"/>
        <v>29500000</v>
      </c>
      <c r="AM351" s="287">
        <f>AVERAGE($AL$3:AL351)</f>
        <v>11962750.716332378</v>
      </c>
      <c r="AQ351" s="289">
        <v>0</v>
      </c>
    </row>
    <row r="352" spans="1:43">
      <c r="A352" s="115">
        <v>44546</v>
      </c>
      <c r="B352" s="11">
        <v>4.2599999999999999E-2</v>
      </c>
      <c r="C352" s="34">
        <f>AVERAGE($B$3:B352)</f>
        <v>4.2908074534161608E-2</v>
      </c>
      <c r="D352" s="287">
        <f t="shared" si="40"/>
        <v>100000000</v>
      </c>
      <c r="E352" s="287">
        <f>AVERAGE($D$3:D352)</f>
        <v>42000000</v>
      </c>
      <c r="F352" s="115"/>
      <c r="G352" s="115"/>
      <c r="H352" s="287">
        <f t="shared" si="41"/>
        <v>50000000</v>
      </c>
      <c r="I352" s="287">
        <f>AVERAGE($H$3:H352)</f>
        <v>19285714.285714287</v>
      </c>
      <c r="J352" s="288"/>
      <c r="K352" s="288"/>
      <c r="L352" s="288"/>
      <c r="M352" s="288">
        <f t="shared" si="42"/>
        <v>50000000</v>
      </c>
      <c r="N352" s="287">
        <f>AVERAGE($M$3:M352)</f>
        <v>18142857.142857142</v>
      </c>
      <c r="O352" s="288"/>
      <c r="P352" s="288"/>
      <c r="Q352" s="288"/>
      <c r="R352" s="288">
        <f t="shared" si="43"/>
        <v>230000000</v>
      </c>
      <c r="S352" s="287">
        <f>AVERAGE($R$3:R352)</f>
        <v>70314285.714285716</v>
      </c>
      <c r="T352" s="288"/>
      <c r="U352" s="288"/>
      <c r="V352" s="288"/>
      <c r="W352" s="288">
        <f t="shared" si="44"/>
        <v>80000000</v>
      </c>
      <c r="X352" s="287">
        <f>AVERAGE($W$3:W352)</f>
        <v>24000000</v>
      </c>
      <c r="Y352" s="288"/>
      <c r="Z352" s="288"/>
      <c r="AA352" s="288"/>
      <c r="AB352" s="288">
        <f t="shared" si="45"/>
        <v>50000000</v>
      </c>
      <c r="AC352" s="287">
        <f>AVERAGE($AB$3:AB352)</f>
        <v>11461318.051575931</v>
      </c>
      <c r="AD352" s="288"/>
      <c r="AE352" s="288"/>
      <c r="AF352" s="288"/>
      <c r="AG352" s="167">
        <f t="shared" si="46"/>
        <v>78300000</v>
      </c>
      <c r="AH352" s="287">
        <f>AVERAGE($AG$3:AG352)</f>
        <v>11521142.857142856</v>
      </c>
      <c r="AK352" s="288"/>
      <c r="AL352" s="287">
        <f t="shared" si="47"/>
        <v>29500000</v>
      </c>
      <c r="AM352" s="287">
        <f>AVERAGE($AL$3:AL352)</f>
        <v>12012857.142857144</v>
      </c>
      <c r="AQ352" s="289">
        <v>0</v>
      </c>
    </row>
    <row r="353" spans="1:45">
      <c r="A353" s="115">
        <v>44547</v>
      </c>
      <c r="B353" s="11">
        <v>4.2599999999999999E-2</v>
      </c>
      <c r="C353" s="34">
        <f>AVERAGE($B$3:B353)</f>
        <v>4.2907120743034169E-2</v>
      </c>
      <c r="D353" s="287">
        <f t="shared" si="40"/>
        <v>100000000</v>
      </c>
      <c r="E353" s="287">
        <f>AVERAGE($D$3:D353)</f>
        <v>42165242.165242165</v>
      </c>
      <c r="F353" s="115"/>
      <c r="G353" s="115"/>
      <c r="H353" s="287">
        <f t="shared" si="41"/>
        <v>50000000</v>
      </c>
      <c r="I353" s="287">
        <f>AVERAGE($H$3:H353)</f>
        <v>19373219.373219375</v>
      </c>
      <c r="J353" s="288"/>
      <c r="K353" s="288"/>
      <c r="L353" s="288"/>
      <c r="M353" s="288">
        <f t="shared" si="42"/>
        <v>50000000</v>
      </c>
      <c r="N353" s="287">
        <f>AVERAGE($M$3:M353)</f>
        <v>18233618.233618233</v>
      </c>
      <c r="O353" s="288"/>
      <c r="P353" s="288"/>
      <c r="Q353" s="288"/>
      <c r="R353" s="288">
        <f t="shared" si="43"/>
        <v>230000000</v>
      </c>
      <c r="S353" s="287">
        <f>AVERAGE($R$3:R353)</f>
        <v>70769230.769230768</v>
      </c>
      <c r="T353" s="288"/>
      <c r="U353" s="288"/>
      <c r="V353" s="288"/>
      <c r="W353" s="288">
        <f t="shared" si="44"/>
        <v>80000000</v>
      </c>
      <c r="X353" s="287">
        <f>AVERAGE($W$3:W353)</f>
        <v>24159544.159544159</v>
      </c>
      <c r="Y353" s="288"/>
      <c r="Z353" s="288"/>
      <c r="AA353" s="288"/>
      <c r="AB353" s="288">
        <f t="shared" si="45"/>
        <v>50000000</v>
      </c>
      <c r="AC353" s="287">
        <f>AVERAGE($AB$3:AB353)</f>
        <v>11571428.571428571</v>
      </c>
      <c r="AD353" s="288"/>
      <c r="AE353" s="288"/>
      <c r="AF353" s="288"/>
      <c r="AG353" s="167">
        <f t="shared" si="46"/>
        <v>78300000</v>
      </c>
      <c r="AH353" s="287">
        <f>AVERAGE($AG$3:AG353)</f>
        <v>11711396.011396011</v>
      </c>
      <c r="AK353" s="288"/>
      <c r="AL353" s="287">
        <f t="shared" si="47"/>
        <v>29500000</v>
      </c>
      <c r="AM353" s="287">
        <f>AVERAGE($AL$3:AL353)</f>
        <v>12062678.062678063</v>
      </c>
      <c r="AQ353" s="289">
        <v>0</v>
      </c>
    </row>
    <row r="354" spans="1:45">
      <c r="A354" s="115">
        <v>44548</v>
      </c>
      <c r="B354" s="11">
        <v>4.2599999999999999E-2</v>
      </c>
      <c r="C354" s="34">
        <f>AVERAGE($B$3:B354)</f>
        <v>4.290617283950629E-2</v>
      </c>
      <c r="D354" s="287">
        <f t="shared" si="40"/>
        <v>100000000</v>
      </c>
      <c r="E354" s="287">
        <f>AVERAGE($D$3:D354)</f>
        <v>42329545.454545453</v>
      </c>
      <c r="F354" s="115"/>
      <c r="G354" s="115"/>
      <c r="H354" s="287">
        <f t="shared" si="41"/>
        <v>50000000</v>
      </c>
      <c r="I354" s="287">
        <f>AVERAGE($H$3:H354)</f>
        <v>19460227.272727273</v>
      </c>
      <c r="J354" s="288"/>
      <c r="K354" s="288"/>
      <c r="L354" s="288"/>
      <c r="M354" s="288">
        <f t="shared" si="42"/>
        <v>50000000</v>
      </c>
      <c r="N354" s="287">
        <f>AVERAGE($M$3:M354)</f>
        <v>18323863.636363637</v>
      </c>
      <c r="O354" s="288"/>
      <c r="P354" s="288"/>
      <c r="Q354" s="288"/>
      <c r="R354" s="288">
        <f t="shared" si="43"/>
        <v>230000000</v>
      </c>
      <c r="S354" s="287">
        <f>AVERAGE($R$3:R354)</f>
        <v>71221590.909090906</v>
      </c>
      <c r="T354" s="288"/>
      <c r="U354" s="288"/>
      <c r="V354" s="288"/>
      <c r="W354" s="288">
        <f t="shared" si="44"/>
        <v>80000000</v>
      </c>
      <c r="X354" s="287">
        <f>AVERAGE($W$3:W354)</f>
        <v>24318181.818181816</v>
      </c>
      <c r="Y354" s="288"/>
      <c r="Z354" s="288"/>
      <c r="AA354" s="288"/>
      <c r="AB354" s="288">
        <f t="shared" si="45"/>
        <v>50000000</v>
      </c>
      <c r="AC354" s="287">
        <f>AVERAGE($AB$3:AB354)</f>
        <v>11680911.680911681</v>
      </c>
      <c r="AD354" s="288"/>
      <c r="AE354" s="288"/>
      <c r="AF354" s="288"/>
      <c r="AG354" s="167">
        <f t="shared" si="46"/>
        <v>78300000</v>
      </c>
      <c r="AH354" s="287">
        <f>AVERAGE($AG$3:AG354)</f>
        <v>11900568.181818182</v>
      </c>
      <c r="AK354" s="288"/>
      <c r="AL354" s="287">
        <f t="shared" si="47"/>
        <v>29500000</v>
      </c>
      <c r="AM354" s="287">
        <f>AVERAGE($AL$3:AL354)</f>
        <v>12112215.909090908</v>
      </c>
      <c r="AQ354" s="289">
        <v>0</v>
      </c>
    </row>
    <row r="355" spans="1:45">
      <c r="A355" s="115">
        <v>44549</v>
      </c>
      <c r="B355" s="11">
        <v>4.2599999999999999E-2</v>
      </c>
      <c r="C355" s="34">
        <f>AVERAGE($B$3:B355)</f>
        <v>4.2905230769230883E-2</v>
      </c>
      <c r="D355" s="287">
        <f t="shared" si="40"/>
        <v>100000000</v>
      </c>
      <c r="E355" s="287">
        <f>AVERAGE($D$3:D355)</f>
        <v>42492917.847025499</v>
      </c>
      <c r="F355" s="115"/>
      <c r="G355" s="115"/>
      <c r="H355" s="287">
        <f t="shared" si="41"/>
        <v>50000000</v>
      </c>
      <c r="I355" s="287">
        <f>AVERAGE($H$3:H355)</f>
        <v>19546742.20963173</v>
      </c>
      <c r="J355" s="288"/>
      <c r="K355" s="288"/>
      <c r="L355" s="288"/>
      <c r="M355" s="288">
        <f t="shared" si="42"/>
        <v>50000000</v>
      </c>
      <c r="N355" s="287">
        <f>AVERAGE($M$3:M355)</f>
        <v>18413597.733711049</v>
      </c>
      <c r="O355" s="288"/>
      <c r="P355" s="288"/>
      <c r="Q355" s="288"/>
      <c r="R355" s="288">
        <f t="shared" si="43"/>
        <v>230000000</v>
      </c>
      <c r="S355" s="287">
        <f>AVERAGE($R$3:R355)</f>
        <v>71671388.101982996</v>
      </c>
      <c r="T355" s="288"/>
      <c r="U355" s="288"/>
      <c r="V355" s="288"/>
      <c r="W355" s="288">
        <f t="shared" si="44"/>
        <v>80000000</v>
      </c>
      <c r="X355" s="287">
        <f>AVERAGE($W$3:W355)</f>
        <v>24475920.679886684</v>
      </c>
      <c r="Y355" s="288"/>
      <c r="Z355" s="288"/>
      <c r="AA355" s="288"/>
      <c r="AB355" s="288">
        <f t="shared" si="45"/>
        <v>50000000</v>
      </c>
      <c r="AC355" s="287">
        <f>AVERAGE($AB$3:AB355)</f>
        <v>11789772.727272727</v>
      </c>
      <c r="AD355" s="288"/>
      <c r="AE355" s="288"/>
      <c r="AF355" s="288"/>
      <c r="AG355" s="167">
        <f t="shared" si="46"/>
        <v>78300000</v>
      </c>
      <c r="AH355" s="287">
        <f>AVERAGE($AG$3:AG355)</f>
        <v>12088668.555240793</v>
      </c>
      <c r="AK355" s="288"/>
      <c r="AL355" s="287">
        <f t="shared" si="47"/>
        <v>29500000</v>
      </c>
      <c r="AM355" s="287">
        <f>AVERAGE($AL$3:AL355)</f>
        <v>12161473.087818697</v>
      </c>
      <c r="AQ355" s="289">
        <v>0</v>
      </c>
    </row>
    <row r="356" spans="1:45">
      <c r="A356" s="115">
        <v>44550</v>
      </c>
      <c r="B356" s="11">
        <v>4.2599999999999999E-2</v>
      </c>
      <c r="C356" s="34">
        <f>AVERAGE($B$3:B356)</f>
        <v>4.2904294478527727E-2</v>
      </c>
      <c r="D356" s="287">
        <f t="shared" si="40"/>
        <v>100000000</v>
      </c>
      <c r="E356" s="287">
        <f>AVERAGE($D$3:D356)</f>
        <v>42655367.231638417</v>
      </c>
      <c r="F356" s="115"/>
      <c r="G356" s="115"/>
      <c r="H356" s="287">
        <f t="shared" si="41"/>
        <v>50000000</v>
      </c>
      <c r="I356" s="287">
        <f>AVERAGE($H$3:H356)</f>
        <v>19632768.361581922</v>
      </c>
      <c r="J356" s="288"/>
      <c r="K356" s="288"/>
      <c r="L356" s="288"/>
      <c r="M356" s="288">
        <f t="shared" si="42"/>
        <v>50000000</v>
      </c>
      <c r="N356" s="287">
        <f>AVERAGE($M$3:M356)</f>
        <v>18502824.858757064</v>
      </c>
      <c r="O356" s="288"/>
      <c r="P356" s="288"/>
      <c r="Q356" s="288"/>
      <c r="R356" s="288">
        <f t="shared" si="43"/>
        <v>230000000</v>
      </c>
      <c r="S356" s="287">
        <f>AVERAGE($R$3:R356)</f>
        <v>72118644.067796603</v>
      </c>
      <c r="T356" s="288"/>
      <c r="U356" s="288"/>
      <c r="V356" s="288"/>
      <c r="W356" s="288">
        <f t="shared" si="44"/>
        <v>80000000</v>
      </c>
      <c r="X356" s="287">
        <f>AVERAGE($W$3:W356)</f>
        <v>24632768.361581922</v>
      </c>
      <c r="Y356" s="288"/>
      <c r="Z356" s="288"/>
      <c r="AA356" s="288"/>
      <c r="AB356" s="288">
        <f t="shared" si="45"/>
        <v>50000000</v>
      </c>
      <c r="AC356" s="287">
        <f>AVERAGE($AB$3:AB356)</f>
        <v>11898016.997167138</v>
      </c>
      <c r="AD356" s="288"/>
      <c r="AE356" s="288"/>
      <c r="AF356" s="288"/>
      <c r="AG356" s="167">
        <f t="shared" si="46"/>
        <v>78300000</v>
      </c>
      <c r="AH356" s="287">
        <f>AVERAGE($AG$3:AG356)</f>
        <v>12275706.214689266</v>
      </c>
      <c r="AK356" s="288"/>
      <c r="AL356" s="287">
        <f t="shared" si="47"/>
        <v>29500000</v>
      </c>
      <c r="AM356" s="287">
        <f>AVERAGE($AL$3:AL356)</f>
        <v>12210451.97740113</v>
      </c>
      <c r="AQ356" s="289">
        <v>0</v>
      </c>
    </row>
    <row r="357" spans="1:45">
      <c r="A357" s="115">
        <v>44551</v>
      </c>
      <c r="B357" s="11">
        <v>4.2599999999999999E-2</v>
      </c>
      <c r="C357" s="34">
        <f>AVERAGE($B$3:B357)</f>
        <v>4.2903363914373202E-2</v>
      </c>
      <c r="D357" s="287">
        <f t="shared" si="40"/>
        <v>100000000</v>
      </c>
      <c r="E357" s="287">
        <f>AVERAGE($D$3:D357)</f>
        <v>42816901.408450708</v>
      </c>
      <c r="F357" s="115"/>
      <c r="G357" s="115"/>
      <c r="H357" s="287">
        <f t="shared" si="41"/>
        <v>50000000</v>
      </c>
      <c r="I357" s="287">
        <f>AVERAGE($H$3:H357)</f>
        <v>19718309.859154928</v>
      </c>
      <c r="J357" s="288"/>
      <c r="K357" s="288"/>
      <c r="L357" s="288"/>
      <c r="M357" s="288">
        <f t="shared" si="42"/>
        <v>50000000</v>
      </c>
      <c r="N357" s="287">
        <f>AVERAGE($M$3:M357)</f>
        <v>18591549.295774646</v>
      </c>
      <c r="O357" s="288"/>
      <c r="P357" s="288"/>
      <c r="Q357" s="288"/>
      <c r="R357" s="288">
        <f t="shared" si="43"/>
        <v>230000000</v>
      </c>
      <c r="S357" s="287">
        <f>AVERAGE($R$3:R357)</f>
        <v>72563380.281690136</v>
      </c>
      <c r="T357" s="288"/>
      <c r="U357" s="288"/>
      <c r="V357" s="288"/>
      <c r="W357" s="288">
        <f t="shared" si="44"/>
        <v>80000000</v>
      </c>
      <c r="X357" s="287">
        <f>AVERAGE($W$3:W357)</f>
        <v>24788732.394366197</v>
      </c>
      <c r="Y357" s="288"/>
      <c r="Z357" s="288"/>
      <c r="AA357" s="288"/>
      <c r="AB357" s="288">
        <f t="shared" si="45"/>
        <v>50000000</v>
      </c>
      <c r="AC357" s="287">
        <f>AVERAGE($AB$3:AB357)</f>
        <v>12005649.717514124</v>
      </c>
      <c r="AD357" s="288"/>
      <c r="AE357" s="288"/>
      <c r="AF357" s="288"/>
      <c r="AG357" s="167">
        <f t="shared" si="46"/>
        <v>78300000</v>
      </c>
      <c r="AH357" s="287">
        <f>AVERAGE($AG$3:AG357)</f>
        <v>12461690.14084507</v>
      </c>
      <c r="AK357" s="288"/>
      <c r="AL357" s="287">
        <f t="shared" si="47"/>
        <v>29500000</v>
      </c>
      <c r="AM357" s="287">
        <f>AVERAGE($AL$3:AL357)</f>
        <v>12259154.929577464</v>
      </c>
      <c r="AQ357" s="289">
        <v>0</v>
      </c>
    </row>
    <row r="358" spans="1:45">
      <c r="A358" s="115">
        <v>44552</v>
      </c>
      <c r="B358" s="11">
        <v>4.2599999999999999E-2</v>
      </c>
      <c r="C358" s="34">
        <f>AVERAGE($B$3:B358)</f>
        <v>4.2902439024390358E-2</v>
      </c>
      <c r="D358" s="287">
        <f t="shared" si="40"/>
        <v>100000000</v>
      </c>
      <c r="E358" s="287">
        <f>AVERAGE($D$3:D358)</f>
        <v>42977528.089887641</v>
      </c>
      <c r="F358" s="115"/>
      <c r="G358" s="115"/>
      <c r="H358" s="287">
        <f t="shared" si="41"/>
        <v>50000000</v>
      </c>
      <c r="I358" s="287">
        <f>AVERAGE($H$3:H358)</f>
        <v>19803370.786516853</v>
      </c>
      <c r="J358" s="288"/>
      <c r="K358" s="288"/>
      <c r="L358" s="288"/>
      <c r="M358" s="288">
        <f t="shared" si="42"/>
        <v>50000000</v>
      </c>
      <c r="N358" s="287">
        <f>AVERAGE($M$3:M358)</f>
        <v>18679775.280898876</v>
      </c>
      <c r="O358" s="288"/>
      <c r="P358" s="288"/>
      <c r="Q358" s="288"/>
      <c r="R358" s="288">
        <f t="shared" si="43"/>
        <v>230000000</v>
      </c>
      <c r="S358" s="287">
        <f>AVERAGE($R$3:R358)</f>
        <v>73005617.977528095</v>
      </c>
      <c r="T358" s="288"/>
      <c r="U358" s="288"/>
      <c r="V358" s="288"/>
      <c r="W358" s="288">
        <f t="shared" si="44"/>
        <v>80000000</v>
      </c>
      <c r="X358" s="287">
        <f>AVERAGE($W$3:W358)</f>
        <v>24943820.2247191</v>
      </c>
      <c r="Y358" s="288"/>
      <c r="Z358" s="288"/>
      <c r="AA358" s="288"/>
      <c r="AB358" s="288">
        <f t="shared" si="45"/>
        <v>50000000</v>
      </c>
      <c r="AC358" s="287">
        <f>AVERAGE($AB$3:AB358)</f>
        <v>12112676.056338029</v>
      </c>
      <c r="AD358" s="288"/>
      <c r="AE358" s="288"/>
      <c r="AF358" s="288"/>
      <c r="AG358" s="167">
        <f t="shared" si="46"/>
        <v>78300000</v>
      </c>
      <c r="AH358" s="287">
        <f>AVERAGE($AG$3:AG358)</f>
        <v>12646629.213483145</v>
      </c>
      <c r="AK358" s="288"/>
      <c r="AL358" s="287">
        <f t="shared" si="47"/>
        <v>29500000</v>
      </c>
      <c r="AM358" s="287">
        <f>AVERAGE($AL$3:AL358)</f>
        <v>12307584.269662922</v>
      </c>
      <c r="AQ358" s="289">
        <v>0</v>
      </c>
    </row>
    <row r="359" spans="1:45">
      <c r="A359" s="115">
        <v>44553</v>
      </c>
      <c r="B359" s="11">
        <v>4.2599999999999999E-2</v>
      </c>
      <c r="C359" s="34">
        <f>AVERAGE($B$3:B359)</f>
        <v>4.2901519756839021E-2</v>
      </c>
      <c r="D359" s="287">
        <f t="shared" si="40"/>
        <v>100000000</v>
      </c>
      <c r="E359" s="287">
        <f>AVERAGE($D$3:D359)</f>
        <v>43137254.901960783</v>
      </c>
      <c r="F359" s="115"/>
      <c r="G359" s="115"/>
      <c r="H359" s="287">
        <f t="shared" si="41"/>
        <v>50000000</v>
      </c>
      <c r="I359" s="287">
        <f>AVERAGE($H$3:H359)</f>
        <v>19887955.182072829</v>
      </c>
      <c r="J359" s="288"/>
      <c r="K359" s="288"/>
      <c r="L359" s="288"/>
      <c r="M359" s="288">
        <f t="shared" si="42"/>
        <v>50000000</v>
      </c>
      <c r="N359" s="287">
        <f>AVERAGE($M$3:M359)</f>
        <v>18767507.00280112</v>
      </c>
      <c r="O359" s="288"/>
      <c r="P359" s="288"/>
      <c r="Q359" s="288"/>
      <c r="R359" s="288">
        <f t="shared" si="43"/>
        <v>230000000</v>
      </c>
      <c r="S359" s="287">
        <f>AVERAGE($R$3:R359)</f>
        <v>73445378.15126051</v>
      </c>
      <c r="T359" s="288"/>
      <c r="U359" s="288"/>
      <c r="V359" s="288"/>
      <c r="W359" s="288">
        <f t="shared" si="44"/>
        <v>80000000</v>
      </c>
      <c r="X359" s="287">
        <f>AVERAGE($W$3:W359)</f>
        <v>25098039.215686273</v>
      </c>
      <c r="Y359" s="288"/>
      <c r="Z359" s="288"/>
      <c r="AA359" s="288"/>
      <c r="AB359" s="288">
        <f t="shared" si="45"/>
        <v>50000000</v>
      </c>
      <c r="AC359" s="287">
        <f>AVERAGE($AB$3:AB359)</f>
        <v>12219101.123595506</v>
      </c>
      <c r="AD359" s="288"/>
      <c r="AE359" s="288"/>
      <c r="AF359" s="288"/>
      <c r="AG359" s="167">
        <f t="shared" si="46"/>
        <v>78300000</v>
      </c>
      <c r="AH359" s="287">
        <f>AVERAGE($AG$3:AG359)</f>
        <v>12830532.212885154</v>
      </c>
      <c r="AK359" s="288"/>
      <c r="AL359" s="287">
        <f t="shared" si="47"/>
        <v>29500000</v>
      </c>
      <c r="AM359" s="287">
        <f>AVERAGE($AL$3:AL359)</f>
        <v>12355742.296918768</v>
      </c>
      <c r="AQ359" s="289">
        <v>0</v>
      </c>
    </row>
    <row r="360" spans="1:45">
      <c r="A360" s="115">
        <v>44554</v>
      </c>
      <c r="B360" s="11">
        <v>4.2599999999999999E-2</v>
      </c>
      <c r="C360" s="34">
        <f>AVERAGE($B$3:B360)</f>
        <v>4.2900606060606181E-2</v>
      </c>
      <c r="D360" s="287">
        <f t="shared" si="40"/>
        <v>100000000</v>
      </c>
      <c r="E360" s="287">
        <f>AVERAGE($D$3:D360)</f>
        <v>43296089.385474861</v>
      </c>
      <c r="F360" s="115"/>
      <c r="G360" s="115"/>
      <c r="H360" s="287">
        <f t="shared" si="41"/>
        <v>50000000</v>
      </c>
      <c r="I360" s="287">
        <f>AVERAGE($H$3:H360)</f>
        <v>19972067.039106146</v>
      </c>
      <c r="J360" s="288"/>
      <c r="K360" s="288"/>
      <c r="L360" s="288"/>
      <c r="M360" s="288">
        <f t="shared" si="42"/>
        <v>50000000</v>
      </c>
      <c r="N360" s="287">
        <f>AVERAGE($M$3:M360)</f>
        <v>18854748.603351954</v>
      </c>
      <c r="O360" s="288"/>
      <c r="P360" s="288"/>
      <c r="Q360" s="288"/>
      <c r="R360" s="288">
        <f t="shared" si="43"/>
        <v>230000000</v>
      </c>
      <c r="S360" s="287">
        <f>AVERAGE($R$3:R360)</f>
        <v>73882681.564245805</v>
      </c>
      <c r="T360" s="288"/>
      <c r="U360" s="288"/>
      <c r="V360" s="288"/>
      <c r="W360" s="288">
        <f t="shared" si="44"/>
        <v>80000000</v>
      </c>
      <c r="X360" s="287">
        <f>AVERAGE($W$3:W360)</f>
        <v>25251396.648044694</v>
      </c>
      <c r="Y360" s="288"/>
      <c r="Z360" s="288"/>
      <c r="AA360" s="288"/>
      <c r="AB360" s="288">
        <f t="shared" si="45"/>
        <v>50000000</v>
      </c>
      <c r="AC360" s="287">
        <f>AVERAGE($AB$3:AB360)</f>
        <v>12324929.971988795</v>
      </c>
      <c r="AD360" s="288"/>
      <c r="AE360" s="288"/>
      <c r="AF360" s="288"/>
      <c r="AG360" s="167">
        <f t="shared" si="46"/>
        <v>78300000</v>
      </c>
      <c r="AH360" s="287">
        <f>AVERAGE($AG$3:AG360)</f>
        <v>13013407.82122905</v>
      </c>
      <c r="AK360" s="288"/>
      <c r="AL360" s="287">
        <f t="shared" si="47"/>
        <v>29500000</v>
      </c>
      <c r="AM360" s="287">
        <f>AVERAGE($AL$3:AL360)</f>
        <v>12403631.284916202</v>
      </c>
      <c r="AQ360" s="289">
        <v>0</v>
      </c>
    </row>
    <row r="361" spans="1:45">
      <c r="A361" s="115">
        <v>44555</v>
      </c>
      <c r="B361" s="11">
        <v>4.2599999999999999E-2</v>
      </c>
      <c r="C361" s="34">
        <f>AVERAGE($B$3:B361)</f>
        <v>4.2899697885196493E-2</v>
      </c>
      <c r="D361" s="287">
        <f t="shared" si="40"/>
        <v>100000000</v>
      </c>
      <c r="E361" s="287">
        <f>AVERAGE($D$3:D361)</f>
        <v>43454038.997214481</v>
      </c>
      <c r="F361" s="115"/>
      <c r="G361" s="115"/>
      <c r="H361" s="287">
        <f t="shared" si="41"/>
        <v>50000000</v>
      </c>
      <c r="I361" s="287">
        <f>AVERAGE($H$3:H361)</f>
        <v>20055710.306406684</v>
      </c>
      <c r="J361" s="288"/>
      <c r="K361" s="288"/>
      <c r="L361" s="288"/>
      <c r="M361" s="288">
        <f t="shared" si="42"/>
        <v>50000000</v>
      </c>
      <c r="N361" s="287">
        <f>AVERAGE($M$3:M361)</f>
        <v>18941504.178272981</v>
      </c>
      <c r="O361" s="288"/>
      <c r="P361" s="288"/>
      <c r="Q361" s="288"/>
      <c r="R361" s="288">
        <f t="shared" si="43"/>
        <v>230000000</v>
      </c>
      <c r="S361" s="287">
        <f>AVERAGE($R$3:R361)</f>
        <v>74317548.746518105</v>
      </c>
      <c r="T361" s="288"/>
      <c r="U361" s="288"/>
      <c r="V361" s="288"/>
      <c r="W361" s="288">
        <f t="shared" si="44"/>
        <v>80000000</v>
      </c>
      <c r="X361" s="287">
        <f>AVERAGE($W$3:W361)</f>
        <v>25403899.721448466</v>
      </c>
      <c r="Y361" s="288"/>
      <c r="Z361" s="288"/>
      <c r="AA361" s="288"/>
      <c r="AB361" s="288">
        <f t="shared" si="45"/>
        <v>50000000</v>
      </c>
      <c r="AC361" s="287">
        <f>AVERAGE($AB$3:AB361)</f>
        <v>12430167.597765364</v>
      </c>
      <c r="AD361" s="288"/>
      <c r="AE361" s="288"/>
      <c r="AF361" s="288"/>
      <c r="AG361" s="167">
        <f t="shared" si="46"/>
        <v>78300000</v>
      </c>
      <c r="AH361" s="287">
        <f>AVERAGE($AG$3:AG361)</f>
        <v>13195264.623955432</v>
      </c>
      <c r="AK361" s="288"/>
      <c r="AL361" s="287">
        <f t="shared" si="47"/>
        <v>29500000</v>
      </c>
      <c r="AM361" s="287">
        <f>AVERAGE($AL$3:AL361)</f>
        <v>12451253.48189415</v>
      </c>
      <c r="AQ361" s="289">
        <v>0</v>
      </c>
    </row>
    <row r="362" spans="1:45">
      <c r="A362" s="115">
        <v>44556</v>
      </c>
      <c r="B362" s="11">
        <v>4.2599999999999999E-2</v>
      </c>
      <c r="C362" s="34">
        <f>AVERAGE($B$3:B362)</f>
        <v>4.2898795180723009E-2</v>
      </c>
      <c r="D362" s="287">
        <f t="shared" si="40"/>
        <v>100000000</v>
      </c>
      <c r="E362" s="287">
        <f>AVERAGE($D$3:D362)</f>
        <v>43611111.111111112</v>
      </c>
      <c r="F362" s="115"/>
      <c r="G362" s="115"/>
      <c r="H362" s="287">
        <f t="shared" si="41"/>
        <v>50000000</v>
      </c>
      <c r="I362" s="287">
        <f>AVERAGE($H$3:H362)</f>
        <v>20138888.888888888</v>
      </c>
      <c r="J362" s="288"/>
      <c r="K362" s="288"/>
      <c r="L362" s="288"/>
      <c r="M362" s="288">
        <f t="shared" si="42"/>
        <v>50000000</v>
      </c>
      <c r="N362" s="287">
        <f>AVERAGE($M$3:M362)</f>
        <v>19027777.777777776</v>
      </c>
      <c r="O362" s="288"/>
      <c r="P362" s="288"/>
      <c r="Q362" s="288"/>
      <c r="R362" s="288">
        <f t="shared" si="43"/>
        <v>230000000</v>
      </c>
      <c r="S362" s="287">
        <f>AVERAGE($R$3:R362)</f>
        <v>74750000</v>
      </c>
      <c r="T362" s="288"/>
      <c r="U362" s="288"/>
      <c r="V362" s="288"/>
      <c r="W362" s="288">
        <f t="shared" si="44"/>
        <v>80000000</v>
      </c>
      <c r="X362" s="287">
        <f>AVERAGE($W$3:W362)</f>
        <v>25555555.555555556</v>
      </c>
      <c r="Y362" s="288"/>
      <c r="Z362" s="288"/>
      <c r="AA362" s="288"/>
      <c r="AB362" s="288">
        <f t="shared" si="45"/>
        <v>50000000</v>
      </c>
      <c r="AC362" s="287">
        <f>AVERAGE($AB$3:AB362)</f>
        <v>12534818.941504179</v>
      </c>
      <c r="AD362" s="288"/>
      <c r="AE362" s="288"/>
      <c r="AF362" s="288"/>
      <c r="AG362" s="167">
        <f t="shared" si="46"/>
        <v>78300000</v>
      </c>
      <c r="AH362" s="287">
        <f>AVERAGE($AG$3:AG362)</f>
        <v>13376111.111111112</v>
      </c>
      <c r="AK362" s="288"/>
      <c r="AL362" s="287">
        <f t="shared" si="47"/>
        <v>29500000</v>
      </c>
      <c r="AM362" s="287">
        <f>AVERAGE($AL$3:AL362)</f>
        <v>12498611.111111112</v>
      </c>
      <c r="AQ362" s="289">
        <v>0</v>
      </c>
    </row>
    <row r="363" spans="1:45">
      <c r="A363" s="115">
        <v>44557</v>
      </c>
      <c r="B363" s="11">
        <v>4.2599999999999999E-2</v>
      </c>
      <c r="C363" s="34">
        <f>AVERAGE($B$3:B363)</f>
        <v>4.2897897897898017E-2</v>
      </c>
      <c r="D363" s="287">
        <f t="shared" si="40"/>
        <v>100000000</v>
      </c>
      <c r="E363" s="287">
        <f>AVERAGE($D$3:D363)</f>
        <v>43767313.019390583</v>
      </c>
      <c r="F363" s="115"/>
      <c r="G363" s="115"/>
      <c r="H363" s="287">
        <f t="shared" si="41"/>
        <v>50000000</v>
      </c>
      <c r="I363" s="287">
        <f>AVERAGE($H$3:H363)</f>
        <v>20221606.648199446</v>
      </c>
      <c r="J363" s="288"/>
      <c r="K363" s="288"/>
      <c r="L363" s="288"/>
      <c r="M363" s="288">
        <f t="shared" si="42"/>
        <v>50000000</v>
      </c>
      <c r="N363" s="287">
        <f>AVERAGE($M$3:M363)</f>
        <v>19113573.407202218</v>
      </c>
      <c r="O363" s="288"/>
      <c r="P363" s="288"/>
      <c r="Q363" s="288"/>
      <c r="R363" s="288">
        <f t="shared" si="43"/>
        <v>230000000</v>
      </c>
      <c r="S363" s="287">
        <f>AVERAGE($R$3:R363)</f>
        <v>75180055.401662052</v>
      </c>
      <c r="T363" s="288"/>
      <c r="U363" s="288"/>
      <c r="V363" s="288"/>
      <c r="W363" s="288">
        <f t="shared" si="44"/>
        <v>80000000</v>
      </c>
      <c r="X363" s="287">
        <f>AVERAGE($W$3:W363)</f>
        <v>25706371.191135734</v>
      </c>
      <c r="Y363" s="288"/>
      <c r="Z363" s="288"/>
      <c r="AA363" s="288"/>
      <c r="AB363" s="288">
        <f t="shared" si="45"/>
        <v>50000000</v>
      </c>
      <c r="AC363" s="287">
        <f>AVERAGE($AB$3:AB363)</f>
        <v>12638888.888888888</v>
      </c>
      <c r="AD363" s="288"/>
      <c r="AE363" s="288"/>
      <c r="AF363" s="288"/>
      <c r="AG363" s="167">
        <f t="shared" si="46"/>
        <v>78300000</v>
      </c>
      <c r="AH363" s="287">
        <f>AVERAGE($AG$3:AG363)</f>
        <v>13555955.67867036</v>
      </c>
      <c r="AK363" s="288"/>
      <c r="AL363" s="287">
        <f t="shared" si="47"/>
        <v>29500000</v>
      </c>
      <c r="AM363" s="287">
        <f>AVERAGE($AL$3:AL363)</f>
        <v>12545706.371191137</v>
      </c>
      <c r="AQ363" s="289">
        <v>0</v>
      </c>
    </row>
    <row r="364" spans="1:45">
      <c r="A364" s="115">
        <v>44558</v>
      </c>
      <c r="B364" s="11">
        <v>4.2599999999999999E-2</v>
      </c>
      <c r="C364" s="34">
        <f>AVERAGE($B$3:B364)</f>
        <v>4.2897005988024067E-2</v>
      </c>
      <c r="D364" s="287">
        <f t="shared" si="40"/>
        <v>100000000</v>
      </c>
      <c r="E364" s="287">
        <f>AVERAGE($D$3:D364)</f>
        <v>43922651.933701657</v>
      </c>
      <c r="F364" s="115"/>
      <c r="G364" s="115"/>
      <c r="H364" s="287">
        <f t="shared" si="41"/>
        <v>50000000</v>
      </c>
      <c r="I364" s="287">
        <f>AVERAGE($H$3:H364)</f>
        <v>20303867.403314918</v>
      </c>
      <c r="J364" s="288"/>
      <c r="K364" s="288"/>
      <c r="L364" s="288"/>
      <c r="M364" s="288">
        <f t="shared" si="42"/>
        <v>50000000</v>
      </c>
      <c r="N364" s="287">
        <f>AVERAGE($M$3:M364)</f>
        <v>19198895.027624309</v>
      </c>
      <c r="O364" s="288"/>
      <c r="P364" s="288"/>
      <c r="Q364" s="288"/>
      <c r="R364" s="288">
        <f t="shared" si="43"/>
        <v>230000000</v>
      </c>
      <c r="S364" s="287">
        <f>AVERAGE($R$3:R364)</f>
        <v>75607734.806629837</v>
      </c>
      <c r="T364" s="288"/>
      <c r="U364" s="288"/>
      <c r="V364" s="288"/>
      <c r="W364" s="288">
        <f t="shared" si="44"/>
        <v>80000000</v>
      </c>
      <c r="X364" s="287">
        <f>AVERAGE($W$3:W364)</f>
        <v>25856353.591160219</v>
      </c>
      <c r="Y364" s="288"/>
      <c r="Z364" s="288"/>
      <c r="AA364" s="288"/>
      <c r="AB364" s="288">
        <f t="shared" si="45"/>
        <v>50000000</v>
      </c>
      <c r="AC364" s="287">
        <f>AVERAGE($AB$3:AB364)</f>
        <v>12742382.271468144</v>
      </c>
      <c r="AD364" s="288"/>
      <c r="AE364" s="288"/>
      <c r="AF364" s="288"/>
      <c r="AG364" s="167">
        <f t="shared" si="46"/>
        <v>78300000</v>
      </c>
      <c r="AH364" s="287">
        <f>AVERAGE($AG$3:AG364)</f>
        <v>13734806.629834253</v>
      </c>
      <c r="AK364" s="288"/>
      <c r="AL364" s="287">
        <f t="shared" si="47"/>
        <v>29500000</v>
      </c>
      <c r="AM364" s="287">
        <f>AVERAGE($AL$3:AL364)</f>
        <v>12592541.436464088</v>
      </c>
      <c r="AQ364" s="289">
        <v>0</v>
      </c>
    </row>
    <row r="365" spans="1:45">
      <c r="A365" s="115">
        <v>44559</v>
      </c>
      <c r="B365" s="11">
        <v>4.2599999999999999E-2</v>
      </c>
      <c r="C365" s="34">
        <f>AVERAGE($B$3:B365)</f>
        <v>4.289611940298519E-2</v>
      </c>
      <c r="D365" s="287">
        <f t="shared" si="40"/>
        <v>100000000</v>
      </c>
      <c r="E365" s="287">
        <f>AVERAGE($D$3:D365)</f>
        <v>44077134.986225896</v>
      </c>
      <c r="F365" s="115"/>
      <c r="G365" s="115"/>
      <c r="H365" s="287">
        <f t="shared" si="41"/>
        <v>50000000</v>
      </c>
      <c r="I365" s="287">
        <f>AVERAGE($H$3:H365)</f>
        <v>20385674.931129478</v>
      </c>
      <c r="J365" s="288"/>
      <c r="K365" s="288"/>
      <c r="L365" s="288"/>
      <c r="M365" s="288">
        <f t="shared" si="42"/>
        <v>50000000</v>
      </c>
      <c r="N365" s="287">
        <f>AVERAGE($M$3:M365)</f>
        <v>19283746.556473829</v>
      </c>
      <c r="O365" s="288"/>
      <c r="P365" s="288"/>
      <c r="Q365" s="288"/>
      <c r="R365" s="288">
        <f t="shared" si="43"/>
        <v>230000000</v>
      </c>
      <c r="S365" s="287">
        <f>AVERAGE($R$3:R365)</f>
        <v>76033057.851239666</v>
      </c>
      <c r="T365" s="288"/>
      <c r="U365" s="288"/>
      <c r="V365" s="288"/>
      <c r="W365" s="288">
        <f t="shared" si="44"/>
        <v>80000000</v>
      </c>
      <c r="X365" s="287">
        <f>AVERAGE($W$3:W365)</f>
        <v>26005509.641873278</v>
      </c>
      <c r="Y365" s="288"/>
      <c r="Z365" s="288"/>
      <c r="AA365" s="288"/>
      <c r="AB365" s="288">
        <f t="shared" si="45"/>
        <v>50000000</v>
      </c>
      <c r="AC365" s="287">
        <f>AVERAGE($AB$3:AB365)</f>
        <v>12845303.867403315</v>
      </c>
      <c r="AD365" s="288"/>
      <c r="AE365" s="288"/>
      <c r="AF365" s="288"/>
      <c r="AG365" s="167">
        <f t="shared" si="46"/>
        <v>78300000</v>
      </c>
      <c r="AH365" s="287">
        <f>AVERAGE($AG$3:AG365)</f>
        <v>13912672.176308541</v>
      </c>
      <c r="AK365" s="288"/>
      <c r="AL365" s="287">
        <f t="shared" si="47"/>
        <v>29500000</v>
      </c>
      <c r="AM365" s="287">
        <f>AVERAGE($AL$3:AL365)</f>
        <v>12639118.457300276</v>
      </c>
      <c r="AQ365" s="289">
        <v>0</v>
      </c>
    </row>
    <row r="366" spans="1:45">
      <c r="A366" s="115">
        <v>44560</v>
      </c>
      <c r="B366" s="11">
        <v>4.2599999999999999E-2</v>
      </c>
      <c r="C366" s="34">
        <f>AVERAGE($B$3:B366)</f>
        <v>4.2895238095238215E-2</v>
      </c>
      <c r="D366" s="287">
        <f t="shared" si="40"/>
        <v>100000000</v>
      </c>
      <c r="E366" s="287">
        <f>AVERAGE($D$3:D366)</f>
        <v>44230769.230769232</v>
      </c>
      <c r="F366" s="115"/>
      <c r="G366" s="115"/>
      <c r="H366" s="287">
        <f t="shared" si="41"/>
        <v>50000000</v>
      </c>
      <c r="I366" s="287">
        <f>AVERAGE($H$3:H366)</f>
        <v>20467032.967032965</v>
      </c>
      <c r="J366" s="288"/>
      <c r="K366" s="288"/>
      <c r="L366" s="288"/>
      <c r="M366" s="288">
        <f t="shared" si="42"/>
        <v>50000000</v>
      </c>
      <c r="N366" s="287">
        <f>AVERAGE($M$3:M366)</f>
        <v>19368131.868131869</v>
      </c>
      <c r="O366" s="288"/>
      <c r="P366" s="288"/>
      <c r="Q366" s="288"/>
      <c r="R366" s="288">
        <f t="shared" si="43"/>
        <v>230000000</v>
      </c>
      <c r="S366" s="287">
        <f>AVERAGE($R$3:R366)</f>
        <v>76456043.956043959</v>
      </c>
      <c r="T366" s="288"/>
      <c r="U366" s="288"/>
      <c r="V366" s="288"/>
      <c r="W366" s="288">
        <f t="shared" si="44"/>
        <v>80000000</v>
      </c>
      <c r="X366" s="287">
        <f>AVERAGE($W$3:W366)</f>
        <v>26153846.153846152</v>
      </c>
      <c r="Y366" s="288"/>
      <c r="Z366" s="288"/>
      <c r="AA366" s="288"/>
      <c r="AB366" s="288">
        <f t="shared" si="45"/>
        <v>50000000</v>
      </c>
      <c r="AC366" s="287">
        <f>AVERAGE($AB$3:AB366)</f>
        <v>12947658.402203856</v>
      </c>
      <c r="AD366" s="288"/>
      <c r="AE366" s="288"/>
      <c r="AF366" s="288"/>
      <c r="AG366" s="167">
        <f t="shared" si="46"/>
        <v>78300000</v>
      </c>
      <c r="AH366" s="287">
        <f>AVERAGE($AG$3:AG366)</f>
        <v>14089560.439560439</v>
      </c>
      <c r="AK366" s="288"/>
      <c r="AL366" s="287">
        <f t="shared" si="47"/>
        <v>29500000</v>
      </c>
      <c r="AM366" s="287">
        <f>AVERAGE($AL$3:AL366)</f>
        <v>12685439.560439561</v>
      </c>
      <c r="AQ366" s="289">
        <v>10000000</v>
      </c>
      <c r="AR366" s="259">
        <f>AVERAGE($AQ$3:AQ366)</f>
        <v>27472.527472527472</v>
      </c>
      <c r="AS366">
        <v>10000000</v>
      </c>
    </row>
    <row r="367" spans="1:45" s="119" customFormat="1">
      <c r="A367" s="116">
        <v>44561</v>
      </c>
      <c r="B367" s="117">
        <v>4.2599999999999999E-2</v>
      </c>
      <c r="C367" s="118">
        <f>AVERAGE($B$3:B367)</f>
        <v>4.289436201780427E-2</v>
      </c>
      <c r="D367" s="292">
        <f t="shared" si="40"/>
        <v>100000000</v>
      </c>
      <c r="E367" s="292">
        <f>AVERAGE($D$3:D367)</f>
        <v>44383561.643835619</v>
      </c>
      <c r="F367" s="116"/>
      <c r="G367" s="116"/>
      <c r="H367" s="292">
        <f t="shared" si="41"/>
        <v>50000000</v>
      </c>
      <c r="I367" s="292">
        <f>AVERAGE($H$3:H367)</f>
        <v>20547945.205479451</v>
      </c>
      <c r="J367" s="293"/>
      <c r="K367" s="293"/>
      <c r="L367" s="293"/>
      <c r="M367" s="293">
        <f t="shared" si="42"/>
        <v>50000000</v>
      </c>
      <c r="N367" s="292">
        <f>AVERAGE($M$3:M367)</f>
        <v>19452054.794520549</v>
      </c>
      <c r="O367" s="293"/>
      <c r="P367" s="293"/>
      <c r="Q367" s="293"/>
      <c r="R367" s="293">
        <f t="shared" si="43"/>
        <v>230000000</v>
      </c>
      <c r="S367" s="292">
        <f>AVERAGE($R$3:R367)</f>
        <v>76876712.328767121</v>
      </c>
      <c r="T367" s="293"/>
      <c r="U367" s="293"/>
      <c r="V367" s="293"/>
      <c r="W367" s="293">
        <f t="shared" si="44"/>
        <v>80000000</v>
      </c>
      <c r="X367" s="292">
        <f>AVERAGE($W$3:W367)</f>
        <v>26301369.8630137</v>
      </c>
      <c r="Y367" s="293"/>
      <c r="Z367" s="293"/>
      <c r="AA367" s="293"/>
      <c r="AB367" s="293">
        <f t="shared" si="45"/>
        <v>50000000</v>
      </c>
      <c r="AC367" s="292">
        <f>AVERAGE($AB$3:AB367)</f>
        <v>13049450.54945055</v>
      </c>
      <c r="AD367" s="293"/>
      <c r="AE367" s="293"/>
      <c r="AF367" s="293"/>
      <c r="AG367" s="180">
        <f t="shared" si="46"/>
        <v>78300000</v>
      </c>
      <c r="AH367" s="292">
        <f>AVERAGE($AG$3:AG367)</f>
        <v>14265479.452054795</v>
      </c>
      <c r="AI367" s="180"/>
      <c r="AJ367" s="180"/>
      <c r="AK367" s="293"/>
      <c r="AL367" s="292">
        <f t="shared" si="47"/>
        <v>29500000</v>
      </c>
      <c r="AM367" s="292">
        <f>AVERAGE($AL$3:AL367)</f>
        <v>12731506.849315068</v>
      </c>
      <c r="AN367" s="261"/>
      <c r="AO367" s="261"/>
      <c r="AQ367" s="294">
        <v>10000000</v>
      </c>
      <c r="AR367" s="264">
        <f>AVERAGE($AQ$3:AQ367)</f>
        <v>54794.520547945205</v>
      </c>
    </row>
    <row r="368" spans="1:45">
      <c r="A368" s="115">
        <v>44562</v>
      </c>
      <c r="B368" s="12">
        <v>4.2599999999999999E-2</v>
      </c>
      <c r="C368" s="34">
        <f>AVERAGE($B$368:B368)</f>
        <v>4.2599999999999999E-2</v>
      </c>
      <c r="D368" s="287">
        <f t="shared" si="40"/>
        <v>100000000</v>
      </c>
      <c r="E368" s="287">
        <f>AVERAGE($D$368:D368)</f>
        <v>100000000</v>
      </c>
      <c r="F368" s="115"/>
      <c r="G368" s="115"/>
      <c r="H368" s="287">
        <f t="shared" si="41"/>
        <v>50000000</v>
      </c>
      <c r="I368" s="287">
        <f>AVERAGE($H$368:H368)</f>
        <v>50000000</v>
      </c>
      <c r="J368" s="288"/>
      <c r="K368" s="288"/>
      <c r="L368" s="288"/>
      <c r="M368" s="288">
        <f t="shared" si="42"/>
        <v>50000000</v>
      </c>
      <c r="N368" s="287">
        <f>AVERAGE($M$368:M368)</f>
        <v>50000000</v>
      </c>
      <c r="O368" s="288"/>
      <c r="P368" s="288"/>
      <c r="Q368" s="288"/>
      <c r="R368" s="288">
        <f t="shared" si="43"/>
        <v>230000000</v>
      </c>
      <c r="S368" s="287">
        <f>AVERAGE($R$368:R368)</f>
        <v>230000000</v>
      </c>
      <c r="T368" s="288"/>
      <c r="U368" s="288"/>
      <c r="V368" s="288"/>
      <c r="W368" s="288">
        <f t="shared" si="44"/>
        <v>80000000</v>
      </c>
      <c r="X368" s="287">
        <f>AVERAGE($W$368:W368)</f>
        <v>80000000</v>
      </c>
      <c r="Y368" s="288"/>
      <c r="Z368" s="288"/>
      <c r="AA368" s="288"/>
      <c r="AB368" s="288">
        <f t="shared" si="45"/>
        <v>50000000</v>
      </c>
      <c r="AC368" s="287">
        <f>AVERAGE($AB368:AB$369)</f>
        <v>50000000</v>
      </c>
      <c r="AD368" s="288"/>
      <c r="AE368" s="288"/>
      <c r="AF368" s="288"/>
      <c r="AG368" s="167">
        <f t="shared" si="46"/>
        <v>78300000</v>
      </c>
      <c r="AH368" s="287">
        <f>AVERAGE($AG$368:AG368)</f>
        <v>78300000</v>
      </c>
      <c r="AQ368" s="289">
        <v>10000000</v>
      </c>
      <c r="AR368" s="259">
        <f>AVERAGE($AQ$368:AQ368)</f>
        <v>10000000</v>
      </c>
    </row>
    <row r="369" spans="1:44">
      <c r="A369" s="115">
        <v>44563</v>
      </c>
      <c r="B369" s="12">
        <v>4.2599999999999999E-2</v>
      </c>
      <c r="C369" s="34">
        <f>AVERAGE($B$368:B369)</f>
        <v>4.2599999999999999E-2</v>
      </c>
      <c r="D369" s="287">
        <f t="shared" si="40"/>
        <v>100000000</v>
      </c>
      <c r="E369" s="287">
        <f>AVERAGE($D$368:D369)</f>
        <v>100000000</v>
      </c>
      <c r="F369" s="115"/>
      <c r="G369" s="115"/>
      <c r="H369" s="287">
        <f t="shared" si="41"/>
        <v>50000000</v>
      </c>
      <c r="I369" s="287">
        <f>AVERAGE($H$368:H369)</f>
        <v>50000000</v>
      </c>
      <c r="J369" s="288"/>
      <c r="K369" s="288"/>
      <c r="L369" s="288"/>
      <c r="M369" s="288">
        <f t="shared" si="42"/>
        <v>50000000</v>
      </c>
      <c r="N369" s="287">
        <f>AVERAGE($M$368:M369)</f>
        <v>50000000</v>
      </c>
      <c r="O369" s="288"/>
      <c r="P369" s="288"/>
      <c r="Q369" s="288"/>
      <c r="R369" s="288">
        <f t="shared" si="43"/>
        <v>230000000</v>
      </c>
      <c r="S369" s="287">
        <f>AVERAGE($R$368:R369)</f>
        <v>230000000</v>
      </c>
      <c r="T369" s="288"/>
      <c r="U369" s="288"/>
      <c r="V369" s="288"/>
      <c r="W369" s="288">
        <f t="shared" si="44"/>
        <v>80000000</v>
      </c>
      <c r="X369" s="287">
        <f>AVERAGE($W$368:W369)</f>
        <v>80000000</v>
      </c>
      <c r="Y369" s="288"/>
      <c r="Z369" s="288"/>
      <c r="AA369" s="288"/>
      <c r="AB369" s="288">
        <f t="shared" si="45"/>
        <v>50000000</v>
      </c>
      <c r="AC369" s="287">
        <f>AVERAGE($AB369:AB$369)</f>
        <v>50000000</v>
      </c>
      <c r="AD369" s="288"/>
      <c r="AE369" s="288"/>
      <c r="AF369" s="288"/>
      <c r="AG369" s="167">
        <f t="shared" si="46"/>
        <v>78300000</v>
      </c>
      <c r="AH369" s="287">
        <f>AVERAGE($AG$368:AG369)</f>
        <v>78300000</v>
      </c>
      <c r="AQ369" s="289">
        <v>10000000</v>
      </c>
      <c r="AR369" s="259">
        <f>AVERAGE($AQ$368:AQ369)</f>
        <v>10000000</v>
      </c>
    </row>
    <row r="370" spans="1:44">
      <c r="A370" s="115">
        <v>44564</v>
      </c>
      <c r="B370" s="12">
        <v>4.2599999999999999E-2</v>
      </c>
      <c r="C370" s="34">
        <f>AVERAGE($B$368:B370)</f>
        <v>4.2599999999999999E-2</v>
      </c>
      <c r="D370" s="287">
        <f t="shared" si="40"/>
        <v>100000000</v>
      </c>
      <c r="E370" s="287">
        <f>AVERAGE($D$368:D370)</f>
        <v>100000000</v>
      </c>
      <c r="F370" s="115"/>
      <c r="G370" s="115"/>
      <c r="H370" s="287">
        <f t="shared" si="41"/>
        <v>50000000</v>
      </c>
      <c r="I370" s="287">
        <f>AVERAGE($H$368:H370)</f>
        <v>50000000</v>
      </c>
      <c r="J370" s="288"/>
      <c r="K370" s="288"/>
      <c r="L370" s="288"/>
      <c r="M370" s="288">
        <f t="shared" si="42"/>
        <v>50000000</v>
      </c>
      <c r="N370" s="287">
        <f>AVERAGE($M$368:M370)</f>
        <v>50000000</v>
      </c>
      <c r="O370" s="288"/>
      <c r="P370" s="288"/>
      <c r="Q370" s="288"/>
      <c r="R370" s="288">
        <f t="shared" si="43"/>
        <v>230000000</v>
      </c>
      <c r="S370" s="287">
        <f>AVERAGE($R$368:R370)</f>
        <v>230000000</v>
      </c>
      <c r="T370" s="288"/>
      <c r="U370" s="288"/>
      <c r="V370" s="288"/>
      <c r="W370" s="288">
        <f t="shared" si="44"/>
        <v>80000000</v>
      </c>
      <c r="X370" s="287">
        <f>AVERAGE($W$368:W370)</f>
        <v>80000000</v>
      </c>
      <c r="Y370" s="288"/>
      <c r="Z370" s="288"/>
      <c r="AA370" s="288"/>
      <c r="AB370" s="288">
        <f t="shared" si="45"/>
        <v>50000000</v>
      </c>
      <c r="AC370" s="287">
        <f>AVERAGE($AB$369:AB370)</f>
        <v>50000000</v>
      </c>
      <c r="AD370" s="288"/>
      <c r="AE370" s="288"/>
      <c r="AF370" s="288"/>
      <c r="AG370" s="167">
        <f t="shared" si="46"/>
        <v>78300000</v>
      </c>
      <c r="AH370" s="287">
        <f>AVERAGE($AG$368:AG370)</f>
        <v>78300000</v>
      </c>
      <c r="AQ370" s="289">
        <v>10000000</v>
      </c>
      <c r="AR370" s="259">
        <f>AVERAGE($AQ$368:AQ370)</f>
        <v>10000000</v>
      </c>
    </row>
    <row r="371" spans="1:44">
      <c r="A371" s="115">
        <v>44565</v>
      </c>
      <c r="B371" s="12">
        <v>4.2599999999999999E-2</v>
      </c>
      <c r="C371" s="34">
        <f>AVERAGE($B$368:B371)</f>
        <v>4.2599999999999999E-2</v>
      </c>
      <c r="D371" s="287">
        <f t="shared" si="40"/>
        <v>100000000</v>
      </c>
      <c r="E371" s="287">
        <f>AVERAGE($D$368:D371)</f>
        <v>100000000</v>
      </c>
      <c r="F371" s="115"/>
      <c r="G371" s="115"/>
      <c r="H371" s="287">
        <f t="shared" si="41"/>
        <v>50000000</v>
      </c>
      <c r="I371" s="287">
        <f>AVERAGE($H$368:H371)</f>
        <v>50000000</v>
      </c>
      <c r="J371" s="288"/>
      <c r="K371" s="288"/>
      <c r="L371" s="288"/>
      <c r="M371" s="288">
        <f t="shared" si="42"/>
        <v>50000000</v>
      </c>
      <c r="N371" s="287">
        <f>AVERAGE($M$368:M371)</f>
        <v>50000000</v>
      </c>
      <c r="O371" s="288"/>
      <c r="P371" s="288"/>
      <c r="Q371" s="288"/>
      <c r="R371" s="288">
        <f t="shared" si="43"/>
        <v>230000000</v>
      </c>
      <c r="S371" s="287">
        <f>AVERAGE($R$368:R371)</f>
        <v>230000000</v>
      </c>
      <c r="T371" s="288"/>
      <c r="U371" s="288"/>
      <c r="V371" s="288"/>
      <c r="W371" s="288">
        <f t="shared" si="44"/>
        <v>80000000</v>
      </c>
      <c r="X371" s="287">
        <f>AVERAGE($W$368:W371)</f>
        <v>80000000</v>
      </c>
      <c r="Y371" s="288"/>
      <c r="Z371" s="288"/>
      <c r="AA371" s="288"/>
      <c r="AB371" s="288">
        <f t="shared" si="45"/>
        <v>50000000</v>
      </c>
      <c r="AC371" s="287">
        <f>AVERAGE($AB$369:AB371)</f>
        <v>50000000</v>
      </c>
      <c r="AD371" s="288"/>
      <c r="AE371" s="288"/>
      <c r="AF371" s="288"/>
      <c r="AG371" s="167">
        <f t="shared" si="46"/>
        <v>78300000</v>
      </c>
      <c r="AH371" s="287">
        <f>AVERAGE($AG$368:AG371)</f>
        <v>78300000</v>
      </c>
      <c r="AQ371" s="289">
        <v>10000000</v>
      </c>
      <c r="AR371" s="259">
        <f>AVERAGE($AQ$368:AQ371)</f>
        <v>10000000</v>
      </c>
    </row>
    <row r="372" spans="1:44">
      <c r="A372" s="115">
        <v>44566</v>
      </c>
      <c r="B372" s="12">
        <v>4.2599999999999999E-2</v>
      </c>
      <c r="C372" s="34">
        <f>AVERAGE($B$368:B372)</f>
        <v>4.2599999999999999E-2</v>
      </c>
      <c r="D372" s="287">
        <f t="shared" si="40"/>
        <v>100000000</v>
      </c>
      <c r="E372" s="287">
        <f>AVERAGE($D$368:D372)</f>
        <v>100000000</v>
      </c>
      <c r="F372" s="115"/>
      <c r="G372" s="115"/>
      <c r="H372" s="287">
        <f t="shared" si="41"/>
        <v>50000000</v>
      </c>
      <c r="I372" s="287">
        <f>AVERAGE($H$368:H372)</f>
        <v>50000000</v>
      </c>
      <c r="J372" s="288"/>
      <c r="K372" s="288"/>
      <c r="L372" s="288"/>
      <c r="M372" s="288">
        <f t="shared" si="42"/>
        <v>50000000</v>
      </c>
      <c r="N372" s="287">
        <f>AVERAGE($M$368:M372)</f>
        <v>50000000</v>
      </c>
      <c r="O372" s="288"/>
      <c r="P372" s="288"/>
      <c r="Q372" s="288"/>
      <c r="R372" s="288">
        <f t="shared" si="43"/>
        <v>230000000</v>
      </c>
      <c r="S372" s="287">
        <f>AVERAGE($R$368:R372)</f>
        <v>230000000</v>
      </c>
      <c r="W372" s="288">
        <f t="shared" si="44"/>
        <v>80000000</v>
      </c>
      <c r="X372" s="287">
        <f>AVERAGE($W$368:W372)</f>
        <v>80000000</v>
      </c>
      <c r="Y372" s="288"/>
      <c r="Z372" s="288"/>
      <c r="AA372" s="288"/>
      <c r="AB372" s="288">
        <f t="shared" si="45"/>
        <v>50000000</v>
      </c>
      <c r="AC372" s="287">
        <f>AVERAGE($AB$369:AB372)</f>
        <v>50000000</v>
      </c>
      <c r="AD372" s="288"/>
      <c r="AE372" s="288"/>
      <c r="AF372" s="288"/>
      <c r="AG372" s="167">
        <f t="shared" si="46"/>
        <v>78300000</v>
      </c>
      <c r="AH372" s="287">
        <f>AVERAGE($AG$368:AG372)</f>
        <v>78300000</v>
      </c>
      <c r="AQ372" s="289">
        <v>10000000</v>
      </c>
      <c r="AR372" s="259">
        <f>AVERAGE($AQ$368:AQ372)</f>
        <v>10000000</v>
      </c>
    </row>
    <row r="373" spans="1:44">
      <c r="A373" s="115">
        <v>44567</v>
      </c>
      <c r="B373" s="12">
        <v>4.2599999999999999E-2</v>
      </c>
      <c r="C373" s="34">
        <f>AVERAGE($B$368:B373)</f>
        <v>4.2599999999999999E-2</v>
      </c>
      <c r="D373" s="287">
        <f t="shared" si="40"/>
        <v>100000000</v>
      </c>
      <c r="E373" s="287">
        <f>AVERAGE($D$368:D373)</f>
        <v>100000000</v>
      </c>
      <c r="F373" s="115"/>
      <c r="G373" s="115"/>
      <c r="H373" s="287">
        <f t="shared" si="41"/>
        <v>50000000</v>
      </c>
      <c r="I373" s="287">
        <f>AVERAGE($H$368:H373)</f>
        <v>50000000</v>
      </c>
      <c r="J373" s="288"/>
      <c r="K373" s="288"/>
      <c r="L373" s="288"/>
      <c r="M373" s="288">
        <f t="shared" si="42"/>
        <v>50000000</v>
      </c>
      <c r="N373" s="287">
        <f>AVERAGE($M$368:M373)</f>
        <v>50000000</v>
      </c>
      <c r="O373" s="288"/>
      <c r="P373" s="288"/>
      <c r="Q373" s="288"/>
      <c r="R373" s="288">
        <f t="shared" si="43"/>
        <v>230000000</v>
      </c>
      <c r="S373" s="287">
        <f>AVERAGE($R$368:R373)</f>
        <v>230000000</v>
      </c>
      <c r="W373" s="288">
        <f t="shared" si="44"/>
        <v>80000000</v>
      </c>
      <c r="X373" s="287">
        <f>AVERAGE($W$368:W373)</f>
        <v>80000000</v>
      </c>
      <c r="Y373" s="288"/>
      <c r="Z373" s="288"/>
      <c r="AA373" s="288"/>
      <c r="AB373" s="288">
        <f t="shared" si="45"/>
        <v>50000000</v>
      </c>
      <c r="AC373" s="287">
        <f>AVERAGE($AB$369:AB373)</f>
        <v>50000000</v>
      </c>
      <c r="AD373" s="288"/>
      <c r="AE373" s="288"/>
      <c r="AF373" s="288"/>
      <c r="AG373" s="167">
        <f t="shared" si="46"/>
        <v>78300000</v>
      </c>
      <c r="AH373" s="287">
        <f>AVERAGE($AG$368:AG373)</f>
        <v>78300000</v>
      </c>
      <c r="AQ373" s="289">
        <v>10000000</v>
      </c>
      <c r="AR373" s="259">
        <f>AVERAGE($AQ$368:AQ373)</f>
        <v>10000000</v>
      </c>
    </row>
    <row r="374" spans="1:44">
      <c r="A374" s="115">
        <v>44568</v>
      </c>
      <c r="B374" s="12">
        <v>4.2599999999999999E-2</v>
      </c>
      <c r="C374" s="34">
        <f>AVERAGE($B$368:B374)</f>
        <v>4.2600000000000006E-2</v>
      </c>
      <c r="D374" s="287">
        <f t="shared" si="40"/>
        <v>100000000</v>
      </c>
      <c r="E374" s="287">
        <f>AVERAGE($D$368:D374)</f>
        <v>100000000</v>
      </c>
      <c r="F374" s="115"/>
      <c r="G374" s="115"/>
      <c r="H374" s="287">
        <f t="shared" si="41"/>
        <v>50000000</v>
      </c>
      <c r="I374" s="287">
        <f>AVERAGE($H$368:H374)</f>
        <v>50000000</v>
      </c>
      <c r="J374" s="288"/>
      <c r="K374" s="288"/>
      <c r="L374" s="288"/>
      <c r="M374" s="288">
        <f t="shared" si="42"/>
        <v>50000000</v>
      </c>
      <c r="N374" s="287">
        <f>AVERAGE($M$368:M374)</f>
        <v>50000000</v>
      </c>
      <c r="O374" s="288"/>
      <c r="P374" s="288"/>
      <c r="Q374" s="288"/>
      <c r="R374" s="288">
        <f t="shared" si="43"/>
        <v>230000000</v>
      </c>
      <c r="S374" s="287">
        <f>AVERAGE($R$368:R374)</f>
        <v>230000000</v>
      </c>
      <c r="W374" s="288">
        <f t="shared" si="44"/>
        <v>80000000</v>
      </c>
      <c r="X374" s="287">
        <f>AVERAGE($W$368:W374)</f>
        <v>80000000</v>
      </c>
      <c r="Y374" s="288"/>
      <c r="Z374" s="288"/>
      <c r="AA374" s="288"/>
      <c r="AB374" s="288">
        <f t="shared" si="45"/>
        <v>50000000</v>
      </c>
      <c r="AC374" s="287">
        <f>AVERAGE($AB$369:AB374)</f>
        <v>50000000</v>
      </c>
      <c r="AD374" s="288"/>
      <c r="AE374" s="288"/>
      <c r="AF374" s="288"/>
      <c r="AG374" s="167">
        <f t="shared" si="46"/>
        <v>78300000</v>
      </c>
      <c r="AH374" s="287">
        <f>AVERAGE($AG$368:AG374)</f>
        <v>78300000</v>
      </c>
      <c r="AQ374" s="289">
        <v>10000000</v>
      </c>
      <c r="AR374" s="259">
        <f>AVERAGE($AQ$368:AQ374)</f>
        <v>10000000</v>
      </c>
    </row>
    <row r="375" spans="1:44">
      <c r="A375" s="115">
        <v>44569</v>
      </c>
      <c r="B375" s="12">
        <v>4.2599999999999999E-2</v>
      </c>
      <c r="C375" s="34">
        <f>AVERAGE($B$368:B375)</f>
        <v>4.2599999999999999E-2</v>
      </c>
      <c r="D375" s="287">
        <f t="shared" si="40"/>
        <v>100000000</v>
      </c>
      <c r="E375" s="287">
        <f>AVERAGE($D$368:D375)</f>
        <v>100000000</v>
      </c>
      <c r="F375" s="115"/>
      <c r="G375" s="115"/>
      <c r="H375" s="287">
        <f t="shared" si="41"/>
        <v>50000000</v>
      </c>
      <c r="I375" s="287">
        <f>AVERAGE($H$368:H375)</f>
        <v>50000000</v>
      </c>
      <c r="J375" s="288"/>
      <c r="K375" s="288"/>
      <c r="L375" s="288"/>
      <c r="M375" s="288">
        <f t="shared" si="42"/>
        <v>50000000</v>
      </c>
      <c r="N375" s="287">
        <f>AVERAGE($M$368:M375)</f>
        <v>50000000</v>
      </c>
      <c r="O375" s="288"/>
      <c r="P375" s="288"/>
      <c r="Q375" s="288"/>
      <c r="R375" s="288">
        <f t="shared" si="43"/>
        <v>230000000</v>
      </c>
      <c r="S375" s="287">
        <f>AVERAGE($R$368:R375)</f>
        <v>230000000</v>
      </c>
      <c r="W375" s="288">
        <f t="shared" si="44"/>
        <v>80000000</v>
      </c>
      <c r="X375" s="287">
        <f>AVERAGE($W$368:W375)</f>
        <v>80000000</v>
      </c>
      <c r="Y375" s="288"/>
      <c r="Z375" s="288"/>
      <c r="AA375" s="288"/>
      <c r="AB375" s="288">
        <f t="shared" si="45"/>
        <v>50000000</v>
      </c>
      <c r="AC375" s="287">
        <f>AVERAGE($AB$369:AB375)</f>
        <v>50000000</v>
      </c>
      <c r="AD375" s="288"/>
      <c r="AE375" s="288"/>
      <c r="AF375" s="288"/>
      <c r="AG375" s="167">
        <f t="shared" si="46"/>
        <v>78300000</v>
      </c>
      <c r="AH375" s="287">
        <f>AVERAGE($AG$368:AG375)</f>
        <v>78300000</v>
      </c>
      <c r="AQ375" s="289">
        <v>10000000</v>
      </c>
      <c r="AR375" s="259">
        <f>AVERAGE($AQ$368:AQ375)</f>
        <v>10000000</v>
      </c>
    </row>
    <row r="376" spans="1:44">
      <c r="A376" s="115">
        <v>44570</v>
      </c>
      <c r="B376" s="12">
        <v>4.2599999999999999E-2</v>
      </c>
      <c r="C376" s="34">
        <f>AVERAGE($B$368:B376)</f>
        <v>4.2599999999999999E-2</v>
      </c>
      <c r="D376" s="287">
        <f t="shared" si="40"/>
        <v>100000000</v>
      </c>
      <c r="E376" s="287">
        <f>AVERAGE($D$368:D376)</f>
        <v>100000000</v>
      </c>
      <c r="F376" s="115"/>
      <c r="G376" s="115"/>
      <c r="H376" s="287">
        <f t="shared" si="41"/>
        <v>50000000</v>
      </c>
      <c r="I376" s="287">
        <f>AVERAGE($H$368:H376)</f>
        <v>50000000</v>
      </c>
      <c r="J376" s="288"/>
      <c r="K376" s="288"/>
      <c r="L376" s="288"/>
      <c r="M376" s="288">
        <f t="shared" si="42"/>
        <v>50000000</v>
      </c>
      <c r="N376" s="287">
        <f>AVERAGE($M$368:M376)</f>
        <v>50000000</v>
      </c>
      <c r="O376" s="288"/>
      <c r="P376" s="288"/>
      <c r="Q376" s="288"/>
      <c r="R376" s="288">
        <f t="shared" si="43"/>
        <v>230000000</v>
      </c>
      <c r="S376" s="287">
        <f>AVERAGE($R$368:R376)</f>
        <v>230000000</v>
      </c>
      <c r="W376" s="288">
        <f t="shared" si="44"/>
        <v>80000000</v>
      </c>
      <c r="X376" s="287">
        <f>AVERAGE($W$368:W376)</f>
        <v>80000000</v>
      </c>
      <c r="Y376" s="288"/>
      <c r="Z376" s="288"/>
      <c r="AA376" s="288"/>
      <c r="AB376" s="288">
        <f t="shared" si="45"/>
        <v>50000000</v>
      </c>
      <c r="AC376" s="287">
        <f>AVERAGE($AB$369:AB376)</f>
        <v>50000000</v>
      </c>
      <c r="AD376" s="288"/>
      <c r="AE376" s="288"/>
      <c r="AF376" s="288"/>
      <c r="AG376" s="167">
        <f t="shared" si="46"/>
        <v>78300000</v>
      </c>
      <c r="AH376" s="287">
        <f>AVERAGE($AG$368:AG376)</f>
        <v>78300000</v>
      </c>
      <c r="AQ376" s="289">
        <v>10000000</v>
      </c>
      <c r="AR376" s="259">
        <f>AVERAGE($AQ$368:AQ376)</f>
        <v>10000000</v>
      </c>
    </row>
    <row r="377" spans="1:44">
      <c r="A377" s="115">
        <v>44571</v>
      </c>
      <c r="B377" s="12">
        <v>4.2599999999999999E-2</v>
      </c>
      <c r="C377" s="34">
        <f>AVERAGE($B$368:B377)</f>
        <v>4.2599999999999992E-2</v>
      </c>
      <c r="D377" s="287">
        <f t="shared" si="40"/>
        <v>100000000</v>
      </c>
      <c r="E377" s="287">
        <f>AVERAGE($D$368:D377)</f>
        <v>100000000</v>
      </c>
      <c r="F377" s="115"/>
      <c r="G377" s="115"/>
      <c r="H377" s="287">
        <f t="shared" si="41"/>
        <v>50000000</v>
      </c>
      <c r="I377" s="287">
        <f>AVERAGE($H$368:H377)</f>
        <v>50000000</v>
      </c>
      <c r="J377" s="288"/>
      <c r="K377" s="288"/>
      <c r="L377" s="288"/>
      <c r="M377" s="288">
        <f t="shared" si="42"/>
        <v>50000000</v>
      </c>
      <c r="N377" s="287">
        <f>AVERAGE($M$368:M377)</f>
        <v>50000000</v>
      </c>
      <c r="O377" s="288"/>
      <c r="P377" s="288"/>
      <c r="Q377" s="288"/>
      <c r="R377" s="288">
        <f t="shared" si="43"/>
        <v>230000000</v>
      </c>
      <c r="S377" s="287">
        <f>AVERAGE($R$368:R377)</f>
        <v>230000000</v>
      </c>
      <c r="W377" s="288">
        <f t="shared" si="44"/>
        <v>80000000</v>
      </c>
      <c r="X377" s="287">
        <f>AVERAGE($W$368:W377)</f>
        <v>80000000</v>
      </c>
      <c r="Y377" s="288"/>
      <c r="Z377" s="288"/>
      <c r="AA377" s="288"/>
      <c r="AB377" s="288">
        <f t="shared" si="45"/>
        <v>50000000</v>
      </c>
      <c r="AC377" s="287">
        <f>AVERAGE($AB$369:AB377)</f>
        <v>50000000</v>
      </c>
      <c r="AD377" s="288"/>
      <c r="AE377" s="288"/>
      <c r="AF377" s="288"/>
      <c r="AG377" s="167">
        <f t="shared" si="46"/>
        <v>78300000</v>
      </c>
      <c r="AH377" s="287">
        <f>AVERAGE($AG$368:AG377)</f>
        <v>78300000</v>
      </c>
      <c r="AQ377" s="289">
        <v>10000000</v>
      </c>
      <c r="AR377" s="259">
        <f>AVERAGE($AQ$368:AQ377)</f>
        <v>10000000</v>
      </c>
    </row>
    <row r="378" spans="1:44">
      <c r="A378" s="115">
        <v>44572</v>
      </c>
      <c r="B378" s="12">
        <v>4.2599999999999999E-2</v>
      </c>
      <c r="C378" s="34">
        <f>AVERAGE($B$368:B378)</f>
        <v>4.2599999999999992E-2</v>
      </c>
      <c r="D378" s="287">
        <f t="shared" si="40"/>
        <v>100000000</v>
      </c>
      <c r="E378" s="287">
        <f>AVERAGE($D$368:D378)</f>
        <v>100000000</v>
      </c>
      <c r="F378" s="115"/>
      <c r="G378" s="115"/>
      <c r="H378" s="287">
        <f t="shared" si="41"/>
        <v>50000000</v>
      </c>
      <c r="I378" s="287">
        <f>AVERAGE($H$368:H378)</f>
        <v>50000000</v>
      </c>
      <c r="J378" s="288"/>
      <c r="K378" s="288"/>
      <c r="L378" s="288"/>
      <c r="M378" s="288">
        <f t="shared" si="42"/>
        <v>50000000</v>
      </c>
      <c r="N378" s="287">
        <f>AVERAGE($M$368:M378)</f>
        <v>50000000</v>
      </c>
      <c r="O378" s="288"/>
      <c r="P378" s="288"/>
      <c r="Q378" s="288"/>
      <c r="R378" s="288">
        <f t="shared" si="43"/>
        <v>230000000</v>
      </c>
      <c r="S378" s="287">
        <f>AVERAGE($R$368:R378)</f>
        <v>230000000</v>
      </c>
      <c r="W378" s="288">
        <f t="shared" si="44"/>
        <v>80000000</v>
      </c>
      <c r="X378" s="287">
        <f>AVERAGE($W$368:W378)</f>
        <v>80000000</v>
      </c>
      <c r="Y378" s="288"/>
      <c r="Z378" s="288"/>
      <c r="AA378" s="288"/>
      <c r="AB378" s="288">
        <f t="shared" si="45"/>
        <v>50000000</v>
      </c>
      <c r="AC378" s="287">
        <f>AVERAGE($AB$369:AB378)</f>
        <v>50000000</v>
      </c>
      <c r="AD378" s="288"/>
      <c r="AE378" s="288"/>
      <c r="AF378" s="288"/>
      <c r="AG378" s="167">
        <f t="shared" si="46"/>
        <v>78300000</v>
      </c>
      <c r="AH378" s="287">
        <f>AVERAGE($AG$368:AG378)</f>
        <v>78300000</v>
      </c>
      <c r="AQ378" s="289">
        <v>10000000</v>
      </c>
      <c r="AR378" s="259">
        <f>AVERAGE($AQ$368:AQ378)</f>
        <v>10000000</v>
      </c>
    </row>
    <row r="379" spans="1:44">
      <c r="A379" s="115">
        <v>44573</v>
      </c>
      <c r="B379" s="12">
        <v>4.2599999999999999E-2</v>
      </c>
      <c r="C379" s="34">
        <f>AVERAGE($B$368:B379)</f>
        <v>4.2599999999999992E-2</v>
      </c>
      <c r="D379" s="287">
        <f t="shared" si="40"/>
        <v>100000000</v>
      </c>
      <c r="E379" s="287">
        <f>AVERAGE($D$368:D379)</f>
        <v>100000000</v>
      </c>
      <c r="F379" s="115"/>
      <c r="G379" s="115"/>
      <c r="H379" s="287">
        <f t="shared" si="41"/>
        <v>50000000</v>
      </c>
      <c r="I379" s="287">
        <f>AVERAGE($H$368:H379)</f>
        <v>50000000</v>
      </c>
      <c r="J379" s="288"/>
      <c r="K379" s="288"/>
      <c r="L379" s="288"/>
      <c r="M379" s="288">
        <f t="shared" si="42"/>
        <v>50000000</v>
      </c>
      <c r="N379" s="287">
        <f>AVERAGE($M$368:M379)</f>
        <v>50000000</v>
      </c>
      <c r="O379" s="288"/>
      <c r="P379" s="288"/>
      <c r="Q379" s="288"/>
      <c r="R379" s="288">
        <f t="shared" si="43"/>
        <v>230000000</v>
      </c>
      <c r="S379" s="287">
        <f>AVERAGE($R$368:R379)</f>
        <v>230000000</v>
      </c>
      <c r="W379" s="288">
        <f t="shared" si="44"/>
        <v>80000000</v>
      </c>
      <c r="X379" s="287">
        <f>AVERAGE($W$368:W379)</f>
        <v>80000000</v>
      </c>
      <c r="Y379" s="288"/>
      <c r="Z379" s="288"/>
      <c r="AA379" s="288"/>
      <c r="AB379" s="288">
        <f t="shared" si="45"/>
        <v>50000000</v>
      </c>
      <c r="AC379" s="287">
        <f>AVERAGE($AB$369:AB379)</f>
        <v>50000000</v>
      </c>
      <c r="AD379" s="288"/>
      <c r="AE379" s="288"/>
      <c r="AF379" s="288"/>
      <c r="AG379" s="167">
        <f t="shared" si="46"/>
        <v>78300000</v>
      </c>
      <c r="AH379" s="287">
        <f>AVERAGE($AG$368:AG379)</f>
        <v>78300000</v>
      </c>
      <c r="AQ379" s="289">
        <v>10000000</v>
      </c>
      <c r="AR379" s="259">
        <f>AVERAGE($AQ$368:AQ379)</f>
        <v>10000000</v>
      </c>
    </row>
    <row r="380" spans="1:44">
      <c r="A380" s="115">
        <v>44574</v>
      </c>
      <c r="B380" s="12">
        <v>4.2599999999999999E-2</v>
      </c>
      <c r="C380" s="34">
        <f>AVERAGE($B$368:B380)</f>
        <v>4.2599999999999985E-2</v>
      </c>
      <c r="D380" s="287">
        <f t="shared" si="40"/>
        <v>100000000</v>
      </c>
      <c r="E380" s="287">
        <f>AVERAGE($D$368:D380)</f>
        <v>100000000</v>
      </c>
      <c r="F380" s="115"/>
      <c r="G380" s="115"/>
      <c r="H380" s="287">
        <f t="shared" si="41"/>
        <v>50000000</v>
      </c>
      <c r="I380" s="287">
        <f>AVERAGE($H$368:H380)</f>
        <v>50000000</v>
      </c>
      <c r="J380" s="288"/>
      <c r="K380" s="288"/>
      <c r="L380" s="288"/>
      <c r="M380" s="288">
        <f t="shared" si="42"/>
        <v>50000000</v>
      </c>
      <c r="N380" s="287">
        <f>AVERAGE($M$368:M380)</f>
        <v>50000000</v>
      </c>
      <c r="O380" s="288"/>
      <c r="P380" s="288"/>
      <c r="Q380" s="288"/>
      <c r="R380" s="288">
        <f t="shared" si="43"/>
        <v>230000000</v>
      </c>
      <c r="S380" s="287">
        <f>AVERAGE($R$368:R380)</f>
        <v>230000000</v>
      </c>
      <c r="W380" s="288">
        <f t="shared" si="44"/>
        <v>80000000</v>
      </c>
      <c r="X380" s="287">
        <f>AVERAGE($W$368:W380)</f>
        <v>80000000</v>
      </c>
      <c r="Y380" s="288"/>
      <c r="Z380" s="288"/>
      <c r="AA380" s="288"/>
      <c r="AB380" s="288">
        <f t="shared" si="45"/>
        <v>50000000</v>
      </c>
      <c r="AC380" s="287">
        <f>AVERAGE($AB$369:AB380)</f>
        <v>50000000</v>
      </c>
      <c r="AD380" s="288"/>
      <c r="AE380" s="288"/>
      <c r="AF380" s="288"/>
      <c r="AG380" s="167">
        <f t="shared" si="46"/>
        <v>78300000</v>
      </c>
      <c r="AH380" s="287">
        <f>AVERAGE($AG$368:AG380)</f>
        <v>78300000</v>
      </c>
      <c r="AQ380" s="289">
        <v>10000000</v>
      </c>
      <c r="AR380" s="259">
        <f>AVERAGE($AQ$368:AQ380)</f>
        <v>10000000</v>
      </c>
    </row>
    <row r="381" spans="1:44">
      <c r="A381" s="115">
        <v>44575</v>
      </c>
      <c r="B381" s="12">
        <v>4.2599999999999999E-2</v>
      </c>
      <c r="C381" s="34">
        <f>AVERAGE($B$368:B381)</f>
        <v>4.2599999999999985E-2</v>
      </c>
      <c r="D381" s="287">
        <f t="shared" si="40"/>
        <v>100000000</v>
      </c>
      <c r="E381" s="287">
        <f>AVERAGE($D$368:D381)</f>
        <v>100000000</v>
      </c>
      <c r="F381" s="115"/>
      <c r="G381" s="115"/>
      <c r="H381" s="287">
        <f t="shared" si="41"/>
        <v>50000000</v>
      </c>
      <c r="I381" s="287">
        <f>AVERAGE($H$368:H381)</f>
        <v>50000000</v>
      </c>
      <c r="J381" s="288"/>
      <c r="K381" s="288"/>
      <c r="L381" s="288"/>
      <c r="M381" s="288">
        <f t="shared" si="42"/>
        <v>50000000</v>
      </c>
      <c r="N381" s="287">
        <f>AVERAGE($M$368:M381)</f>
        <v>50000000</v>
      </c>
      <c r="O381" s="288"/>
      <c r="P381" s="288"/>
      <c r="Q381" s="288"/>
      <c r="R381" s="288">
        <f t="shared" si="43"/>
        <v>230000000</v>
      </c>
      <c r="S381" s="287">
        <f>AVERAGE($R$368:R381)</f>
        <v>230000000</v>
      </c>
      <c r="W381" s="288">
        <f t="shared" si="44"/>
        <v>80000000</v>
      </c>
      <c r="X381" s="287">
        <f>AVERAGE($W$368:W381)</f>
        <v>80000000</v>
      </c>
      <c r="Y381" s="288"/>
      <c r="Z381" s="288"/>
      <c r="AA381" s="288"/>
      <c r="AB381" s="288">
        <f t="shared" si="45"/>
        <v>50000000</v>
      </c>
      <c r="AC381" s="287">
        <f>AVERAGE($AB$369:AB381)</f>
        <v>50000000</v>
      </c>
      <c r="AD381" s="288"/>
      <c r="AE381" s="288"/>
      <c r="AF381" s="288"/>
      <c r="AG381" s="167">
        <f t="shared" si="46"/>
        <v>78300000</v>
      </c>
      <c r="AH381" s="287">
        <f>AVERAGE($AG$368:AG381)</f>
        <v>78300000</v>
      </c>
      <c r="AQ381" s="289">
        <v>10000000</v>
      </c>
      <c r="AR381" s="259">
        <f>AVERAGE($AQ$368:AQ381)</f>
        <v>10000000</v>
      </c>
    </row>
    <row r="382" spans="1:44">
      <c r="A382" s="115">
        <v>44576</v>
      </c>
      <c r="B382" s="12">
        <v>4.2599999999999999E-2</v>
      </c>
      <c r="C382" s="34">
        <f>AVERAGE($B$368:B382)</f>
        <v>4.2599999999999985E-2</v>
      </c>
      <c r="D382" s="287">
        <f t="shared" si="40"/>
        <v>100000000</v>
      </c>
      <c r="E382" s="287">
        <f>AVERAGE($D$368:D382)</f>
        <v>100000000</v>
      </c>
      <c r="F382" s="115"/>
      <c r="G382" s="115"/>
      <c r="H382" s="287">
        <f t="shared" si="41"/>
        <v>50000000</v>
      </c>
      <c r="I382" s="287">
        <f>AVERAGE($H$368:H382)</f>
        <v>50000000</v>
      </c>
      <c r="J382" s="288"/>
      <c r="K382" s="288"/>
      <c r="L382" s="288"/>
      <c r="M382" s="288">
        <f t="shared" si="42"/>
        <v>50000000</v>
      </c>
      <c r="N382" s="287">
        <f>AVERAGE($M$368:M382)</f>
        <v>50000000</v>
      </c>
      <c r="O382" s="288"/>
      <c r="P382" s="288"/>
      <c r="Q382" s="288"/>
      <c r="R382" s="288">
        <f t="shared" si="43"/>
        <v>230000000</v>
      </c>
      <c r="S382" s="287">
        <f>AVERAGE($R$368:R382)</f>
        <v>230000000</v>
      </c>
      <c r="W382" s="288">
        <f t="shared" si="44"/>
        <v>80000000</v>
      </c>
      <c r="X382" s="287">
        <f>AVERAGE($W$368:W382)</f>
        <v>80000000</v>
      </c>
      <c r="Y382" s="288"/>
      <c r="Z382" s="288"/>
      <c r="AA382" s="288"/>
      <c r="AB382" s="288">
        <f t="shared" si="45"/>
        <v>50000000</v>
      </c>
      <c r="AC382" s="287">
        <f>AVERAGE($AB$369:AB382)</f>
        <v>50000000</v>
      </c>
      <c r="AD382" s="288"/>
      <c r="AE382" s="288"/>
      <c r="AF382" s="288"/>
      <c r="AG382" s="167">
        <f t="shared" si="46"/>
        <v>78300000</v>
      </c>
      <c r="AH382" s="287">
        <f>AVERAGE($AG$368:AG382)</f>
        <v>78300000</v>
      </c>
      <c r="AQ382" s="289">
        <v>10000000</v>
      </c>
      <c r="AR382" s="259">
        <f>AVERAGE($AQ$368:AQ382)</f>
        <v>10000000</v>
      </c>
    </row>
    <row r="383" spans="1:44">
      <c r="A383" s="115">
        <v>44577</v>
      </c>
      <c r="B383" s="12">
        <v>4.2599999999999999E-2</v>
      </c>
      <c r="C383" s="34">
        <f>AVERAGE($B$368:B383)</f>
        <v>4.2599999999999985E-2</v>
      </c>
      <c r="D383" s="287">
        <f t="shared" si="40"/>
        <v>100000000</v>
      </c>
      <c r="E383" s="287">
        <f>AVERAGE($D$368:D383)</f>
        <v>100000000</v>
      </c>
      <c r="F383" s="115"/>
      <c r="G383" s="115"/>
      <c r="H383" s="287">
        <f t="shared" si="41"/>
        <v>50000000</v>
      </c>
      <c r="I383" s="287">
        <f>AVERAGE($H$368:H383)</f>
        <v>50000000</v>
      </c>
      <c r="J383" s="288"/>
      <c r="K383" s="288"/>
      <c r="L383" s="288"/>
      <c r="M383" s="288">
        <f t="shared" si="42"/>
        <v>50000000</v>
      </c>
      <c r="N383" s="287">
        <f>AVERAGE($M$368:M383)</f>
        <v>50000000</v>
      </c>
      <c r="O383" s="288"/>
      <c r="P383" s="288"/>
      <c r="Q383" s="288"/>
      <c r="R383" s="288">
        <f t="shared" si="43"/>
        <v>230000000</v>
      </c>
      <c r="S383" s="287">
        <f>AVERAGE($R$368:R383)</f>
        <v>230000000</v>
      </c>
      <c r="W383" s="288">
        <f t="shared" si="44"/>
        <v>80000000</v>
      </c>
      <c r="X383" s="287">
        <f>AVERAGE($W$368:W383)</f>
        <v>80000000</v>
      </c>
      <c r="Y383" s="288"/>
      <c r="Z383" s="288"/>
      <c r="AA383" s="288"/>
      <c r="AB383" s="288">
        <f t="shared" si="45"/>
        <v>50000000</v>
      </c>
      <c r="AC383" s="287">
        <f>AVERAGE($AB$369:AB383)</f>
        <v>50000000</v>
      </c>
      <c r="AD383" s="288"/>
      <c r="AE383" s="288"/>
      <c r="AF383" s="288"/>
      <c r="AG383" s="167">
        <f t="shared" si="46"/>
        <v>78300000</v>
      </c>
      <c r="AH383" s="287">
        <f>AVERAGE($AG$368:AG383)</f>
        <v>78300000</v>
      </c>
      <c r="AQ383" s="289">
        <v>10000000</v>
      </c>
      <c r="AR383" s="259">
        <f>AVERAGE($AQ$368:AQ383)</f>
        <v>10000000</v>
      </c>
    </row>
    <row r="384" spans="1:44">
      <c r="A384" s="115">
        <v>44578</v>
      </c>
      <c r="B384" s="12">
        <v>4.2599999999999999E-2</v>
      </c>
      <c r="C384" s="34">
        <f>AVERAGE($B$368:B384)</f>
        <v>4.2599999999999985E-2</v>
      </c>
      <c r="D384" s="287">
        <f t="shared" si="40"/>
        <v>100000000</v>
      </c>
      <c r="E384" s="287">
        <f>AVERAGE($D$368:D384)</f>
        <v>100000000</v>
      </c>
      <c r="F384" s="115"/>
      <c r="G384" s="115"/>
      <c r="H384" s="287">
        <f t="shared" si="41"/>
        <v>50000000</v>
      </c>
      <c r="I384" s="287">
        <f>AVERAGE($H$368:H384)</f>
        <v>50000000</v>
      </c>
      <c r="J384" s="288"/>
      <c r="K384" s="288"/>
      <c r="L384" s="288"/>
      <c r="M384" s="288">
        <f t="shared" si="42"/>
        <v>50000000</v>
      </c>
      <c r="N384" s="287">
        <f>AVERAGE($M$368:M384)</f>
        <v>50000000</v>
      </c>
      <c r="O384" s="288"/>
      <c r="P384" s="288"/>
      <c r="Q384" s="288"/>
      <c r="R384" s="288">
        <f t="shared" si="43"/>
        <v>230000000</v>
      </c>
      <c r="S384" s="287">
        <f>AVERAGE($R$368:R384)</f>
        <v>230000000</v>
      </c>
      <c r="W384" s="288">
        <f t="shared" si="44"/>
        <v>80000000</v>
      </c>
      <c r="X384" s="287">
        <f>AVERAGE($W$368:W384)</f>
        <v>80000000</v>
      </c>
      <c r="Y384" s="288"/>
      <c r="Z384" s="288"/>
      <c r="AA384" s="288"/>
      <c r="AB384" s="288">
        <f t="shared" si="45"/>
        <v>50000000</v>
      </c>
      <c r="AC384" s="287">
        <f>AVERAGE($AB$369:AB384)</f>
        <v>50000000</v>
      </c>
      <c r="AD384" s="288"/>
      <c r="AE384" s="288"/>
      <c r="AF384" s="288"/>
      <c r="AG384" s="167">
        <f t="shared" si="46"/>
        <v>78300000</v>
      </c>
      <c r="AH384" s="287">
        <f>AVERAGE($AG$368:AG384)</f>
        <v>78300000</v>
      </c>
      <c r="AQ384" s="289">
        <v>10000000</v>
      </c>
      <c r="AR384" s="259">
        <f>AVERAGE($AQ$368:AQ384)</f>
        <v>10000000</v>
      </c>
    </row>
    <row r="385" spans="1:44">
      <c r="A385" s="115">
        <v>44579</v>
      </c>
      <c r="B385" s="12">
        <v>4.2599999999999999E-2</v>
      </c>
      <c r="C385" s="34">
        <f>AVERAGE($B$368:B385)</f>
        <v>4.2599999999999985E-2</v>
      </c>
      <c r="D385" s="287">
        <f t="shared" si="40"/>
        <v>100000000</v>
      </c>
      <c r="E385" s="287">
        <f>AVERAGE($D$368:D385)</f>
        <v>100000000</v>
      </c>
      <c r="F385" s="115"/>
      <c r="G385" s="115"/>
      <c r="H385" s="287">
        <f t="shared" si="41"/>
        <v>50000000</v>
      </c>
      <c r="I385" s="287">
        <f>AVERAGE($H$368:H385)</f>
        <v>50000000</v>
      </c>
      <c r="J385" s="288"/>
      <c r="K385" s="288"/>
      <c r="L385" s="288"/>
      <c r="M385" s="288">
        <f t="shared" si="42"/>
        <v>50000000</v>
      </c>
      <c r="N385" s="287">
        <f>AVERAGE($M$368:M385)</f>
        <v>50000000</v>
      </c>
      <c r="O385" s="288"/>
      <c r="P385" s="288"/>
      <c r="Q385" s="288"/>
      <c r="R385" s="288">
        <f t="shared" si="43"/>
        <v>230000000</v>
      </c>
      <c r="S385" s="287">
        <f>AVERAGE($R$368:R385)</f>
        <v>230000000</v>
      </c>
      <c r="W385" s="288">
        <f t="shared" si="44"/>
        <v>80000000</v>
      </c>
      <c r="X385" s="287">
        <f>AVERAGE($W$368:W385)</f>
        <v>80000000</v>
      </c>
      <c r="Y385" s="288"/>
      <c r="Z385" s="288"/>
      <c r="AA385" s="288"/>
      <c r="AB385" s="288">
        <f t="shared" si="45"/>
        <v>50000000</v>
      </c>
      <c r="AC385" s="287">
        <f>AVERAGE($AB$369:AB385)</f>
        <v>50000000</v>
      </c>
      <c r="AD385" s="288"/>
      <c r="AE385" s="288"/>
      <c r="AF385" s="288"/>
      <c r="AG385" s="167">
        <f t="shared" si="46"/>
        <v>78300000</v>
      </c>
      <c r="AH385" s="287">
        <f>AVERAGE($AG$368:AG385)</f>
        <v>78300000</v>
      </c>
      <c r="AQ385" s="289">
        <v>10000000</v>
      </c>
      <c r="AR385" s="259">
        <f>AVERAGE($AQ$368:AQ385)</f>
        <v>10000000</v>
      </c>
    </row>
    <row r="386" spans="1:44">
      <c r="A386" s="115">
        <v>44580</v>
      </c>
      <c r="B386" s="12">
        <v>4.2599999999999999E-2</v>
      </c>
      <c r="C386" s="34">
        <f>AVERAGE($B$368:B386)</f>
        <v>4.2599999999999985E-2</v>
      </c>
      <c r="D386" s="287">
        <f t="shared" si="40"/>
        <v>100000000</v>
      </c>
      <c r="E386" s="287">
        <f>AVERAGE($D$368:D386)</f>
        <v>100000000</v>
      </c>
      <c r="F386" s="115"/>
      <c r="G386" s="115"/>
      <c r="H386" s="287">
        <f t="shared" si="41"/>
        <v>50000000</v>
      </c>
      <c r="I386" s="287">
        <f>AVERAGE($H$368:H386)</f>
        <v>50000000</v>
      </c>
      <c r="J386" s="288"/>
      <c r="K386" s="288"/>
      <c r="L386" s="288"/>
      <c r="M386" s="288">
        <f t="shared" si="42"/>
        <v>50000000</v>
      </c>
      <c r="N386" s="287">
        <f>AVERAGE($M$368:M386)</f>
        <v>50000000</v>
      </c>
      <c r="O386" s="288"/>
      <c r="P386" s="288"/>
      <c r="Q386" s="288"/>
      <c r="R386" s="288">
        <f t="shared" si="43"/>
        <v>230000000</v>
      </c>
      <c r="S386" s="287">
        <f>AVERAGE($R$368:R386)</f>
        <v>230000000</v>
      </c>
      <c r="W386" s="288">
        <f t="shared" si="44"/>
        <v>80000000</v>
      </c>
      <c r="X386" s="287">
        <f>AVERAGE($W$368:W386)</f>
        <v>80000000</v>
      </c>
      <c r="Y386" s="288"/>
      <c r="Z386" s="288"/>
      <c r="AA386" s="288"/>
      <c r="AB386" s="288">
        <f t="shared" si="45"/>
        <v>50000000</v>
      </c>
      <c r="AC386" s="287">
        <f>AVERAGE($AB$369:AB386)</f>
        <v>50000000</v>
      </c>
      <c r="AD386" s="288"/>
      <c r="AE386" s="288"/>
      <c r="AF386" s="288"/>
      <c r="AG386" s="167">
        <f t="shared" si="46"/>
        <v>78300000</v>
      </c>
      <c r="AH386" s="287">
        <f>AVERAGE($AG$368:AG386)</f>
        <v>78300000</v>
      </c>
      <c r="AQ386" s="289">
        <v>10000000</v>
      </c>
      <c r="AR386" s="259">
        <f>AVERAGE($AQ$368:AQ386)</f>
        <v>10000000</v>
      </c>
    </row>
    <row r="387" spans="1:44">
      <c r="A387" s="115">
        <v>44581</v>
      </c>
      <c r="B387" s="12">
        <v>4.2599999999999999E-2</v>
      </c>
      <c r="C387" s="34">
        <f>AVERAGE($B$368:B387)</f>
        <v>4.2599999999999985E-2</v>
      </c>
      <c r="D387" s="287">
        <f t="shared" si="40"/>
        <v>100000000</v>
      </c>
      <c r="E387" s="287">
        <f>AVERAGE($D$368:D387)</f>
        <v>100000000</v>
      </c>
      <c r="F387" s="115"/>
      <c r="G387" s="115"/>
      <c r="H387" s="287">
        <f t="shared" si="41"/>
        <v>50000000</v>
      </c>
      <c r="I387" s="287">
        <f>AVERAGE($H$368:H387)</f>
        <v>50000000</v>
      </c>
      <c r="J387" s="288"/>
      <c r="K387" s="288"/>
      <c r="L387" s="288"/>
      <c r="M387" s="288">
        <f t="shared" si="42"/>
        <v>50000000</v>
      </c>
      <c r="N387" s="287">
        <f>AVERAGE($M$368:M387)</f>
        <v>50000000</v>
      </c>
      <c r="O387" s="288"/>
      <c r="P387" s="288"/>
      <c r="Q387" s="288"/>
      <c r="R387" s="288">
        <f t="shared" si="43"/>
        <v>230000000</v>
      </c>
      <c r="S387" s="287">
        <f>AVERAGE($R$368:R387)</f>
        <v>230000000</v>
      </c>
      <c r="W387" s="288">
        <f t="shared" si="44"/>
        <v>80000000</v>
      </c>
      <c r="X387" s="287">
        <f>AVERAGE($W$368:W387)</f>
        <v>80000000</v>
      </c>
      <c r="Y387" s="288"/>
      <c r="Z387" s="288"/>
      <c r="AA387" s="288"/>
      <c r="AB387" s="288">
        <f t="shared" si="45"/>
        <v>50000000</v>
      </c>
      <c r="AC387" s="287">
        <f>AVERAGE($AB$369:AB387)</f>
        <v>50000000</v>
      </c>
      <c r="AD387" s="288"/>
      <c r="AE387" s="288"/>
      <c r="AF387" s="288"/>
      <c r="AG387" s="167">
        <f t="shared" si="46"/>
        <v>78300000</v>
      </c>
      <c r="AH387" s="287">
        <f>AVERAGE($AG$368:AG387)</f>
        <v>78300000</v>
      </c>
      <c r="AQ387" s="289">
        <v>10000000</v>
      </c>
      <c r="AR387" s="259">
        <f>AVERAGE($AQ$368:AQ387)</f>
        <v>10000000</v>
      </c>
    </row>
    <row r="388" spans="1:44">
      <c r="A388" s="115">
        <v>44582</v>
      </c>
      <c r="B388" s="12">
        <v>4.2599999999999999E-2</v>
      </c>
      <c r="C388" s="34">
        <f>AVERAGE($B$368:B388)</f>
        <v>4.2599999999999985E-2</v>
      </c>
      <c r="D388" s="287">
        <f t="shared" ref="D388:D451" si="48">D387+F388-G388</f>
        <v>100000000</v>
      </c>
      <c r="E388" s="287">
        <f>AVERAGE($D$368:D388)</f>
        <v>100000000</v>
      </c>
      <c r="F388" s="115"/>
      <c r="G388" s="115"/>
      <c r="H388" s="287">
        <f t="shared" ref="H388:H451" si="49">H387+J388-K388</f>
        <v>50000000</v>
      </c>
      <c r="I388" s="287">
        <f>AVERAGE($H$368:H388)</f>
        <v>50000000</v>
      </c>
      <c r="J388" s="288"/>
      <c r="K388" s="288"/>
      <c r="L388" s="288"/>
      <c r="M388" s="288">
        <f t="shared" ref="M388:M451" si="50">M387+O388-P388</f>
        <v>50000000</v>
      </c>
      <c r="N388" s="287">
        <f>AVERAGE($M$368:M388)</f>
        <v>50000000</v>
      </c>
      <c r="O388" s="288"/>
      <c r="P388" s="288"/>
      <c r="Q388" s="288"/>
      <c r="R388" s="288">
        <f t="shared" ref="R388:R451" si="51">R387+T388-U388</f>
        <v>230000000</v>
      </c>
      <c r="S388" s="287">
        <f>AVERAGE($R$368:R388)</f>
        <v>230000000</v>
      </c>
      <c r="W388" s="288">
        <f t="shared" ref="W388:W451" si="52">W387+Y388-Z388</f>
        <v>80000000</v>
      </c>
      <c r="X388" s="287">
        <f>AVERAGE($W$368:W388)</f>
        <v>80000000</v>
      </c>
      <c r="Y388" s="288"/>
      <c r="Z388" s="288"/>
      <c r="AA388" s="288"/>
      <c r="AB388" s="288">
        <f t="shared" ref="AB388:AB451" si="53">AB387+AD388-AE388</f>
        <v>50000000</v>
      </c>
      <c r="AC388" s="287">
        <f>AVERAGE($AB$369:AB388)</f>
        <v>50000000</v>
      </c>
      <c r="AD388" s="288"/>
      <c r="AE388" s="288"/>
      <c r="AF388" s="288"/>
      <c r="AG388" s="167">
        <f t="shared" ref="AG388:AG451" si="54">AG387+AI388-AJ388</f>
        <v>78300000</v>
      </c>
      <c r="AH388" s="287">
        <f>AVERAGE($AG$368:AG388)</f>
        <v>78300000</v>
      </c>
      <c r="AQ388" s="289">
        <v>10000000</v>
      </c>
      <c r="AR388" s="259">
        <f>AVERAGE($AQ$368:AQ388)</f>
        <v>10000000</v>
      </c>
    </row>
    <row r="389" spans="1:44">
      <c r="A389" s="115">
        <v>44583</v>
      </c>
      <c r="B389" s="12">
        <v>4.2599999999999999E-2</v>
      </c>
      <c r="C389" s="34">
        <f>AVERAGE($B$368:B389)</f>
        <v>4.2599999999999978E-2</v>
      </c>
      <c r="D389" s="287">
        <f t="shared" si="48"/>
        <v>100000000</v>
      </c>
      <c r="E389" s="287">
        <f>AVERAGE($D$368:D389)</f>
        <v>100000000</v>
      </c>
      <c r="F389" s="115"/>
      <c r="G389" s="115"/>
      <c r="H389" s="287">
        <f t="shared" si="49"/>
        <v>50000000</v>
      </c>
      <c r="I389" s="287">
        <f>AVERAGE($H$368:H389)</f>
        <v>50000000</v>
      </c>
      <c r="J389" s="288"/>
      <c r="K389" s="288"/>
      <c r="L389" s="288"/>
      <c r="M389" s="288">
        <f t="shared" si="50"/>
        <v>50000000</v>
      </c>
      <c r="N389" s="287">
        <f>AVERAGE($M$368:M389)</f>
        <v>50000000</v>
      </c>
      <c r="O389" s="288"/>
      <c r="P389" s="288"/>
      <c r="Q389" s="288"/>
      <c r="R389" s="288">
        <f t="shared" si="51"/>
        <v>230000000</v>
      </c>
      <c r="S389" s="287">
        <f>AVERAGE($R$368:R389)</f>
        <v>230000000</v>
      </c>
      <c r="W389" s="288">
        <f t="shared" si="52"/>
        <v>80000000</v>
      </c>
      <c r="X389" s="287">
        <f>AVERAGE($W$368:W389)</f>
        <v>80000000</v>
      </c>
      <c r="Y389" s="288"/>
      <c r="Z389" s="288"/>
      <c r="AA389" s="288"/>
      <c r="AB389" s="288">
        <f t="shared" si="53"/>
        <v>50000000</v>
      </c>
      <c r="AC389" s="287">
        <f>AVERAGE($AB$369:AB389)</f>
        <v>50000000</v>
      </c>
      <c r="AD389" s="288"/>
      <c r="AE389" s="288"/>
      <c r="AF389" s="288"/>
      <c r="AG389" s="167">
        <f t="shared" si="54"/>
        <v>78300000</v>
      </c>
      <c r="AH389" s="287">
        <f>AVERAGE($AG$368:AG389)</f>
        <v>78300000</v>
      </c>
      <c r="AQ389" s="289">
        <v>10000000</v>
      </c>
      <c r="AR389" s="259">
        <f>AVERAGE($AQ$368:AQ389)</f>
        <v>10000000</v>
      </c>
    </row>
    <row r="390" spans="1:44">
      <c r="A390" s="115">
        <v>44584</v>
      </c>
      <c r="B390" s="12">
        <v>4.2599999999999999E-2</v>
      </c>
      <c r="C390" s="34">
        <f>AVERAGE($B$368:B390)</f>
        <v>4.2599999999999978E-2</v>
      </c>
      <c r="D390" s="287">
        <f t="shared" si="48"/>
        <v>100000000</v>
      </c>
      <c r="E390" s="287">
        <f>AVERAGE($D$368:D390)</f>
        <v>100000000</v>
      </c>
      <c r="F390" s="115"/>
      <c r="G390" s="115"/>
      <c r="H390" s="287">
        <f t="shared" si="49"/>
        <v>50000000</v>
      </c>
      <c r="I390" s="287">
        <f>AVERAGE($H$368:H390)</f>
        <v>50000000</v>
      </c>
      <c r="J390" s="288"/>
      <c r="K390" s="288"/>
      <c r="L390" s="288"/>
      <c r="M390" s="288">
        <f t="shared" si="50"/>
        <v>50000000</v>
      </c>
      <c r="N390" s="287">
        <f>AVERAGE($M$368:M390)</f>
        <v>50000000</v>
      </c>
      <c r="O390" s="288"/>
      <c r="P390" s="288"/>
      <c r="Q390" s="288"/>
      <c r="R390" s="288">
        <f t="shared" si="51"/>
        <v>230000000</v>
      </c>
      <c r="S390" s="287">
        <f>AVERAGE($R$368:R390)</f>
        <v>230000000</v>
      </c>
      <c r="W390" s="288">
        <f t="shared" si="52"/>
        <v>80000000</v>
      </c>
      <c r="X390" s="287">
        <f>AVERAGE($W$368:W390)</f>
        <v>80000000</v>
      </c>
      <c r="Y390" s="288"/>
      <c r="Z390" s="288"/>
      <c r="AA390" s="288"/>
      <c r="AB390" s="288">
        <f t="shared" si="53"/>
        <v>50000000</v>
      </c>
      <c r="AC390" s="287">
        <f>AVERAGE($AB$369:AB390)</f>
        <v>50000000</v>
      </c>
      <c r="AD390" s="288"/>
      <c r="AE390" s="288"/>
      <c r="AF390" s="288"/>
      <c r="AG390" s="167">
        <f t="shared" si="54"/>
        <v>78300000</v>
      </c>
      <c r="AH390" s="287">
        <f>AVERAGE($AG$368:AG390)</f>
        <v>78300000</v>
      </c>
      <c r="AQ390" s="289">
        <v>10000000</v>
      </c>
      <c r="AR390" s="259">
        <f>AVERAGE($AQ$368:AQ390)</f>
        <v>10000000</v>
      </c>
    </row>
    <row r="391" spans="1:44">
      <c r="A391" s="115">
        <v>44585</v>
      </c>
      <c r="B391" s="12">
        <v>4.2599999999999999E-2</v>
      </c>
      <c r="C391" s="34">
        <f>AVERAGE($B$368:B391)</f>
        <v>4.2599999999999978E-2</v>
      </c>
      <c r="D391" s="287">
        <f t="shared" si="48"/>
        <v>100000000</v>
      </c>
      <c r="E391" s="287">
        <f>AVERAGE($D$368:D391)</f>
        <v>100000000</v>
      </c>
      <c r="F391" s="115"/>
      <c r="G391" s="115"/>
      <c r="H391" s="287">
        <f t="shared" si="49"/>
        <v>50000000</v>
      </c>
      <c r="I391" s="287">
        <f>AVERAGE($H$368:H391)</f>
        <v>50000000</v>
      </c>
      <c r="J391" s="288"/>
      <c r="K391" s="288"/>
      <c r="L391" s="288"/>
      <c r="M391" s="288">
        <f t="shared" si="50"/>
        <v>50000000</v>
      </c>
      <c r="N391" s="287">
        <f>AVERAGE($M$368:M391)</f>
        <v>50000000</v>
      </c>
      <c r="O391" s="288"/>
      <c r="P391" s="288"/>
      <c r="Q391" s="288"/>
      <c r="R391" s="288">
        <f t="shared" si="51"/>
        <v>230000000</v>
      </c>
      <c r="S391" s="287">
        <f>AVERAGE($R$368:R391)</f>
        <v>230000000</v>
      </c>
      <c r="W391" s="288">
        <f t="shared" si="52"/>
        <v>80000000</v>
      </c>
      <c r="X391" s="287">
        <f>AVERAGE($W$368:W391)</f>
        <v>80000000</v>
      </c>
      <c r="Y391" s="288"/>
      <c r="Z391" s="288"/>
      <c r="AA391" s="288"/>
      <c r="AB391" s="288">
        <f t="shared" si="53"/>
        <v>50000000</v>
      </c>
      <c r="AC391" s="287">
        <f>AVERAGE($AB$369:AB391)</f>
        <v>50000000</v>
      </c>
      <c r="AD391" s="288"/>
      <c r="AE391" s="288"/>
      <c r="AF391" s="288"/>
      <c r="AG391" s="167">
        <f t="shared" si="54"/>
        <v>78300000</v>
      </c>
      <c r="AH391" s="287">
        <f>AVERAGE($AG$368:AG391)</f>
        <v>78300000</v>
      </c>
      <c r="AQ391" s="289">
        <v>10000000</v>
      </c>
      <c r="AR391" s="259">
        <f>AVERAGE($AQ$368:AQ391)</f>
        <v>10000000</v>
      </c>
    </row>
    <row r="392" spans="1:44">
      <c r="A392" s="115">
        <v>44586</v>
      </c>
      <c r="B392" s="12">
        <v>4.2599999999999999E-2</v>
      </c>
      <c r="C392" s="34">
        <f>AVERAGE($B$368:B392)</f>
        <v>4.2599999999999978E-2</v>
      </c>
      <c r="D392" s="287">
        <f t="shared" si="48"/>
        <v>100000000</v>
      </c>
      <c r="E392" s="287">
        <f>AVERAGE($D$368:D392)</f>
        <v>100000000</v>
      </c>
      <c r="F392" s="115"/>
      <c r="G392" s="115"/>
      <c r="H392" s="287">
        <f t="shared" si="49"/>
        <v>50000000</v>
      </c>
      <c r="I392" s="287">
        <f>AVERAGE($H$368:H392)</f>
        <v>50000000</v>
      </c>
      <c r="J392" s="288"/>
      <c r="K392" s="288"/>
      <c r="L392" s="288"/>
      <c r="M392" s="288">
        <f t="shared" si="50"/>
        <v>50000000</v>
      </c>
      <c r="N392" s="287">
        <f>AVERAGE($M$368:M392)</f>
        <v>50000000</v>
      </c>
      <c r="O392" s="288"/>
      <c r="P392" s="288"/>
      <c r="Q392" s="288"/>
      <c r="R392" s="288">
        <f t="shared" si="51"/>
        <v>230000000</v>
      </c>
      <c r="S392" s="287">
        <f>AVERAGE($R$368:R392)</f>
        <v>230000000</v>
      </c>
      <c r="W392" s="288">
        <f t="shared" si="52"/>
        <v>80000000</v>
      </c>
      <c r="X392" s="287">
        <f>AVERAGE($W$368:W392)</f>
        <v>80000000</v>
      </c>
      <c r="Y392" s="288"/>
      <c r="Z392" s="288"/>
      <c r="AA392" s="288"/>
      <c r="AB392" s="288">
        <f t="shared" si="53"/>
        <v>50000000</v>
      </c>
      <c r="AC392" s="287">
        <f>AVERAGE($AB$369:AB392)</f>
        <v>50000000</v>
      </c>
      <c r="AD392" s="288"/>
      <c r="AE392" s="288"/>
      <c r="AF392" s="288"/>
      <c r="AG392" s="167">
        <f t="shared" si="54"/>
        <v>78300000</v>
      </c>
      <c r="AH392" s="287">
        <f>AVERAGE($AG$368:AG392)</f>
        <v>78300000</v>
      </c>
      <c r="AQ392" s="289">
        <v>10000000</v>
      </c>
      <c r="AR392" s="259">
        <f>AVERAGE($AQ$368:AQ392)</f>
        <v>10000000</v>
      </c>
    </row>
    <row r="393" spans="1:44">
      <c r="A393" s="115">
        <v>44587</v>
      </c>
      <c r="B393" s="12">
        <v>4.2599999999999999E-2</v>
      </c>
      <c r="C393" s="34">
        <f>AVERAGE($B$368:B393)</f>
        <v>4.2599999999999978E-2</v>
      </c>
      <c r="D393" s="287">
        <f t="shared" si="48"/>
        <v>100000000</v>
      </c>
      <c r="E393" s="287">
        <f>AVERAGE($D$368:D393)</f>
        <v>100000000</v>
      </c>
      <c r="F393" s="115"/>
      <c r="G393" s="115"/>
      <c r="H393" s="287">
        <f t="shared" si="49"/>
        <v>50000000</v>
      </c>
      <c r="I393" s="287">
        <f>AVERAGE($H$368:H393)</f>
        <v>50000000</v>
      </c>
      <c r="J393" s="288"/>
      <c r="K393" s="288"/>
      <c r="L393" s="288"/>
      <c r="M393" s="288">
        <f t="shared" si="50"/>
        <v>50000000</v>
      </c>
      <c r="N393" s="287">
        <f>AVERAGE($M$368:M393)</f>
        <v>50000000</v>
      </c>
      <c r="O393" s="288"/>
      <c r="P393" s="288"/>
      <c r="Q393" s="288"/>
      <c r="R393" s="288">
        <f t="shared" si="51"/>
        <v>230000000</v>
      </c>
      <c r="S393" s="287">
        <f>AVERAGE($R$368:R393)</f>
        <v>230000000</v>
      </c>
      <c r="W393" s="288">
        <f t="shared" si="52"/>
        <v>80000000</v>
      </c>
      <c r="X393" s="287">
        <f>AVERAGE($W$368:W393)</f>
        <v>80000000</v>
      </c>
      <c r="Y393" s="288"/>
      <c r="Z393" s="288"/>
      <c r="AA393" s="288"/>
      <c r="AB393" s="288">
        <f t="shared" si="53"/>
        <v>50000000</v>
      </c>
      <c r="AC393" s="287">
        <f>AVERAGE($AB$369:AB393)</f>
        <v>50000000</v>
      </c>
      <c r="AD393" s="288"/>
      <c r="AE393" s="288"/>
      <c r="AF393" s="288"/>
      <c r="AG393" s="167">
        <f t="shared" si="54"/>
        <v>78300000</v>
      </c>
      <c r="AH393" s="287">
        <f>AVERAGE($AG$368:AG393)</f>
        <v>78300000</v>
      </c>
      <c r="AQ393" s="289">
        <v>10000000</v>
      </c>
      <c r="AR393" s="259">
        <f>AVERAGE($AQ$368:AQ393)</f>
        <v>10000000</v>
      </c>
    </row>
    <row r="394" spans="1:44">
      <c r="A394" s="115">
        <v>44588</v>
      </c>
      <c r="B394" s="12">
        <v>4.2599999999999999E-2</v>
      </c>
      <c r="C394" s="34">
        <f>AVERAGE($B$368:B394)</f>
        <v>4.2599999999999978E-2</v>
      </c>
      <c r="D394" s="287">
        <f t="shared" si="48"/>
        <v>100000000</v>
      </c>
      <c r="E394" s="287">
        <f>AVERAGE($D$368:D394)</f>
        <v>100000000</v>
      </c>
      <c r="F394" s="115"/>
      <c r="G394" s="115"/>
      <c r="H394" s="287">
        <f t="shared" si="49"/>
        <v>50000000</v>
      </c>
      <c r="I394" s="287">
        <f>AVERAGE($H$368:H394)</f>
        <v>50000000</v>
      </c>
      <c r="J394" s="288"/>
      <c r="K394" s="288"/>
      <c r="L394" s="288"/>
      <c r="M394" s="288">
        <f t="shared" si="50"/>
        <v>50000000</v>
      </c>
      <c r="N394" s="287">
        <f>AVERAGE($M$368:M394)</f>
        <v>50000000</v>
      </c>
      <c r="O394" s="288"/>
      <c r="P394" s="288"/>
      <c r="Q394" s="288"/>
      <c r="R394" s="288">
        <f t="shared" si="51"/>
        <v>230000000</v>
      </c>
      <c r="S394" s="287">
        <f>AVERAGE($R$368:R394)</f>
        <v>230000000</v>
      </c>
      <c r="W394" s="288">
        <f t="shared" si="52"/>
        <v>80000000</v>
      </c>
      <c r="X394" s="287">
        <f>AVERAGE($W$368:W394)</f>
        <v>80000000</v>
      </c>
      <c r="Y394" s="288"/>
      <c r="Z394" s="288"/>
      <c r="AA394" s="288"/>
      <c r="AB394" s="288">
        <f t="shared" si="53"/>
        <v>50000000</v>
      </c>
      <c r="AC394" s="287">
        <f>AVERAGE($AB$369:AB394)</f>
        <v>50000000</v>
      </c>
      <c r="AD394" s="288"/>
      <c r="AE394" s="288"/>
      <c r="AF394" s="288"/>
      <c r="AG394" s="167">
        <f t="shared" si="54"/>
        <v>78300000</v>
      </c>
      <c r="AH394" s="287">
        <f>AVERAGE($AG$368:AG394)</f>
        <v>78300000</v>
      </c>
      <c r="AQ394" s="289">
        <v>10000000</v>
      </c>
      <c r="AR394" s="259">
        <f>AVERAGE($AQ$368:AQ394)</f>
        <v>10000000</v>
      </c>
    </row>
    <row r="395" spans="1:44">
      <c r="A395" s="115">
        <v>44589</v>
      </c>
      <c r="B395" s="12">
        <v>4.2599999999999999E-2</v>
      </c>
      <c r="C395" s="34">
        <f>AVERAGE($B$368:B395)</f>
        <v>4.2599999999999978E-2</v>
      </c>
      <c r="D395" s="287">
        <f t="shared" si="48"/>
        <v>100000000</v>
      </c>
      <c r="E395" s="287">
        <f>AVERAGE($D$368:D395)</f>
        <v>100000000</v>
      </c>
      <c r="F395" s="115"/>
      <c r="G395" s="115"/>
      <c r="H395" s="287">
        <f t="shared" si="49"/>
        <v>50000000</v>
      </c>
      <c r="I395" s="287">
        <f>AVERAGE($H$368:H395)</f>
        <v>50000000</v>
      </c>
      <c r="J395" s="288"/>
      <c r="K395" s="288"/>
      <c r="L395" s="288"/>
      <c r="M395" s="288">
        <f t="shared" si="50"/>
        <v>50000000</v>
      </c>
      <c r="N395" s="287">
        <f>AVERAGE($M$368:M395)</f>
        <v>50000000</v>
      </c>
      <c r="O395" s="288"/>
      <c r="P395" s="288"/>
      <c r="Q395" s="288"/>
      <c r="R395" s="288">
        <f t="shared" si="51"/>
        <v>230000000</v>
      </c>
      <c r="S395" s="287">
        <f>AVERAGE($R$368:R395)</f>
        <v>230000000</v>
      </c>
      <c r="W395" s="288">
        <f t="shared" si="52"/>
        <v>80000000</v>
      </c>
      <c r="X395" s="287">
        <f>AVERAGE($W$368:W395)</f>
        <v>80000000</v>
      </c>
      <c r="Y395" s="288"/>
      <c r="Z395" s="288"/>
      <c r="AA395" s="288"/>
      <c r="AB395" s="288">
        <f t="shared" si="53"/>
        <v>50000000</v>
      </c>
      <c r="AC395" s="287">
        <f>AVERAGE($AB$369:AB395)</f>
        <v>50000000</v>
      </c>
      <c r="AD395" s="288"/>
      <c r="AE395" s="288"/>
      <c r="AF395" s="288"/>
      <c r="AG395" s="167">
        <f t="shared" si="54"/>
        <v>78300000</v>
      </c>
      <c r="AH395" s="287">
        <f>AVERAGE($AG$368:AG395)</f>
        <v>78300000</v>
      </c>
      <c r="AQ395" s="289">
        <v>10000000</v>
      </c>
      <c r="AR395" s="259">
        <f>AVERAGE($AQ$368:AQ395)</f>
        <v>10000000</v>
      </c>
    </row>
    <row r="396" spans="1:44">
      <c r="A396" s="115">
        <v>44590</v>
      </c>
      <c r="B396" s="12">
        <v>4.2599999999999999E-2</v>
      </c>
      <c r="C396" s="34">
        <f>AVERAGE($B$368:B396)</f>
        <v>4.2599999999999978E-2</v>
      </c>
      <c r="D396" s="287">
        <f t="shared" si="48"/>
        <v>100000000</v>
      </c>
      <c r="E396" s="287">
        <f>AVERAGE($D$368:D396)</f>
        <v>100000000</v>
      </c>
      <c r="F396" s="115"/>
      <c r="G396" s="115"/>
      <c r="H396" s="287">
        <f t="shared" si="49"/>
        <v>50000000</v>
      </c>
      <c r="I396" s="287">
        <f>AVERAGE($H$368:H396)</f>
        <v>50000000</v>
      </c>
      <c r="J396" s="288"/>
      <c r="K396" s="288"/>
      <c r="L396" s="288"/>
      <c r="M396" s="288">
        <f t="shared" si="50"/>
        <v>50000000</v>
      </c>
      <c r="N396" s="287">
        <f>AVERAGE($M$368:M396)</f>
        <v>50000000</v>
      </c>
      <c r="O396" s="288"/>
      <c r="P396" s="288"/>
      <c r="Q396" s="288"/>
      <c r="R396" s="288">
        <f t="shared" si="51"/>
        <v>230000000</v>
      </c>
      <c r="S396" s="287">
        <f>AVERAGE($R$368:R396)</f>
        <v>230000000</v>
      </c>
      <c r="W396" s="288">
        <f t="shared" si="52"/>
        <v>80000000</v>
      </c>
      <c r="X396" s="287">
        <f>AVERAGE($W$368:W396)</f>
        <v>80000000</v>
      </c>
      <c r="Y396" s="288"/>
      <c r="Z396" s="288"/>
      <c r="AA396" s="288"/>
      <c r="AB396" s="288">
        <f t="shared" si="53"/>
        <v>50000000</v>
      </c>
      <c r="AC396" s="287">
        <f>AVERAGE($AB$369:AB396)</f>
        <v>50000000</v>
      </c>
      <c r="AD396" s="288"/>
      <c r="AE396" s="288"/>
      <c r="AF396" s="288"/>
      <c r="AG396" s="167">
        <f t="shared" si="54"/>
        <v>78300000</v>
      </c>
      <c r="AH396" s="287">
        <f>AVERAGE($AG$368:AG396)</f>
        <v>78300000</v>
      </c>
      <c r="AQ396" s="289">
        <v>10000000</v>
      </c>
      <c r="AR396" s="259">
        <f>AVERAGE($AQ$368:AQ396)</f>
        <v>10000000</v>
      </c>
    </row>
    <row r="397" spans="1:44">
      <c r="A397" s="115">
        <v>44591</v>
      </c>
      <c r="B397" s="12">
        <v>4.2599999999999999E-2</v>
      </c>
      <c r="C397" s="34">
        <f>AVERAGE($B$368:B397)</f>
        <v>4.2599999999999978E-2</v>
      </c>
      <c r="D397" s="287">
        <f t="shared" si="48"/>
        <v>100000000</v>
      </c>
      <c r="E397" s="287">
        <f>AVERAGE($D$368:D397)</f>
        <v>100000000</v>
      </c>
      <c r="F397" s="115"/>
      <c r="G397" s="115"/>
      <c r="H397" s="287">
        <f t="shared" si="49"/>
        <v>50000000</v>
      </c>
      <c r="I397" s="287">
        <f>AVERAGE($H$368:H397)</f>
        <v>50000000</v>
      </c>
      <c r="J397" s="288"/>
      <c r="K397" s="288"/>
      <c r="L397" s="288"/>
      <c r="M397" s="288">
        <f t="shared" si="50"/>
        <v>50000000</v>
      </c>
      <c r="N397" s="287">
        <f>AVERAGE($M$368:M397)</f>
        <v>50000000</v>
      </c>
      <c r="O397" s="288"/>
      <c r="P397" s="288"/>
      <c r="Q397" s="288"/>
      <c r="R397" s="288">
        <f t="shared" si="51"/>
        <v>230000000</v>
      </c>
      <c r="S397" s="287">
        <f>AVERAGE($R$368:R397)</f>
        <v>230000000</v>
      </c>
      <c r="W397" s="288">
        <f t="shared" si="52"/>
        <v>80000000</v>
      </c>
      <c r="X397" s="287">
        <f>AVERAGE($W$368:W397)</f>
        <v>80000000</v>
      </c>
      <c r="Y397" s="288"/>
      <c r="Z397" s="288"/>
      <c r="AA397" s="288"/>
      <c r="AB397" s="288">
        <f t="shared" si="53"/>
        <v>50000000</v>
      </c>
      <c r="AC397" s="287">
        <f>AVERAGE($AB$369:AB397)</f>
        <v>50000000</v>
      </c>
      <c r="AD397" s="288"/>
      <c r="AE397" s="288"/>
      <c r="AF397" s="288"/>
      <c r="AG397" s="167">
        <f t="shared" si="54"/>
        <v>78300000</v>
      </c>
      <c r="AH397" s="287">
        <f>AVERAGE($AG$368:AG397)</f>
        <v>78300000</v>
      </c>
      <c r="AQ397" s="289">
        <v>10000000</v>
      </c>
      <c r="AR397" s="259">
        <f>AVERAGE($AQ$368:AQ397)</f>
        <v>10000000</v>
      </c>
    </row>
    <row r="398" spans="1:44">
      <c r="A398" s="115">
        <v>44592</v>
      </c>
      <c r="B398" s="12">
        <v>4.2599999999999999E-2</v>
      </c>
      <c r="C398" s="34">
        <f>AVERAGE($B$368:B398)</f>
        <v>4.2599999999999978E-2</v>
      </c>
      <c r="D398" s="287">
        <f t="shared" si="48"/>
        <v>100000000</v>
      </c>
      <c r="E398" s="287">
        <f>AVERAGE($D$368:D398)</f>
        <v>100000000</v>
      </c>
      <c r="F398" s="115"/>
      <c r="G398" s="115"/>
      <c r="H398" s="287">
        <f t="shared" si="49"/>
        <v>50000000</v>
      </c>
      <c r="I398" s="287">
        <f>AVERAGE($H$368:H398)</f>
        <v>50000000</v>
      </c>
      <c r="J398" s="288"/>
      <c r="K398" s="288"/>
      <c r="L398" s="288"/>
      <c r="M398" s="288">
        <f t="shared" si="50"/>
        <v>50000000</v>
      </c>
      <c r="N398" s="287">
        <f>AVERAGE($M$368:M398)</f>
        <v>50000000</v>
      </c>
      <c r="O398" s="288"/>
      <c r="P398" s="288"/>
      <c r="Q398" s="288"/>
      <c r="R398" s="288">
        <f t="shared" si="51"/>
        <v>230000000</v>
      </c>
      <c r="S398" s="287">
        <f>AVERAGE($R$368:R398)</f>
        <v>230000000</v>
      </c>
      <c r="W398" s="288">
        <f t="shared" si="52"/>
        <v>80000000</v>
      </c>
      <c r="X398" s="287">
        <f>AVERAGE($W$368:W398)</f>
        <v>80000000</v>
      </c>
      <c r="Y398" s="288"/>
      <c r="Z398" s="288"/>
      <c r="AA398" s="288"/>
      <c r="AB398" s="288">
        <f t="shared" si="53"/>
        <v>50000000</v>
      </c>
      <c r="AC398" s="287">
        <f>AVERAGE($AB$369:AB398)</f>
        <v>50000000</v>
      </c>
      <c r="AD398" s="288"/>
      <c r="AE398" s="288"/>
      <c r="AF398" s="288"/>
      <c r="AG398" s="167">
        <f t="shared" si="54"/>
        <v>78300000</v>
      </c>
      <c r="AH398" s="287">
        <f>AVERAGE($AG$368:AG398)</f>
        <v>78300000</v>
      </c>
      <c r="AQ398" s="289">
        <v>10000000</v>
      </c>
      <c r="AR398" s="259">
        <f>AVERAGE($AQ$368:AQ398)</f>
        <v>10000000</v>
      </c>
    </row>
    <row r="399" spans="1:44">
      <c r="A399" s="115">
        <v>44593</v>
      </c>
      <c r="B399" s="12">
        <v>4.2599999999999999E-2</v>
      </c>
      <c r="C399" s="34">
        <f>AVERAGE($B$368:B399)</f>
        <v>4.2599999999999978E-2</v>
      </c>
      <c r="D399" s="287">
        <f t="shared" si="48"/>
        <v>100000000</v>
      </c>
      <c r="E399" s="287">
        <f>AVERAGE($D$368:D399)</f>
        <v>100000000</v>
      </c>
      <c r="F399" s="115"/>
      <c r="G399" s="115"/>
      <c r="H399" s="287">
        <f t="shared" si="49"/>
        <v>50000000</v>
      </c>
      <c r="I399" s="287">
        <f>AVERAGE($H$368:H399)</f>
        <v>50000000</v>
      </c>
      <c r="J399" s="288"/>
      <c r="K399" s="288"/>
      <c r="L399" s="288"/>
      <c r="M399" s="288">
        <f t="shared" si="50"/>
        <v>50000000</v>
      </c>
      <c r="N399" s="287">
        <f>AVERAGE($M$368:M399)</f>
        <v>50000000</v>
      </c>
      <c r="O399" s="288"/>
      <c r="P399" s="288"/>
      <c r="Q399" s="288"/>
      <c r="R399" s="288">
        <f t="shared" si="51"/>
        <v>230000000</v>
      </c>
      <c r="S399" s="287">
        <f>AVERAGE($R$368:R399)</f>
        <v>230000000</v>
      </c>
      <c r="W399" s="288">
        <f t="shared" si="52"/>
        <v>80000000</v>
      </c>
      <c r="X399" s="287">
        <f>AVERAGE($W$368:W399)</f>
        <v>80000000</v>
      </c>
      <c r="Y399" s="288"/>
      <c r="Z399" s="288"/>
      <c r="AA399" s="288"/>
      <c r="AB399" s="288">
        <f t="shared" si="53"/>
        <v>50000000</v>
      </c>
      <c r="AC399" s="287">
        <f>AVERAGE($AB$369:AB399)</f>
        <v>50000000</v>
      </c>
      <c r="AD399" s="288"/>
      <c r="AE399" s="288"/>
      <c r="AF399" s="288"/>
      <c r="AG399" s="167">
        <f t="shared" si="54"/>
        <v>78300000</v>
      </c>
      <c r="AH399" s="287">
        <f>AVERAGE($AG$368:AG399)</f>
        <v>78300000</v>
      </c>
      <c r="AQ399" s="289">
        <v>10000000</v>
      </c>
      <c r="AR399" s="259">
        <f>AVERAGE($AQ$368:AQ399)</f>
        <v>10000000</v>
      </c>
    </row>
    <row r="400" spans="1:44">
      <c r="A400" s="115">
        <v>44594</v>
      </c>
      <c r="B400" s="12">
        <v>4.2599999999999999E-2</v>
      </c>
      <c r="C400" s="34">
        <f>AVERAGE($B$368:B400)</f>
        <v>4.2599999999999978E-2</v>
      </c>
      <c r="D400" s="287">
        <f t="shared" si="48"/>
        <v>100000000</v>
      </c>
      <c r="E400" s="287">
        <f>AVERAGE($D$368:D400)</f>
        <v>100000000</v>
      </c>
      <c r="F400" s="115"/>
      <c r="G400" s="115"/>
      <c r="H400" s="287">
        <f t="shared" si="49"/>
        <v>50000000</v>
      </c>
      <c r="I400" s="287">
        <f>AVERAGE($H$368:H400)</f>
        <v>50000000</v>
      </c>
      <c r="J400" s="288"/>
      <c r="K400" s="288"/>
      <c r="L400" s="288"/>
      <c r="M400" s="288">
        <f t="shared" si="50"/>
        <v>50000000</v>
      </c>
      <c r="N400" s="287">
        <f>AVERAGE($M$368:M400)</f>
        <v>50000000</v>
      </c>
      <c r="O400" s="288"/>
      <c r="P400" s="288"/>
      <c r="Q400" s="288"/>
      <c r="R400" s="288">
        <f t="shared" si="51"/>
        <v>230000000</v>
      </c>
      <c r="S400" s="287">
        <f>AVERAGE($R$368:R400)</f>
        <v>230000000</v>
      </c>
      <c r="W400" s="288">
        <f t="shared" si="52"/>
        <v>80000000</v>
      </c>
      <c r="X400" s="287">
        <f>AVERAGE($W$368:W400)</f>
        <v>80000000</v>
      </c>
      <c r="Y400" s="288"/>
      <c r="Z400" s="288"/>
      <c r="AA400" s="288"/>
      <c r="AB400" s="288">
        <f t="shared" si="53"/>
        <v>50000000</v>
      </c>
      <c r="AC400" s="287">
        <f>AVERAGE($AB$369:AB400)</f>
        <v>50000000</v>
      </c>
      <c r="AD400" s="288"/>
      <c r="AE400" s="288"/>
      <c r="AF400" s="288"/>
      <c r="AG400" s="167">
        <f t="shared" si="54"/>
        <v>78300000</v>
      </c>
      <c r="AH400" s="287">
        <f>AVERAGE($AG$368:AG400)</f>
        <v>78300000</v>
      </c>
      <c r="AQ400" s="289">
        <v>10000000</v>
      </c>
      <c r="AR400" s="259">
        <f>AVERAGE($AQ$368:AQ400)</f>
        <v>10000000</v>
      </c>
    </row>
    <row r="401" spans="1:44">
      <c r="A401" s="115">
        <v>44595</v>
      </c>
      <c r="B401" s="12">
        <v>4.2599999999999999E-2</v>
      </c>
      <c r="C401" s="34">
        <f>AVERAGE($B$368:B401)</f>
        <v>4.2599999999999978E-2</v>
      </c>
      <c r="D401" s="287">
        <f t="shared" si="48"/>
        <v>100000000</v>
      </c>
      <c r="E401" s="287">
        <f>AVERAGE($D$368:D401)</f>
        <v>100000000</v>
      </c>
      <c r="F401" s="115"/>
      <c r="G401" s="115"/>
      <c r="H401" s="287">
        <f t="shared" si="49"/>
        <v>50000000</v>
      </c>
      <c r="I401" s="287">
        <f>AVERAGE($H$368:H401)</f>
        <v>50000000</v>
      </c>
      <c r="J401" s="288"/>
      <c r="K401" s="288"/>
      <c r="L401" s="288"/>
      <c r="M401" s="288">
        <f t="shared" si="50"/>
        <v>50000000</v>
      </c>
      <c r="N401" s="287">
        <f>AVERAGE($M$368:M401)</f>
        <v>50000000</v>
      </c>
      <c r="O401" s="288"/>
      <c r="P401" s="288"/>
      <c r="Q401" s="288"/>
      <c r="R401" s="288">
        <f t="shared" si="51"/>
        <v>230000000</v>
      </c>
      <c r="S401" s="287">
        <f>AVERAGE($R$368:R401)</f>
        <v>230000000</v>
      </c>
      <c r="W401" s="288">
        <f t="shared" si="52"/>
        <v>80000000</v>
      </c>
      <c r="X401" s="287">
        <f>AVERAGE($W$368:W401)</f>
        <v>80000000</v>
      </c>
      <c r="Y401" s="288"/>
      <c r="Z401" s="288"/>
      <c r="AA401" s="288"/>
      <c r="AB401" s="288">
        <f t="shared" si="53"/>
        <v>50000000</v>
      </c>
      <c r="AC401" s="287">
        <f>AVERAGE($AB$369:AB401)</f>
        <v>50000000</v>
      </c>
      <c r="AD401" s="288"/>
      <c r="AE401" s="288"/>
      <c r="AF401" s="288"/>
      <c r="AG401" s="167">
        <f t="shared" si="54"/>
        <v>78300000</v>
      </c>
      <c r="AH401" s="287">
        <f>AVERAGE($AG$368:AG401)</f>
        <v>78300000</v>
      </c>
      <c r="AQ401" s="289">
        <v>10000000</v>
      </c>
      <c r="AR401" s="259">
        <f>AVERAGE($AQ$368:AQ401)</f>
        <v>10000000</v>
      </c>
    </row>
    <row r="402" spans="1:44">
      <c r="A402" s="115">
        <v>44596</v>
      </c>
      <c r="B402" s="12">
        <v>4.2599999999999999E-2</v>
      </c>
      <c r="C402" s="34">
        <f>AVERAGE($B$368:B402)</f>
        <v>4.2599999999999978E-2</v>
      </c>
      <c r="D402" s="287">
        <f t="shared" si="48"/>
        <v>100000000</v>
      </c>
      <c r="E402" s="287">
        <f>AVERAGE($D$368:D402)</f>
        <v>100000000</v>
      </c>
      <c r="F402" s="115"/>
      <c r="G402" s="115"/>
      <c r="H402" s="287">
        <f t="shared" si="49"/>
        <v>50000000</v>
      </c>
      <c r="I402" s="287">
        <f>AVERAGE($H$368:H402)</f>
        <v>50000000</v>
      </c>
      <c r="J402" s="288"/>
      <c r="K402" s="288"/>
      <c r="L402" s="288"/>
      <c r="M402" s="288">
        <f t="shared" si="50"/>
        <v>50000000</v>
      </c>
      <c r="N402" s="287">
        <f>AVERAGE($M$368:M402)</f>
        <v>50000000</v>
      </c>
      <c r="O402" s="288"/>
      <c r="P402" s="288"/>
      <c r="Q402" s="288"/>
      <c r="R402" s="288">
        <f t="shared" si="51"/>
        <v>230000000</v>
      </c>
      <c r="S402" s="287">
        <f>AVERAGE($R$368:R402)</f>
        <v>230000000</v>
      </c>
      <c r="W402" s="288">
        <f t="shared" si="52"/>
        <v>80000000</v>
      </c>
      <c r="X402" s="287">
        <f>AVERAGE($W$368:W402)</f>
        <v>80000000</v>
      </c>
      <c r="Y402" s="288"/>
      <c r="Z402" s="288"/>
      <c r="AA402" s="288"/>
      <c r="AB402" s="288">
        <f t="shared" si="53"/>
        <v>50000000</v>
      </c>
      <c r="AC402" s="287">
        <f>AVERAGE($AB$369:AB402)</f>
        <v>50000000</v>
      </c>
      <c r="AD402" s="288"/>
      <c r="AE402" s="288"/>
      <c r="AF402" s="288"/>
      <c r="AG402" s="167">
        <f t="shared" si="54"/>
        <v>78300000</v>
      </c>
      <c r="AH402" s="287">
        <f>AVERAGE($AG$368:AG402)</f>
        <v>78300000</v>
      </c>
      <c r="AQ402" s="289">
        <v>10000000</v>
      </c>
      <c r="AR402" s="259">
        <f>AVERAGE($AQ$368:AQ402)</f>
        <v>10000000</v>
      </c>
    </row>
    <row r="403" spans="1:44">
      <c r="A403" s="115">
        <v>44597</v>
      </c>
      <c r="B403" s="12">
        <v>4.2599999999999999E-2</v>
      </c>
      <c r="C403" s="34">
        <f>AVERAGE($B$368:B403)</f>
        <v>4.2599999999999978E-2</v>
      </c>
      <c r="D403" s="287">
        <f t="shared" si="48"/>
        <v>100000000</v>
      </c>
      <c r="E403" s="287">
        <f>AVERAGE($D$368:D403)</f>
        <v>100000000</v>
      </c>
      <c r="F403" s="115"/>
      <c r="G403" s="115"/>
      <c r="H403" s="287">
        <f t="shared" si="49"/>
        <v>50000000</v>
      </c>
      <c r="I403" s="287">
        <f>AVERAGE($H$368:H403)</f>
        <v>50000000</v>
      </c>
      <c r="J403" s="288"/>
      <c r="K403" s="288"/>
      <c r="L403" s="288"/>
      <c r="M403" s="288">
        <f t="shared" si="50"/>
        <v>50000000</v>
      </c>
      <c r="N403" s="287">
        <f>AVERAGE($M$368:M403)</f>
        <v>50000000</v>
      </c>
      <c r="O403" s="288"/>
      <c r="P403" s="288"/>
      <c r="Q403" s="288"/>
      <c r="R403" s="288">
        <f t="shared" si="51"/>
        <v>230000000</v>
      </c>
      <c r="S403" s="287">
        <f>AVERAGE($R$368:R403)</f>
        <v>230000000</v>
      </c>
      <c r="W403" s="288">
        <f t="shared" si="52"/>
        <v>80000000</v>
      </c>
      <c r="X403" s="287">
        <f>AVERAGE($W$368:W403)</f>
        <v>80000000</v>
      </c>
      <c r="Y403" s="288"/>
      <c r="Z403" s="288"/>
      <c r="AA403" s="288"/>
      <c r="AB403" s="288">
        <f t="shared" si="53"/>
        <v>50000000</v>
      </c>
      <c r="AC403" s="287">
        <f>AVERAGE($AB$369:AB403)</f>
        <v>50000000</v>
      </c>
      <c r="AD403" s="288"/>
      <c r="AE403" s="288"/>
      <c r="AF403" s="288"/>
      <c r="AG403" s="167">
        <f t="shared" si="54"/>
        <v>78300000</v>
      </c>
      <c r="AH403" s="287">
        <f>AVERAGE($AG$368:AG403)</f>
        <v>78300000</v>
      </c>
      <c r="AQ403" s="289">
        <v>10000000</v>
      </c>
      <c r="AR403" s="259">
        <f>AVERAGE($AQ$368:AQ403)</f>
        <v>10000000</v>
      </c>
    </row>
    <row r="404" spans="1:44">
      <c r="A404" s="115">
        <v>44598</v>
      </c>
      <c r="B404" s="12">
        <v>4.2599999999999999E-2</v>
      </c>
      <c r="C404" s="34">
        <f>AVERAGE($B$368:B404)</f>
        <v>4.2599999999999978E-2</v>
      </c>
      <c r="D404" s="287">
        <f t="shared" si="48"/>
        <v>100000000</v>
      </c>
      <c r="E404" s="287">
        <f>AVERAGE($D$368:D404)</f>
        <v>100000000</v>
      </c>
      <c r="F404" s="115"/>
      <c r="G404" s="115"/>
      <c r="H404" s="287">
        <f t="shared" si="49"/>
        <v>50000000</v>
      </c>
      <c r="I404" s="287">
        <f>AVERAGE($H$368:H404)</f>
        <v>50000000</v>
      </c>
      <c r="J404" s="288"/>
      <c r="K404" s="288"/>
      <c r="L404" s="288"/>
      <c r="M404" s="288">
        <f t="shared" si="50"/>
        <v>50000000</v>
      </c>
      <c r="N404" s="287">
        <f>AVERAGE($M$368:M404)</f>
        <v>50000000</v>
      </c>
      <c r="O404" s="288"/>
      <c r="P404" s="288"/>
      <c r="Q404" s="288"/>
      <c r="R404" s="288">
        <f t="shared" si="51"/>
        <v>230000000</v>
      </c>
      <c r="S404" s="287">
        <f>AVERAGE($R$368:R404)</f>
        <v>230000000</v>
      </c>
      <c r="W404" s="288">
        <f t="shared" si="52"/>
        <v>80000000</v>
      </c>
      <c r="X404" s="287">
        <f>AVERAGE($W$368:W404)</f>
        <v>80000000</v>
      </c>
      <c r="Y404" s="288"/>
      <c r="Z404" s="288"/>
      <c r="AA404" s="288"/>
      <c r="AB404" s="288">
        <f t="shared" si="53"/>
        <v>50000000</v>
      </c>
      <c r="AC404" s="287">
        <f>AVERAGE($AB$369:AB404)</f>
        <v>50000000</v>
      </c>
      <c r="AD404" s="288"/>
      <c r="AE404" s="288"/>
      <c r="AF404" s="288"/>
      <c r="AG404" s="167">
        <f t="shared" si="54"/>
        <v>78300000</v>
      </c>
      <c r="AH404" s="287">
        <f>AVERAGE($AG$368:AG404)</f>
        <v>78300000</v>
      </c>
      <c r="AQ404" s="289">
        <v>10000000</v>
      </c>
      <c r="AR404" s="259">
        <f>AVERAGE($AQ$368:AQ404)</f>
        <v>10000000</v>
      </c>
    </row>
    <row r="405" spans="1:44">
      <c r="A405" s="115">
        <v>44599</v>
      </c>
      <c r="B405" s="12">
        <v>4.2599999999999999E-2</v>
      </c>
      <c r="C405" s="34">
        <f>AVERAGE($B$368:B405)</f>
        <v>4.2599999999999978E-2</v>
      </c>
      <c r="D405" s="287">
        <f t="shared" si="48"/>
        <v>100000000</v>
      </c>
      <c r="E405" s="287">
        <f>AVERAGE($D$368:D405)</f>
        <v>100000000</v>
      </c>
      <c r="F405" s="115"/>
      <c r="G405" s="115"/>
      <c r="H405" s="287">
        <f t="shared" si="49"/>
        <v>50000000</v>
      </c>
      <c r="I405" s="287">
        <f>AVERAGE($H$368:H405)</f>
        <v>50000000</v>
      </c>
      <c r="J405" s="288"/>
      <c r="K405" s="288"/>
      <c r="L405" s="288"/>
      <c r="M405" s="288">
        <f t="shared" si="50"/>
        <v>50000000</v>
      </c>
      <c r="N405" s="287">
        <f>AVERAGE($M$368:M405)</f>
        <v>50000000</v>
      </c>
      <c r="O405" s="288"/>
      <c r="P405" s="288"/>
      <c r="Q405" s="288"/>
      <c r="R405" s="288">
        <f t="shared" si="51"/>
        <v>230000000</v>
      </c>
      <c r="S405" s="287">
        <f>AVERAGE($R$368:R405)</f>
        <v>230000000</v>
      </c>
      <c r="W405" s="288">
        <f t="shared" si="52"/>
        <v>80000000</v>
      </c>
      <c r="X405" s="287">
        <f>AVERAGE($W$368:W405)</f>
        <v>80000000</v>
      </c>
      <c r="Y405" s="288"/>
      <c r="Z405" s="288"/>
      <c r="AA405" s="288"/>
      <c r="AB405" s="288">
        <f t="shared" si="53"/>
        <v>50000000</v>
      </c>
      <c r="AC405" s="287">
        <f>AVERAGE($AB$369:AB405)</f>
        <v>50000000</v>
      </c>
      <c r="AD405" s="288"/>
      <c r="AE405" s="288"/>
      <c r="AF405" s="288"/>
      <c r="AG405" s="167">
        <f t="shared" si="54"/>
        <v>78300000</v>
      </c>
      <c r="AH405" s="287">
        <f>AVERAGE($AG$368:AG405)</f>
        <v>78300000</v>
      </c>
      <c r="AQ405" s="289">
        <v>10000000</v>
      </c>
      <c r="AR405" s="259">
        <f>AVERAGE($AQ$368:AQ405)</f>
        <v>10000000</v>
      </c>
    </row>
    <row r="406" spans="1:44">
      <c r="A406" s="115">
        <v>44600</v>
      </c>
      <c r="B406" s="12">
        <v>4.2599999999999999E-2</v>
      </c>
      <c r="C406" s="34">
        <f>AVERAGE($B$368:B406)</f>
        <v>4.2599999999999978E-2</v>
      </c>
      <c r="D406" s="287">
        <f t="shared" si="48"/>
        <v>100000000</v>
      </c>
      <c r="E406" s="287">
        <f>AVERAGE($D$368:D406)</f>
        <v>100000000</v>
      </c>
      <c r="F406" s="115"/>
      <c r="G406" s="115"/>
      <c r="H406" s="287">
        <f t="shared" si="49"/>
        <v>50000000</v>
      </c>
      <c r="I406" s="287">
        <f>AVERAGE($H$368:H406)</f>
        <v>50000000</v>
      </c>
      <c r="J406" s="288"/>
      <c r="K406" s="288"/>
      <c r="L406" s="288"/>
      <c r="M406" s="288">
        <f t="shared" si="50"/>
        <v>50000000</v>
      </c>
      <c r="N406" s="287">
        <f>AVERAGE($M$368:M406)</f>
        <v>50000000</v>
      </c>
      <c r="O406" s="288"/>
      <c r="P406" s="288"/>
      <c r="Q406" s="288"/>
      <c r="R406" s="288">
        <f t="shared" si="51"/>
        <v>230000000</v>
      </c>
      <c r="S406" s="287">
        <f>AVERAGE($R$368:R406)</f>
        <v>230000000</v>
      </c>
      <c r="W406" s="288">
        <f t="shared" si="52"/>
        <v>80000000</v>
      </c>
      <c r="X406" s="287">
        <f>AVERAGE($W$368:W406)</f>
        <v>80000000</v>
      </c>
      <c r="Y406" s="288"/>
      <c r="Z406" s="288"/>
      <c r="AA406" s="288"/>
      <c r="AB406" s="288">
        <f t="shared" si="53"/>
        <v>50000000</v>
      </c>
      <c r="AC406" s="287">
        <f>AVERAGE($AB$369:AB406)</f>
        <v>50000000</v>
      </c>
      <c r="AD406" s="288"/>
      <c r="AE406" s="288"/>
      <c r="AF406" s="288"/>
      <c r="AG406" s="167">
        <f t="shared" si="54"/>
        <v>78300000</v>
      </c>
      <c r="AH406" s="287">
        <f>AVERAGE($AG$368:AG406)</f>
        <v>78300000</v>
      </c>
      <c r="AQ406" s="289">
        <v>10000000</v>
      </c>
      <c r="AR406" s="259">
        <f>AVERAGE($AQ$368:AQ406)</f>
        <v>10000000</v>
      </c>
    </row>
    <row r="407" spans="1:44">
      <c r="A407" s="115">
        <v>44601</v>
      </c>
      <c r="B407" s="12">
        <v>4.2599999999999999E-2</v>
      </c>
      <c r="C407" s="34">
        <f>AVERAGE($B$368:B407)</f>
        <v>4.2599999999999978E-2</v>
      </c>
      <c r="D407" s="287">
        <f t="shared" si="48"/>
        <v>100000000</v>
      </c>
      <c r="E407" s="287">
        <f>AVERAGE($D$368:D407)</f>
        <v>100000000</v>
      </c>
      <c r="F407" s="115"/>
      <c r="G407" s="115"/>
      <c r="H407" s="287">
        <f t="shared" si="49"/>
        <v>50000000</v>
      </c>
      <c r="I407" s="287">
        <f>AVERAGE($H$368:H407)</f>
        <v>50000000</v>
      </c>
      <c r="J407" s="288"/>
      <c r="K407" s="288"/>
      <c r="L407" s="288"/>
      <c r="M407" s="288">
        <f t="shared" si="50"/>
        <v>50000000</v>
      </c>
      <c r="N407" s="287">
        <f>AVERAGE($M$368:M407)</f>
        <v>50000000</v>
      </c>
      <c r="O407" s="288"/>
      <c r="P407" s="288"/>
      <c r="Q407" s="288"/>
      <c r="R407" s="288">
        <f t="shared" si="51"/>
        <v>230000000</v>
      </c>
      <c r="S407" s="287">
        <f>AVERAGE($R$368:R407)</f>
        <v>230000000</v>
      </c>
      <c r="W407" s="288">
        <f t="shared" si="52"/>
        <v>80000000</v>
      </c>
      <c r="X407" s="287">
        <f>AVERAGE($W$368:W407)</f>
        <v>80000000</v>
      </c>
      <c r="Y407" s="288"/>
      <c r="Z407" s="288"/>
      <c r="AA407" s="288"/>
      <c r="AB407" s="288">
        <f t="shared" si="53"/>
        <v>50000000</v>
      </c>
      <c r="AC407" s="287">
        <f>AVERAGE($AB$369:AB407)</f>
        <v>50000000</v>
      </c>
      <c r="AD407" s="288"/>
      <c r="AE407" s="288"/>
      <c r="AF407" s="288"/>
      <c r="AG407" s="167">
        <f t="shared" si="54"/>
        <v>78300000</v>
      </c>
      <c r="AH407" s="287">
        <f>AVERAGE($AG$368:AG407)</f>
        <v>78300000</v>
      </c>
      <c r="AQ407" s="289">
        <v>10000000</v>
      </c>
      <c r="AR407" s="259">
        <f>AVERAGE($AQ$368:AQ407)</f>
        <v>10000000</v>
      </c>
    </row>
    <row r="408" spans="1:44">
      <c r="A408" s="115">
        <v>44602</v>
      </c>
      <c r="B408" s="12">
        <v>4.2599999999999999E-2</v>
      </c>
      <c r="C408" s="34">
        <f>AVERAGE($B$368:B408)</f>
        <v>4.2599999999999978E-2</v>
      </c>
      <c r="D408" s="287">
        <f t="shared" si="48"/>
        <v>100000000</v>
      </c>
      <c r="E408" s="287">
        <f>AVERAGE($D$368:D408)</f>
        <v>100000000</v>
      </c>
      <c r="F408" s="115"/>
      <c r="G408" s="115"/>
      <c r="H408" s="287">
        <f t="shared" si="49"/>
        <v>50000000</v>
      </c>
      <c r="I408" s="287">
        <f>AVERAGE($H$368:H408)</f>
        <v>50000000</v>
      </c>
      <c r="J408" s="288"/>
      <c r="K408" s="288"/>
      <c r="L408" s="288"/>
      <c r="M408" s="288">
        <f t="shared" si="50"/>
        <v>50000000</v>
      </c>
      <c r="N408" s="287">
        <f>AVERAGE($M$368:M408)</f>
        <v>50000000</v>
      </c>
      <c r="O408" s="288"/>
      <c r="P408" s="288"/>
      <c r="Q408" s="288"/>
      <c r="R408" s="288">
        <f t="shared" si="51"/>
        <v>230000000</v>
      </c>
      <c r="S408" s="287">
        <f>AVERAGE($R$368:R408)</f>
        <v>230000000</v>
      </c>
      <c r="W408" s="288">
        <f t="shared" si="52"/>
        <v>80000000</v>
      </c>
      <c r="X408" s="287">
        <f>AVERAGE($W$368:W408)</f>
        <v>80000000</v>
      </c>
      <c r="Y408" s="288"/>
      <c r="Z408" s="288"/>
      <c r="AA408" s="288"/>
      <c r="AB408" s="288">
        <f t="shared" si="53"/>
        <v>50000000</v>
      </c>
      <c r="AC408" s="287">
        <f>AVERAGE($AB$369:AB408)</f>
        <v>50000000</v>
      </c>
      <c r="AD408" s="288"/>
      <c r="AE408" s="288"/>
      <c r="AF408" s="288"/>
      <c r="AG408" s="167">
        <f t="shared" si="54"/>
        <v>78300000</v>
      </c>
      <c r="AH408" s="287">
        <f>AVERAGE($AG$368:AG408)</f>
        <v>78300000</v>
      </c>
      <c r="AQ408" s="289">
        <v>10000000</v>
      </c>
      <c r="AR408" s="259">
        <f>AVERAGE($AQ$368:AQ408)</f>
        <v>10000000</v>
      </c>
    </row>
    <row r="409" spans="1:44">
      <c r="A409" s="115">
        <v>44603</v>
      </c>
      <c r="B409" s="12">
        <v>4.2599999999999999E-2</v>
      </c>
      <c r="C409" s="34">
        <f>AVERAGE($B$368:B409)</f>
        <v>4.2599999999999978E-2</v>
      </c>
      <c r="D409" s="287">
        <f t="shared" si="48"/>
        <v>100000000</v>
      </c>
      <c r="E409" s="287">
        <f>AVERAGE($D$368:D409)</f>
        <v>100000000</v>
      </c>
      <c r="F409" s="115"/>
      <c r="G409" s="115"/>
      <c r="H409" s="287">
        <f t="shared" si="49"/>
        <v>50000000</v>
      </c>
      <c r="I409" s="287">
        <f>AVERAGE($H$368:H409)</f>
        <v>50000000</v>
      </c>
      <c r="J409" s="288"/>
      <c r="K409" s="288"/>
      <c r="L409" s="288"/>
      <c r="M409" s="288">
        <f t="shared" si="50"/>
        <v>50000000</v>
      </c>
      <c r="N409" s="287">
        <f>AVERAGE($M$368:M409)</f>
        <v>50000000</v>
      </c>
      <c r="O409" s="288"/>
      <c r="P409" s="288"/>
      <c r="Q409" s="288"/>
      <c r="R409" s="288">
        <f t="shared" si="51"/>
        <v>230000000</v>
      </c>
      <c r="S409" s="287">
        <f>AVERAGE($R$368:R409)</f>
        <v>230000000</v>
      </c>
      <c r="W409" s="288">
        <f t="shared" si="52"/>
        <v>80000000</v>
      </c>
      <c r="X409" s="287">
        <f>AVERAGE($W$368:W409)</f>
        <v>80000000</v>
      </c>
      <c r="Y409" s="288"/>
      <c r="Z409" s="288"/>
      <c r="AA409" s="288"/>
      <c r="AB409" s="288">
        <f t="shared" si="53"/>
        <v>50000000</v>
      </c>
      <c r="AC409" s="287">
        <f>AVERAGE($AB$369:AB409)</f>
        <v>50000000</v>
      </c>
      <c r="AD409" s="288"/>
      <c r="AE409" s="288"/>
      <c r="AF409" s="288"/>
      <c r="AG409" s="167">
        <f t="shared" si="54"/>
        <v>78300000</v>
      </c>
      <c r="AH409" s="287">
        <f>AVERAGE($AG$368:AG409)</f>
        <v>78300000</v>
      </c>
      <c r="AQ409" s="289">
        <v>10000000</v>
      </c>
      <c r="AR409" s="259">
        <f>AVERAGE($AQ$368:AQ409)</f>
        <v>10000000</v>
      </c>
    </row>
    <row r="410" spans="1:44">
      <c r="A410" s="115">
        <v>44604</v>
      </c>
      <c r="B410" s="12">
        <v>4.2599999999999999E-2</v>
      </c>
      <c r="C410" s="34">
        <f>AVERAGE($B$368:B410)</f>
        <v>4.2599999999999978E-2</v>
      </c>
      <c r="D410" s="287">
        <f t="shared" si="48"/>
        <v>100000000</v>
      </c>
      <c r="E410" s="287">
        <f>AVERAGE($D$368:D410)</f>
        <v>100000000</v>
      </c>
      <c r="F410" s="115"/>
      <c r="G410" s="115"/>
      <c r="H410" s="287">
        <f t="shared" si="49"/>
        <v>50000000</v>
      </c>
      <c r="I410" s="287">
        <f>AVERAGE($H$368:H410)</f>
        <v>50000000</v>
      </c>
      <c r="J410" s="288"/>
      <c r="K410" s="288"/>
      <c r="L410" s="288"/>
      <c r="M410" s="288">
        <f t="shared" si="50"/>
        <v>50000000</v>
      </c>
      <c r="N410" s="287">
        <f>AVERAGE($M$368:M410)</f>
        <v>50000000</v>
      </c>
      <c r="O410" s="288"/>
      <c r="P410" s="288"/>
      <c r="Q410" s="288"/>
      <c r="R410" s="288">
        <f t="shared" si="51"/>
        <v>230000000</v>
      </c>
      <c r="S410" s="287">
        <f>AVERAGE($R$368:R410)</f>
        <v>230000000</v>
      </c>
      <c r="W410" s="288">
        <f t="shared" si="52"/>
        <v>80000000</v>
      </c>
      <c r="X410" s="287">
        <f>AVERAGE($W$368:W410)</f>
        <v>80000000</v>
      </c>
      <c r="Y410" s="288"/>
      <c r="Z410" s="288"/>
      <c r="AA410" s="288"/>
      <c r="AB410" s="288">
        <f t="shared" si="53"/>
        <v>50000000</v>
      </c>
      <c r="AC410" s="287">
        <f>AVERAGE($AB$369:AB410)</f>
        <v>50000000</v>
      </c>
      <c r="AD410" s="288"/>
      <c r="AE410" s="288"/>
      <c r="AF410" s="288"/>
      <c r="AG410" s="167">
        <f t="shared" si="54"/>
        <v>78300000</v>
      </c>
      <c r="AH410" s="287">
        <f>AVERAGE($AG$368:AG410)</f>
        <v>78300000</v>
      </c>
      <c r="AQ410" s="289">
        <v>10000000</v>
      </c>
      <c r="AR410" s="259">
        <f>AVERAGE($AQ$368:AQ410)</f>
        <v>10000000</v>
      </c>
    </row>
    <row r="411" spans="1:44">
      <c r="A411" s="115">
        <v>44605</v>
      </c>
      <c r="B411" s="12">
        <v>4.2599999999999999E-2</v>
      </c>
      <c r="C411" s="34">
        <f>AVERAGE($B$368:B411)</f>
        <v>4.2599999999999978E-2</v>
      </c>
      <c r="D411" s="287">
        <f t="shared" si="48"/>
        <v>100000000</v>
      </c>
      <c r="E411" s="287">
        <f>AVERAGE($D$368:D411)</f>
        <v>100000000</v>
      </c>
      <c r="F411" s="115"/>
      <c r="G411" s="115"/>
      <c r="H411" s="287">
        <f t="shared" si="49"/>
        <v>50000000</v>
      </c>
      <c r="I411" s="287">
        <f>AVERAGE($H$368:H411)</f>
        <v>50000000</v>
      </c>
      <c r="J411" s="288"/>
      <c r="K411" s="288"/>
      <c r="L411" s="288"/>
      <c r="M411" s="288">
        <f t="shared" si="50"/>
        <v>50000000</v>
      </c>
      <c r="N411" s="287">
        <f>AVERAGE($M$368:M411)</f>
        <v>50000000</v>
      </c>
      <c r="O411" s="288"/>
      <c r="P411" s="288"/>
      <c r="Q411" s="288"/>
      <c r="R411" s="288">
        <f t="shared" si="51"/>
        <v>230000000</v>
      </c>
      <c r="S411" s="287">
        <f>AVERAGE($R$368:R411)</f>
        <v>230000000</v>
      </c>
      <c r="W411" s="288">
        <f t="shared" si="52"/>
        <v>80000000</v>
      </c>
      <c r="X411" s="287">
        <f>AVERAGE($W$368:W411)</f>
        <v>80000000</v>
      </c>
      <c r="Y411" s="288"/>
      <c r="Z411" s="288"/>
      <c r="AA411" s="288"/>
      <c r="AB411" s="288">
        <f t="shared" si="53"/>
        <v>50000000</v>
      </c>
      <c r="AC411" s="287">
        <f>AVERAGE($AB$369:AB411)</f>
        <v>50000000</v>
      </c>
      <c r="AD411" s="288"/>
      <c r="AE411" s="288"/>
      <c r="AF411" s="288"/>
      <c r="AG411" s="167">
        <f t="shared" si="54"/>
        <v>78300000</v>
      </c>
      <c r="AH411" s="287">
        <f>AVERAGE($AG$368:AG411)</f>
        <v>78300000</v>
      </c>
      <c r="AQ411" s="289">
        <v>10000000</v>
      </c>
      <c r="AR411" s="259">
        <f>AVERAGE($AQ$368:AQ411)</f>
        <v>10000000</v>
      </c>
    </row>
    <row r="412" spans="1:44">
      <c r="A412" s="115">
        <v>44606</v>
      </c>
      <c r="B412" s="12">
        <v>4.2599999999999999E-2</v>
      </c>
      <c r="C412" s="34">
        <f>AVERAGE($B$368:B412)</f>
        <v>4.2599999999999978E-2</v>
      </c>
      <c r="D412" s="287">
        <f t="shared" si="48"/>
        <v>100000000</v>
      </c>
      <c r="E412" s="287">
        <f>AVERAGE($D$368:D412)</f>
        <v>100000000</v>
      </c>
      <c r="F412" s="115"/>
      <c r="G412" s="115"/>
      <c r="H412" s="287">
        <f t="shared" si="49"/>
        <v>50000000</v>
      </c>
      <c r="I412" s="287">
        <f>AVERAGE($H$368:H412)</f>
        <v>50000000</v>
      </c>
      <c r="J412" s="288"/>
      <c r="K412" s="288"/>
      <c r="L412" s="288"/>
      <c r="M412" s="288">
        <f t="shared" si="50"/>
        <v>50000000</v>
      </c>
      <c r="N412" s="287">
        <f>AVERAGE($M$368:M412)</f>
        <v>50000000</v>
      </c>
      <c r="O412" s="288"/>
      <c r="P412" s="288"/>
      <c r="Q412" s="288"/>
      <c r="R412" s="288">
        <f t="shared" si="51"/>
        <v>230000000</v>
      </c>
      <c r="S412" s="287">
        <f>AVERAGE($R$368:R412)</f>
        <v>230000000</v>
      </c>
      <c r="W412" s="288">
        <f t="shared" si="52"/>
        <v>80000000</v>
      </c>
      <c r="X412" s="287">
        <f>AVERAGE($W$368:W412)</f>
        <v>80000000</v>
      </c>
      <c r="Y412" s="288"/>
      <c r="Z412" s="288"/>
      <c r="AA412" s="288"/>
      <c r="AB412" s="288">
        <f t="shared" si="53"/>
        <v>50000000</v>
      </c>
      <c r="AC412" s="287">
        <f>AVERAGE($AB$369:AB412)</f>
        <v>50000000</v>
      </c>
      <c r="AD412" s="288"/>
      <c r="AE412" s="288"/>
      <c r="AF412" s="288"/>
      <c r="AG412" s="167">
        <f t="shared" si="54"/>
        <v>78300000</v>
      </c>
      <c r="AH412" s="287">
        <f>AVERAGE($AG$368:AG412)</f>
        <v>78300000</v>
      </c>
      <c r="AQ412" s="289">
        <v>10000000</v>
      </c>
      <c r="AR412" s="259">
        <f>AVERAGE($AQ$368:AQ412)</f>
        <v>10000000</v>
      </c>
    </row>
    <row r="413" spans="1:44">
      <c r="A413" s="115">
        <v>44607</v>
      </c>
      <c r="B413" s="12">
        <v>4.2599999999999999E-2</v>
      </c>
      <c r="C413" s="34">
        <f>AVERAGE($B$368:B413)</f>
        <v>4.2599999999999978E-2</v>
      </c>
      <c r="D413" s="287">
        <f t="shared" si="48"/>
        <v>100000000</v>
      </c>
      <c r="E413" s="287">
        <f>AVERAGE($D$368:D413)</f>
        <v>100000000</v>
      </c>
      <c r="F413" s="115"/>
      <c r="G413" s="115"/>
      <c r="H413" s="287">
        <f t="shared" si="49"/>
        <v>50000000</v>
      </c>
      <c r="I413" s="287">
        <f>AVERAGE($H$368:H413)</f>
        <v>50000000</v>
      </c>
      <c r="J413" s="288"/>
      <c r="K413" s="288"/>
      <c r="L413" s="288"/>
      <c r="M413" s="288">
        <f t="shared" si="50"/>
        <v>50000000</v>
      </c>
      <c r="N413" s="287">
        <f>AVERAGE($M$368:M413)</f>
        <v>50000000</v>
      </c>
      <c r="O413" s="288"/>
      <c r="P413" s="288"/>
      <c r="Q413" s="288"/>
      <c r="R413" s="288">
        <f t="shared" si="51"/>
        <v>230000000</v>
      </c>
      <c r="S413" s="287">
        <f>AVERAGE($R$368:R413)</f>
        <v>230000000</v>
      </c>
      <c r="W413" s="288">
        <f t="shared" si="52"/>
        <v>80000000</v>
      </c>
      <c r="X413" s="287">
        <f>AVERAGE($W$368:W413)</f>
        <v>80000000</v>
      </c>
      <c r="Y413" s="288"/>
      <c r="Z413" s="288"/>
      <c r="AA413" s="288"/>
      <c r="AB413" s="288">
        <f t="shared" si="53"/>
        <v>50000000</v>
      </c>
      <c r="AC413" s="287">
        <f>AVERAGE($AB$369:AB413)</f>
        <v>50000000</v>
      </c>
      <c r="AD413" s="288"/>
      <c r="AE413" s="288"/>
      <c r="AF413" s="288"/>
      <c r="AG413" s="167">
        <f t="shared" si="54"/>
        <v>78300000</v>
      </c>
      <c r="AH413" s="287">
        <f>AVERAGE($AG$368:AG413)</f>
        <v>78300000</v>
      </c>
      <c r="AQ413" s="289">
        <v>10000000</v>
      </c>
      <c r="AR413" s="259">
        <f>AVERAGE($AQ$368:AQ413)</f>
        <v>10000000</v>
      </c>
    </row>
    <row r="414" spans="1:44">
      <c r="A414" s="115">
        <v>44608</v>
      </c>
      <c r="B414" s="12">
        <v>4.2599999999999999E-2</v>
      </c>
      <c r="C414" s="34">
        <f>AVERAGE($B$368:B414)</f>
        <v>4.2599999999999978E-2</v>
      </c>
      <c r="D414" s="287">
        <f t="shared" si="48"/>
        <v>100000000</v>
      </c>
      <c r="E414" s="287">
        <f>AVERAGE($D$368:D414)</f>
        <v>100000000</v>
      </c>
      <c r="F414" s="115"/>
      <c r="G414" s="115"/>
      <c r="H414" s="287">
        <f t="shared" si="49"/>
        <v>50000000</v>
      </c>
      <c r="I414" s="287">
        <f>AVERAGE($H$368:H414)</f>
        <v>50000000</v>
      </c>
      <c r="J414" s="288"/>
      <c r="K414" s="288"/>
      <c r="L414" s="288"/>
      <c r="M414" s="288">
        <f t="shared" si="50"/>
        <v>50000000</v>
      </c>
      <c r="N414" s="287">
        <f>AVERAGE($M$368:M414)</f>
        <v>50000000</v>
      </c>
      <c r="O414" s="288"/>
      <c r="P414" s="288"/>
      <c r="Q414" s="288"/>
      <c r="R414" s="288">
        <f t="shared" si="51"/>
        <v>230000000</v>
      </c>
      <c r="S414" s="287">
        <f>AVERAGE($R$368:R414)</f>
        <v>230000000</v>
      </c>
      <c r="W414" s="288">
        <f t="shared" si="52"/>
        <v>80000000</v>
      </c>
      <c r="X414" s="287">
        <f>AVERAGE($W$368:W414)</f>
        <v>80000000</v>
      </c>
      <c r="Y414" s="288"/>
      <c r="Z414" s="288"/>
      <c r="AA414" s="288"/>
      <c r="AB414" s="288">
        <f t="shared" si="53"/>
        <v>50000000</v>
      </c>
      <c r="AC414" s="287">
        <f>AVERAGE($AB$369:AB414)</f>
        <v>50000000</v>
      </c>
      <c r="AD414" s="288"/>
      <c r="AE414" s="288"/>
      <c r="AF414" s="288"/>
      <c r="AG414" s="167">
        <f t="shared" si="54"/>
        <v>78300000</v>
      </c>
      <c r="AH414" s="287">
        <f>AVERAGE($AG$368:AG414)</f>
        <v>78300000</v>
      </c>
      <c r="AQ414" s="289">
        <v>10000000</v>
      </c>
      <c r="AR414" s="259">
        <f>AVERAGE($AQ$368:AQ414)</f>
        <v>10000000</v>
      </c>
    </row>
    <row r="415" spans="1:44">
      <c r="A415" s="115">
        <v>44609</v>
      </c>
      <c r="B415" s="12">
        <v>4.2599999999999999E-2</v>
      </c>
      <c r="C415" s="34">
        <f>AVERAGE($B$368:B415)</f>
        <v>4.2599999999999978E-2</v>
      </c>
      <c r="D415" s="287">
        <f t="shared" si="48"/>
        <v>100000000</v>
      </c>
      <c r="E415" s="287">
        <f>AVERAGE($D$368:D415)</f>
        <v>100000000</v>
      </c>
      <c r="F415" s="115"/>
      <c r="G415" s="115"/>
      <c r="H415" s="287">
        <f t="shared" si="49"/>
        <v>50000000</v>
      </c>
      <c r="I415" s="287">
        <f>AVERAGE($H$368:H415)</f>
        <v>50000000</v>
      </c>
      <c r="J415" s="288"/>
      <c r="K415" s="288"/>
      <c r="L415" s="288"/>
      <c r="M415" s="288">
        <f t="shared" si="50"/>
        <v>50000000</v>
      </c>
      <c r="N415" s="287">
        <f>AVERAGE($M$368:M415)</f>
        <v>50000000</v>
      </c>
      <c r="O415" s="288"/>
      <c r="P415" s="288"/>
      <c r="Q415" s="288"/>
      <c r="R415" s="288">
        <f t="shared" si="51"/>
        <v>230000000</v>
      </c>
      <c r="S415" s="287">
        <f>AVERAGE($R$368:R415)</f>
        <v>230000000</v>
      </c>
      <c r="W415" s="288">
        <f t="shared" si="52"/>
        <v>80000000</v>
      </c>
      <c r="X415" s="287">
        <f>AVERAGE($W$368:W415)</f>
        <v>80000000</v>
      </c>
      <c r="Y415" s="288"/>
      <c r="Z415" s="288"/>
      <c r="AA415" s="288"/>
      <c r="AB415" s="288">
        <f t="shared" si="53"/>
        <v>50000000</v>
      </c>
      <c r="AC415" s="287">
        <f>AVERAGE($AB$369:AB415)</f>
        <v>50000000</v>
      </c>
      <c r="AD415" s="288"/>
      <c r="AE415" s="288"/>
      <c r="AF415" s="288"/>
      <c r="AG415" s="167">
        <f t="shared" si="54"/>
        <v>78300000</v>
      </c>
      <c r="AH415" s="287">
        <f>AVERAGE($AG$368:AG415)</f>
        <v>78300000</v>
      </c>
      <c r="AQ415" s="289">
        <v>10000000</v>
      </c>
      <c r="AR415" s="259">
        <f>AVERAGE($AQ$368:AQ415)</f>
        <v>10000000</v>
      </c>
    </row>
    <row r="416" spans="1:44">
      <c r="A416" s="115">
        <v>44610</v>
      </c>
      <c r="B416" s="12">
        <v>4.2599999999999999E-2</v>
      </c>
      <c r="C416" s="34">
        <f>AVERAGE($B$368:B416)</f>
        <v>4.2599999999999985E-2</v>
      </c>
      <c r="D416" s="287">
        <f t="shared" si="48"/>
        <v>100000000</v>
      </c>
      <c r="E416" s="287">
        <f>AVERAGE($D$368:D416)</f>
        <v>100000000</v>
      </c>
      <c r="F416" s="115"/>
      <c r="G416" s="115"/>
      <c r="H416" s="287">
        <f t="shared" si="49"/>
        <v>50000000</v>
      </c>
      <c r="I416" s="287">
        <f>AVERAGE($H$368:H416)</f>
        <v>50000000</v>
      </c>
      <c r="J416" s="288"/>
      <c r="K416" s="288"/>
      <c r="L416" s="288"/>
      <c r="M416" s="288">
        <f t="shared" si="50"/>
        <v>50000000</v>
      </c>
      <c r="N416" s="287">
        <f>AVERAGE($M$368:M416)</f>
        <v>50000000</v>
      </c>
      <c r="O416" s="288"/>
      <c r="P416" s="288"/>
      <c r="Q416" s="288"/>
      <c r="R416" s="288">
        <f t="shared" si="51"/>
        <v>230000000</v>
      </c>
      <c r="S416" s="287">
        <f>AVERAGE($R$368:R416)</f>
        <v>230000000</v>
      </c>
      <c r="W416" s="288">
        <f t="shared" si="52"/>
        <v>80000000</v>
      </c>
      <c r="X416" s="287">
        <f>AVERAGE($W$368:W416)</f>
        <v>80000000</v>
      </c>
      <c r="Y416" s="288"/>
      <c r="Z416" s="288"/>
      <c r="AA416" s="288"/>
      <c r="AB416" s="288">
        <f t="shared" si="53"/>
        <v>50000000</v>
      </c>
      <c r="AC416" s="287">
        <f>AVERAGE($AB$369:AB416)</f>
        <v>50000000</v>
      </c>
      <c r="AD416" s="288"/>
      <c r="AE416" s="288"/>
      <c r="AF416" s="288"/>
      <c r="AG416" s="167">
        <f t="shared" si="54"/>
        <v>78300000</v>
      </c>
      <c r="AH416" s="287">
        <f>AVERAGE($AG$368:AG416)</f>
        <v>78300000</v>
      </c>
      <c r="AQ416" s="289">
        <v>10000000</v>
      </c>
      <c r="AR416" s="259">
        <f>AVERAGE($AQ$368:AQ416)</f>
        <v>10000000</v>
      </c>
    </row>
    <row r="417" spans="1:44">
      <c r="A417" s="115">
        <v>44611</v>
      </c>
      <c r="B417" s="12">
        <v>4.2599999999999999E-2</v>
      </c>
      <c r="C417" s="34">
        <f>AVERAGE($B$368:B417)</f>
        <v>4.2599999999999992E-2</v>
      </c>
      <c r="D417" s="287">
        <f t="shared" si="48"/>
        <v>100000000</v>
      </c>
      <c r="E417" s="287">
        <f>AVERAGE($D$368:D417)</f>
        <v>100000000</v>
      </c>
      <c r="F417" s="115"/>
      <c r="G417" s="115"/>
      <c r="H417" s="287">
        <f t="shared" si="49"/>
        <v>50000000</v>
      </c>
      <c r="I417" s="287">
        <f>AVERAGE($H$368:H417)</f>
        <v>50000000</v>
      </c>
      <c r="J417" s="288"/>
      <c r="K417" s="288"/>
      <c r="L417" s="288"/>
      <c r="M417" s="288">
        <f t="shared" si="50"/>
        <v>50000000</v>
      </c>
      <c r="N417" s="287">
        <f>AVERAGE($M$368:M417)</f>
        <v>50000000</v>
      </c>
      <c r="O417" s="288"/>
      <c r="P417" s="288"/>
      <c r="Q417" s="288"/>
      <c r="R417" s="288">
        <f t="shared" si="51"/>
        <v>230000000</v>
      </c>
      <c r="S417" s="287">
        <f>AVERAGE($R$368:R417)</f>
        <v>230000000</v>
      </c>
      <c r="W417" s="288">
        <f t="shared" si="52"/>
        <v>80000000</v>
      </c>
      <c r="X417" s="287">
        <f>AVERAGE($W$368:W417)</f>
        <v>80000000</v>
      </c>
      <c r="Y417" s="288"/>
      <c r="Z417" s="288"/>
      <c r="AA417" s="288"/>
      <c r="AB417" s="288">
        <f t="shared" si="53"/>
        <v>50000000</v>
      </c>
      <c r="AC417" s="287">
        <f>AVERAGE($AB$369:AB417)</f>
        <v>50000000</v>
      </c>
      <c r="AD417" s="288"/>
      <c r="AE417" s="288"/>
      <c r="AF417" s="288"/>
      <c r="AG417" s="167">
        <f t="shared" si="54"/>
        <v>78300000</v>
      </c>
      <c r="AH417" s="287">
        <f>AVERAGE($AG$368:AG417)</f>
        <v>78300000</v>
      </c>
      <c r="AQ417" s="289">
        <v>10000000</v>
      </c>
      <c r="AR417" s="259">
        <f>AVERAGE($AQ$368:AQ417)</f>
        <v>10000000</v>
      </c>
    </row>
    <row r="418" spans="1:44">
      <c r="A418" s="115">
        <v>44612</v>
      </c>
      <c r="B418" s="12">
        <v>4.2599999999999999E-2</v>
      </c>
      <c r="C418" s="34">
        <f>AVERAGE($B$368:B418)</f>
        <v>4.2599999999999992E-2</v>
      </c>
      <c r="D418" s="287">
        <f t="shared" si="48"/>
        <v>100000000</v>
      </c>
      <c r="E418" s="287">
        <f>AVERAGE($D$368:D418)</f>
        <v>100000000</v>
      </c>
      <c r="F418" s="115"/>
      <c r="G418" s="115"/>
      <c r="H418" s="287">
        <f t="shared" si="49"/>
        <v>50000000</v>
      </c>
      <c r="I418" s="287">
        <f>AVERAGE($H$368:H418)</f>
        <v>50000000</v>
      </c>
      <c r="J418" s="288"/>
      <c r="K418" s="288"/>
      <c r="L418" s="288"/>
      <c r="M418" s="288">
        <f t="shared" si="50"/>
        <v>50000000</v>
      </c>
      <c r="N418" s="287">
        <f>AVERAGE($M$368:M418)</f>
        <v>50000000</v>
      </c>
      <c r="O418" s="288"/>
      <c r="P418" s="288"/>
      <c r="Q418" s="288"/>
      <c r="R418" s="288">
        <f t="shared" si="51"/>
        <v>230000000</v>
      </c>
      <c r="S418" s="287">
        <f>AVERAGE($R$368:R418)</f>
        <v>230000000</v>
      </c>
      <c r="W418" s="288">
        <f t="shared" si="52"/>
        <v>80000000</v>
      </c>
      <c r="X418" s="287">
        <f>AVERAGE($W$368:W418)</f>
        <v>80000000</v>
      </c>
      <c r="Y418" s="288"/>
      <c r="Z418" s="288"/>
      <c r="AA418" s="288"/>
      <c r="AB418" s="288">
        <f t="shared" si="53"/>
        <v>50000000</v>
      </c>
      <c r="AC418" s="287">
        <f>AVERAGE($AB$369:AB418)</f>
        <v>50000000</v>
      </c>
      <c r="AD418" s="288"/>
      <c r="AE418" s="288"/>
      <c r="AF418" s="288"/>
      <c r="AG418" s="167">
        <f t="shared" si="54"/>
        <v>78300000</v>
      </c>
      <c r="AH418" s="287">
        <f>AVERAGE($AG$368:AG418)</f>
        <v>78300000</v>
      </c>
      <c r="AQ418" s="289">
        <v>10000000</v>
      </c>
      <c r="AR418" s="259">
        <f>AVERAGE($AQ$368:AQ418)</f>
        <v>10000000</v>
      </c>
    </row>
    <row r="419" spans="1:44">
      <c r="A419" s="115">
        <v>44613</v>
      </c>
      <c r="B419" s="12">
        <v>4.2599999999999999E-2</v>
      </c>
      <c r="C419" s="34">
        <f>AVERAGE($B$368:B419)</f>
        <v>4.2599999999999999E-2</v>
      </c>
      <c r="D419" s="287">
        <f t="shared" si="48"/>
        <v>100000000</v>
      </c>
      <c r="E419" s="287">
        <f>AVERAGE($D$368:D419)</f>
        <v>100000000</v>
      </c>
      <c r="F419" s="115"/>
      <c r="G419" s="115"/>
      <c r="H419" s="287">
        <f t="shared" si="49"/>
        <v>50000000</v>
      </c>
      <c r="I419" s="287">
        <f>AVERAGE($H$368:H419)</f>
        <v>50000000</v>
      </c>
      <c r="J419" s="288"/>
      <c r="K419" s="288"/>
      <c r="L419" s="288"/>
      <c r="M419" s="288">
        <f t="shared" si="50"/>
        <v>50000000</v>
      </c>
      <c r="N419" s="287">
        <f>AVERAGE($M$368:M419)</f>
        <v>50000000</v>
      </c>
      <c r="O419" s="288"/>
      <c r="P419" s="288"/>
      <c r="Q419" s="288"/>
      <c r="R419" s="288">
        <f t="shared" si="51"/>
        <v>230000000</v>
      </c>
      <c r="S419" s="287">
        <f>AVERAGE($R$368:R419)</f>
        <v>230000000</v>
      </c>
      <c r="W419" s="288">
        <f t="shared" si="52"/>
        <v>80000000</v>
      </c>
      <c r="X419" s="287">
        <f>AVERAGE($W$368:W419)</f>
        <v>80000000</v>
      </c>
      <c r="Y419" s="288"/>
      <c r="Z419" s="288"/>
      <c r="AA419" s="288"/>
      <c r="AB419" s="288">
        <f t="shared" si="53"/>
        <v>50000000</v>
      </c>
      <c r="AC419" s="287">
        <f>AVERAGE($AB$369:AB419)</f>
        <v>50000000</v>
      </c>
      <c r="AD419" s="288"/>
      <c r="AE419" s="288"/>
      <c r="AF419" s="288"/>
      <c r="AG419" s="167">
        <f t="shared" si="54"/>
        <v>78300000</v>
      </c>
      <c r="AH419" s="287">
        <f>AVERAGE($AG$368:AG419)</f>
        <v>78300000</v>
      </c>
      <c r="AQ419" s="289">
        <v>10000000</v>
      </c>
      <c r="AR419" s="259">
        <f>AVERAGE($AQ$368:AQ419)</f>
        <v>10000000</v>
      </c>
    </row>
    <row r="420" spans="1:44">
      <c r="A420" s="115">
        <v>44614</v>
      </c>
      <c r="B420" s="12">
        <v>4.2599999999999999E-2</v>
      </c>
      <c r="C420" s="34">
        <f>AVERAGE($B$368:B420)</f>
        <v>4.2599999999999999E-2</v>
      </c>
      <c r="D420" s="287">
        <f t="shared" si="48"/>
        <v>100000000</v>
      </c>
      <c r="E420" s="287">
        <f>AVERAGE($D$368:D420)</f>
        <v>100000000</v>
      </c>
      <c r="F420" s="115"/>
      <c r="G420" s="115"/>
      <c r="H420" s="287">
        <f t="shared" si="49"/>
        <v>50000000</v>
      </c>
      <c r="I420" s="287">
        <f>AVERAGE($H$368:H420)</f>
        <v>50000000</v>
      </c>
      <c r="J420" s="288"/>
      <c r="K420" s="288"/>
      <c r="L420" s="288"/>
      <c r="M420" s="288">
        <f t="shared" si="50"/>
        <v>50000000</v>
      </c>
      <c r="N420" s="287">
        <f>AVERAGE($M$368:M420)</f>
        <v>50000000</v>
      </c>
      <c r="O420" s="288"/>
      <c r="P420" s="288"/>
      <c r="Q420" s="288"/>
      <c r="R420" s="288">
        <f t="shared" si="51"/>
        <v>230000000</v>
      </c>
      <c r="S420" s="287">
        <f>AVERAGE($R$368:R420)</f>
        <v>230000000</v>
      </c>
      <c r="W420" s="288">
        <f t="shared" si="52"/>
        <v>80000000</v>
      </c>
      <c r="X420" s="287">
        <f>AVERAGE($W$368:W420)</f>
        <v>80000000</v>
      </c>
      <c r="Y420" s="288"/>
      <c r="Z420" s="288"/>
      <c r="AA420" s="288"/>
      <c r="AB420" s="288">
        <f t="shared" si="53"/>
        <v>50000000</v>
      </c>
      <c r="AC420" s="287">
        <f>AVERAGE($AB$369:AB420)</f>
        <v>50000000</v>
      </c>
      <c r="AD420" s="288"/>
      <c r="AE420" s="288"/>
      <c r="AF420" s="288"/>
      <c r="AG420" s="167">
        <f t="shared" si="54"/>
        <v>78300000</v>
      </c>
      <c r="AH420" s="287">
        <f>AVERAGE($AG$368:AG420)</f>
        <v>78300000</v>
      </c>
      <c r="AQ420" s="289">
        <v>10000000</v>
      </c>
      <c r="AR420" s="259">
        <f>AVERAGE($AQ$368:AQ420)</f>
        <v>10000000</v>
      </c>
    </row>
    <row r="421" spans="1:44">
      <c r="A421" s="115">
        <v>44615</v>
      </c>
      <c r="B421" s="12">
        <v>4.2599999999999999E-2</v>
      </c>
      <c r="C421" s="34">
        <f>AVERAGE($B$368:B421)</f>
        <v>4.2600000000000006E-2</v>
      </c>
      <c r="D421" s="287">
        <f t="shared" si="48"/>
        <v>100000000</v>
      </c>
      <c r="E421" s="287">
        <f>AVERAGE($D$368:D421)</f>
        <v>100000000</v>
      </c>
      <c r="F421" s="115"/>
      <c r="G421" s="115"/>
      <c r="H421" s="287">
        <f t="shared" si="49"/>
        <v>50000000</v>
      </c>
      <c r="I421" s="287">
        <f>AVERAGE($H$368:H421)</f>
        <v>50000000</v>
      </c>
      <c r="J421" s="288"/>
      <c r="K421" s="288"/>
      <c r="L421" s="288"/>
      <c r="M421" s="288">
        <f t="shared" si="50"/>
        <v>50000000</v>
      </c>
      <c r="N421" s="287">
        <f>AVERAGE($M$368:M421)</f>
        <v>50000000</v>
      </c>
      <c r="O421" s="288"/>
      <c r="P421" s="288"/>
      <c r="Q421" s="288"/>
      <c r="R421" s="288">
        <f t="shared" si="51"/>
        <v>230000000</v>
      </c>
      <c r="S421" s="287">
        <f>AVERAGE($R$368:R421)</f>
        <v>230000000</v>
      </c>
      <c r="W421" s="288">
        <f t="shared" si="52"/>
        <v>80000000</v>
      </c>
      <c r="X421" s="287">
        <f>AVERAGE($W$368:W421)</f>
        <v>80000000</v>
      </c>
      <c r="Y421" s="288"/>
      <c r="Z421" s="288"/>
      <c r="AA421" s="288"/>
      <c r="AB421" s="288">
        <f t="shared" si="53"/>
        <v>50000000</v>
      </c>
      <c r="AC421" s="287">
        <f>AVERAGE($AB$369:AB421)</f>
        <v>50000000</v>
      </c>
      <c r="AD421" s="288"/>
      <c r="AE421" s="288"/>
      <c r="AF421" s="288"/>
      <c r="AG421" s="167">
        <f t="shared" si="54"/>
        <v>78300000</v>
      </c>
      <c r="AH421" s="287">
        <f>AVERAGE($AG$368:AG421)</f>
        <v>78300000</v>
      </c>
      <c r="AQ421" s="289">
        <v>10000000</v>
      </c>
      <c r="AR421" s="259">
        <f>AVERAGE($AQ$368:AQ421)</f>
        <v>10000000</v>
      </c>
    </row>
    <row r="422" spans="1:44">
      <c r="A422" s="115">
        <v>44616</v>
      </c>
      <c r="B422" s="12">
        <v>4.2599999999999999E-2</v>
      </c>
      <c r="C422" s="34">
        <f>AVERAGE($B$368:B422)</f>
        <v>4.2600000000000006E-2</v>
      </c>
      <c r="D422" s="287">
        <f t="shared" si="48"/>
        <v>100000000</v>
      </c>
      <c r="E422" s="287">
        <f>AVERAGE($D$368:D422)</f>
        <v>100000000</v>
      </c>
      <c r="F422" s="115"/>
      <c r="G422" s="115"/>
      <c r="H422" s="287">
        <f t="shared" si="49"/>
        <v>50000000</v>
      </c>
      <c r="I422" s="287">
        <f>AVERAGE($H$368:H422)</f>
        <v>50000000</v>
      </c>
      <c r="J422" s="288"/>
      <c r="K422" s="288"/>
      <c r="L422" s="288"/>
      <c r="M422" s="288">
        <f t="shared" si="50"/>
        <v>50000000</v>
      </c>
      <c r="N422" s="287">
        <f>AVERAGE($M$368:M422)</f>
        <v>50000000</v>
      </c>
      <c r="O422" s="288"/>
      <c r="P422" s="288"/>
      <c r="Q422" s="288"/>
      <c r="R422" s="288">
        <f t="shared" si="51"/>
        <v>230000000</v>
      </c>
      <c r="S422" s="287">
        <f>AVERAGE($R$368:R422)</f>
        <v>230000000</v>
      </c>
      <c r="W422" s="288">
        <f t="shared" si="52"/>
        <v>80000000</v>
      </c>
      <c r="X422" s="287">
        <f>AVERAGE($W$368:W422)</f>
        <v>80000000</v>
      </c>
      <c r="Y422" s="288"/>
      <c r="Z422" s="288"/>
      <c r="AA422" s="288"/>
      <c r="AB422" s="288">
        <f t="shared" si="53"/>
        <v>50000000</v>
      </c>
      <c r="AC422" s="287">
        <f>AVERAGE($AB$369:AB422)</f>
        <v>50000000</v>
      </c>
      <c r="AD422" s="288"/>
      <c r="AE422" s="288"/>
      <c r="AF422" s="288"/>
      <c r="AG422" s="167">
        <f t="shared" si="54"/>
        <v>78300000</v>
      </c>
      <c r="AH422" s="287">
        <f>AVERAGE($AG$368:AG422)</f>
        <v>78300000</v>
      </c>
      <c r="AQ422" s="289">
        <v>10000000</v>
      </c>
      <c r="AR422" s="259">
        <f>AVERAGE($AQ$368:AQ422)</f>
        <v>10000000</v>
      </c>
    </row>
    <row r="423" spans="1:44">
      <c r="A423" s="115">
        <v>44617</v>
      </c>
      <c r="B423" s="12">
        <v>4.2599999999999999E-2</v>
      </c>
      <c r="C423" s="34">
        <f>AVERAGE($B$368:B423)</f>
        <v>4.2600000000000013E-2</v>
      </c>
      <c r="D423" s="287">
        <f t="shared" si="48"/>
        <v>100000000</v>
      </c>
      <c r="E423" s="287">
        <f>AVERAGE($D$368:D423)</f>
        <v>100000000</v>
      </c>
      <c r="F423" s="115"/>
      <c r="G423" s="115"/>
      <c r="H423" s="287">
        <f t="shared" si="49"/>
        <v>50000000</v>
      </c>
      <c r="I423" s="287">
        <f>AVERAGE($H$368:H423)</f>
        <v>50000000</v>
      </c>
      <c r="J423" s="288"/>
      <c r="K423" s="288"/>
      <c r="L423" s="288"/>
      <c r="M423" s="288">
        <f t="shared" si="50"/>
        <v>50000000</v>
      </c>
      <c r="N423" s="287">
        <f>AVERAGE($M$368:M423)</f>
        <v>50000000</v>
      </c>
      <c r="O423" s="288"/>
      <c r="P423" s="288"/>
      <c r="Q423" s="288"/>
      <c r="R423" s="288">
        <f t="shared" si="51"/>
        <v>230000000</v>
      </c>
      <c r="S423" s="287">
        <f>AVERAGE($R$368:R423)</f>
        <v>230000000</v>
      </c>
      <c r="W423" s="288">
        <f t="shared" si="52"/>
        <v>80000000</v>
      </c>
      <c r="X423" s="287">
        <f>AVERAGE($W$368:W423)</f>
        <v>80000000</v>
      </c>
      <c r="Y423" s="288"/>
      <c r="Z423" s="288"/>
      <c r="AA423" s="288"/>
      <c r="AB423" s="288">
        <f t="shared" si="53"/>
        <v>50000000</v>
      </c>
      <c r="AC423" s="287">
        <f>AVERAGE($AB$369:AB423)</f>
        <v>50000000</v>
      </c>
      <c r="AD423" s="288"/>
      <c r="AE423" s="288"/>
      <c r="AF423" s="288"/>
      <c r="AG423" s="167">
        <f t="shared" si="54"/>
        <v>78300000</v>
      </c>
      <c r="AH423" s="287">
        <f>AVERAGE($AG$368:AG423)</f>
        <v>78300000</v>
      </c>
      <c r="AQ423" s="289">
        <v>10000000</v>
      </c>
      <c r="AR423" s="259">
        <f>AVERAGE($AQ$368:AQ423)</f>
        <v>10000000</v>
      </c>
    </row>
    <row r="424" spans="1:44">
      <c r="A424" s="115">
        <v>44618</v>
      </c>
      <c r="B424" s="12">
        <v>4.2599999999999999E-2</v>
      </c>
      <c r="C424" s="34">
        <f>AVERAGE($B$368:B424)</f>
        <v>4.2600000000000013E-2</v>
      </c>
      <c r="D424" s="287">
        <f t="shared" si="48"/>
        <v>100000000</v>
      </c>
      <c r="E424" s="287">
        <f>AVERAGE($D$368:D424)</f>
        <v>100000000</v>
      </c>
      <c r="F424" s="115"/>
      <c r="G424" s="115"/>
      <c r="H424" s="287">
        <f t="shared" si="49"/>
        <v>50000000</v>
      </c>
      <c r="I424" s="287">
        <f>AVERAGE($H$368:H424)</f>
        <v>50000000</v>
      </c>
      <c r="J424" s="288"/>
      <c r="K424" s="288"/>
      <c r="L424" s="288"/>
      <c r="M424" s="288">
        <f t="shared" si="50"/>
        <v>50000000</v>
      </c>
      <c r="N424" s="287">
        <f>AVERAGE($M$368:M424)</f>
        <v>50000000</v>
      </c>
      <c r="O424" s="288"/>
      <c r="P424" s="288"/>
      <c r="Q424" s="288"/>
      <c r="R424" s="288">
        <f t="shared" si="51"/>
        <v>230000000</v>
      </c>
      <c r="S424" s="287">
        <f>AVERAGE($R$368:R424)</f>
        <v>230000000</v>
      </c>
      <c r="W424" s="288">
        <f t="shared" si="52"/>
        <v>80000000</v>
      </c>
      <c r="X424" s="287">
        <f>AVERAGE($W$368:W424)</f>
        <v>80000000</v>
      </c>
      <c r="Y424" s="288"/>
      <c r="Z424" s="288"/>
      <c r="AA424" s="288"/>
      <c r="AB424" s="288">
        <f t="shared" si="53"/>
        <v>50000000</v>
      </c>
      <c r="AC424" s="287">
        <f>AVERAGE($AB$369:AB424)</f>
        <v>50000000</v>
      </c>
      <c r="AD424" s="288"/>
      <c r="AE424" s="288"/>
      <c r="AF424" s="288"/>
      <c r="AG424" s="167">
        <f t="shared" si="54"/>
        <v>78300000</v>
      </c>
      <c r="AH424" s="287">
        <f>AVERAGE($AG$368:AG424)</f>
        <v>78300000</v>
      </c>
      <c r="AQ424" s="289">
        <v>10000000</v>
      </c>
      <c r="AR424" s="259">
        <f>AVERAGE($AQ$368:AQ424)</f>
        <v>10000000</v>
      </c>
    </row>
    <row r="425" spans="1:44">
      <c r="A425" s="115">
        <v>44619</v>
      </c>
      <c r="B425" s="12">
        <v>4.2599999999999999E-2</v>
      </c>
      <c r="C425" s="34">
        <f>AVERAGE($B$368:B425)</f>
        <v>4.260000000000002E-2</v>
      </c>
      <c r="D425" s="287">
        <f t="shared" si="48"/>
        <v>100000000</v>
      </c>
      <c r="E425" s="287">
        <f>AVERAGE($D$368:D425)</f>
        <v>100000000</v>
      </c>
      <c r="F425" s="115"/>
      <c r="G425" s="115"/>
      <c r="H425" s="287">
        <f t="shared" si="49"/>
        <v>50000000</v>
      </c>
      <c r="I425" s="287">
        <f>AVERAGE($H$368:H425)</f>
        <v>50000000</v>
      </c>
      <c r="J425" s="288"/>
      <c r="K425" s="288"/>
      <c r="L425" s="288"/>
      <c r="M425" s="288">
        <f t="shared" si="50"/>
        <v>50000000</v>
      </c>
      <c r="N425" s="287">
        <f>AVERAGE($M$368:M425)</f>
        <v>50000000</v>
      </c>
      <c r="O425" s="288"/>
      <c r="P425" s="288"/>
      <c r="Q425" s="288"/>
      <c r="R425" s="288">
        <f t="shared" si="51"/>
        <v>230000000</v>
      </c>
      <c r="S425" s="287">
        <f>AVERAGE($R$368:R425)</f>
        <v>230000000</v>
      </c>
      <c r="W425" s="288">
        <f t="shared" si="52"/>
        <v>80000000</v>
      </c>
      <c r="X425" s="287">
        <f>AVERAGE($W$368:W425)</f>
        <v>80000000</v>
      </c>
      <c r="Y425" s="288"/>
      <c r="Z425" s="288"/>
      <c r="AA425" s="288"/>
      <c r="AB425" s="288">
        <f t="shared" si="53"/>
        <v>50000000</v>
      </c>
      <c r="AC425" s="287">
        <f>AVERAGE($AB$369:AB425)</f>
        <v>50000000</v>
      </c>
      <c r="AD425" s="288"/>
      <c r="AE425" s="288"/>
      <c r="AF425" s="288"/>
      <c r="AG425" s="167">
        <f t="shared" si="54"/>
        <v>78300000</v>
      </c>
      <c r="AH425" s="287">
        <f>AVERAGE($AG$368:AG425)</f>
        <v>78300000</v>
      </c>
      <c r="AQ425" s="289">
        <v>10000000</v>
      </c>
      <c r="AR425" s="259">
        <f>AVERAGE($AQ$368:AQ425)</f>
        <v>10000000</v>
      </c>
    </row>
    <row r="426" spans="1:44">
      <c r="A426" s="115">
        <v>44620</v>
      </c>
      <c r="B426" s="12">
        <v>4.2599999999999999E-2</v>
      </c>
      <c r="C426" s="34">
        <f>AVERAGE($B$368:B426)</f>
        <v>4.260000000000002E-2</v>
      </c>
      <c r="D426" s="287">
        <f t="shared" si="48"/>
        <v>100000000</v>
      </c>
      <c r="E426" s="287">
        <f>AVERAGE($D$368:D426)</f>
        <v>100000000</v>
      </c>
      <c r="F426" s="115"/>
      <c r="G426" s="115"/>
      <c r="H426" s="287">
        <f t="shared" si="49"/>
        <v>50000000</v>
      </c>
      <c r="I426" s="287">
        <f>AVERAGE($H$368:H426)</f>
        <v>50000000</v>
      </c>
      <c r="J426" s="288"/>
      <c r="K426" s="288"/>
      <c r="L426" s="288"/>
      <c r="M426" s="288">
        <f t="shared" si="50"/>
        <v>50000000</v>
      </c>
      <c r="N426" s="287">
        <f>AVERAGE($M$368:M426)</f>
        <v>50000000</v>
      </c>
      <c r="O426" s="288"/>
      <c r="P426" s="288"/>
      <c r="Q426" s="288"/>
      <c r="R426" s="288">
        <f t="shared" si="51"/>
        <v>230000000</v>
      </c>
      <c r="S426" s="287">
        <f>AVERAGE($R$368:R426)</f>
        <v>230000000</v>
      </c>
      <c r="W426" s="288">
        <f t="shared" si="52"/>
        <v>80000000</v>
      </c>
      <c r="X426" s="287">
        <f>AVERAGE($W$368:W426)</f>
        <v>80000000</v>
      </c>
      <c r="Y426" s="288"/>
      <c r="Z426" s="288"/>
      <c r="AA426" s="288"/>
      <c r="AB426" s="288">
        <f t="shared" si="53"/>
        <v>50000000</v>
      </c>
      <c r="AC426" s="287">
        <f>AVERAGE($AB$369:AB426)</f>
        <v>50000000</v>
      </c>
      <c r="AD426" s="288"/>
      <c r="AE426" s="288"/>
      <c r="AF426" s="288"/>
      <c r="AG426" s="167">
        <f t="shared" si="54"/>
        <v>78300000</v>
      </c>
      <c r="AH426" s="287">
        <f>AVERAGE($AG$368:AG426)</f>
        <v>78300000</v>
      </c>
      <c r="AQ426" s="289">
        <v>10000000</v>
      </c>
      <c r="AR426" s="259">
        <f>AVERAGE($AQ$368:AQ426)</f>
        <v>10000000</v>
      </c>
    </row>
    <row r="427" spans="1:44">
      <c r="A427" s="115">
        <v>44621</v>
      </c>
      <c r="B427" s="12">
        <v>4.2599999999999999E-2</v>
      </c>
      <c r="C427" s="34">
        <f>AVERAGE($B$368:B427)</f>
        <v>4.260000000000002E-2</v>
      </c>
      <c r="D427" s="287">
        <f t="shared" si="48"/>
        <v>100000000</v>
      </c>
      <c r="E427" s="287">
        <f>AVERAGE($D$368:D427)</f>
        <v>100000000</v>
      </c>
      <c r="F427" s="115"/>
      <c r="G427" s="115"/>
      <c r="H427" s="287">
        <f t="shared" si="49"/>
        <v>50000000</v>
      </c>
      <c r="I427" s="287">
        <f>AVERAGE($H$368:H427)</f>
        <v>50000000</v>
      </c>
      <c r="J427" s="288"/>
      <c r="K427" s="288"/>
      <c r="L427" s="288"/>
      <c r="M427" s="288">
        <f t="shared" si="50"/>
        <v>50000000</v>
      </c>
      <c r="N427" s="287">
        <f>AVERAGE($M$368:M427)</f>
        <v>50000000</v>
      </c>
      <c r="O427" s="288"/>
      <c r="P427" s="288"/>
      <c r="Q427" s="288"/>
      <c r="R427" s="288">
        <f t="shared" si="51"/>
        <v>230000000</v>
      </c>
      <c r="S427" s="287">
        <f>AVERAGE($R$368:R427)</f>
        <v>230000000</v>
      </c>
      <c r="W427" s="288">
        <f t="shared" si="52"/>
        <v>80000000</v>
      </c>
      <c r="X427" s="287">
        <f>AVERAGE($W$368:W427)</f>
        <v>80000000</v>
      </c>
      <c r="Y427" s="288"/>
      <c r="Z427" s="288"/>
      <c r="AA427" s="288"/>
      <c r="AB427" s="288">
        <f t="shared" si="53"/>
        <v>50000000</v>
      </c>
      <c r="AC427" s="287">
        <f>AVERAGE($AB$369:AB427)</f>
        <v>50000000</v>
      </c>
      <c r="AD427" s="288"/>
      <c r="AE427" s="288"/>
      <c r="AF427" s="288"/>
      <c r="AG427" s="167">
        <f t="shared" si="54"/>
        <v>78300000</v>
      </c>
      <c r="AH427" s="287">
        <f>AVERAGE($AG$368:AG427)</f>
        <v>78300000</v>
      </c>
      <c r="AQ427" s="289">
        <v>10000000</v>
      </c>
      <c r="AR427" s="259">
        <f>AVERAGE($AQ$368:AQ427)</f>
        <v>10000000</v>
      </c>
    </row>
    <row r="428" spans="1:44">
      <c r="A428" s="115">
        <v>44622</v>
      </c>
      <c r="B428" s="12">
        <v>4.2599999999999999E-2</v>
      </c>
      <c r="C428" s="34">
        <f>AVERAGE($B$368:B428)</f>
        <v>4.2600000000000027E-2</v>
      </c>
      <c r="D428" s="287">
        <f t="shared" si="48"/>
        <v>100000000</v>
      </c>
      <c r="E428" s="287">
        <f>AVERAGE($D$368:D428)</f>
        <v>100000000</v>
      </c>
      <c r="F428" s="115"/>
      <c r="G428" s="115"/>
      <c r="H428" s="287">
        <f t="shared" si="49"/>
        <v>50000000</v>
      </c>
      <c r="I428" s="287">
        <f>AVERAGE($H$368:H428)</f>
        <v>50000000</v>
      </c>
      <c r="J428" s="288"/>
      <c r="K428" s="288"/>
      <c r="L428" s="288"/>
      <c r="M428" s="288">
        <f t="shared" si="50"/>
        <v>50000000</v>
      </c>
      <c r="N428" s="287">
        <f>AVERAGE($M$368:M428)</f>
        <v>50000000</v>
      </c>
      <c r="O428" s="288"/>
      <c r="P428" s="288"/>
      <c r="Q428" s="288"/>
      <c r="R428" s="288">
        <f t="shared" si="51"/>
        <v>230000000</v>
      </c>
      <c r="S428" s="287">
        <f>AVERAGE($R$368:R428)</f>
        <v>230000000</v>
      </c>
      <c r="W428" s="288">
        <f t="shared" si="52"/>
        <v>80000000</v>
      </c>
      <c r="X428" s="287">
        <f>AVERAGE($W$368:W428)</f>
        <v>80000000</v>
      </c>
      <c r="Y428" s="288"/>
      <c r="Z428" s="288"/>
      <c r="AA428" s="288"/>
      <c r="AB428" s="288">
        <f t="shared" si="53"/>
        <v>50000000</v>
      </c>
      <c r="AC428" s="287">
        <f>AVERAGE($AB$369:AB428)</f>
        <v>50000000</v>
      </c>
      <c r="AD428" s="288"/>
      <c r="AE428" s="288"/>
      <c r="AF428" s="288"/>
      <c r="AG428" s="167">
        <f t="shared" si="54"/>
        <v>78300000</v>
      </c>
      <c r="AH428" s="287">
        <f>AVERAGE($AG$368:AG428)</f>
        <v>78300000</v>
      </c>
      <c r="AQ428" s="289">
        <v>10000000</v>
      </c>
      <c r="AR428" s="259">
        <f>AVERAGE($AQ$368:AQ428)</f>
        <v>10000000</v>
      </c>
    </row>
    <row r="429" spans="1:44">
      <c r="A429" s="115">
        <v>44623</v>
      </c>
      <c r="B429" s="12">
        <v>4.2599999999999999E-2</v>
      </c>
      <c r="C429" s="34">
        <f>AVERAGE($B$368:B429)</f>
        <v>4.2600000000000027E-2</v>
      </c>
      <c r="D429" s="287">
        <f t="shared" si="48"/>
        <v>100000000</v>
      </c>
      <c r="E429" s="287">
        <f>AVERAGE($D$368:D429)</f>
        <v>100000000</v>
      </c>
      <c r="F429" s="115"/>
      <c r="G429" s="115"/>
      <c r="H429" s="287">
        <f t="shared" si="49"/>
        <v>50000000</v>
      </c>
      <c r="I429" s="287">
        <f>AVERAGE($H$368:H429)</f>
        <v>50000000</v>
      </c>
      <c r="J429" s="288"/>
      <c r="K429" s="288"/>
      <c r="L429" s="288"/>
      <c r="M429" s="288">
        <f t="shared" si="50"/>
        <v>50000000</v>
      </c>
      <c r="N429" s="287">
        <f>AVERAGE($M$368:M429)</f>
        <v>50000000</v>
      </c>
      <c r="O429" s="288"/>
      <c r="P429" s="288"/>
      <c r="Q429" s="288"/>
      <c r="R429" s="288">
        <f t="shared" si="51"/>
        <v>230000000</v>
      </c>
      <c r="S429" s="287">
        <f>AVERAGE($R$368:R429)</f>
        <v>230000000</v>
      </c>
      <c r="W429" s="288">
        <f t="shared" si="52"/>
        <v>80000000</v>
      </c>
      <c r="X429" s="287">
        <f>AVERAGE($W$368:W429)</f>
        <v>80000000</v>
      </c>
      <c r="Y429" s="288"/>
      <c r="Z429" s="288"/>
      <c r="AA429" s="288"/>
      <c r="AB429" s="288">
        <f t="shared" si="53"/>
        <v>50000000</v>
      </c>
      <c r="AC429" s="287">
        <f>AVERAGE($AB$369:AB429)</f>
        <v>50000000</v>
      </c>
      <c r="AD429" s="288"/>
      <c r="AE429" s="288"/>
      <c r="AF429" s="288"/>
      <c r="AG429" s="167">
        <f t="shared" si="54"/>
        <v>78300000</v>
      </c>
      <c r="AH429" s="287">
        <f>AVERAGE($AG$368:AG429)</f>
        <v>78300000</v>
      </c>
      <c r="AQ429" s="289">
        <v>10000000</v>
      </c>
      <c r="AR429" s="259">
        <f>AVERAGE($AQ$368:AQ429)</f>
        <v>10000000</v>
      </c>
    </row>
    <row r="430" spans="1:44">
      <c r="A430" s="115">
        <v>44624</v>
      </c>
      <c r="B430" s="12">
        <v>4.2599999999999999E-2</v>
      </c>
      <c r="C430" s="34">
        <f>AVERAGE($B$368:B430)</f>
        <v>4.2600000000000034E-2</v>
      </c>
      <c r="D430" s="287">
        <f t="shared" si="48"/>
        <v>100000000</v>
      </c>
      <c r="E430" s="287">
        <f>AVERAGE($D$368:D430)</f>
        <v>100000000</v>
      </c>
      <c r="F430" s="115"/>
      <c r="G430" s="115"/>
      <c r="H430" s="287">
        <f t="shared" si="49"/>
        <v>50000000</v>
      </c>
      <c r="I430" s="287">
        <f>AVERAGE($H$368:H430)</f>
        <v>50000000</v>
      </c>
      <c r="J430" s="288"/>
      <c r="K430" s="288"/>
      <c r="L430" s="288"/>
      <c r="M430" s="288">
        <f t="shared" si="50"/>
        <v>50000000</v>
      </c>
      <c r="N430" s="287">
        <f>AVERAGE($M$368:M430)</f>
        <v>50000000</v>
      </c>
      <c r="O430" s="288"/>
      <c r="P430" s="288"/>
      <c r="Q430" s="288"/>
      <c r="R430" s="288">
        <f t="shared" si="51"/>
        <v>230000000</v>
      </c>
      <c r="S430" s="287">
        <f>AVERAGE($R$368:R430)</f>
        <v>230000000</v>
      </c>
      <c r="W430" s="288">
        <f t="shared" si="52"/>
        <v>80000000</v>
      </c>
      <c r="X430" s="287">
        <f>AVERAGE($W$368:W430)</f>
        <v>80000000</v>
      </c>
      <c r="Y430" s="288"/>
      <c r="Z430" s="288"/>
      <c r="AA430" s="288"/>
      <c r="AB430" s="288">
        <f t="shared" si="53"/>
        <v>50000000</v>
      </c>
      <c r="AC430" s="287">
        <f>AVERAGE($AB$369:AB430)</f>
        <v>50000000</v>
      </c>
      <c r="AD430" s="288"/>
      <c r="AE430" s="288"/>
      <c r="AF430" s="288"/>
      <c r="AG430" s="167">
        <f t="shared" si="54"/>
        <v>78300000</v>
      </c>
      <c r="AH430" s="287">
        <f>AVERAGE($AG$368:AG430)</f>
        <v>78300000</v>
      </c>
      <c r="AQ430" s="289">
        <v>10000000</v>
      </c>
      <c r="AR430" s="259">
        <f>AVERAGE($AQ$368:AQ430)</f>
        <v>10000000</v>
      </c>
    </row>
    <row r="431" spans="1:44">
      <c r="A431" s="115">
        <v>44625</v>
      </c>
      <c r="B431" s="12">
        <v>4.2599999999999999E-2</v>
      </c>
      <c r="C431" s="34">
        <f>AVERAGE($B$368:B431)</f>
        <v>4.2600000000000034E-2</v>
      </c>
      <c r="D431" s="287">
        <f t="shared" si="48"/>
        <v>100000000</v>
      </c>
      <c r="E431" s="287">
        <f>AVERAGE($D$368:D431)</f>
        <v>100000000</v>
      </c>
      <c r="F431" s="115"/>
      <c r="G431" s="115"/>
      <c r="H431" s="287">
        <f t="shared" si="49"/>
        <v>50000000</v>
      </c>
      <c r="I431" s="287">
        <f>AVERAGE($H$368:H431)</f>
        <v>50000000</v>
      </c>
      <c r="J431" s="288"/>
      <c r="K431" s="288"/>
      <c r="L431" s="288"/>
      <c r="M431" s="288">
        <f t="shared" si="50"/>
        <v>50000000</v>
      </c>
      <c r="N431" s="287">
        <f>AVERAGE($M$368:M431)</f>
        <v>50000000</v>
      </c>
      <c r="O431" s="288"/>
      <c r="P431" s="288"/>
      <c r="Q431" s="288"/>
      <c r="R431" s="288">
        <f t="shared" si="51"/>
        <v>230000000</v>
      </c>
      <c r="S431" s="287">
        <f>AVERAGE($R$368:R431)</f>
        <v>230000000</v>
      </c>
      <c r="W431" s="288">
        <f t="shared" si="52"/>
        <v>80000000</v>
      </c>
      <c r="X431" s="287">
        <f>AVERAGE($W$368:W431)</f>
        <v>80000000</v>
      </c>
      <c r="Y431" s="288"/>
      <c r="Z431" s="288"/>
      <c r="AA431" s="288"/>
      <c r="AB431" s="288">
        <f t="shared" si="53"/>
        <v>50000000</v>
      </c>
      <c r="AC431" s="287">
        <f>AVERAGE($AB$369:AB431)</f>
        <v>50000000</v>
      </c>
      <c r="AD431" s="288"/>
      <c r="AE431" s="288"/>
      <c r="AF431" s="288"/>
      <c r="AG431" s="167">
        <f t="shared" si="54"/>
        <v>78300000</v>
      </c>
      <c r="AH431" s="287">
        <f>AVERAGE($AG$368:AG431)</f>
        <v>78300000</v>
      </c>
      <c r="AQ431" s="289">
        <v>10000000</v>
      </c>
      <c r="AR431" s="259">
        <f>AVERAGE($AQ$368:AQ431)</f>
        <v>10000000</v>
      </c>
    </row>
    <row r="432" spans="1:44">
      <c r="A432" s="115">
        <v>44626</v>
      </c>
      <c r="B432" s="12">
        <v>4.2599999999999999E-2</v>
      </c>
      <c r="C432" s="34">
        <f>AVERAGE($B$368:B432)</f>
        <v>4.2600000000000034E-2</v>
      </c>
      <c r="D432" s="287">
        <f t="shared" si="48"/>
        <v>100000000</v>
      </c>
      <c r="E432" s="287">
        <f>AVERAGE($D$368:D432)</f>
        <v>100000000</v>
      </c>
      <c r="F432" s="115"/>
      <c r="G432" s="115"/>
      <c r="H432" s="287">
        <f t="shared" si="49"/>
        <v>50000000</v>
      </c>
      <c r="I432" s="287">
        <f>AVERAGE($H$368:H432)</f>
        <v>50000000</v>
      </c>
      <c r="J432" s="288"/>
      <c r="K432" s="288"/>
      <c r="L432" s="288"/>
      <c r="M432" s="288">
        <f t="shared" si="50"/>
        <v>50000000</v>
      </c>
      <c r="N432" s="287">
        <f>AVERAGE($M$368:M432)</f>
        <v>50000000</v>
      </c>
      <c r="O432" s="288"/>
      <c r="P432" s="288"/>
      <c r="Q432" s="288"/>
      <c r="R432" s="288">
        <f t="shared" si="51"/>
        <v>230000000</v>
      </c>
      <c r="S432" s="287">
        <f>AVERAGE($R$368:R432)</f>
        <v>230000000</v>
      </c>
      <c r="W432" s="288">
        <f t="shared" si="52"/>
        <v>80000000</v>
      </c>
      <c r="X432" s="287">
        <f>AVERAGE($W$368:W432)</f>
        <v>80000000</v>
      </c>
      <c r="Y432" s="288"/>
      <c r="Z432" s="288"/>
      <c r="AA432" s="288"/>
      <c r="AB432" s="288">
        <f t="shared" si="53"/>
        <v>50000000</v>
      </c>
      <c r="AC432" s="287">
        <f>AVERAGE($AB$369:AB432)</f>
        <v>50000000</v>
      </c>
      <c r="AD432" s="288"/>
      <c r="AE432" s="288"/>
      <c r="AF432" s="288"/>
      <c r="AG432" s="167">
        <f t="shared" si="54"/>
        <v>78300000</v>
      </c>
      <c r="AH432" s="287">
        <f>AVERAGE($AG$368:AG432)</f>
        <v>78300000</v>
      </c>
      <c r="AQ432" s="289">
        <v>10000000</v>
      </c>
      <c r="AR432" s="259">
        <f>AVERAGE($AQ$368:AQ432)</f>
        <v>10000000</v>
      </c>
    </row>
    <row r="433" spans="1:44">
      <c r="A433" s="115">
        <v>44627</v>
      </c>
      <c r="B433" s="12">
        <v>4.2599999999999999E-2</v>
      </c>
      <c r="C433" s="34">
        <f>AVERAGE($B$368:B433)</f>
        <v>4.2600000000000041E-2</v>
      </c>
      <c r="D433" s="287">
        <f t="shared" si="48"/>
        <v>100000000</v>
      </c>
      <c r="E433" s="287">
        <f>AVERAGE($D$368:D433)</f>
        <v>100000000</v>
      </c>
      <c r="F433" s="115"/>
      <c r="G433" s="115"/>
      <c r="H433" s="287">
        <f t="shared" si="49"/>
        <v>50000000</v>
      </c>
      <c r="I433" s="287">
        <f>AVERAGE($H$368:H433)</f>
        <v>50000000</v>
      </c>
      <c r="J433" s="288"/>
      <c r="K433" s="288"/>
      <c r="L433" s="288"/>
      <c r="M433" s="288">
        <f t="shared" si="50"/>
        <v>50000000</v>
      </c>
      <c r="N433" s="287">
        <f>AVERAGE($M$368:M433)</f>
        <v>50000000</v>
      </c>
      <c r="O433" s="288"/>
      <c r="P433" s="288"/>
      <c r="Q433" s="288"/>
      <c r="R433" s="288">
        <f t="shared" si="51"/>
        <v>230000000</v>
      </c>
      <c r="S433" s="287">
        <f>AVERAGE($R$368:R433)</f>
        <v>230000000</v>
      </c>
      <c r="W433" s="288">
        <f t="shared" si="52"/>
        <v>80000000</v>
      </c>
      <c r="X433" s="287">
        <f>AVERAGE($W$368:W433)</f>
        <v>80000000</v>
      </c>
      <c r="Y433" s="288"/>
      <c r="Z433" s="288"/>
      <c r="AA433" s="288"/>
      <c r="AB433" s="288">
        <f t="shared" si="53"/>
        <v>50000000</v>
      </c>
      <c r="AC433" s="287">
        <f>AVERAGE($AB$369:AB433)</f>
        <v>50000000</v>
      </c>
      <c r="AD433" s="288"/>
      <c r="AE433" s="288"/>
      <c r="AF433" s="288"/>
      <c r="AG433" s="167">
        <f t="shared" si="54"/>
        <v>78300000</v>
      </c>
      <c r="AH433" s="287">
        <f>AVERAGE($AG$368:AG433)</f>
        <v>78300000</v>
      </c>
      <c r="AQ433" s="289">
        <v>10000000</v>
      </c>
      <c r="AR433" s="259">
        <f>AVERAGE($AQ$368:AQ433)</f>
        <v>10000000</v>
      </c>
    </row>
    <row r="434" spans="1:44">
      <c r="A434" s="115">
        <v>44628</v>
      </c>
      <c r="B434" s="12">
        <v>4.2599999999999999E-2</v>
      </c>
      <c r="C434" s="34">
        <f>AVERAGE($B$368:B434)</f>
        <v>4.2600000000000041E-2</v>
      </c>
      <c r="D434" s="287">
        <f t="shared" si="48"/>
        <v>100000000</v>
      </c>
      <c r="E434" s="287">
        <f>AVERAGE($D$368:D434)</f>
        <v>100000000</v>
      </c>
      <c r="F434" s="115"/>
      <c r="G434" s="115"/>
      <c r="H434" s="287">
        <f t="shared" si="49"/>
        <v>50000000</v>
      </c>
      <c r="I434" s="287">
        <f>AVERAGE($H$368:H434)</f>
        <v>50000000</v>
      </c>
      <c r="J434" s="288"/>
      <c r="K434" s="288"/>
      <c r="L434" s="288"/>
      <c r="M434" s="288">
        <f t="shared" si="50"/>
        <v>50000000</v>
      </c>
      <c r="N434" s="287">
        <f>AVERAGE($M$368:M434)</f>
        <v>50000000</v>
      </c>
      <c r="O434" s="288"/>
      <c r="P434" s="288"/>
      <c r="Q434" s="288"/>
      <c r="R434" s="288">
        <f t="shared" si="51"/>
        <v>230000000</v>
      </c>
      <c r="S434" s="287">
        <f>AVERAGE($R$368:R434)</f>
        <v>230000000</v>
      </c>
      <c r="W434" s="288">
        <f t="shared" si="52"/>
        <v>80000000</v>
      </c>
      <c r="X434" s="287">
        <f>AVERAGE($W$368:W434)</f>
        <v>80000000</v>
      </c>
      <c r="Y434" s="288"/>
      <c r="Z434" s="288"/>
      <c r="AA434" s="288"/>
      <c r="AB434" s="288">
        <f t="shared" si="53"/>
        <v>50000000</v>
      </c>
      <c r="AC434" s="287">
        <f>AVERAGE($AB$369:AB434)</f>
        <v>50000000</v>
      </c>
      <c r="AD434" s="288"/>
      <c r="AE434" s="288"/>
      <c r="AF434" s="288"/>
      <c r="AG434" s="167">
        <f t="shared" si="54"/>
        <v>78300000</v>
      </c>
      <c r="AH434" s="287">
        <f>AVERAGE($AG$368:AG434)</f>
        <v>78300000</v>
      </c>
      <c r="AQ434" s="289">
        <v>10000000</v>
      </c>
      <c r="AR434" s="259">
        <f>AVERAGE($AQ$368:AQ434)</f>
        <v>10000000</v>
      </c>
    </row>
    <row r="435" spans="1:44">
      <c r="A435" s="115">
        <v>44629</v>
      </c>
      <c r="B435" s="12">
        <v>4.2599999999999999E-2</v>
      </c>
      <c r="C435" s="34">
        <f>AVERAGE($B$368:B435)</f>
        <v>4.2600000000000041E-2</v>
      </c>
      <c r="D435" s="287">
        <f t="shared" si="48"/>
        <v>100000000</v>
      </c>
      <c r="E435" s="287">
        <f>AVERAGE($D$368:D435)</f>
        <v>100000000</v>
      </c>
      <c r="F435" s="115"/>
      <c r="G435" s="115"/>
      <c r="H435" s="287">
        <f t="shared" si="49"/>
        <v>50000000</v>
      </c>
      <c r="I435" s="287">
        <f>AVERAGE($H$368:H435)</f>
        <v>50000000</v>
      </c>
      <c r="J435" s="288"/>
      <c r="K435" s="288"/>
      <c r="L435" s="288"/>
      <c r="M435" s="288">
        <f t="shared" si="50"/>
        <v>50000000</v>
      </c>
      <c r="N435" s="287">
        <f>AVERAGE($M$368:M435)</f>
        <v>50000000</v>
      </c>
      <c r="O435" s="288"/>
      <c r="P435" s="288"/>
      <c r="Q435" s="288"/>
      <c r="R435" s="288">
        <f t="shared" si="51"/>
        <v>230000000</v>
      </c>
      <c r="S435" s="287">
        <f>AVERAGE($R$368:R435)</f>
        <v>230000000</v>
      </c>
      <c r="W435" s="288">
        <f t="shared" si="52"/>
        <v>80000000</v>
      </c>
      <c r="X435" s="287">
        <f>AVERAGE($W$368:W435)</f>
        <v>80000000</v>
      </c>
      <c r="Y435" s="288"/>
      <c r="Z435" s="288"/>
      <c r="AA435" s="288"/>
      <c r="AB435" s="288">
        <f t="shared" si="53"/>
        <v>50000000</v>
      </c>
      <c r="AC435" s="287">
        <f>AVERAGE($AB$369:AB435)</f>
        <v>50000000</v>
      </c>
      <c r="AD435" s="288"/>
      <c r="AE435" s="288"/>
      <c r="AF435" s="288"/>
      <c r="AG435" s="167">
        <f t="shared" si="54"/>
        <v>78300000</v>
      </c>
      <c r="AH435" s="287">
        <f>AVERAGE($AG$368:AG435)</f>
        <v>78300000</v>
      </c>
      <c r="AQ435" s="289">
        <v>10000000</v>
      </c>
      <c r="AR435" s="259">
        <f>AVERAGE($AQ$368:AQ435)</f>
        <v>10000000</v>
      </c>
    </row>
    <row r="436" spans="1:44">
      <c r="A436" s="115">
        <v>44630</v>
      </c>
      <c r="B436" s="12">
        <v>4.2599999999999999E-2</v>
      </c>
      <c r="C436" s="34">
        <f>AVERAGE($B$368:B436)</f>
        <v>4.2600000000000048E-2</v>
      </c>
      <c r="D436" s="287">
        <f t="shared" si="48"/>
        <v>100000000</v>
      </c>
      <c r="E436" s="287">
        <f>AVERAGE($D$368:D436)</f>
        <v>100000000</v>
      </c>
      <c r="F436" s="115"/>
      <c r="G436" s="115"/>
      <c r="H436" s="287">
        <f t="shared" si="49"/>
        <v>50000000</v>
      </c>
      <c r="I436" s="287">
        <f>AVERAGE($H$368:H436)</f>
        <v>50000000</v>
      </c>
      <c r="J436" s="288"/>
      <c r="K436" s="288"/>
      <c r="L436" s="288"/>
      <c r="M436" s="288">
        <f t="shared" si="50"/>
        <v>50000000</v>
      </c>
      <c r="N436" s="287">
        <f>AVERAGE($M$368:M436)</f>
        <v>50000000</v>
      </c>
      <c r="O436" s="288"/>
      <c r="P436" s="288"/>
      <c r="Q436" s="288"/>
      <c r="R436" s="288">
        <f t="shared" si="51"/>
        <v>230000000</v>
      </c>
      <c r="S436" s="287">
        <f>AVERAGE($R$368:R436)</f>
        <v>230000000</v>
      </c>
      <c r="W436" s="288">
        <f t="shared" si="52"/>
        <v>80000000</v>
      </c>
      <c r="X436" s="287">
        <f>AVERAGE($W$368:W436)</f>
        <v>80000000</v>
      </c>
      <c r="Y436" s="288"/>
      <c r="Z436" s="288"/>
      <c r="AA436" s="288"/>
      <c r="AB436" s="288">
        <f t="shared" si="53"/>
        <v>50000000</v>
      </c>
      <c r="AC436" s="287">
        <f>AVERAGE($AB$369:AB436)</f>
        <v>50000000</v>
      </c>
      <c r="AD436" s="288"/>
      <c r="AE436" s="288"/>
      <c r="AF436" s="288"/>
      <c r="AG436" s="167">
        <f t="shared" si="54"/>
        <v>78300000</v>
      </c>
      <c r="AH436" s="287">
        <f>AVERAGE($AG$368:AG436)</f>
        <v>78300000</v>
      </c>
      <c r="AQ436" s="289">
        <v>10000000</v>
      </c>
      <c r="AR436" s="259">
        <f>AVERAGE($AQ$368:AQ436)</f>
        <v>10000000</v>
      </c>
    </row>
    <row r="437" spans="1:44">
      <c r="A437" s="115">
        <v>44631</v>
      </c>
      <c r="B437" s="12">
        <v>4.2599999999999999E-2</v>
      </c>
      <c r="C437" s="34">
        <f>AVERAGE($B$368:B437)</f>
        <v>4.2600000000000048E-2</v>
      </c>
      <c r="D437" s="287">
        <f t="shared" si="48"/>
        <v>100000000</v>
      </c>
      <c r="E437" s="287">
        <f>AVERAGE($D$368:D437)</f>
        <v>100000000</v>
      </c>
      <c r="F437" s="115"/>
      <c r="G437" s="115"/>
      <c r="H437" s="287">
        <f t="shared" si="49"/>
        <v>50000000</v>
      </c>
      <c r="I437" s="287">
        <f>AVERAGE($H$368:H437)</f>
        <v>50000000</v>
      </c>
      <c r="J437" s="288"/>
      <c r="K437" s="288"/>
      <c r="L437" s="288"/>
      <c r="M437" s="288">
        <f t="shared" si="50"/>
        <v>50000000</v>
      </c>
      <c r="N437" s="287">
        <f>AVERAGE($M$368:M437)</f>
        <v>50000000</v>
      </c>
      <c r="O437" s="288"/>
      <c r="P437" s="288"/>
      <c r="Q437" s="288"/>
      <c r="R437" s="288">
        <f t="shared" si="51"/>
        <v>230000000</v>
      </c>
      <c r="S437" s="287">
        <f>AVERAGE($R$368:R437)</f>
        <v>230000000</v>
      </c>
      <c r="W437" s="288">
        <f t="shared" si="52"/>
        <v>80000000</v>
      </c>
      <c r="X437" s="287">
        <f>AVERAGE($W$368:W437)</f>
        <v>80000000</v>
      </c>
      <c r="Y437" s="288"/>
      <c r="Z437" s="288"/>
      <c r="AA437" s="288"/>
      <c r="AB437" s="288">
        <f t="shared" si="53"/>
        <v>50000000</v>
      </c>
      <c r="AC437" s="287">
        <f>AVERAGE($AB$369:AB437)</f>
        <v>50000000</v>
      </c>
      <c r="AD437" s="288"/>
      <c r="AE437" s="288"/>
      <c r="AF437" s="288"/>
      <c r="AG437" s="167">
        <f t="shared" si="54"/>
        <v>78300000</v>
      </c>
      <c r="AH437" s="287">
        <f>AVERAGE($AG$368:AG437)</f>
        <v>78300000</v>
      </c>
      <c r="AQ437" s="289">
        <v>10000000</v>
      </c>
      <c r="AR437" s="259">
        <f>AVERAGE($AQ$368:AQ437)</f>
        <v>10000000</v>
      </c>
    </row>
    <row r="438" spans="1:44">
      <c r="A438" s="115">
        <v>44632</v>
      </c>
      <c r="B438" s="12">
        <v>4.2599999999999999E-2</v>
      </c>
      <c r="C438" s="34">
        <f>AVERAGE($B$368:B438)</f>
        <v>4.2600000000000048E-2</v>
      </c>
      <c r="D438" s="287">
        <f t="shared" si="48"/>
        <v>100000000</v>
      </c>
      <c r="E438" s="287">
        <f>AVERAGE($D$368:D438)</f>
        <v>100000000</v>
      </c>
      <c r="F438" s="115"/>
      <c r="G438" s="115"/>
      <c r="H438" s="287">
        <f t="shared" si="49"/>
        <v>50000000</v>
      </c>
      <c r="I438" s="287">
        <f>AVERAGE($H$368:H438)</f>
        <v>50000000</v>
      </c>
      <c r="J438" s="288"/>
      <c r="K438" s="288"/>
      <c r="L438" s="288"/>
      <c r="M438" s="288">
        <f t="shared" si="50"/>
        <v>50000000</v>
      </c>
      <c r="N438" s="287">
        <f>AVERAGE($M$368:M438)</f>
        <v>50000000</v>
      </c>
      <c r="O438" s="288"/>
      <c r="P438" s="288"/>
      <c r="Q438" s="288"/>
      <c r="R438" s="288">
        <f t="shared" si="51"/>
        <v>230000000</v>
      </c>
      <c r="S438" s="287">
        <f>AVERAGE($R$368:R438)</f>
        <v>230000000</v>
      </c>
      <c r="W438" s="288">
        <f t="shared" si="52"/>
        <v>80000000</v>
      </c>
      <c r="X438" s="287">
        <f>AVERAGE($W$368:W438)</f>
        <v>80000000</v>
      </c>
      <c r="Y438" s="288"/>
      <c r="Z438" s="288"/>
      <c r="AA438" s="288"/>
      <c r="AB438" s="288">
        <f t="shared" si="53"/>
        <v>50000000</v>
      </c>
      <c r="AC438" s="287">
        <f>AVERAGE($AB$369:AB438)</f>
        <v>50000000</v>
      </c>
      <c r="AD438" s="288"/>
      <c r="AE438" s="288"/>
      <c r="AF438" s="288"/>
      <c r="AG438" s="167">
        <f t="shared" si="54"/>
        <v>78300000</v>
      </c>
      <c r="AH438" s="287">
        <f>AVERAGE($AG$368:AG438)</f>
        <v>78300000</v>
      </c>
      <c r="AQ438" s="289">
        <v>10000000</v>
      </c>
      <c r="AR438" s="259">
        <f>AVERAGE($AQ$368:AQ438)</f>
        <v>10000000</v>
      </c>
    </row>
    <row r="439" spans="1:44">
      <c r="A439" s="115">
        <v>44633</v>
      </c>
      <c r="B439" s="12">
        <v>4.2599999999999999E-2</v>
      </c>
      <c r="C439" s="34">
        <f>AVERAGE($B$368:B439)</f>
        <v>4.2600000000000054E-2</v>
      </c>
      <c r="D439" s="287">
        <f t="shared" si="48"/>
        <v>100000000</v>
      </c>
      <c r="E439" s="287">
        <f>AVERAGE($D$368:D439)</f>
        <v>100000000</v>
      </c>
      <c r="F439" s="115"/>
      <c r="G439" s="115"/>
      <c r="H439" s="287">
        <f t="shared" si="49"/>
        <v>50000000</v>
      </c>
      <c r="I439" s="287">
        <f>AVERAGE($H$368:H439)</f>
        <v>50000000</v>
      </c>
      <c r="J439" s="288"/>
      <c r="K439" s="288"/>
      <c r="L439" s="288"/>
      <c r="M439" s="288">
        <f t="shared" si="50"/>
        <v>50000000</v>
      </c>
      <c r="N439" s="287">
        <f>AVERAGE($M$368:M439)</f>
        <v>50000000</v>
      </c>
      <c r="O439" s="288"/>
      <c r="P439" s="288"/>
      <c r="Q439" s="288"/>
      <c r="R439" s="288">
        <f t="shared" si="51"/>
        <v>230000000</v>
      </c>
      <c r="S439" s="287">
        <f>AVERAGE($R$368:R439)</f>
        <v>230000000</v>
      </c>
      <c r="W439" s="288">
        <f t="shared" si="52"/>
        <v>80000000</v>
      </c>
      <c r="X439" s="287">
        <f>AVERAGE($W$368:W439)</f>
        <v>80000000</v>
      </c>
      <c r="Y439" s="288"/>
      <c r="Z439" s="288"/>
      <c r="AA439" s="288"/>
      <c r="AB439" s="288">
        <f t="shared" si="53"/>
        <v>50000000</v>
      </c>
      <c r="AC439" s="287">
        <f>AVERAGE($AB$369:AB439)</f>
        <v>50000000</v>
      </c>
      <c r="AD439" s="288"/>
      <c r="AE439" s="288"/>
      <c r="AF439" s="288"/>
      <c r="AG439" s="167">
        <f t="shared" si="54"/>
        <v>78300000</v>
      </c>
      <c r="AH439" s="287">
        <f>AVERAGE($AG$368:AG439)</f>
        <v>78300000</v>
      </c>
      <c r="AQ439" s="289">
        <v>10000000</v>
      </c>
      <c r="AR439" s="259">
        <f>AVERAGE($AQ$368:AQ439)</f>
        <v>10000000</v>
      </c>
    </row>
    <row r="440" spans="1:44">
      <c r="A440" s="115">
        <v>44634</v>
      </c>
      <c r="B440" s="12">
        <v>4.2599999999999999E-2</v>
      </c>
      <c r="C440" s="34">
        <f>AVERAGE($B$368:B440)</f>
        <v>4.2600000000000054E-2</v>
      </c>
      <c r="D440" s="287">
        <f t="shared" si="48"/>
        <v>100000000</v>
      </c>
      <c r="E440" s="287">
        <f>AVERAGE($D$368:D440)</f>
        <v>100000000</v>
      </c>
      <c r="F440" s="115"/>
      <c r="G440" s="115"/>
      <c r="H440" s="287">
        <f t="shared" si="49"/>
        <v>50000000</v>
      </c>
      <c r="I440" s="287">
        <f>AVERAGE($H$368:H440)</f>
        <v>50000000</v>
      </c>
      <c r="J440" s="288"/>
      <c r="K440" s="288"/>
      <c r="L440" s="288"/>
      <c r="M440" s="288">
        <f t="shared" si="50"/>
        <v>50000000</v>
      </c>
      <c r="N440" s="287">
        <f>AVERAGE($M$368:M440)</f>
        <v>50000000</v>
      </c>
      <c r="O440" s="288"/>
      <c r="P440" s="288"/>
      <c r="Q440" s="288"/>
      <c r="R440" s="288">
        <f t="shared" si="51"/>
        <v>230000000</v>
      </c>
      <c r="S440" s="287">
        <f>AVERAGE($R$368:R440)</f>
        <v>230000000</v>
      </c>
      <c r="W440" s="288">
        <f t="shared" si="52"/>
        <v>80000000</v>
      </c>
      <c r="X440" s="287">
        <f>AVERAGE($W$368:W440)</f>
        <v>80000000</v>
      </c>
      <c r="Y440" s="288"/>
      <c r="Z440" s="288"/>
      <c r="AA440" s="288"/>
      <c r="AB440" s="288">
        <f t="shared" si="53"/>
        <v>50000000</v>
      </c>
      <c r="AC440" s="287">
        <f>AVERAGE($AB$369:AB440)</f>
        <v>50000000</v>
      </c>
      <c r="AD440" s="288"/>
      <c r="AE440" s="288"/>
      <c r="AF440" s="288"/>
      <c r="AG440" s="167">
        <f t="shared" si="54"/>
        <v>78300000</v>
      </c>
      <c r="AH440" s="287">
        <f>AVERAGE($AG$368:AG440)</f>
        <v>78300000</v>
      </c>
      <c r="AQ440" s="289">
        <v>10000000</v>
      </c>
      <c r="AR440" s="259">
        <f>AVERAGE($AQ$368:AQ440)</f>
        <v>10000000</v>
      </c>
    </row>
    <row r="441" spans="1:44">
      <c r="A441" s="115">
        <v>44635</v>
      </c>
      <c r="B441" s="12">
        <v>4.2599999999999999E-2</v>
      </c>
      <c r="C441" s="34">
        <f>AVERAGE($B$368:B441)</f>
        <v>4.2600000000000054E-2</v>
      </c>
      <c r="D441" s="287">
        <f t="shared" si="48"/>
        <v>100000000</v>
      </c>
      <c r="E441" s="287">
        <f>AVERAGE($D$368:D441)</f>
        <v>100000000</v>
      </c>
      <c r="F441" s="115"/>
      <c r="G441" s="115"/>
      <c r="H441" s="287">
        <f t="shared" si="49"/>
        <v>50000000</v>
      </c>
      <c r="I441" s="287">
        <f>AVERAGE($H$368:H441)</f>
        <v>50000000</v>
      </c>
      <c r="J441" s="288"/>
      <c r="K441" s="288"/>
      <c r="L441" s="288"/>
      <c r="M441" s="288">
        <f t="shared" si="50"/>
        <v>50000000</v>
      </c>
      <c r="N441" s="287">
        <f>AVERAGE($M$368:M441)</f>
        <v>50000000</v>
      </c>
      <c r="O441" s="288"/>
      <c r="P441" s="288"/>
      <c r="Q441" s="288"/>
      <c r="R441" s="288">
        <f t="shared" si="51"/>
        <v>230000000</v>
      </c>
      <c r="S441" s="287">
        <f>AVERAGE($R$368:R441)</f>
        <v>230000000</v>
      </c>
      <c r="W441" s="288">
        <f t="shared" si="52"/>
        <v>80000000</v>
      </c>
      <c r="X441" s="287">
        <f>AVERAGE($W$368:W441)</f>
        <v>80000000</v>
      </c>
      <c r="Y441" s="288"/>
      <c r="Z441" s="288"/>
      <c r="AA441" s="288"/>
      <c r="AB441" s="288">
        <f t="shared" si="53"/>
        <v>50000000</v>
      </c>
      <c r="AC441" s="287">
        <f>AVERAGE($AB$369:AB441)</f>
        <v>50000000</v>
      </c>
      <c r="AD441" s="288"/>
      <c r="AE441" s="288"/>
      <c r="AF441" s="288"/>
      <c r="AG441" s="167">
        <f t="shared" si="54"/>
        <v>78300000</v>
      </c>
      <c r="AH441" s="287">
        <f>AVERAGE($AG$368:AG441)</f>
        <v>78300000</v>
      </c>
      <c r="AQ441" s="289">
        <v>10000000</v>
      </c>
      <c r="AR441" s="259">
        <f>AVERAGE($AQ$368:AQ441)</f>
        <v>10000000</v>
      </c>
    </row>
    <row r="442" spans="1:44">
      <c r="A442" s="115">
        <v>44636</v>
      </c>
      <c r="B442" s="12">
        <v>4.2599999999999999E-2</v>
      </c>
      <c r="C442" s="34">
        <f>AVERAGE($B$368:B442)</f>
        <v>4.2600000000000054E-2</v>
      </c>
      <c r="D442" s="287">
        <f t="shared" si="48"/>
        <v>100000000</v>
      </c>
      <c r="E442" s="287">
        <f>AVERAGE($D$368:D442)</f>
        <v>100000000</v>
      </c>
      <c r="F442" s="115"/>
      <c r="G442" s="115"/>
      <c r="H442" s="287">
        <f t="shared" si="49"/>
        <v>50000000</v>
      </c>
      <c r="I442" s="287">
        <f>AVERAGE($H$368:H442)</f>
        <v>50000000</v>
      </c>
      <c r="J442" s="288"/>
      <c r="K442" s="288"/>
      <c r="L442" s="288"/>
      <c r="M442" s="288">
        <f t="shared" si="50"/>
        <v>50000000</v>
      </c>
      <c r="N442" s="287">
        <f>AVERAGE($M$368:M442)</f>
        <v>50000000</v>
      </c>
      <c r="O442" s="288"/>
      <c r="P442" s="288"/>
      <c r="Q442" s="288"/>
      <c r="R442" s="288">
        <f t="shared" si="51"/>
        <v>230000000</v>
      </c>
      <c r="S442" s="287">
        <f>AVERAGE($R$368:R442)</f>
        <v>230000000</v>
      </c>
      <c r="W442" s="288">
        <f t="shared" si="52"/>
        <v>80000000</v>
      </c>
      <c r="X442" s="287">
        <f>AVERAGE($W$368:W442)</f>
        <v>80000000</v>
      </c>
      <c r="Y442" s="288"/>
      <c r="Z442" s="288"/>
      <c r="AA442" s="288"/>
      <c r="AB442" s="288">
        <f t="shared" si="53"/>
        <v>50000000</v>
      </c>
      <c r="AC442" s="287">
        <f>AVERAGE($AB$369:AB442)</f>
        <v>50000000</v>
      </c>
      <c r="AD442" s="288"/>
      <c r="AE442" s="288"/>
      <c r="AF442" s="288"/>
      <c r="AG442" s="167">
        <f t="shared" si="54"/>
        <v>78300000</v>
      </c>
      <c r="AH442" s="287">
        <f>AVERAGE($AG$368:AG442)</f>
        <v>78300000</v>
      </c>
      <c r="AQ442" s="289">
        <v>10000000</v>
      </c>
      <c r="AR442" s="259">
        <f>AVERAGE($AQ$368:AQ442)</f>
        <v>10000000</v>
      </c>
    </row>
    <row r="443" spans="1:44">
      <c r="A443" s="115">
        <v>44637</v>
      </c>
      <c r="B443" s="12">
        <v>4.2599999999999999E-2</v>
      </c>
      <c r="C443" s="34">
        <f>AVERAGE($B$368:B443)</f>
        <v>4.2600000000000061E-2</v>
      </c>
      <c r="D443" s="287">
        <f t="shared" si="48"/>
        <v>100000000</v>
      </c>
      <c r="E443" s="287">
        <f>AVERAGE($D$368:D443)</f>
        <v>100000000</v>
      </c>
      <c r="F443" s="115"/>
      <c r="G443" s="115"/>
      <c r="H443" s="287">
        <f t="shared" si="49"/>
        <v>50000000</v>
      </c>
      <c r="I443" s="287">
        <f>AVERAGE($H$368:H443)</f>
        <v>50000000</v>
      </c>
      <c r="J443" s="288"/>
      <c r="K443" s="288"/>
      <c r="L443" s="288"/>
      <c r="M443" s="288">
        <f t="shared" si="50"/>
        <v>50000000</v>
      </c>
      <c r="N443" s="287">
        <f>AVERAGE($M$368:M443)</f>
        <v>50000000</v>
      </c>
      <c r="O443" s="288"/>
      <c r="P443" s="288"/>
      <c r="Q443" s="288"/>
      <c r="R443" s="288">
        <f t="shared" si="51"/>
        <v>230000000</v>
      </c>
      <c r="S443" s="287">
        <f>AVERAGE($R$368:R443)</f>
        <v>230000000</v>
      </c>
      <c r="W443" s="288">
        <f t="shared" si="52"/>
        <v>80000000</v>
      </c>
      <c r="X443" s="287">
        <f>AVERAGE($W$368:W443)</f>
        <v>80000000</v>
      </c>
      <c r="Y443" s="288"/>
      <c r="Z443" s="288"/>
      <c r="AA443" s="288"/>
      <c r="AB443" s="288">
        <f t="shared" si="53"/>
        <v>50000000</v>
      </c>
      <c r="AC443" s="287">
        <f>AVERAGE($AB$369:AB443)</f>
        <v>50000000</v>
      </c>
      <c r="AD443" s="288"/>
      <c r="AE443" s="288"/>
      <c r="AF443" s="288"/>
      <c r="AG443" s="167">
        <f t="shared" si="54"/>
        <v>78300000</v>
      </c>
      <c r="AH443" s="287">
        <f>AVERAGE($AG$368:AG443)</f>
        <v>78300000</v>
      </c>
      <c r="AQ443" s="289">
        <v>10000000</v>
      </c>
      <c r="AR443" s="259">
        <f>AVERAGE($AQ$368:AQ443)</f>
        <v>10000000</v>
      </c>
    </row>
    <row r="444" spans="1:44">
      <c r="A444" s="115">
        <v>44638</v>
      </c>
      <c r="B444" s="12">
        <v>4.2599999999999999E-2</v>
      </c>
      <c r="C444" s="34">
        <f>AVERAGE($B$368:B444)</f>
        <v>4.2600000000000061E-2</v>
      </c>
      <c r="D444" s="287">
        <f t="shared" si="48"/>
        <v>100000000</v>
      </c>
      <c r="E444" s="287">
        <f>AVERAGE($D$368:D444)</f>
        <v>100000000</v>
      </c>
      <c r="F444" s="115"/>
      <c r="G444" s="115"/>
      <c r="H444" s="287">
        <f t="shared" si="49"/>
        <v>50000000</v>
      </c>
      <c r="I444" s="287">
        <f>AVERAGE($H$368:H444)</f>
        <v>50000000</v>
      </c>
      <c r="J444" s="288"/>
      <c r="K444" s="288"/>
      <c r="L444" s="288"/>
      <c r="M444" s="288">
        <f t="shared" si="50"/>
        <v>50000000</v>
      </c>
      <c r="N444" s="287">
        <f>AVERAGE($M$368:M444)</f>
        <v>50000000</v>
      </c>
      <c r="O444" s="288"/>
      <c r="P444" s="288"/>
      <c r="Q444" s="288"/>
      <c r="R444" s="288">
        <f t="shared" si="51"/>
        <v>230000000</v>
      </c>
      <c r="S444" s="287">
        <f>AVERAGE($R$368:R444)</f>
        <v>230000000</v>
      </c>
      <c r="W444" s="288">
        <f t="shared" si="52"/>
        <v>80000000</v>
      </c>
      <c r="X444" s="287">
        <f>AVERAGE($W$368:W444)</f>
        <v>80000000</v>
      </c>
      <c r="Y444" s="288"/>
      <c r="Z444" s="288"/>
      <c r="AA444" s="288"/>
      <c r="AB444" s="288">
        <f t="shared" si="53"/>
        <v>50000000</v>
      </c>
      <c r="AC444" s="287">
        <f>AVERAGE($AB$369:AB444)</f>
        <v>50000000</v>
      </c>
      <c r="AD444" s="288"/>
      <c r="AE444" s="288"/>
      <c r="AF444" s="288"/>
      <c r="AG444" s="167">
        <f t="shared" si="54"/>
        <v>78300000</v>
      </c>
      <c r="AH444" s="287">
        <f>AVERAGE($AG$368:AG444)</f>
        <v>78300000</v>
      </c>
      <c r="AQ444" s="289">
        <v>10000000</v>
      </c>
      <c r="AR444" s="259">
        <f>AVERAGE($AQ$368:AQ444)</f>
        <v>10000000</v>
      </c>
    </row>
    <row r="445" spans="1:44">
      <c r="A445" s="115">
        <v>44639</v>
      </c>
      <c r="B445" s="12">
        <v>4.2599999999999999E-2</v>
      </c>
      <c r="C445" s="34">
        <f>AVERAGE($B$368:B445)</f>
        <v>4.2600000000000061E-2</v>
      </c>
      <c r="D445" s="287">
        <f t="shared" si="48"/>
        <v>100000000</v>
      </c>
      <c r="E445" s="287">
        <f>AVERAGE($D$368:D445)</f>
        <v>100000000</v>
      </c>
      <c r="F445" s="115"/>
      <c r="G445" s="115"/>
      <c r="H445" s="287">
        <f t="shared" si="49"/>
        <v>50000000</v>
      </c>
      <c r="I445" s="287">
        <f>AVERAGE($H$368:H445)</f>
        <v>50000000</v>
      </c>
      <c r="J445" s="288"/>
      <c r="K445" s="288"/>
      <c r="L445" s="288"/>
      <c r="M445" s="288">
        <f t="shared" si="50"/>
        <v>50000000</v>
      </c>
      <c r="N445" s="287">
        <f>AVERAGE($M$368:M445)</f>
        <v>50000000</v>
      </c>
      <c r="O445" s="288"/>
      <c r="P445" s="288"/>
      <c r="Q445" s="288"/>
      <c r="R445" s="288">
        <f t="shared" si="51"/>
        <v>230000000</v>
      </c>
      <c r="S445" s="287">
        <f>AVERAGE($R$368:R445)</f>
        <v>230000000</v>
      </c>
      <c r="W445" s="288">
        <f t="shared" si="52"/>
        <v>80000000</v>
      </c>
      <c r="X445" s="287">
        <f>AVERAGE($W$368:W445)</f>
        <v>80000000</v>
      </c>
      <c r="Y445" s="288"/>
      <c r="Z445" s="288"/>
      <c r="AA445" s="288"/>
      <c r="AB445" s="288">
        <f t="shared" si="53"/>
        <v>50000000</v>
      </c>
      <c r="AC445" s="287">
        <f>AVERAGE($AB$369:AB445)</f>
        <v>50000000</v>
      </c>
      <c r="AD445" s="288"/>
      <c r="AE445" s="288"/>
      <c r="AF445" s="288"/>
      <c r="AG445" s="167">
        <f t="shared" si="54"/>
        <v>78300000</v>
      </c>
      <c r="AH445" s="287">
        <f>AVERAGE($AG$368:AG445)</f>
        <v>78300000</v>
      </c>
      <c r="AQ445" s="289">
        <v>10000000</v>
      </c>
      <c r="AR445" s="259">
        <f>AVERAGE($AQ$368:AQ445)</f>
        <v>10000000</v>
      </c>
    </row>
    <row r="446" spans="1:44">
      <c r="A446" s="115">
        <v>44640</v>
      </c>
      <c r="B446" s="12">
        <v>4.2599999999999999E-2</v>
      </c>
      <c r="C446" s="34">
        <f>AVERAGE($B$368:B446)</f>
        <v>4.2600000000000061E-2</v>
      </c>
      <c r="D446" s="287">
        <f t="shared" si="48"/>
        <v>100000000</v>
      </c>
      <c r="E446" s="287">
        <f>AVERAGE($D$368:D446)</f>
        <v>100000000</v>
      </c>
      <c r="F446" s="115"/>
      <c r="G446" s="115"/>
      <c r="H446" s="287">
        <f t="shared" si="49"/>
        <v>50000000</v>
      </c>
      <c r="I446" s="287">
        <f>AVERAGE($H$368:H446)</f>
        <v>50000000</v>
      </c>
      <c r="J446" s="288"/>
      <c r="K446" s="288"/>
      <c r="L446" s="288"/>
      <c r="M446" s="288">
        <f t="shared" si="50"/>
        <v>50000000</v>
      </c>
      <c r="N446" s="287">
        <f>AVERAGE($M$368:M446)</f>
        <v>50000000</v>
      </c>
      <c r="O446" s="288"/>
      <c r="P446" s="288"/>
      <c r="Q446" s="288"/>
      <c r="R446" s="288">
        <f t="shared" si="51"/>
        <v>230000000</v>
      </c>
      <c r="S446" s="287">
        <f>AVERAGE($R$368:R446)</f>
        <v>230000000</v>
      </c>
      <c r="W446" s="288">
        <f t="shared" si="52"/>
        <v>80000000</v>
      </c>
      <c r="X446" s="287">
        <f>AVERAGE($W$368:W446)</f>
        <v>80000000</v>
      </c>
      <c r="Y446" s="288"/>
      <c r="Z446" s="288"/>
      <c r="AA446" s="288"/>
      <c r="AB446" s="288">
        <f t="shared" si="53"/>
        <v>50000000</v>
      </c>
      <c r="AC446" s="287">
        <f>AVERAGE($AB$369:AB446)</f>
        <v>50000000</v>
      </c>
      <c r="AD446" s="288"/>
      <c r="AE446" s="288"/>
      <c r="AF446" s="288"/>
      <c r="AG446" s="167">
        <f t="shared" si="54"/>
        <v>78300000</v>
      </c>
      <c r="AH446" s="287">
        <f>AVERAGE($AG$368:AG446)</f>
        <v>78300000</v>
      </c>
      <c r="AQ446" s="289">
        <v>10000000</v>
      </c>
      <c r="AR446" s="259">
        <f>AVERAGE($AQ$368:AQ446)</f>
        <v>10000000</v>
      </c>
    </row>
    <row r="447" spans="1:44">
      <c r="A447" s="115">
        <v>44641</v>
      </c>
      <c r="B447" s="12">
        <v>4.2599999999999999E-2</v>
      </c>
      <c r="C447" s="34">
        <f>AVERAGE($B$368:B447)</f>
        <v>4.2600000000000068E-2</v>
      </c>
      <c r="D447" s="287">
        <f t="shared" si="48"/>
        <v>100000000</v>
      </c>
      <c r="E447" s="287">
        <f>AVERAGE($D$368:D447)</f>
        <v>100000000</v>
      </c>
      <c r="F447" s="115"/>
      <c r="G447" s="115"/>
      <c r="H447" s="287">
        <f t="shared" si="49"/>
        <v>50000000</v>
      </c>
      <c r="I447" s="287">
        <f>AVERAGE($H$368:H447)</f>
        <v>50000000</v>
      </c>
      <c r="J447" s="288"/>
      <c r="K447" s="288"/>
      <c r="L447" s="288"/>
      <c r="M447" s="288">
        <f t="shared" si="50"/>
        <v>50000000</v>
      </c>
      <c r="N447" s="287">
        <f>AVERAGE($M$368:M447)</f>
        <v>50000000</v>
      </c>
      <c r="O447" s="288"/>
      <c r="P447" s="288"/>
      <c r="Q447" s="288"/>
      <c r="R447" s="288">
        <f t="shared" si="51"/>
        <v>230000000</v>
      </c>
      <c r="S447" s="287">
        <f>AVERAGE($R$368:R447)</f>
        <v>230000000</v>
      </c>
      <c r="W447" s="288">
        <f t="shared" si="52"/>
        <v>80000000</v>
      </c>
      <c r="X447" s="287">
        <f>AVERAGE($W$368:W447)</f>
        <v>80000000</v>
      </c>
      <c r="Y447" s="288"/>
      <c r="Z447" s="288"/>
      <c r="AA447" s="288"/>
      <c r="AB447" s="288">
        <f t="shared" si="53"/>
        <v>50000000</v>
      </c>
      <c r="AC447" s="287">
        <f>AVERAGE($AB$369:AB447)</f>
        <v>50000000</v>
      </c>
      <c r="AD447" s="288"/>
      <c r="AE447" s="288"/>
      <c r="AF447" s="288"/>
      <c r="AG447" s="167">
        <f t="shared" si="54"/>
        <v>78300000</v>
      </c>
      <c r="AH447" s="287">
        <f>AVERAGE($AG$368:AG447)</f>
        <v>78300000</v>
      </c>
      <c r="AQ447" s="289">
        <v>10000000</v>
      </c>
      <c r="AR447" s="259">
        <f>AVERAGE($AQ$368:AQ447)</f>
        <v>10000000</v>
      </c>
    </row>
    <row r="448" spans="1:44">
      <c r="A448" s="115">
        <v>44642</v>
      </c>
      <c r="B448" s="12">
        <v>4.2599999999999999E-2</v>
      </c>
      <c r="C448" s="34">
        <f>AVERAGE($B$368:B448)</f>
        <v>4.2600000000000068E-2</v>
      </c>
      <c r="D448" s="287">
        <f t="shared" si="48"/>
        <v>100000000</v>
      </c>
      <c r="E448" s="287">
        <f>AVERAGE($D$368:D448)</f>
        <v>100000000</v>
      </c>
      <c r="F448" s="115"/>
      <c r="G448" s="115"/>
      <c r="H448" s="287">
        <f t="shared" si="49"/>
        <v>50000000</v>
      </c>
      <c r="I448" s="287">
        <f>AVERAGE($H$368:H448)</f>
        <v>50000000</v>
      </c>
      <c r="J448" s="288"/>
      <c r="K448" s="288"/>
      <c r="L448" s="288"/>
      <c r="M448" s="288">
        <f t="shared" si="50"/>
        <v>50000000</v>
      </c>
      <c r="N448" s="287">
        <f>AVERAGE($M$368:M448)</f>
        <v>50000000</v>
      </c>
      <c r="O448" s="288"/>
      <c r="P448" s="288"/>
      <c r="Q448" s="288"/>
      <c r="R448" s="288">
        <f t="shared" si="51"/>
        <v>230000000</v>
      </c>
      <c r="S448" s="287">
        <f>AVERAGE($R$368:R448)</f>
        <v>230000000</v>
      </c>
      <c r="W448" s="288">
        <f t="shared" si="52"/>
        <v>80000000</v>
      </c>
      <c r="X448" s="287">
        <f>AVERAGE($W$368:W448)</f>
        <v>80000000</v>
      </c>
      <c r="Y448" s="288"/>
      <c r="Z448" s="288"/>
      <c r="AA448" s="288"/>
      <c r="AB448" s="288">
        <f t="shared" si="53"/>
        <v>50000000</v>
      </c>
      <c r="AC448" s="287">
        <f>AVERAGE($AB$369:AB448)</f>
        <v>50000000</v>
      </c>
      <c r="AD448" s="288"/>
      <c r="AE448" s="288"/>
      <c r="AF448" s="288"/>
      <c r="AG448" s="167">
        <f t="shared" si="54"/>
        <v>78300000</v>
      </c>
      <c r="AH448" s="287">
        <f>AVERAGE($AG$368:AG448)</f>
        <v>78300000</v>
      </c>
      <c r="AQ448" s="289">
        <v>10000000</v>
      </c>
      <c r="AR448" s="259">
        <f>AVERAGE($AQ$368:AQ448)</f>
        <v>10000000</v>
      </c>
    </row>
    <row r="449" spans="1:44">
      <c r="A449" s="115">
        <v>44643</v>
      </c>
      <c r="B449" s="12">
        <v>4.2599999999999999E-2</v>
      </c>
      <c r="C449" s="34">
        <f>AVERAGE($B$368:B449)</f>
        <v>4.2600000000000068E-2</v>
      </c>
      <c r="D449" s="287">
        <f t="shared" si="48"/>
        <v>100000000</v>
      </c>
      <c r="E449" s="287">
        <f>AVERAGE($D$368:D449)</f>
        <v>100000000</v>
      </c>
      <c r="F449" s="115"/>
      <c r="G449" s="115"/>
      <c r="H449" s="287">
        <f t="shared" si="49"/>
        <v>50000000</v>
      </c>
      <c r="I449" s="287">
        <f>AVERAGE($H$368:H449)</f>
        <v>50000000</v>
      </c>
      <c r="J449" s="288"/>
      <c r="K449" s="288"/>
      <c r="L449" s="288"/>
      <c r="M449" s="288">
        <f t="shared" si="50"/>
        <v>50000000</v>
      </c>
      <c r="N449" s="287">
        <f>AVERAGE($M$368:M449)</f>
        <v>50000000</v>
      </c>
      <c r="O449" s="288"/>
      <c r="P449" s="288"/>
      <c r="Q449" s="288"/>
      <c r="R449" s="288">
        <f t="shared" si="51"/>
        <v>230000000</v>
      </c>
      <c r="S449" s="287">
        <f>AVERAGE($R$368:R449)</f>
        <v>230000000</v>
      </c>
      <c r="W449" s="288">
        <f t="shared" si="52"/>
        <v>80000000</v>
      </c>
      <c r="X449" s="287">
        <f>AVERAGE($W$368:W449)</f>
        <v>80000000</v>
      </c>
      <c r="Y449" s="288"/>
      <c r="Z449" s="288"/>
      <c r="AA449" s="288"/>
      <c r="AB449" s="288">
        <f t="shared" si="53"/>
        <v>50000000</v>
      </c>
      <c r="AC449" s="287">
        <f>AVERAGE($AB$369:AB449)</f>
        <v>50000000</v>
      </c>
      <c r="AD449" s="288"/>
      <c r="AE449" s="288"/>
      <c r="AF449" s="288"/>
      <c r="AG449" s="167">
        <f t="shared" si="54"/>
        <v>78300000</v>
      </c>
      <c r="AH449" s="287">
        <f>AVERAGE($AG$368:AG449)</f>
        <v>78300000</v>
      </c>
      <c r="AQ449" s="289">
        <v>10000000</v>
      </c>
      <c r="AR449" s="259">
        <f>AVERAGE($AQ$368:AQ449)</f>
        <v>10000000</v>
      </c>
    </row>
    <row r="450" spans="1:44">
      <c r="A450" s="115">
        <v>44644</v>
      </c>
      <c r="B450" s="12">
        <v>4.2599999999999999E-2</v>
      </c>
      <c r="C450" s="34">
        <f>AVERAGE($B$368:B450)</f>
        <v>4.2600000000000068E-2</v>
      </c>
      <c r="D450" s="287">
        <f t="shared" si="48"/>
        <v>100000000</v>
      </c>
      <c r="E450" s="287">
        <f>AVERAGE($D$368:D450)</f>
        <v>100000000</v>
      </c>
      <c r="F450" s="115"/>
      <c r="G450" s="115"/>
      <c r="H450" s="287">
        <f t="shared" si="49"/>
        <v>50000000</v>
      </c>
      <c r="I450" s="287">
        <f>AVERAGE($H$368:H450)</f>
        <v>50000000</v>
      </c>
      <c r="J450" s="288"/>
      <c r="K450" s="288"/>
      <c r="L450" s="288"/>
      <c r="M450" s="288">
        <f t="shared" si="50"/>
        <v>50000000</v>
      </c>
      <c r="N450" s="287">
        <f>AVERAGE($M$368:M450)</f>
        <v>50000000</v>
      </c>
      <c r="O450" s="288"/>
      <c r="P450" s="288"/>
      <c r="Q450" s="288"/>
      <c r="R450" s="288">
        <f t="shared" si="51"/>
        <v>230000000</v>
      </c>
      <c r="S450" s="287">
        <f>AVERAGE($R$368:R450)</f>
        <v>230000000</v>
      </c>
      <c r="W450" s="288">
        <f t="shared" si="52"/>
        <v>80000000</v>
      </c>
      <c r="X450" s="287">
        <f>AVERAGE($W$368:W450)</f>
        <v>80000000</v>
      </c>
      <c r="Y450" s="288"/>
      <c r="Z450" s="288"/>
      <c r="AA450" s="288"/>
      <c r="AB450" s="288">
        <f t="shared" si="53"/>
        <v>50000000</v>
      </c>
      <c r="AC450" s="287">
        <f>AVERAGE($AB$369:AB450)</f>
        <v>50000000</v>
      </c>
      <c r="AD450" s="288"/>
      <c r="AE450" s="288"/>
      <c r="AF450" s="288"/>
      <c r="AG450" s="167">
        <f t="shared" si="54"/>
        <v>78300000</v>
      </c>
      <c r="AH450" s="287">
        <f>AVERAGE($AG$368:AG450)</f>
        <v>78300000</v>
      </c>
      <c r="AQ450" s="289">
        <v>10000000</v>
      </c>
      <c r="AR450" s="259">
        <f>AVERAGE($AQ$368:AQ450)</f>
        <v>10000000</v>
      </c>
    </row>
    <row r="451" spans="1:44">
      <c r="A451" s="115">
        <v>44645</v>
      </c>
      <c r="B451" s="12">
        <v>4.2599999999999999E-2</v>
      </c>
      <c r="C451" s="34">
        <f>AVERAGE($B$368:B451)</f>
        <v>4.2600000000000068E-2</v>
      </c>
      <c r="D451" s="287">
        <f t="shared" si="48"/>
        <v>100000000</v>
      </c>
      <c r="E451" s="287">
        <f>AVERAGE($D$368:D451)</f>
        <v>100000000</v>
      </c>
      <c r="F451" s="115"/>
      <c r="G451" s="115"/>
      <c r="H451" s="287">
        <f t="shared" si="49"/>
        <v>50000000</v>
      </c>
      <c r="I451" s="287">
        <f>AVERAGE($H$368:H451)</f>
        <v>50000000</v>
      </c>
      <c r="J451" s="288"/>
      <c r="K451" s="288"/>
      <c r="L451" s="288"/>
      <c r="M451" s="288">
        <f t="shared" si="50"/>
        <v>50000000</v>
      </c>
      <c r="N451" s="287">
        <f>AVERAGE($M$368:M451)</f>
        <v>50000000</v>
      </c>
      <c r="O451" s="288"/>
      <c r="P451" s="288"/>
      <c r="Q451" s="288"/>
      <c r="R451" s="288">
        <f t="shared" si="51"/>
        <v>230000000</v>
      </c>
      <c r="S451" s="287">
        <f>AVERAGE($R$368:R451)</f>
        <v>230000000</v>
      </c>
      <c r="W451" s="288">
        <f t="shared" si="52"/>
        <v>80000000</v>
      </c>
      <c r="X451" s="287">
        <f>AVERAGE($W$368:W451)</f>
        <v>80000000</v>
      </c>
      <c r="Y451" s="288"/>
      <c r="Z451" s="288"/>
      <c r="AA451" s="288"/>
      <c r="AB451" s="288">
        <f t="shared" si="53"/>
        <v>50000000</v>
      </c>
      <c r="AC451" s="287">
        <f>AVERAGE($AB$369:AB451)</f>
        <v>50000000</v>
      </c>
      <c r="AD451" s="288"/>
      <c r="AE451" s="288"/>
      <c r="AF451" s="288"/>
      <c r="AG451" s="167">
        <f t="shared" si="54"/>
        <v>78300000</v>
      </c>
      <c r="AH451" s="287">
        <f>AVERAGE($AG$368:AG451)</f>
        <v>78300000</v>
      </c>
      <c r="AQ451" s="289">
        <v>10000000</v>
      </c>
      <c r="AR451" s="259">
        <f>AVERAGE($AQ$368:AQ451)</f>
        <v>10000000</v>
      </c>
    </row>
    <row r="452" spans="1:44">
      <c r="A452" s="115">
        <v>44646</v>
      </c>
      <c r="B452" s="12">
        <v>4.2599999999999999E-2</v>
      </c>
      <c r="C452" s="34">
        <f>AVERAGE($B$368:B452)</f>
        <v>4.2600000000000075E-2</v>
      </c>
      <c r="D452" s="287">
        <f t="shared" ref="D452:D506" si="55">D451+F452-G452</f>
        <v>100000000</v>
      </c>
      <c r="E452" s="287">
        <f>AVERAGE($D$368:D452)</f>
        <v>100000000</v>
      </c>
      <c r="F452" s="115"/>
      <c r="G452" s="115"/>
      <c r="H452" s="287">
        <f t="shared" ref="H452:H506" si="56">H451+J452-K452</f>
        <v>50000000</v>
      </c>
      <c r="I452" s="287">
        <f>AVERAGE($H$368:H452)</f>
        <v>50000000</v>
      </c>
      <c r="J452" s="288"/>
      <c r="K452" s="288"/>
      <c r="L452" s="288"/>
      <c r="M452" s="288">
        <f t="shared" ref="M452:M506" si="57">M451+O452-P452</f>
        <v>50000000</v>
      </c>
      <c r="N452" s="287">
        <f>AVERAGE($M$368:M452)</f>
        <v>50000000</v>
      </c>
      <c r="O452" s="288"/>
      <c r="P452" s="288"/>
      <c r="Q452" s="288"/>
      <c r="R452" s="288">
        <f t="shared" ref="R452:R506" si="58">R451+T452-U452</f>
        <v>230000000</v>
      </c>
      <c r="S452" s="287">
        <f>AVERAGE($R$368:R452)</f>
        <v>230000000</v>
      </c>
      <c r="W452" s="288">
        <f t="shared" ref="W452:W506" si="59">W451+Y452-Z452</f>
        <v>80000000</v>
      </c>
      <c r="X452" s="287">
        <f>AVERAGE($W$368:W452)</f>
        <v>80000000</v>
      </c>
      <c r="Y452" s="288"/>
      <c r="Z452" s="288"/>
      <c r="AA452" s="288"/>
      <c r="AB452" s="288">
        <f t="shared" ref="AB452:AB506" si="60">AB451+AD452-AE452</f>
        <v>50000000</v>
      </c>
      <c r="AC452" s="287">
        <f>AVERAGE($AB$369:AB452)</f>
        <v>50000000</v>
      </c>
      <c r="AD452" s="288"/>
      <c r="AE452" s="288"/>
      <c r="AF452" s="288"/>
      <c r="AG452" s="167">
        <f t="shared" ref="AG452:AG506" si="61">AG451+AI452-AJ452</f>
        <v>78300000</v>
      </c>
      <c r="AH452" s="287">
        <f>AVERAGE($AG$368:AG452)</f>
        <v>78300000</v>
      </c>
      <c r="AQ452" s="289">
        <v>10000000</v>
      </c>
      <c r="AR452" s="259">
        <f>AVERAGE($AQ$368:AQ452)</f>
        <v>10000000</v>
      </c>
    </row>
    <row r="453" spans="1:44">
      <c r="A453" s="115">
        <v>44647</v>
      </c>
      <c r="B453" s="12">
        <v>4.2599999999999999E-2</v>
      </c>
      <c r="C453" s="34">
        <f>AVERAGE($B$368:B453)</f>
        <v>4.2600000000000075E-2</v>
      </c>
      <c r="D453" s="287">
        <f t="shared" si="55"/>
        <v>100000000</v>
      </c>
      <c r="E453" s="287">
        <f>AVERAGE($D$368:D453)</f>
        <v>100000000</v>
      </c>
      <c r="F453" s="115"/>
      <c r="G453" s="115"/>
      <c r="H453" s="287">
        <f t="shared" si="56"/>
        <v>50000000</v>
      </c>
      <c r="I453" s="287">
        <f>AVERAGE($H$368:H453)</f>
        <v>50000000</v>
      </c>
      <c r="J453" s="288"/>
      <c r="K453" s="288"/>
      <c r="L453" s="288"/>
      <c r="M453" s="288">
        <f t="shared" si="57"/>
        <v>50000000</v>
      </c>
      <c r="N453" s="287">
        <f>AVERAGE($M$368:M453)</f>
        <v>50000000</v>
      </c>
      <c r="O453" s="288"/>
      <c r="P453" s="288"/>
      <c r="Q453" s="288"/>
      <c r="R453" s="288">
        <f t="shared" si="58"/>
        <v>230000000</v>
      </c>
      <c r="S453" s="287">
        <f>AVERAGE($R$368:R453)</f>
        <v>230000000</v>
      </c>
      <c r="W453" s="288">
        <f t="shared" si="59"/>
        <v>80000000</v>
      </c>
      <c r="X453" s="287">
        <f>AVERAGE($W$368:W453)</f>
        <v>80000000</v>
      </c>
      <c r="Y453" s="288"/>
      <c r="Z453" s="288"/>
      <c r="AA453" s="288"/>
      <c r="AB453" s="288">
        <f t="shared" si="60"/>
        <v>50000000</v>
      </c>
      <c r="AC453" s="287">
        <f>AVERAGE($AB$369:AB453)</f>
        <v>50000000</v>
      </c>
      <c r="AD453" s="288"/>
      <c r="AE453" s="288"/>
      <c r="AF453" s="288"/>
      <c r="AG453" s="167">
        <f t="shared" si="61"/>
        <v>78300000</v>
      </c>
      <c r="AH453" s="287">
        <f>AVERAGE($AG$368:AG453)</f>
        <v>78300000</v>
      </c>
      <c r="AQ453" s="289">
        <v>10000000</v>
      </c>
      <c r="AR453" s="259">
        <f>AVERAGE($AQ$368:AQ453)</f>
        <v>10000000</v>
      </c>
    </row>
    <row r="454" spans="1:44">
      <c r="A454" s="115">
        <v>44648</v>
      </c>
      <c r="B454" s="12">
        <v>4.2599999999999999E-2</v>
      </c>
      <c r="C454" s="34">
        <f>AVERAGE($B$368:B454)</f>
        <v>4.2600000000000075E-2</v>
      </c>
      <c r="D454" s="287">
        <f t="shared" si="55"/>
        <v>100000000</v>
      </c>
      <c r="E454" s="287">
        <f>AVERAGE($D$368:D454)</f>
        <v>100000000</v>
      </c>
      <c r="F454" s="115"/>
      <c r="G454" s="115"/>
      <c r="H454" s="287">
        <f t="shared" si="56"/>
        <v>50000000</v>
      </c>
      <c r="I454" s="287">
        <f>AVERAGE($H$368:H454)</f>
        <v>50000000</v>
      </c>
      <c r="J454" s="288"/>
      <c r="K454" s="288"/>
      <c r="L454" s="288"/>
      <c r="M454" s="288">
        <f t="shared" si="57"/>
        <v>50000000</v>
      </c>
      <c r="N454" s="287">
        <f>AVERAGE($M$368:M454)</f>
        <v>50000000</v>
      </c>
      <c r="O454" s="288"/>
      <c r="P454" s="288"/>
      <c r="Q454" s="288"/>
      <c r="R454" s="288">
        <f t="shared" si="58"/>
        <v>230000000</v>
      </c>
      <c r="S454" s="287">
        <f>AVERAGE($R$368:R454)</f>
        <v>230000000</v>
      </c>
      <c r="W454" s="288">
        <f t="shared" si="59"/>
        <v>80000000</v>
      </c>
      <c r="X454" s="287">
        <f>AVERAGE($W$368:W454)</f>
        <v>80000000</v>
      </c>
      <c r="Y454" s="288"/>
      <c r="Z454" s="288"/>
      <c r="AA454" s="288"/>
      <c r="AB454" s="288">
        <f t="shared" si="60"/>
        <v>50000000</v>
      </c>
      <c r="AC454" s="287">
        <f>AVERAGE($AB$369:AB454)</f>
        <v>50000000</v>
      </c>
      <c r="AD454" s="288"/>
      <c r="AE454" s="288"/>
      <c r="AF454" s="288"/>
      <c r="AG454" s="167">
        <f t="shared" si="61"/>
        <v>78300000</v>
      </c>
      <c r="AH454" s="287">
        <f>AVERAGE($AG$368:AG454)</f>
        <v>78300000</v>
      </c>
      <c r="AQ454" s="289">
        <v>10000000</v>
      </c>
      <c r="AR454" s="259">
        <f>AVERAGE($AQ$368:AQ454)</f>
        <v>10000000</v>
      </c>
    </row>
    <row r="455" spans="1:44">
      <c r="A455" s="115">
        <v>44649</v>
      </c>
      <c r="B455" s="12">
        <v>4.2599999999999999E-2</v>
      </c>
      <c r="C455" s="34">
        <f>AVERAGE($B$368:B455)</f>
        <v>4.2600000000000075E-2</v>
      </c>
      <c r="D455" s="287">
        <f t="shared" si="55"/>
        <v>100000000</v>
      </c>
      <c r="E455" s="287">
        <f>AVERAGE($D$368:D455)</f>
        <v>100000000</v>
      </c>
      <c r="F455" s="115"/>
      <c r="G455" s="115"/>
      <c r="H455" s="287">
        <f t="shared" si="56"/>
        <v>50000000</v>
      </c>
      <c r="I455" s="287">
        <f>AVERAGE($H$368:H455)</f>
        <v>50000000</v>
      </c>
      <c r="J455" s="288"/>
      <c r="K455" s="288"/>
      <c r="L455" s="288"/>
      <c r="M455" s="288">
        <f t="shared" si="57"/>
        <v>50000000</v>
      </c>
      <c r="N455" s="287">
        <f>AVERAGE($M$368:M455)</f>
        <v>50000000</v>
      </c>
      <c r="O455" s="288"/>
      <c r="P455" s="288"/>
      <c r="Q455" s="288"/>
      <c r="R455" s="288">
        <f t="shared" si="58"/>
        <v>230000000</v>
      </c>
      <c r="S455" s="287">
        <f>AVERAGE($R$368:R455)</f>
        <v>230000000</v>
      </c>
      <c r="W455" s="288">
        <f t="shared" si="59"/>
        <v>80000000</v>
      </c>
      <c r="X455" s="287">
        <f>AVERAGE($W$368:W455)</f>
        <v>80000000</v>
      </c>
      <c r="Y455" s="288"/>
      <c r="Z455" s="288"/>
      <c r="AA455" s="288"/>
      <c r="AB455" s="288">
        <f t="shared" si="60"/>
        <v>50000000</v>
      </c>
      <c r="AC455" s="287">
        <f>AVERAGE($AB$369:AB455)</f>
        <v>50000000</v>
      </c>
      <c r="AD455" s="288"/>
      <c r="AE455" s="288"/>
      <c r="AF455" s="288"/>
      <c r="AG455" s="167">
        <f t="shared" si="61"/>
        <v>78300000</v>
      </c>
      <c r="AH455" s="287">
        <f>AVERAGE($AG$368:AG455)</f>
        <v>78300000</v>
      </c>
      <c r="AQ455" s="289">
        <v>10000000</v>
      </c>
      <c r="AR455" s="259">
        <f>AVERAGE($AQ$368:AQ455)</f>
        <v>10000000</v>
      </c>
    </row>
    <row r="456" spans="1:44">
      <c r="A456" s="115">
        <v>44650</v>
      </c>
      <c r="B456" s="12">
        <v>4.2599999999999999E-2</v>
      </c>
      <c r="C456" s="34">
        <f>AVERAGE($B$368:B456)</f>
        <v>4.2600000000000075E-2</v>
      </c>
      <c r="D456" s="287">
        <f t="shared" si="55"/>
        <v>100000000</v>
      </c>
      <c r="E456" s="287">
        <f>AVERAGE($D$368:D456)</f>
        <v>100000000</v>
      </c>
      <c r="F456" s="115"/>
      <c r="G456" s="115"/>
      <c r="H456" s="287">
        <f t="shared" si="56"/>
        <v>50000000</v>
      </c>
      <c r="I456" s="287">
        <f>AVERAGE($H$368:H456)</f>
        <v>50000000</v>
      </c>
      <c r="J456" s="288"/>
      <c r="K456" s="288"/>
      <c r="L456" s="288"/>
      <c r="M456" s="288">
        <f t="shared" si="57"/>
        <v>50000000</v>
      </c>
      <c r="N456" s="287">
        <f>AVERAGE($M$368:M456)</f>
        <v>50000000</v>
      </c>
      <c r="O456" s="288"/>
      <c r="P456" s="288"/>
      <c r="Q456" s="288"/>
      <c r="R456" s="288">
        <f t="shared" si="58"/>
        <v>230000000</v>
      </c>
      <c r="S456" s="287">
        <f>AVERAGE($R$368:R456)</f>
        <v>230000000</v>
      </c>
      <c r="W456" s="288">
        <f t="shared" si="59"/>
        <v>80000000</v>
      </c>
      <c r="X456" s="287">
        <f>AVERAGE($W$368:W456)</f>
        <v>80000000</v>
      </c>
      <c r="Y456" s="288"/>
      <c r="Z456" s="288"/>
      <c r="AA456" s="288"/>
      <c r="AB456" s="288">
        <f t="shared" si="60"/>
        <v>50000000</v>
      </c>
      <c r="AC456" s="287">
        <f>AVERAGE($AB$369:AB456)</f>
        <v>50000000</v>
      </c>
      <c r="AD456" s="288"/>
      <c r="AE456" s="288"/>
      <c r="AF456" s="288"/>
      <c r="AG456" s="167">
        <f t="shared" si="61"/>
        <v>78300000</v>
      </c>
      <c r="AH456" s="287">
        <f>AVERAGE($AG$368:AG456)</f>
        <v>78300000</v>
      </c>
      <c r="AQ456" s="289">
        <v>10000000</v>
      </c>
      <c r="AR456" s="259">
        <f>AVERAGE($AQ$368:AQ456)</f>
        <v>10000000</v>
      </c>
    </row>
    <row r="457" spans="1:44">
      <c r="A457" s="115">
        <v>44651</v>
      </c>
      <c r="B457" s="12">
        <v>4.2599999999999999E-2</v>
      </c>
      <c r="C457" s="34">
        <f>AVERAGE($B$368:B457)</f>
        <v>4.2600000000000082E-2</v>
      </c>
      <c r="D457" s="287">
        <f t="shared" si="55"/>
        <v>100000000</v>
      </c>
      <c r="E457" s="287">
        <f>AVERAGE($D$368:D457)</f>
        <v>100000000</v>
      </c>
      <c r="F457" s="115"/>
      <c r="G457" s="115"/>
      <c r="H457" s="287">
        <f t="shared" si="56"/>
        <v>50000000</v>
      </c>
      <c r="I457" s="287">
        <f>AVERAGE($H$368:H457)</f>
        <v>50000000</v>
      </c>
      <c r="J457" s="288"/>
      <c r="K457" s="288"/>
      <c r="L457" s="288"/>
      <c r="M457" s="288">
        <f t="shared" si="57"/>
        <v>50000000</v>
      </c>
      <c r="N457" s="287">
        <f>AVERAGE($M$368:M457)</f>
        <v>50000000</v>
      </c>
      <c r="O457" s="288"/>
      <c r="P457" s="288"/>
      <c r="Q457" s="288"/>
      <c r="R457" s="288">
        <f t="shared" si="58"/>
        <v>230000000</v>
      </c>
      <c r="S457" s="287">
        <f>AVERAGE($R$368:R457)</f>
        <v>230000000</v>
      </c>
      <c r="W457" s="288">
        <f t="shared" si="59"/>
        <v>80000000</v>
      </c>
      <c r="X457" s="287">
        <f>AVERAGE($W$368:W457)</f>
        <v>80000000</v>
      </c>
      <c r="Y457" s="288"/>
      <c r="Z457" s="288"/>
      <c r="AA457" s="288"/>
      <c r="AB457" s="288">
        <f t="shared" si="60"/>
        <v>50000000</v>
      </c>
      <c r="AC457" s="287">
        <f>AVERAGE($AB$369:AB457)</f>
        <v>50000000</v>
      </c>
      <c r="AD457" s="288"/>
      <c r="AE457" s="288"/>
      <c r="AF457" s="288"/>
      <c r="AG457" s="167">
        <f t="shared" si="61"/>
        <v>78300000</v>
      </c>
      <c r="AH457" s="287">
        <f>AVERAGE($AG$368:AG457)</f>
        <v>78300000</v>
      </c>
      <c r="AQ457" s="289">
        <v>10000000</v>
      </c>
      <c r="AR457" s="259">
        <f>AVERAGE($AQ$368:AQ457)</f>
        <v>10000000</v>
      </c>
    </row>
    <row r="458" spans="1:44">
      <c r="A458" s="115">
        <v>44652</v>
      </c>
      <c r="B458" s="12">
        <v>4.2599999999999999E-2</v>
      </c>
      <c r="C458" s="34">
        <f>AVERAGE($B$368:B458)</f>
        <v>4.2600000000000082E-2</v>
      </c>
      <c r="D458" s="287">
        <f t="shared" si="55"/>
        <v>100000000</v>
      </c>
      <c r="E458" s="287">
        <f>AVERAGE($D$368:D458)</f>
        <v>100000000</v>
      </c>
      <c r="F458" s="115"/>
      <c r="G458" s="115"/>
      <c r="H458" s="287">
        <f t="shared" si="56"/>
        <v>50000000</v>
      </c>
      <c r="I458" s="287">
        <f>AVERAGE($H$368:H458)</f>
        <v>50000000</v>
      </c>
      <c r="J458" s="288"/>
      <c r="K458" s="288"/>
      <c r="L458" s="288"/>
      <c r="M458" s="288">
        <f t="shared" si="57"/>
        <v>50000000</v>
      </c>
      <c r="N458" s="287">
        <f>AVERAGE($M$368:M458)</f>
        <v>50000000</v>
      </c>
      <c r="O458" s="288"/>
      <c r="P458" s="288"/>
      <c r="Q458" s="288"/>
      <c r="R458" s="288">
        <f t="shared" si="58"/>
        <v>230000000</v>
      </c>
      <c r="S458" s="287">
        <f>AVERAGE($R$368:R458)</f>
        <v>230000000</v>
      </c>
      <c r="W458" s="288">
        <f t="shared" si="59"/>
        <v>80000000</v>
      </c>
      <c r="X458" s="287">
        <f>AVERAGE($W$368:W458)</f>
        <v>80000000</v>
      </c>
      <c r="Y458" s="288"/>
      <c r="Z458" s="288"/>
      <c r="AA458" s="288"/>
      <c r="AB458" s="288">
        <f t="shared" si="60"/>
        <v>50000000</v>
      </c>
      <c r="AC458" s="287">
        <f>AVERAGE($AB$369:AB458)</f>
        <v>50000000</v>
      </c>
      <c r="AD458" s="288"/>
      <c r="AE458" s="288"/>
      <c r="AF458" s="288"/>
      <c r="AG458" s="167">
        <f t="shared" si="61"/>
        <v>78300000</v>
      </c>
      <c r="AH458" s="287">
        <f>AVERAGE($AG$368:AG458)</f>
        <v>78300000</v>
      </c>
      <c r="AQ458" s="289">
        <v>10000000</v>
      </c>
      <c r="AR458" s="259">
        <f>AVERAGE($AQ$368:AQ458)</f>
        <v>10000000</v>
      </c>
    </row>
    <row r="459" spans="1:44">
      <c r="A459" s="115">
        <v>44653</v>
      </c>
      <c r="B459" s="12">
        <v>4.2599999999999999E-2</v>
      </c>
      <c r="C459" s="34">
        <f>AVERAGE($B$368:B459)</f>
        <v>4.2600000000000082E-2</v>
      </c>
      <c r="D459" s="287">
        <f t="shared" si="55"/>
        <v>100000000</v>
      </c>
      <c r="E459" s="287">
        <f>AVERAGE($D$368:D459)</f>
        <v>100000000</v>
      </c>
      <c r="F459" s="115"/>
      <c r="G459" s="115"/>
      <c r="H459" s="287">
        <f t="shared" si="56"/>
        <v>50000000</v>
      </c>
      <c r="I459" s="287">
        <f>AVERAGE($H$368:H459)</f>
        <v>50000000</v>
      </c>
      <c r="J459" s="288"/>
      <c r="K459" s="288"/>
      <c r="L459" s="288"/>
      <c r="M459" s="288">
        <f t="shared" si="57"/>
        <v>50000000</v>
      </c>
      <c r="N459" s="287">
        <f>AVERAGE($M$368:M459)</f>
        <v>50000000</v>
      </c>
      <c r="O459" s="288"/>
      <c r="P459" s="288"/>
      <c r="Q459" s="288"/>
      <c r="R459" s="288">
        <f t="shared" si="58"/>
        <v>230000000</v>
      </c>
      <c r="S459" s="287">
        <f>AVERAGE($R$368:R459)</f>
        <v>230000000</v>
      </c>
      <c r="W459" s="288">
        <f t="shared" si="59"/>
        <v>80000000</v>
      </c>
      <c r="X459" s="287">
        <f>AVERAGE($W$368:W459)</f>
        <v>80000000</v>
      </c>
      <c r="Y459" s="288"/>
      <c r="Z459" s="288"/>
      <c r="AA459" s="288"/>
      <c r="AB459" s="288">
        <f t="shared" si="60"/>
        <v>50000000</v>
      </c>
      <c r="AC459" s="287">
        <f>AVERAGE($AB$369:AB459)</f>
        <v>50000000</v>
      </c>
      <c r="AD459" s="288"/>
      <c r="AE459" s="288"/>
      <c r="AF459" s="288"/>
      <c r="AG459" s="167">
        <f t="shared" si="61"/>
        <v>78300000</v>
      </c>
      <c r="AH459" s="287">
        <f>AVERAGE($AG$368:AG459)</f>
        <v>78300000</v>
      </c>
      <c r="AQ459" s="289">
        <v>10000000</v>
      </c>
      <c r="AR459" s="259">
        <f>AVERAGE($AQ$368:AQ459)</f>
        <v>10000000</v>
      </c>
    </row>
    <row r="460" spans="1:44">
      <c r="A460" s="115">
        <v>44654</v>
      </c>
      <c r="B460" s="12">
        <v>4.2599999999999999E-2</v>
      </c>
      <c r="C460" s="34">
        <f>AVERAGE($B$368:B460)</f>
        <v>4.2600000000000082E-2</v>
      </c>
      <c r="D460" s="287">
        <f t="shared" si="55"/>
        <v>100000000</v>
      </c>
      <c r="E460" s="287">
        <f>AVERAGE($D$368:D460)</f>
        <v>100000000</v>
      </c>
      <c r="F460" s="115"/>
      <c r="G460" s="115"/>
      <c r="H460" s="287">
        <f t="shared" si="56"/>
        <v>50000000</v>
      </c>
      <c r="I460" s="287">
        <f>AVERAGE($H$368:H460)</f>
        <v>50000000</v>
      </c>
      <c r="J460" s="288"/>
      <c r="K460" s="288"/>
      <c r="L460" s="288"/>
      <c r="M460" s="288">
        <f t="shared" si="57"/>
        <v>50000000</v>
      </c>
      <c r="N460" s="287">
        <f>AVERAGE($M$368:M460)</f>
        <v>50000000</v>
      </c>
      <c r="O460" s="288"/>
      <c r="P460" s="288"/>
      <c r="Q460" s="288"/>
      <c r="R460" s="288">
        <f t="shared" si="58"/>
        <v>230000000</v>
      </c>
      <c r="S460" s="287">
        <f>AVERAGE($R$368:R460)</f>
        <v>230000000</v>
      </c>
      <c r="W460" s="288">
        <f t="shared" si="59"/>
        <v>80000000</v>
      </c>
      <c r="X460" s="287">
        <f>AVERAGE($W$368:W460)</f>
        <v>80000000</v>
      </c>
      <c r="Y460" s="288"/>
      <c r="Z460" s="288"/>
      <c r="AA460" s="288"/>
      <c r="AB460" s="288">
        <f t="shared" si="60"/>
        <v>50000000</v>
      </c>
      <c r="AC460" s="287">
        <f>AVERAGE($AB$369:AB460)</f>
        <v>50000000</v>
      </c>
      <c r="AD460" s="288"/>
      <c r="AE460" s="288"/>
      <c r="AF460" s="288"/>
      <c r="AG460" s="167">
        <f t="shared" si="61"/>
        <v>78300000</v>
      </c>
      <c r="AH460" s="287">
        <f>AVERAGE($AG$368:AG460)</f>
        <v>78300000</v>
      </c>
      <c r="AQ460" s="289">
        <v>10000000</v>
      </c>
      <c r="AR460" s="259">
        <f>AVERAGE($AQ$368:AQ460)</f>
        <v>10000000</v>
      </c>
    </row>
    <row r="461" spans="1:44">
      <c r="A461" s="115">
        <v>44655</v>
      </c>
      <c r="B461" s="12">
        <v>4.2599999999999999E-2</v>
      </c>
      <c r="C461" s="34">
        <f>AVERAGE($B$368:B461)</f>
        <v>4.2600000000000082E-2</v>
      </c>
      <c r="D461" s="287">
        <f t="shared" si="55"/>
        <v>100000000</v>
      </c>
      <c r="E461" s="287">
        <f>AVERAGE($D$368:D461)</f>
        <v>100000000</v>
      </c>
      <c r="F461" s="115"/>
      <c r="G461" s="115"/>
      <c r="H461" s="287">
        <f t="shared" si="56"/>
        <v>50000000</v>
      </c>
      <c r="I461" s="287">
        <f>AVERAGE($H$368:H461)</f>
        <v>50000000</v>
      </c>
      <c r="J461" s="288"/>
      <c r="K461" s="288"/>
      <c r="L461" s="288"/>
      <c r="M461" s="288">
        <f t="shared" si="57"/>
        <v>50000000</v>
      </c>
      <c r="N461" s="287">
        <f>AVERAGE($M$368:M461)</f>
        <v>50000000</v>
      </c>
      <c r="O461" s="288"/>
      <c r="P461" s="288"/>
      <c r="Q461" s="288"/>
      <c r="R461" s="288">
        <f t="shared" si="58"/>
        <v>230000000</v>
      </c>
      <c r="S461" s="287">
        <f>AVERAGE($R$368:R461)</f>
        <v>230000000</v>
      </c>
      <c r="W461" s="288">
        <f t="shared" si="59"/>
        <v>80000000</v>
      </c>
      <c r="X461" s="287">
        <f>AVERAGE($W$368:W461)</f>
        <v>80000000</v>
      </c>
      <c r="Y461" s="288"/>
      <c r="Z461" s="288"/>
      <c r="AA461" s="288"/>
      <c r="AB461" s="288">
        <f t="shared" si="60"/>
        <v>50000000</v>
      </c>
      <c r="AC461" s="287">
        <f>AVERAGE($AB$369:AB461)</f>
        <v>50000000</v>
      </c>
      <c r="AD461" s="288"/>
      <c r="AE461" s="288"/>
      <c r="AF461" s="288"/>
      <c r="AG461" s="167">
        <f t="shared" si="61"/>
        <v>78300000</v>
      </c>
      <c r="AH461" s="287">
        <f>AVERAGE($AG$368:AG461)</f>
        <v>78300000</v>
      </c>
      <c r="AQ461" s="289">
        <v>10000000</v>
      </c>
      <c r="AR461" s="259">
        <f>AVERAGE($AQ$368:AQ461)</f>
        <v>10000000</v>
      </c>
    </row>
    <row r="462" spans="1:44">
      <c r="A462" s="115">
        <v>44656</v>
      </c>
      <c r="B462" s="12">
        <v>4.2599999999999999E-2</v>
      </c>
      <c r="C462" s="34">
        <f>AVERAGE($B$368:B462)</f>
        <v>4.2600000000000082E-2</v>
      </c>
      <c r="D462" s="287">
        <f t="shared" si="55"/>
        <v>100000000</v>
      </c>
      <c r="E462" s="287">
        <f>AVERAGE($D$368:D462)</f>
        <v>100000000</v>
      </c>
      <c r="F462" s="115"/>
      <c r="G462" s="115"/>
      <c r="H462" s="287">
        <f t="shared" si="56"/>
        <v>50000000</v>
      </c>
      <c r="I462" s="287">
        <f>AVERAGE($H$368:H462)</f>
        <v>50000000</v>
      </c>
      <c r="J462" s="288"/>
      <c r="K462" s="288"/>
      <c r="L462" s="288"/>
      <c r="M462" s="288">
        <f t="shared" si="57"/>
        <v>50000000</v>
      </c>
      <c r="N462" s="287">
        <f>AVERAGE($M$368:M462)</f>
        <v>50000000</v>
      </c>
      <c r="O462" s="288"/>
      <c r="P462" s="288"/>
      <c r="Q462" s="288"/>
      <c r="R462" s="288">
        <f t="shared" si="58"/>
        <v>230000000</v>
      </c>
      <c r="S462" s="287">
        <f>AVERAGE($R$368:R462)</f>
        <v>230000000</v>
      </c>
      <c r="W462" s="288">
        <f t="shared" si="59"/>
        <v>80000000</v>
      </c>
      <c r="X462" s="287">
        <f>AVERAGE($W$368:W462)</f>
        <v>80000000</v>
      </c>
      <c r="Y462" s="288"/>
      <c r="Z462" s="288"/>
      <c r="AA462" s="288"/>
      <c r="AB462" s="288">
        <f t="shared" si="60"/>
        <v>50000000</v>
      </c>
      <c r="AC462" s="287">
        <f>AVERAGE($AB$369:AB462)</f>
        <v>50000000</v>
      </c>
      <c r="AD462" s="288"/>
      <c r="AE462" s="288"/>
      <c r="AF462" s="288"/>
      <c r="AG462" s="167">
        <f t="shared" si="61"/>
        <v>78300000</v>
      </c>
      <c r="AH462" s="287">
        <f>AVERAGE($AG$368:AG462)</f>
        <v>78300000</v>
      </c>
      <c r="AQ462" s="289">
        <v>10000000</v>
      </c>
      <c r="AR462" s="259">
        <f>AVERAGE($AQ$368:AQ462)</f>
        <v>10000000</v>
      </c>
    </row>
    <row r="463" spans="1:44">
      <c r="A463" s="115">
        <v>44657</v>
      </c>
      <c r="B463" s="12">
        <v>4.2599999999999999E-2</v>
      </c>
      <c r="C463" s="34">
        <f>AVERAGE($B$368:B463)</f>
        <v>4.2600000000000082E-2</v>
      </c>
      <c r="D463" s="287">
        <f t="shared" si="55"/>
        <v>100000000</v>
      </c>
      <c r="E463" s="287">
        <f>AVERAGE($D$368:D463)</f>
        <v>100000000</v>
      </c>
      <c r="F463" s="115"/>
      <c r="G463" s="115"/>
      <c r="H463" s="287">
        <f t="shared" si="56"/>
        <v>50000000</v>
      </c>
      <c r="I463" s="287">
        <f>AVERAGE($H$368:H463)</f>
        <v>50000000</v>
      </c>
      <c r="J463" s="288"/>
      <c r="K463" s="288"/>
      <c r="L463" s="288"/>
      <c r="M463" s="288">
        <f t="shared" si="57"/>
        <v>50000000</v>
      </c>
      <c r="N463" s="287">
        <f>AVERAGE($M$368:M463)</f>
        <v>50000000</v>
      </c>
      <c r="O463" s="288"/>
      <c r="P463" s="288"/>
      <c r="Q463" s="288"/>
      <c r="R463" s="288">
        <f t="shared" si="58"/>
        <v>230000000</v>
      </c>
      <c r="S463" s="287">
        <f>AVERAGE($R$368:R463)</f>
        <v>230000000</v>
      </c>
      <c r="W463" s="288">
        <f t="shared" si="59"/>
        <v>80000000</v>
      </c>
      <c r="X463" s="287">
        <f>AVERAGE($W$368:W463)</f>
        <v>80000000</v>
      </c>
      <c r="Y463" s="288"/>
      <c r="Z463" s="288"/>
      <c r="AA463" s="288"/>
      <c r="AB463" s="288">
        <f t="shared" si="60"/>
        <v>50000000</v>
      </c>
      <c r="AC463" s="287">
        <f>AVERAGE($AB$369:AB463)</f>
        <v>50000000</v>
      </c>
      <c r="AD463" s="288"/>
      <c r="AE463" s="288"/>
      <c r="AF463" s="288"/>
      <c r="AG463" s="167">
        <f t="shared" si="61"/>
        <v>78300000</v>
      </c>
      <c r="AH463" s="287">
        <f>AVERAGE($AG$368:AG463)</f>
        <v>78300000</v>
      </c>
      <c r="AQ463" s="289">
        <v>10000000</v>
      </c>
      <c r="AR463" s="259">
        <f>AVERAGE($AQ$368:AQ463)</f>
        <v>10000000</v>
      </c>
    </row>
    <row r="464" spans="1:44">
      <c r="A464" s="115">
        <v>44658</v>
      </c>
      <c r="B464" s="12">
        <v>4.2599999999999999E-2</v>
      </c>
      <c r="C464" s="34">
        <f>AVERAGE($B$368:B464)</f>
        <v>4.2600000000000082E-2</v>
      </c>
      <c r="D464" s="287">
        <f t="shared" si="55"/>
        <v>100000000</v>
      </c>
      <c r="E464" s="287">
        <f>AVERAGE($D$368:D464)</f>
        <v>100000000</v>
      </c>
      <c r="F464" s="115"/>
      <c r="G464" s="115"/>
      <c r="H464" s="287">
        <f t="shared" si="56"/>
        <v>50000000</v>
      </c>
      <c r="I464" s="287">
        <f>AVERAGE($H$368:H464)</f>
        <v>50000000</v>
      </c>
      <c r="J464" s="288"/>
      <c r="K464" s="288"/>
      <c r="L464" s="288"/>
      <c r="M464" s="288">
        <f t="shared" si="57"/>
        <v>50000000</v>
      </c>
      <c r="N464" s="287">
        <f>AVERAGE($M$368:M464)</f>
        <v>50000000</v>
      </c>
      <c r="O464" s="288"/>
      <c r="P464" s="288"/>
      <c r="Q464" s="288"/>
      <c r="R464" s="288">
        <f t="shared" si="58"/>
        <v>230000000</v>
      </c>
      <c r="S464" s="287">
        <f>AVERAGE($R$368:R464)</f>
        <v>230000000</v>
      </c>
      <c r="W464" s="288">
        <f t="shared" si="59"/>
        <v>80000000</v>
      </c>
      <c r="X464" s="287">
        <f>AVERAGE($W$368:W464)</f>
        <v>80000000</v>
      </c>
      <c r="Y464" s="288"/>
      <c r="Z464" s="288"/>
      <c r="AA464" s="288"/>
      <c r="AB464" s="288">
        <f t="shared" si="60"/>
        <v>50000000</v>
      </c>
      <c r="AC464" s="287">
        <f>AVERAGE($AB$369:AB464)</f>
        <v>50000000</v>
      </c>
      <c r="AD464" s="288"/>
      <c r="AE464" s="288"/>
      <c r="AF464" s="288"/>
      <c r="AG464" s="167">
        <f t="shared" si="61"/>
        <v>78300000</v>
      </c>
      <c r="AH464" s="287">
        <f>AVERAGE($AG$368:AG464)</f>
        <v>78300000</v>
      </c>
      <c r="AQ464" s="289">
        <v>10000000</v>
      </c>
      <c r="AR464" s="259">
        <f>AVERAGE($AQ$368:AQ464)</f>
        <v>10000000</v>
      </c>
    </row>
    <row r="465" spans="1:44">
      <c r="A465" s="115">
        <v>44659</v>
      </c>
      <c r="B465" s="12">
        <v>4.2599999999999999E-2</v>
      </c>
      <c r="C465" s="34">
        <f>AVERAGE($B$368:B465)</f>
        <v>4.2600000000000082E-2</v>
      </c>
      <c r="D465" s="287">
        <f t="shared" si="55"/>
        <v>100000000</v>
      </c>
      <c r="E465" s="287">
        <f>AVERAGE($D$368:D465)</f>
        <v>100000000</v>
      </c>
      <c r="F465" s="115"/>
      <c r="G465" s="115"/>
      <c r="H465" s="287">
        <f t="shared" si="56"/>
        <v>50000000</v>
      </c>
      <c r="I465" s="287">
        <f>AVERAGE($H$368:H465)</f>
        <v>50000000</v>
      </c>
      <c r="J465" s="288"/>
      <c r="K465" s="288"/>
      <c r="L465" s="288"/>
      <c r="M465" s="288">
        <f t="shared" si="57"/>
        <v>50000000</v>
      </c>
      <c r="N465" s="287">
        <f>AVERAGE($M$368:M465)</f>
        <v>50000000</v>
      </c>
      <c r="O465" s="288"/>
      <c r="P465" s="288"/>
      <c r="Q465" s="288"/>
      <c r="R465" s="288">
        <f t="shared" si="58"/>
        <v>230000000</v>
      </c>
      <c r="S465" s="287">
        <f>AVERAGE($R$368:R465)</f>
        <v>230000000</v>
      </c>
      <c r="W465" s="288">
        <f t="shared" si="59"/>
        <v>80000000</v>
      </c>
      <c r="X465" s="287">
        <f>AVERAGE($W$368:W465)</f>
        <v>80000000</v>
      </c>
      <c r="Y465" s="288"/>
      <c r="Z465" s="288"/>
      <c r="AA465" s="288"/>
      <c r="AB465" s="288">
        <f t="shared" si="60"/>
        <v>50000000</v>
      </c>
      <c r="AC465" s="287">
        <f>AVERAGE($AB$369:AB465)</f>
        <v>50000000</v>
      </c>
      <c r="AD465" s="288"/>
      <c r="AE465" s="288"/>
      <c r="AF465" s="288"/>
      <c r="AG465" s="167">
        <f t="shared" si="61"/>
        <v>78300000</v>
      </c>
      <c r="AH465" s="287">
        <f>AVERAGE($AG$368:AG465)</f>
        <v>78300000</v>
      </c>
      <c r="AQ465" s="289">
        <v>10000000</v>
      </c>
      <c r="AR465" s="259">
        <f>AVERAGE($AQ$368:AQ465)</f>
        <v>10000000</v>
      </c>
    </row>
    <row r="466" spans="1:44">
      <c r="A466" s="115">
        <v>44660</v>
      </c>
      <c r="B466" s="12">
        <v>4.2599999999999999E-2</v>
      </c>
      <c r="C466" s="34">
        <f>AVERAGE($B$368:B466)</f>
        <v>4.2600000000000082E-2</v>
      </c>
      <c r="D466" s="287">
        <f t="shared" si="55"/>
        <v>100000000</v>
      </c>
      <c r="E466" s="287">
        <f>AVERAGE($D$368:D466)</f>
        <v>100000000</v>
      </c>
      <c r="F466" s="115"/>
      <c r="G466" s="115"/>
      <c r="H466" s="287">
        <f t="shared" si="56"/>
        <v>50000000</v>
      </c>
      <c r="I466" s="287">
        <f>AVERAGE($H$368:H466)</f>
        <v>50000000</v>
      </c>
      <c r="J466" s="288"/>
      <c r="K466" s="288"/>
      <c r="L466" s="288"/>
      <c r="M466" s="288">
        <f t="shared" si="57"/>
        <v>50000000</v>
      </c>
      <c r="N466" s="287">
        <f>AVERAGE($M$368:M466)</f>
        <v>50000000</v>
      </c>
      <c r="O466" s="288"/>
      <c r="P466" s="288"/>
      <c r="Q466" s="288"/>
      <c r="R466" s="288">
        <f t="shared" si="58"/>
        <v>230000000</v>
      </c>
      <c r="S466" s="287">
        <f>AVERAGE($R$368:R466)</f>
        <v>230000000</v>
      </c>
      <c r="W466" s="288">
        <f t="shared" si="59"/>
        <v>80000000</v>
      </c>
      <c r="X466" s="287">
        <f>AVERAGE($W$368:W466)</f>
        <v>80000000</v>
      </c>
      <c r="Y466" s="288"/>
      <c r="Z466" s="288"/>
      <c r="AA466" s="288"/>
      <c r="AB466" s="288">
        <f t="shared" si="60"/>
        <v>50000000</v>
      </c>
      <c r="AC466" s="287">
        <f>AVERAGE($AB$369:AB466)</f>
        <v>50000000</v>
      </c>
      <c r="AD466" s="288"/>
      <c r="AE466" s="288"/>
      <c r="AF466" s="288"/>
      <c r="AG466" s="167">
        <f t="shared" si="61"/>
        <v>78300000</v>
      </c>
      <c r="AH466" s="287">
        <f>AVERAGE($AG$368:AG466)</f>
        <v>78300000</v>
      </c>
      <c r="AQ466" s="289">
        <v>10000000</v>
      </c>
      <c r="AR466" s="259">
        <f>AVERAGE($AQ$368:AQ466)</f>
        <v>10000000</v>
      </c>
    </row>
    <row r="467" spans="1:44">
      <c r="A467" s="115">
        <v>44661</v>
      </c>
      <c r="B467" s="12">
        <v>4.2599999999999999E-2</v>
      </c>
      <c r="C467" s="34">
        <f>AVERAGE($B$368:B467)</f>
        <v>4.2600000000000089E-2</v>
      </c>
      <c r="D467" s="287">
        <f t="shared" si="55"/>
        <v>100000000</v>
      </c>
      <c r="E467" s="287">
        <f>AVERAGE($D$368:D467)</f>
        <v>100000000</v>
      </c>
      <c r="F467" s="115"/>
      <c r="G467" s="115"/>
      <c r="H467" s="287">
        <f t="shared" si="56"/>
        <v>50000000</v>
      </c>
      <c r="I467" s="287">
        <f>AVERAGE($H$368:H467)</f>
        <v>50000000</v>
      </c>
      <c r="J467" s="288"/>
      <c r="K467" s="288"/>
      <c r="L467" s="288"/>
      <c r="M467" s="288">
        <f t="shared" si="57"/>
        <v>50000000</v>
      </c>
      <c r="N467" s="287">
        <f>AVERAGE($M$368:M467)</f>
        <v>50000000</v>
      </c>
      <c r="O467" s="288"/>
      <c r="P467" s="288"/>
      <c r="Q467" s="288"/>
      <c r="R467" s="288">
        <f t="shared" si="58"/>
        <v>230000000</v>
      </c>
      <c r="S467" s="287">
        <f>AVERAGE($R$368:R467)</f>
        <v>230000000</v>
      </c>
      <c r="W467" s="288">
        <f t="shared" si="59"/>
        <v>80000000</v>
      </c>
      <c r="X467" s="287">
        <f>AVERAGE($W$368:W467)</f>
        <v>80000000</v>
      </c>
      <c r="Y467" s="288"/>
      <c r="Z467" s="288"/>
      <c r="AA467" s="288"/>
      <c r="AB467" s="288">
        <f t="shared" si="60"/>
        <v>50000000</v>
      </c>
      <c r="AC467" s="287">
        <f>AVERAGE($AB$369:AB467)</f>
        <v>50000000</v>
      </c>
      <c r="AD467" s="288"/>
      <c r="AE467" s="288"/>
      <c r="AF467" s="288"/>
      <c r="AG467" s="167">
        <f t="shared" si="61"/>
        <v>78300000</v>
      </c>
      <c r="AH467" s="287">
        <f>AVERAGE($AG$368:AG467)</f>
        <v>78300000</v>
      </c>
      <c r="AQ467" s="289">
        <v>10000000</v>
      </c>
      <c r="AR467" s="259">
        <f>AVERAGE($AQ$368:AQ467)</f>
        <v>10000000</v>
      </c>
    </row>
    <row r="468" spans="1:44">
      <c r="A468" s="115">
        <v>44662</v>
      </c>
      <c r="B468" s="12">
        <v>4.2599999999999999E-2</v>
      </c>
      <c r="C468" s="34">
        <f>AVERAGE($B$368:B468)</f>
        <v>4.2600000000000089E-2</v>
      </c>
      <c r="D468" s="287">
        <f t="shared" si="55"/>
        <v>100000000</v>
      </c>
      <c r="E468" s="287">
        <f>AVERAGE($D$368:D468)</f>
        <v>100000000</v>
      </c>
      <c r="F468" s="115"/>
      <c r="G468" s="115"/>
      <c r="H468" s="287">
        <f t="shared" si="56"/>
        <v>50000000</v>
      </c>
      <c r="I468" s="287">
        <f>AVERAGE($H$368:H468)</f>
        <v>50000000</v>
      </c>
      <c r="J468" s="288"/>
      <c r="K468" s="288"/>
      <c r="L468" s="288"/>
      <c r="M468" s="288">
        <f t="shared" si="57"/>
        <v>50000000</v>
      </c>
      <c r="N468" s="287">
        <f>AVERAGE($M$368:M468)</f>
        <v>50000000</v>
      </c>
      <c r="O468" s="288"/>
      <c r="P468" s="288"/>
      <c r="Q468" s="288"/>
      <c r="R468" s="288">
        <f t="shared" si="58"/>
        <v>230000000</v>
      </c>
      <c r="S468" s="287">
        <f>AVERAGE($R$368:R468)</f>
        <v>230000000</v>
      </c>
      <c r="W468" s="288">
        <f t="shared" si="59"/>
        <v>80000000</v>
      </c>
      <c r="X468" s="287">
        <f>AVERAGE($W$368:W468)</f>
        <v>80000000</v>
      </c>
      <c r="Y468" s="288"/>
      <c r="Z468" s="288"/>
      <c r="AA468" s="288"/>
      <c r="AB468" s="288">
        <f t="shared" si="60"/>
        <v>50000000</v>
      </c>
      <c r="AC468" s="287">
        <f>AVERAGE($AB$369:AB468)</f>
        <v>50000000</v>
      </c>
      <c r="AD468" s="288"/>
      <c r="AE468" s="288"/>
      <c r="AF468" s="288"/>
      <c r="AG468" s="167">
        <f t="shared" si="61"/>
        <v>78300000</v>
      </c>
      <c r="AH468" s="287">
        <f>AVERAGE($AG$368:AG468)</f>
        <v>78300000</v>
      </c>
      <c r="AQ468" s="289">
        <v>10000000</v>
      </c>
      <c r="AR468" s="259">
        <f>AVERAGE($AQ$368:AQ468)</f>
        <v>10000000</v>
      </c>
    </row>
    <row r="469" spans="1:44">
      <c r="A469" s="115">
        <v>44663</v>
      </c>
      <c r="B469" s="12">
        <v>4.2599999999999999E-2</v>
      </c>
      <c r="C469" s="34">
        <f>AVERAGE($B$368:B469)</f>
        <v>4.2600000000000089E-2</v>
      </c>
      <c r="D469" s="287">
        <f t="shared" si="55"/>
        <v>100000000</v>
      </c>
      <c r="E469" s="287">
        <f>AVERAGE($D$368:D469)</f>
        <v>100000000</v>
      </c>
      <c r="F469" s="115"/>
      <c r="G469" s="115"/>
      <c r="H469" s="287">
        <f t="shared" si="56"/>
        <v>50000000</v>
      </c>
      <c r="I469" s="287">
        <f>AVERAGE($H$368:H469)</f>
        <v>50000000</v>
      </c>
      <c r="J469" s="288"/>
      <c r="K469" s="288"/>
      <c r="L469" s="288"/>
      <c r="M469" s="288">
        <f t="shared" si="57"/>
        <v>50000000</v>
      </c>
      <c r="N469" s="287">
        <f>AVERAGE($M$368:M469)</f>
        <v>50000000</v>
      </c>
      <c r="O469" s="288"/>
      <c r="P469" s="288"/>
      <c r="Q469" s="288"/>
      <c r="R469" s="288">
        <f t="shared" si="58"/>
        <v>230000000</v>
      </c>
      <c r="S469" s="287">
        <f>AVERAGE($R$368:R469)</f>
        <v>230000000</v>
      </c>
      <c r="W469" s="288">
        <f t="shared" si="59"/>
        <v>80000000</v>
      </c>
      <c r="X469" s="287">
        <f>AVERAGE($W$368:W469)</f>
        <v>80000000</v>
      </c>
      <c r="Y469" s="288"/>
      <c r="Z469" s="288"/>
      <c r="AA469" s="288"/>
      <c r="AB469" s="288">
        <f t="shared" si="60"/>
        <v>50000000</v>
      </c>
      <c r="AC469" s="287">
        <f>AVERAGE($AB$369:AB469)</f>
        <v>50000000</v>
      </c>
      <c r="AD469" s="288"/>
      <c r="AE469" s="288"/>
      <c r="AF469" s="288"/>
      <c r="AG469" s="167">
        <f t="shared" si="61"/>
        <v>78300000</v>
      </c>
      <c r="AH469" s="287">
        <f>AVERAGE($AG$368:AG469)</f>
        <v>78300000</v>
      </c>
      <c r="AQ469" s="289">
        <v>10000000</v>
      </c>
      <c r="AR469" s="259">
        <f>AVERAGE($AQ$368:AQ469)</f>
        <v>10000000</v>
      </c>
    </row>
    <row r="470" spans="1:44">
      <c r="A470" s="115">
        <v>44664</v>
      </c>
      <c r="B470" s="12">
        <v>4.2599999999999999E-2</v>
      </c>
      <c r="C470" s="34">
        <f>AVERAGE($B$368:B470)</f>
        <v>4.2600000000000089E-2</v>
      </c>
      <c r="D470" s="287">
        <f t="shared" si="55"/>
        <v>100000000</v>
      </c>
      <c r="E470" s="287">
        <f>AVERAGE($D$368:D470)</f>
        <v>100000000</v>
      </c>
      <c r="F470" s="115"/>
      <c r="G470" s="115"/>
      <c r="H470" s="287">
        <f t="shared" si="56"/>
        <v>50000000</v>
      </c>
      <c r="I470" s="287">
        <f>AVERAGE($H$368:H470)</f>
        <v>50000000</v>
      </c>
      <c r="J470" s="288"/>
      <c r="K470" s="288"/>
      <c r="L470" s="288"/>
      <c r="M470" s="288">
        <f t="shared" si="57"/>
        <v>50000000</v>
      </c>
      <c r="N470" s="287">
        <f>AVERAGE($M$368:M470)</f>
        <v>50000000</v>
      </c>
      <c r="O470" s="288"/>
      <c r="P470" s="288"/>
      <c r="Q470" s="288"/>
      <c r="R470" s="288">
        <f t="shared" si="58"/>
        <v>230000000</v>
      </c>
      <c r="S470" s="287">
        <f>AVERAGE($R$368:R470)</f>
        <v>230000000</v>
      </c>
      <c r="W470" s="288">
        <f t="shared" si="59"/>
        <v>80000000</v>
      </c>
      <c r="X470" s="287">
        <f>AVERAGE($W$368:W470)</f>
        <v>80000000</v>
      </c>
      <c r="Y470" s="288"/>
      <c r="Z470" s="288"/>
      <c r="AA470" s="288"/>
      <c r="AB470" s="288">
        <f t="shared" si="60"/>
        <v>50000000</v>
      </c>
      <c r="AC470" s="287">
        <f>AVERAGE($AB$369:AB470)</f>
        <v>50000000</v>
      </c>
      <c r="AD470" s="288"/>
      <c r="AE470" s="288"/>
      <c r="AF470" s="288"/>
      <c r="AG470" s="167">
        <f t="shared" si="61"/>
        <v>78300000</v>
      </c>
      <c r="AH470" s="287">
        <f>AVERAGE($AG$368:AG470)</f>
        <v>78300000</v>
      </c>
      <c r="AQ470" s="289">
        <v>10000000</v>
      </c>
      <c r="AR470" s="259">
        <f>AVERAGE($AQ$368:AQ470)</f>
        <v>10000000</v>
      </c>
    </row>
    <row r="471" spans="1:44">
      <c r="A471" s="115">
        <v>44665</v>
      </c>
      <c r="B471" s="12">
        <v>4.2599999999999999E-2</v>
      </c>
      <c r="C471" s="34">
        <f>AVERAGE($B$368:B471)</f>
        <v>4.2600000000000089E-2</v>
      </c>
      <c r="D471" s="287">
        <f t="shared" si="55"/>
        <v>100000000</v>
      </c>
      <c r="E471" s="287">
        <f>AVERAGE($D$368:D471)</f>
        <v>100000000</v>
      </c>
      <c r="F471" s="115"/>
      <c r="G471" s="115"/>
      <c r="H471" s="287">
        <f t="shared" si="56"/>
        <v>50000000</v>
      </c>
      <c r="I471" s="287">
        <f>AVERAGE($H$368:H471)</f>
        <v>50000000</v>
      </c>
      <c r="J471" s="288"/>
      <c r="K471" s="288"/>
      <c r="L471" s="288"/>
      <c r="M471" s="288">
        <f t="shared" si="57"/>
        <v>50000000</v>
      </c>
      <c r="N471" s="287">
        <f>AVERAGE($M$368:M471)</f>
        <v>50000000</v>
      </c>
      <c r="O471" s="288"/>
      <c r="P471" s="288"/>
      <c r="Q471" s="288"/>
      <c r="R471" s="288">
        <f t="shared" si="58"/>
        <v>230000000</v>
      </c>
      <c r="S471" s="287">
        <f>AVERAGE($R$368:R471)</f>
        <v>230000000</v>
      </c>
      <c r="W471" s="288">
        <f t="shared" si="59"/>
        <v>80000000</v>
      </c>
      <c r="X471" s="287">
        <f>AVERAGE($W$368:W471)</f>
        <v>80000000</v>
      </c>
      <c r="Y471" s="288"/>
      <c r="Z471" s="288"/>
      <c r="AA471" s="288"/>
      <c r="AB471" s="288">
        <f t="shared" si="60"/>
        <v>50000000</v>
      </c>
      <c r="AC471" s="287">
        <f>AVERAGE($AB$369:AB471)</f>
        <v>50000000</v>
      </c>
      <c r="AD471" s="288"/>
      <c r="AE471" s="288"/>
      <c r="AF471" s="288"/>
      <c r="AG471" s="167">
        <f t="shared" si="61"/>
        <v>78300000</v>
      </c>
      <c r="AH471" s="287">
        <f>AVERAGE($AG$368:AG471)</f>
        <v>78300000</v>
      </c>
      <c r="AQ471" s="289">
        <v>10000000</v>
      </c>
      <c r="AR471" s="259">
        <f>AVERAGE($AQ$368:AQ471)</f>
        <v>10000000</v>
      </c>
    </row>
    <row r="472" spans="1:44">
      <c r="A472" s="115">
        <v>44666</v>
      </c>
      <c r="B472" s="12">
        <v>4.2599999999999999E-2</v>
      </c>
      <c r="C472" s="34">
        <f>AVERAGE($B$368:B472)</f>
        <v>4.2600000000000089E-2</v>
      </c>
      <c r="D472" s="287">
        <f t="shared" si="55"/>
        <v>100000000</v>
      </c>
      <c r="E472" s="287">
        <f>AVERAGE($D$368:D472)</f>
        <v>100000000</v>
      </c>
      <c r="F472" s="115"/>
      <c r="G472" s="115"/>
      <c r="H472" s="287">
        <f t="shared" si="56"/>
        <v>50000000</v>
      </c>
      <c r="I472" s="287">
        <f>AVERAGE($H$368:H472)</f>
        <v>50000000</v>
      </c>
      <c r="J472" s="288"/>
      <c r="K472" s="288"/>
      <c r="L472" s="288"/>
      <c r="M472" s="288">
        <f t="shared" si="57"/>
        <v>50000000</v>
      </c>
      <c r="N472" s="287">
        <f>AVERAGE($M$368:M472)</f>
        <v>50000000</v>
      </c>
      <c r="O472" s="288"/>
      <c r="P472" s="288"/>
      <c r="Q472" s="288"/>
      <c r="R472" s="288">
        <f t="shared" si="58"/>
        <v>230000000</v>
      </c>
      <c r="S472" s="287">
        <f>AVERAGE($R$368:R472)</f>
        <v>230000000</v>
      </c>
      <c r="W472" s="288">
        <f t="shared" si="59"/>
        <v>80000000</v>
      </c>
      <c r="X472" s="287">
        <f>AVERAGE($W$368:W472)</f>
        <v>80000000</v>
      </c>
      <c r="Y472" s="288"/>
      <c r="Z472" s="288"/>
      <c r="AA472" s="288"/>
      <c r="AB472" s="288">
        <f t="shared" si="60"/>
        <v>50000000</v>
      </c>
      <c r="AC472" s="287">
        <f>AVERAGE($AB$369:AB472)</f>
        <v>50000000</v>
      </c>
      <c r="AD472" s="288"/>
      <c r="AE472" s="288"/>
      <c r="AF472" s="288"/>
      <c r="AG472" s="167">
        <f t="shared" si="61"/>
        <v>78300000</v>
      </c>
      <c r="AH472" s="287">
        <f>AVERAGE($AG$368:AG472)</f>
        <v>78300000</v>
      </c>
      <c r="AQ472" s="289">
        <v>10000000</v>
      </c>
      <c r="AR472" s="259">
        <f>AVERAGE($AQ$368:AQ472)</f>
        <v>10000000</v>
      </c>
    </row>
    <row r="473" spans="1:44">
      <c r="A473" s="115">
        <v>44667</v>
      </c>
      <c r="B473" s="12">
        <v>4.2599999999999999E-2</v>
      </c>
      <c r="C473" s="34">
        <f>AVERAGE($B$368:B473)</f>
        <v>4.2600000000000096E-2</v>
      </c>
      <c r="D473" s="287">
        <f t="shared" si="55"/>
        <v>100000000</v>
      </c>
      <c r="E473" s="287">
        <f>AVERAGE($D$368:D473)</f>
        <v>100000000</v>
      </c>
      <c r="F473" s="115"/>
      <c r="G473" s="115"/>
      <c r="H473" s="287">
        <f t="shared" si="56"/>
        <v>50000000</v>
      </c>
      <c r="I473" s="287">
        <f>AVERAGE($H$368:H473)</f>
        <v>50000000</v>
      </c>
      <c r="J473" s="288"/>
      <c r="K473" s="288"/>
      <c r="L473" s="288"/>
      <c r="M473" s="288">
        <f t="shared" si="57"/>
        <v>50000000</v>
      </c>
      <c r="N473" s="287">
        <f>AVERAGE($M$368:M473)</f>
        <v>50000000</v>
      </c>
      <c r="O473" s="288"/>
      <c r="P473" s="288"/>
      <c r="Q473" s="288"/>
      <c r="R473" s="288">
        <f t="shared" si="58"/>
        <v>230000000</v>
      </c>
      <c r="S473" s="287">
        <f>AVERAGE($R$368:R473)</f>
        <v>230000000</v>
      </c>
      <c r="W473" s="288">
        <f t="shared" si="59"/>
        <v>80000000</v>
      </c>
      <c r="X473" s="287">
        <f>AVERAGE($W$368:W473)</f>
        <v>80000000</v>
      </c>
      <c r="Y473" s="288"/>
      <c r="Z473" s="288"/>
      <c r="AA473" s="288"/>
      <c r="AB473" s="288">
        <f t="shared" si="60"/>
        <v>50000000</v>
      </c>
      <c r="AC473" s="287">
        <f>AVERAGE($AB$369:AB473)</f>
        <v>50000000</v>
      </c>
      <c r="AD473" s="288"/>
      <c r="AE473" s="288"/>
      <c r="AF473" s="288"/>
      <c r="AG473" s="167">
        <f t="shared" si="61"/>
        <v>78300000</v>
      </c>
      <c r="AH473" s="287">
        <f>AVERAGE($AG$368:AG473)</f>
        <v>78300000</v>
      </c>
      <c r="AQ473" s="289">
        <v>10000000</v>
      </c>
      <c r="AR473" s="259">
        <f>AVERAGE($AQ$368:AQ473)</f>
        <v>10000000</v>
      </c>
    </row>
    <row r="474" spans="1:44">
      <c r="A474" s="115">
        <v>44668</v>
      </c>
      <c r="B474" s="12">
        <v>4.2599999999999999E-2</v>
      </c>
      <c r="C474" s="34">
        <f>AVERAGE($B$368:B474)</f>
        <v>4.2600000000000096E-2</v>
      </c>
      <c r="D474" s="287">
        <f t="shared" si="55"/>
        <v>100000000</v>
      </c>
      <c r="E474" s="287">
        <f>AVERAGE($D$368:D474)</f>
        <v>100000000</v>
      </c>
      <c r="F474" s="115"/>
      <c r="G474" s="115"/>
      <c r="H474" s="287">
        <f t="shared" si="56"/>
        <v>50000000</v>
      </c>
      <c r="I474" s="287">
        <f>AVERAGE($H$368:H474)</f>
        <v>50000000</v>
      </c>
      <c r="J474" s="288"/>
      <c r="K474" s="288"/>
      <c r="L474" s="288"/>
      <c r="M474" s="288">
        <f t="shared" si="57"/>
        <v>50000000</v>
      </c>
      <c r="N474" s="287">
        <f>AVERAGE($M$368:M474)</f>
        <v>50000000</v>
      </c>
      <c r="O474" s="288"/>
      <c r="P474" s="288"/>
      <c r="Q474" s="288"/>
      <c r="R474" s="288">
        <f t="shared" si="58"/>
        <v>230000000</v>
      </c>
      <c r="S474" s="287">
        <f>AVERAGE($R$368:R474)</f>
        <v>230000000</v>
      </c>
      <c r="W474" s="288">
        <f t="shared" si="59"/>
        <v>80000000</v>
      </c>
      <c r="X474" s="287">
        <f>AVERAGE($W$368:W474)</f>
        <v>80000000</v>
      </c>
      <c r="Y474" s="288"/>
      <c r="Z474" s="288"/>
      <c r="AA474" s="288"/>
      <c r="AB474" s="288">
        <f t="shared" si="60"/>
        <v>50000000</v>
      </c>
      <c r="AC474" s="287">
        <f>AVERAGE($AB$369:AB474)</f>
        <v>50000000</v>
      </c>
      <c r="AD474" s="288"/>
      <c r="AE474" s="288"/>
      <c r="AF474" s="288"/>
      <c r="AG474" s="167">
        <f t="shared" si="61"/>
        <v>78300000</v>
      </c>
      <c r="AH474" s="287">
        <f>AVERAGE($AG$368:AG474)</f>
        <v>78300000</v>
      </c>
      <c r="AQ474" s="289">
        <v>10000000</v>
      </c>
      <c r="AR474" s="259">
        <f>AVERAGE($AQ$368:AQ474)</f>
        <v>10000000</v>
      </c>
    </row>
    <row r="475" spans="1:44">
      <c r="A475" s="115">
        <v>44669</v>
      </c>
      <c r="B475" s="12">
        <v>4.2599999999999999E-2</v>
      </c>
      <c r="C475" s="34">
        <f>AVERAGE($B$368:B475)</f>
        <v>4.2600000000000096E-2</v>
      </c>
      <c r="D475" s="287">
        <f t="shared" si="55"/>
        <v>100000000</v>
      </c>
      <c r="E475" s="287">
        <f>AVERAGE($D$368:D475)</f>
        <v>100000000</v>
      </c>
      <c r="F475" s="115"/>
      <c r="G475" s="115"/>
      <c r="H475" s="287">
        <f t="shared" si="56"/>
        <v>50000000</v>
      </c>
      <c r="I475" s="287">
        <f>AVERAGE($H$368:H475)</f>
        <v>50000000</v>
      </c>
      <c r="J475" s="288"/>
      <c r="K475" s="288"/>
      <c r="L475" s="288"/>
      <c r="M475" s="288">
        <f t="shared" si="57"/>
        <v>50000000</v>
      </c>
      <c r="N475" s="287">
        <f>AVERAGE($M$368:M475)</f>
        <v>50000000</v>
      </c>
      <c r="O475" s="288"/>
      <c r="P475" s="288"/>
      <c r="Q475" s="288"/>
      <c r="R475" s="288">
        <f t="shared" si="58"/>
        <v>230000000</v>
      </c>
      <c r="S475" s="287">
        <f>AVERAGE($R$368:R475)</f>
        <v>230000000</v>
      </c>
      <c r="W475" s="288">
        <f t="shared" si="59"/>
        <v>80000000</v>
      </c>
      <c r="X475" s="287">
        <f>AVERAGE($W$368:W475)</f>
        <v>80000000</v>
      </c>
      <c r="Y475" s="288"/>
      <c r="Z475" s="288"/>
      <c r="AA475" s="288"/>
      <c r="AB475" s="288">
        <f t="shared" si="60"/>
        <v>50000000</v>
      </c>
      <c r="AC475" s="287">
        <f>AVERAGE($AB$369:AB475)</f>
        <v>50000000</v>
      </c>
      <c r="AD475" s="288"/>
      <c r="AE475" s="288"/>
      <c r="AF475" s="288"/>
      <c r="AG475" s="167">
        <f t="shared" si="61"/>
        <v>78300000</v>
      </c>
      <c r="AH475" s="287">
        <f>AVERAGE($AG$368:AG475)</f>
        <v>78300000</v>
      </c>
      <c r="AQ475" s="289">
        <v>10000000</v>
      </c>
      <c r="AR475" s="259">
        <f>AVERAGE($AQ$368:AQ475)</f>
        <v>10000000</v>
      </c>
    </row>
    <row r="476" spans="1:44">
      <c r="A476" s="115">
        <v>44670</v>
      </c>
      <c r="B476" s="12">
        <v>4.2599999999999999E-2</v>
      </c>
      <c r="C476" s="34">
        <f>AVERAGE($B$368:B476)</f>
        <v>4.2600000000000096E-2</v>
      </c>
      <c r="D476" s="287">
        <f t="shared" si="55"/>
        <v>100000000</v>
      </c>
      <c r="E476" s="287">
        <f>AVERAGE($D$368:D476)</f>
        <v>100000000</v>
      </c>
      <c r="F476" s="115"/>
      <c r="G476" s="115"/>
      <c r="H476" s="287">
        <f t="shared" si="56"/>
        <v>50000000</v>
      </c>
      <c r="I476" s="287">
        <f>AVERAGE($H$368:H476)</f>
        <v>50000000</v>
      </c>
      <c r="J476" s="288"/>
      <c r="K476" s="288"/>
      <c r="L476" s="288"/>
      <c r="M476" s="288">
        <f t="shared" si="57"/>
        <v>50000000</v>
      </c>
      <c r="N476" s="287">
        <f>AVERAGE($M$368:M476)</f>
        <v>50000000</v>
      </c>
      <c r="O476" s="288"/>
      <c r="P476" s="288"/>
      <c r="Q476" s="288"/>
      <c r="R476" s="288">
        <f t="shared" si="58"/>
        <v>230000000</v>
      </c>
      <c r="S476" s="287">
        <f>AVERAGE($R$368:R476)</f>
        <v>230000000</v>
      </c>
      <c r="W476" s="288">
        <f t="shared" si="59"/>
        <v>80000000</v>
      </c>
      <c r="X476" s="287">
        <f>AVERAGE($W$368:W476)</f>
        <v>80000000</v>
      </c>
      <c r="Y476" s="288"/>
      <c r="Z476" s="288"/>
      <c r="AA476" s="288"/>
      <c r="AB476" s="288">
        <f t="shared" si="60"/>
        <v>50000000</v>
      </c>
      <c r="AC476" s="287">
        <f>AVERAGE($AB$369:AB476)</f>
        <v>50000000</v>
      </c>
      <c r="AD476" s="288"/>
      <c r="AE476" s="288"/>
      <c r="AF476" s="288"/>
      <c r="AG476" s="167">
        <f t="shared" si="61"/>
        <v>78300000</v>
      </c>
      <c r="AH476" s="287">
        <f>AVERAGE($AG$368:AG476)</f>
        <v>78300000</v>
      </c>
      <c r="AQ476" s="289">
        <v>10000000</v>
      </c>
      <c r="AR476" s="259">
        <f>AVERAGE($AQ$368:AQ476)</f>
        <v>10000000</v>
      </c>
    </row>
    <row r="477" spans="1:44">
      <c r="A477" s="115">
        <v>44671</v>
      </c>
      <c r="B477" s="12">
        <v>4.2599999999999999E-2</v>
      </c>
      <c r="C477" s="34">
        <f>AVERAGE($B$368:B477)</f>
        <v>4.2600000000000096E-2</v>
      </c>
      <c r="D477" s="287">
        <f t="shared" si="55"/>
        <v>100000000</v>
      </c>
      <c r="E477" s="287">
        <f>AVERAGE($D$368:D477)</f>
        <v>100000000</v>
      </c>
      <c r="F477" s="115"/>
      <c r="G477" s="115"/>
      <c r="H477" s="287">
        <f t="shared" si="56"/>
        <v>50000000</v>
      </c>
      <c r="I477" s="287">
        <f>AVERAGE($H$368:H477)</f>
        <v>50000000</v>
      </c>
      <c r="J477" s="288"/>
      <c r="K477" s="288"/>
      <c r="L477" s="288"/>
      <c r="M477" s="288">
        <f t="shared" si="57"/>
        <v>50000000</v>
      </c>
      <c r="N477" s="287">
        <f>AVERAGE($M$368:M477)</f>
        <v>50000000</v>
      </c>
      <c r="O477" s="288"/>
      <c r="P477" s="288"/>
      <c r="Q477" s="288"/>
      <c r="R477" s="288">
        <f t="shared" si="58"/>
        <v>230000000</v>
      </c>
      <c r="S477" s="287">
        <f>AVERAGE($R$368:R477)</f>
        <v>230000000</v>
      </c>
      <c r="W477" s="288">
        <f t="shared" si="59"/>
        <v>80000000</v>
      </c>
      <c r="X477" s="287">
        <f>AVERAGE($W$368:W477)</f>
        <v>80000000</v>
      </c>
      <c r="Y477" s="288"/>
      <c r="Z477" s="288"/>
      <c r="AA477" s="288"/>
      <c r="AB477" s="288">
        <f t="shared" si="60"/>
        <v>50000000</v>
      </c>
      <c r="AC477" s="287">
        <f>AVERAGE($AB$369:AB477)</f>
        <v>50000000</v>
      </c>
      <c r="AD477" s="288"/>
      <c r="AE477" s="288"/>
      <c r="AF477" s="288"/>
      <c r="AG477" s="167">
        <f t="shared" si="61"/>
        <v>78300000</v>
      </c>
      <c r="AH477" s="287">
        <f>AVERAGE($AG$368:AG477)</f>
        <v>78300000</v>
      </c>
      <c r="AQ477" s="289">
        <v>10000000</v>
      </c>
      <c r="AR477" s="259">
        <f>AVERAGE($AQ$368:AQ477)</f>
        <v>10000000</v>
      </c>
    </row>
    <row r="478" spans="1:44">
      <c r="A478" s="115">
        <v>44672</v>
      </c>
      <c r="B478" s="12">
        <v>4.2599999999999999E-2</v>
      </c>
      <c r="C478" s="34">
        <f>AVERAGE($B$368:B478)</f>
        <v>4.2600000000000096E-2</v>
      </c>
      <c r="D478" s="287">
        <f t="shared" si="55"/>
        <v>100000000</v>
      </c>
      <c r="E478" s="287">
        <f>AVERAGE($D$368:D478)</f>
        <v>100000000</v>
      </c>
      <c r="F478" s="115"/>
      <c r="G478" s="115"/>
      <c r="H478" s="287">
        <f t="shared" si="56"/>
        <v>50000000</v>
      </c>
      <c r="I478" s="287">
        <f>AVERAGE($H$368:H478)</f>
        <v>50000000</v>
      </c>
      <c r="J478" s="288"/>
      <c r="K478" s="288"/>
      <c r="L478" s="288"/>
      <c r="M478" s="288">
        <f t="shared" si="57"/>
        <v>50000000</v>
      </c>
      <c r="N478" s="287">
        <f>AVERAGE($M$368:M478)</f>
        <v>50000000</v>
      </c>
      <c r="O478" s="288"/>
      <c r="P478" s="288"/>
      <c r="Q478" s="288"/>
      <c r="R478" s="288">
        <f t="shared" si="58"/>
        <v>230000000</v>
      </c>
      <c r="S478" s="287">
        <f>AVERAGE($R$368:R478)</f>
        <v>230000000</v>
      </c>
      <c r="W478" s="288">
        <f t="shared" si="59"/>
        <v>80000000</v>
      </c>
      <c r="X478" s="287">
        <f>AVERAGE($W$368:W478)</f>
        <v>80000000</v>
      </c>
      <c r="Y478" s="288"/>
      <c r="Z478" s="288"/>
      <c r="AA478" s="288"/>
      <c r="AB478" s="288">
        <f t="shared" si="60"/>
        <v>50000000</v>
      </c>
      <c r="AC478" s="287">
        <f>AVERAGE($AB$369:AB478)</f>
        <v>50000000</v>
      </c>
      <c r="AD478" s="288"/>
      <c r="AE478" s="288"/>
      <c r="AF478" s="288"/>
      <c r="AG478" s="167">
        <f t="shared" si="61"/>
        <v>78300000</v>
      </c>
      <c r="AH478" s="287">
        <f>AVERAGE($AG$368:AG478)</f>
        <v>78300000</v>
      </c>
      <c r="AQ478" s="289">
        <v>10000000</v>
      </c>
      <c r="AR478" s="259">
        <f>AVERAGE($AQ$368:AQ478)</f>
        <v>10000000</v>
      </c>
    </row>
    <row r="479" spans="1:44">
      <c r="A479" s="115">
        <v>44673</v>
      </c>
      <c r="B479" s="12">
        <v>4.2599999999999999E-2</v>
      </c>
      <c r="C479" s="34">
        <f>AVERAGE($B$368:B479)</f>
        <v>4.2600000000000096E-2</v>
      </c>
      <c r="D479" s="287">
        <f t="shared" si="55"/>
        <v>100000000</v>
      </c>
      <c r="E479" s="287">
        <f>AVERAGE($D$368:D479)</f>
        <v>100000000</v>
      </c>
      <c r="F479" s="115"/>
      <c r="G479" s="115"/>
      <c r="H479" s="287">
        <f t="shared" si="56"/>
        <v>50000000</v>
      </c>
      <c r="I479" s="287">
        <f>AVERAGE($H$368:H479)</f>
        <v>50000000</v>
      </c>
      <c r="J479" s="288"/>
      <c r="K479" s="288"/>
      <c r="L479" s="288"/>
      <c r="M479" s="288">
        <f t="shared" si="57"/>
        <v>50000000</v>
      </c>
      <c r="N479" s="287">
        <f>AVERAGE($M$368:M479)</f>
        <v>50000000</v>
      </c>
      <c r="O479" s="288"/>
      <c r="P479" s="288"/>
      <c r="Q479" s="288"/>
      <c r="R479" s="288">
        <f t="shared" si="58"/>
        <v>230000000</v>
      </c>
      <c r="S479" s="287">
        <f>AVERAGE($R$368:R479)</f>
        <v>230000000</v>
      </c>
      <c r="W479" s="288">
        <f t="shared" si="59"/>
        <v>80000000</v>
      </c>
      <c r="X479" s="287">
        <f>AVERAGE($W$368:W479)</f>
        <v>80000000</v>
      </c>
      <c r="Y479" s="288"/>
      <c r="Z479" s="288"/>
      <c r="AA479" s="288"/>
      <c r="AB479" s="288">
        <f t="shared" si="60"/>
        <v>50000000</v>
      </c>
      <c r="AC479" s="287">
        <f>AVERAGE($AB$369:AB479)</f>
        <v>50000000</v>
      </c>
      <c r="AD479" s="288"/>
      <c r="AE479" s="288"/>
      <c r="AF479" s="288"/>
      <c r="AG479" s="167">
        <f t="shared" si="61"/>
        <v>78300000</v>
      </c>
      <c r="AH479" s="287">
        <f>AVERAGE($AG$368:AG479)</f>
        <v>78300000</v>
      </c>
      <c r="AQ479" s="289">
        <v>10000000</v>
      </c>
      <c r="AR479" s="259">
        <f>AVERAGE($AQ$368:AQ479)</f>
        <v>10000000</v>
      </c>
    </row>
    <row r="480" spans="1:44">
      <c r="A480" s="115">
        <v>44674</v>
      </c>
      <c r="B480" s="12">
        <v>4.2599999999999999E-2</v>
      </c>
      <c r="C480" s="34">
        <f>AVERAGE($B$368:B480)</f>
        <v>4.2600000000000096E-2</v>
      </c>
      <c r="D480" s="287">
        <f t="shared" si="55"/>
        <v>100000000</v>
      </c>
      <c r="E480" s="287">
        <f>AVERAGE($D$368:D480)</f>
        <v>100000000</v>
      </c>
      <c r="F480" s="115"/>
      <c r="G480" s="115"/>
      <c r="H480" s="287">
        <f t="shared" si="56"/>
        <v>50000000</v>
      </c>
      <c r="I480" s="287">
        <f>AVERAGE($H$368:H480)</f>
        <v>50000000</v>
      </c>
      <c r="J480" s="288"/>
      <c r="K480" s="288"/>
      <c r="L480" s="288"/>
      <c r="M480" s="288">
        <f t="shared" si="57"/>
        <v>50000000</v>
      </c>
      <c r="N480" s="287">
        <f>AVERAGE($M$368:M480)</f>
        <v>50000000</v>
      </c>
      <c r="O480" s="288"/>
      <c r="P480" s="288"/>
      <c r="Q480" s="288"/>
      <c r="R480" s="288">
        <f t="shared" si="58"/>
        <v>230000000</v>
      </c>
      <c r="S480" s="287">
        <f>AVERAGE($R$368:R480)</f>
        <v>230000000</v>
      </c>
      <c r="W480" s="288">
        <f t="shared" si="59"/>
        <v>80000000</v>
      </c>
      <c r="X480" s="287">
        <f>AVERAGE($W$368:W480)</f>
        <v>80000000</v>
      </c>
      <c r="Y480" s="288"/>
      <c r="Z480" s="288"/>
      <c r="AA480" s="288"/>
      <c r="AB480" s="288">
        <f t="shared" si="60"/>
        <v>50000000</v>
      </c>
      <c r="AC480" s="287">
        <f>AVERAGE($AB$369:AB480)</f>
        <v>50000000</v>
      </c>
      <c r="AD480" s="288"/>
      <c r="AE480" s="288"/>
      <c r="AF480" s="288"/>
      <c r="AG480" s="167">
        <f t="shared" si="61"/>
        <v>78300000</v>
      </c>
      <c r="AH480" s="287">
        <f>AVERAGE($AG$368:AG480)</f>
        <v>78300000</v>
      </c>
      <c r="AQ480" s="289">
        <v>10000000</v>
      </c>
      <c r="AR480" s="259">
        <f>AVERAGE($AQ$368:AQ480)</f>
        <v>10000000</v>
      </c>
    </row>
    <row r="481" spans="1:44">
      <c r="A481" s="115">
        <v>44675</v>
      </c>
      <c r="B481" s="12">
        <v>4.2599999999999999E-2</v>
      </c>
      <c r="C481" s="34">
        <f>AVERAGE($B$368:B481)</f>
        <v>4.2600000000000103E-2</v>
      </c>
      <c r="D481" s="287">
        <f t="shared" si="55"/>
        <v>100000000</v>
      </c>
      <c r="E481" s="287">
        <f>AVERAGE($D$368:D481)</f>
        <v>100000000</v>
      </c>
      <c r="F481" s="115"/>
      <c r="G481" s="115"/>
      <c r="H481" s="287">
        <f t="shared" si="56"/>
        <v>50000000</v>
      </c>
      <c r="I481" s="287">
        <f>AVERAGE($H$368:H481)</f>
        <v>50000000</v>
      </c>
      <c r="J481" s="288"/>
      <c r="K481" s="288"/>
      <c r="L481" s="288"/>
      <c r="M481" s="288">
        <f t="shared" si="57"/>
        <v>50000000</v>
      </c>
      <c r="N481" s="287">
        <f>AVERAGE($M$368:M481)</f>
        <v>50000000</v>
      </c>
      <c r="O481" s="288"/>
      <c r="P481" s="288"/>
      <c r="Q481" s="288"/>
      <c r="R481" s="288">
        <f t="shared" si="58"/>
        <v>230000000</v>
      </c>
      <c r="S481" s="287">
        <f>AVERAGE($R$368:R481)</f>
        <v>230000000</v>
      </c>
      <c r="W481" s="288">
        <f t="shared" si="59"/>
        <v>80000000</v>
      </c>
      <c r="X481" s="287">
        <f>AVERAGE($W$368:W481)</f>
        <v>80000000</v>
      </c>
      <c r="Y481" s="288"/>
      <c r="Z481" s="288"/>
      <c r="AA481" s="288"/>
      <c r="AB481" s="288">
        <f t="shared" si="60"/>
        <v>50000000</v>
      </c>
      <c r="AC481" s="287">
        <f>AVERAGE($AB$369:AB481)</f>
        <v>50000000</v>
      </c>
      <c r="AD481" s="288"/>
      <c r="AE481" s="288"/>
      <c r="AF481" s="288"/>
      <c r="AG481" s="167">
        <f t="shared" si="61"/>
        <v>78300000</v>
      </c>
      <c r="AH481" s="287">
        <f>AVERAGE($AG$368:AG481)</f>
        <v>78300000</v>
      </c>
      <c r="AQ481" s="289">
        <v>10000000</v>
      </c>
      <c r="AR481" s="259">
        <f>AVERAGE($AQ$368:AQ481)</f>
        <v>10000000</v>
      </c>
    </row>
    <row r="482" spans="1:44">
      <c r="A482" s="115">
        <v>44676</v>
      </c>
      <c r="B482" s="12">
        <v>4.2599999999999999E-2</v>
      </c>
      <c r="C482" s="34">
        <f>AVERAGE($B$368:B482)</f>
        <v>4.2600000000000103E-2</v>
      </c>
      <c r="D482" s="287">
        <f t="shared" si="55"/>
        <v>100000000</v>
      </c>
      <c r="E482" s="287">
        <f>AVERAGE($D$368:D482)</f>
        <v>100000000</v>
      </c>
      <c r="F482" s="115"/>
      <c r="G482" s="115"/>
      <c r="H482" s="287">
        <f t="shared" si="56"/>
        <v>50000000</v>
      </c>
      <c r="I482" s="287">
        <f>AVERAGE($H$368:H482)</f>
        <v>50000000</v>
      </c>
      <c r="J482" s="288"/>
      <c r="K482" s="288"/>
      <c r="L482" s="288"/>
      <c r="M482" s="288">
        <f t="shared" si="57"/>
        <v>50000000</v>
      </c>
      <c r="N482" s="287">
        <f>AVERAGE($M$368:M482)</f>
        <v>50000000</v>
      </c>
      <c r="O482" s="288"/>
      <c r="P482" s="288"/>
      <c r="Q482" s="288"/>
      <c r="R482" s="288">
        <f t="shared" si="58"/>
        <v>230000000</v>
      </c>
      <c r="S482" s="287">
        <f>AVERAGE($R$368:R482)</f>
        <v>230000000</v>
      </c>
      <c r="W482" s="288">
        <f t="shared" si="59"/>
        <v>80000000</v>
      </c>
      <c r="X482" s="287">
        <f>AVERAGE($W$368:W482)</f>
        <v>80000000</v>
      </c>
      <c r="Y482" s="288"/>
      <c r="Z482" s="288"/>
      <c r="AA482" s="288"/>
      <c r="AB482" s="288">
        <f t="shared" si="60"/>
        <v>50000000</v>
      </c>
      <c r="AC482" s="287">
        <f>AVERAGE($AB$369:AB482)</f>
        <v>50000000</v>
      </c>
      <c r="AD482" s="288"/>
      <c r="AE482" s="288"/>
      <c r="AF482" s="288"/>
      <c r="AG482" s="167">
        <f t="shared" si="61"/>
        <v>78300000</v>
      </c>
      <c r="AH482" s="287">
        <f>AVERAGE($AG$368:AG482)</f>
        <v>78300000</v>
      </c>
      <c r="AQ482" s="289">
        <v>10000000</v>
      </c>
      <c r="AR482" s="259">
        <f>AVERAGE($AQ$368:AQ482)</f>
        <v>10000000</v>
      </c>
    </row>
    <row r="483" spans="1:44">
      <c r="A483" s="115">
        <v>44677</v>
      </c>
      <c r="B483" s="12">
        <v>4.2599999999999999E-2</v>
      </c>
      <c r="C483" s="34">
        <f>AVERAGE($B$368:B483)</f>
        <v>4.2600000000000103E-2</v>
      </c>
      <c r="D483" s="287">
        <f t="shared" si="55"/>
        <v>100000000</v>
      </c>
      <c r="E483" s="287">
        <f>AVERAGE($D$368:D483)</f>
        <v>100000000</v>
      </c>
      <c r="F483" s="115"/>
      <c r="G483" s="115"/>
      <c r="H483" s="287">
        <f t="shared" si="56"/>
        <v>50000000</v>
      </c>
      <c r="I483" s="287">
        <f>AVERAGE($H$368:H483)</f>
        <v>50000000</v>
      </c>
      <c r="J483" s="288"/>
      <c r="K483" s="288"/>
      <c r="L483" s="288"/>
      <c r="M483" s="288">
        <f t="shared" si="57"/>
        <v>50000000</v>
      </c>
      <c r="N483" s="287">
        <f>AVERAGE($M$368:M483)</f>
        <v>50000000</v>
      </c>
      <c r="O483" s="288"/>
      <c r="P483" s="288"/>
      <c r="Q483" s="288"/>
      <c r="R483" s="288">
        <f t="shared" si="58"/>
        <v>230000000</v>
      </c>
      <c r="S483" s="287">
        <f>AVERAGE($R$368:R483)</f>
        <v>230000000</v>
      </c>
      <c r="W483" s="288">
        <f t="shared" si="59"/>
        <v>80000000</v>
      </c>
      <c r="X483" s="287">
        <f>AVERAGE($W$368:W483)</f>
        <v>80000000</v>
      </c>
      <c r="Y483" s="288"/>
      <c r="Z483" s="288"/>
      <c r="AA483" s="288"/>
      <c r="AB483" s="288">
        <f t="shared" si="60"/>
        <v>50000000</v>
      </c>
      <c r="AC483" s="287">
        <f>AVERAGE($AB$369:AB483)</f>
        <v>50000000</v>
      </c>
      <c r="AD483" s="288"/>
      <c r="AE483" s="288"/>
      <c r="AF483" s="288"/>
      <c r="AG483" s="167">
        <f t="shared" si="61"/>
        <v>78300000</v>
      </c>
      <c r="AH483" s="287">
        <f>AVERAGE($AG$368:AG483)</f>
        <v>78300000</v>
      </c>
      <c r="AQ483" s="289">
        <v>10000000</v>
      </c>
      <c r="AR483" s="259">
        <f>AVERAGE($AQ$368:AQ483)</f>
        <v>10000000</v>
      </c>
    </row>
    <row r="484" spans="1:44">
      <c r="A484" s="115">
        <v>44678</v>
      </c>
      <c r="B484" s="12">
        <v>4.2599999999999999E-2</v>
      </c>
      <c r="C484" s="34">
        <f>AVERAGE($B$368:B484)</f>
        <v>4.2600000000000103E-2</v>
      </c>
      <c r="D484" s="287">
        <f t="shared" si="55"/>
        <v>100000000</v>
      </c>
      <c r="E484" s="287">
        <f>AVERAGE($D$368:D484)</f>
        <v>100000000</v>
      </c>
      <c r="F484" s="115"/>
      <c r="G484" s="115"/>
      <c r="H484" s="287">
        <f t="shared" si="56"/>
        <v>50000000</v>
      </c>
      <c r="I484" s="287">
        <f>AVERAGE($H$368:H484)</f>
        <v>50000000</v>
      </c>
      <c r="J484" s="288"/>
      <c r="K484" s="288"/>
      <c r="L484" s="288"/>
      <c r="M484" s="288">
        <f t="shared" si="57"/>
        <v>50000000</v>
      </c>
      <c r="N484" s="287">
        <f>AVERAGE($M$368:M484)</f>
        <v>50000000</v>
      </c>
      <c r="O484" s="288"/>
      <c r="P484" s="288"/>
      <c r="Q484" s="288"/>
      <c r="R484" s="288">
        <f t="shared" si="58"/>
        <v>230000000</v>
      </c>
      <c r="S484" s="287">
        <f>AVERAGE($R$368:R484)</f>
        <v>230000000</v>
      </c>
      <c r="W484" s="288">
        <f t="shared" si="59"/>
        <v>80000000</v>
      </c>
      <c r="X484" s="287">
        <f>AVERAGE($W$368:W484)</f>
        <v>80000000</v>
      </c>
      <c r="Y484" s="288"/>
      <c r="Z484" s="288"/>
      <c r="AA484" s="288"/>
      <c r="AB484" s="288">
        <f t="shared" si="60"/>
        <v>50000000</v>
      </c>
      <c r="AC484" s="287">
        <f>AVERAGE($AB$369:AB484)</f>
        <v>50000000</v>
      </c>
      <c r="AD484" s="288"/>
      <c r="AE484" s="288"/>
      <c r="AF484" s="288"/>
      <c r="AG484" s="167">
        <f t="shared" si="61"/>
        <v>78300000</v>
      </c>
      <c r="AH484" s="287">
        <f>AVERAGE($AG$368:AG484)</f>
        <v>78300000</v>
      </c>
      <c r="AQ484" s="289">
        <v>10000000</v>
      </c>
      <c r="AR484" s="259">
        <f>AVERAGE($AQ$368:AQ484)</f>
        <v>10000000</v>
      </c>
    </row>
    <row r="485" spans="1:44">
      <c r="A485" s="115">
        <v>44679</v>
      </c>
      <c r="B485" s="12">
        <v>4.2599999999999999E-2</v>
      </c>
      <c r="C485" s="34">
        <f>AVERAGE($B$368:B485)</f>
        <v>4.2600000000000103E-2</v>
      </c>
      <c r="D485" s="287">
        <f t="shared" si="55"/>
        <v>100000000</v>
      </c>
      <c r="E485" s="287">
        <f>AVERAGE($D$368:D485)</f>
        <v>100000000</v>
      </c>
      <c r="F485" s="115"/>
      <c r="G485" s="115"/>
      <c r="H485" s="287">
        <f t="shared" si="56"/>
        <v>50000000</v>
      </c>
      <c r="I485" s="287">
        <f>AVERAGE($H$368:H485)</f>
        <v>50000000</v>
      </c>
      <c r="J485" s="288"/>
      <c r="K485" s="288"/>
      <c r="L485" s="288"/>
      <c r="M485" s="288">
        <f t="shared" si="57"/>
        <v>50000000</v>
      </c>
      <c r="N485" s="287">
        <f>AVERAGE($M$368:M485)</f>
        <v>50000000</v>
      </c>
      <c r="O485" s="288"/>
      <c r="P485" s="288"/>
      <c r="Q485" s="288"/>
      <c r="R485" s="288">
        <f t="shared" si="58"/>
        <v>230000000</v>
      </c>
      <c r="S485" s="287">
        <f>AVERAGE($R$368:R485)</f>
        <v>230000000</v>
      </c>
      <c r="W485" s="288">
        <f t="shared" si="59"/>
        <v>80000000</v>
      </c>
      <c r="X485" s="287">
        <f>AVERAGE($W$368:W485)</f>
        <v>80000000</v>
      </c>
      <c r="Y485" s="288"/>
      <c r="Z485" s="288"/>
      <c r="AA485" s="288"/>
      <c r="AB485" s="288">
        <f t="shared" si="60"/>
        <v>50000000</v>
      </c>
      <c r="AC485" s="287">
        <f>AVERAGE($AB$369:AB485)</f>
        <v>50000000</v>
      </c>
      <c r="AD485" s="288"/>
      <c r="AE485" s="288"/>
      <c r="AF485" s="288"/>
      <c r="AG485" s="167">
        <f t="shared" si="61"/>
        <v>78300000</v>
      </c>
      <c r="AH485" s="287">
        <f>AVERAGE($AG$368:AG485)</f>
        <v>78300000</v>
      </c>
      <c r="AQ485" s="289">
        <v>10000000</v>
      </c>
      <c r="AR485" s="259">
        <f>AVERAGE($AQ$368:AQ485)</f>
        <v>10000000</v>
      </c>
    </row>
    <row r="486" spans="1:44">
      <c r="A486" s="115">
        <v>44680</v>
      </c>
      <c r="B486" s="12">
        <v>4.2599999999999999E-2</v>
      </c>
      <c r="C486" s="34">
        <f>AVERAGE($B$368:B486)</f>
        <v>4.2600000000000103E-2</v>
      </c>
      <c r="D486" s="287">
        <f t="shared" si="55"/>
        <v>100000000</v>
      </c>
      <c r="E486" s="287">
        <f>AVERAGE($D$368:D486)</f>
        <v>100000000</v>
      </c>
      <c r="F486" s="115"/>
      <c r="G486" s="115"/>
      <c r="H486" s="287">
        <f t="shared" si="56"/>
        <v>50000000</v>
      </c>
      <c r="I486" s="287">
        <f>AVERAGE($H$368:H486)</f>
        <v>50000000</v>
      </c>
      <c r="J486" s="288"/>
      <c r="K486" s="288"/>
      <c r="L486" s="288"/>
      <c r="M486" s="288">
        <f t="shared" si="57"/>
        <v>50000000</v>
      </c>
      <c r="N486" s="287">
        <f>AVERAGE($M$368:M486)</f>
        <v>50000000</v>
      </c>
      <c r="O486" s="288"/>
      <c r="P486" s="288"/>
      <c r="Q486" s="288"/>
      <c r="R486" s="288">
        <f t="shared" si="58"/>
        <v>230000000</v>
      </c>
      <c r="S486" s="287">
        <f>AVERAGE($R$368:R486)</f>
        <v>230000000</v>
      </c>
      <c r="W486" s="288">
        <f t="shared" si="59"/>
        <v>80000000</v>
      </c>
      <c r="X486" s="287">
        <f>AVERAGE($W$368:W486)</f>
        <v>80000000</v>
      </c>
      <c r="Y486" s="288"/>
      <c r="Z486" s="288"/>
      <c r="AA486" s="288"/>
      <c r="AB486" s="288">
        <f t="shared" si="60"/>
        <v>50000000</v>
      </c>
      <c r="AC486" s="287">
        <f>AVERAGE($AB$369:AB486)</f>
        <v>50000000</v>
      </c>
      <c r="AD486" s="288"/>
      <c r="AE486" s="288"/>
      <c r="AF486" s="288"/>
      <c r="AG486" s="167">
        <f t="shared" si="61"/>
        <v>78300000</v>
      </c>
      <c r="AH486" s="287">
        <f>AVERAGE($AG$368:AG486)</f>
        <v>78300000</v>
      </c>
      <c r="AQ486" s="289">
        <v>10000000</v>
      </c>
      <c r="AR486" s="259">
        <f>AVERAGE($AQ$368:AQ486)</f>
        <v>10000000</v>
      </c>
    </row>
    <row r="487" spans="1:44">
      <c r="A487" s="115">
        <v>44681</v>
      </c>
      <c r="B487" s="12">
        <v>4.2599999999999999E-2</v>
      </c>
      <c r="C487" s="34">
        <f>AVERAGE($B$368:B487)</f>
        <v>4.2600000000000103E-2</v>
      </c>
      <c r="D487" s="287">
        <f t="shared" si="55"/>
        <v>100000000</v>
      </c>
      <c r="E487" s="287">
        <f>AVERAGE($D$368:D487)</f>
        <v>100000000</v>
      </c>
      <c r="F487" s="115"/>
      <c r="G487" s="115"/>
      <c r="H487" s="287">
        <f t="shared" si="56"/>
        <v>50000000</v>
      </c>
      <c r="I487" s="287">
        <f>AVERAGE($H$368:H487)</f>
        <v>50000000</v>
      </c>
      <c r="J487" s="288"/>
      <c r="K487" s="288"/>
      <c r="L487" s="288"/>
      <c r="M487" s="288">
        <f t="shared" si="57"/>
        <v>50000000</v>
      </c>
      <c r="N487" s="287">
        <f>AVERAGE($M$368:M487)</f>
        <v>50000000</v>
      </c>
      <c r="O487" s="288"/>
      <c r="P487" s="288"/>
      <c r="Q487" s="288"/>
      <c r="R487" s="288">
        <f t="shared" si="58"/>
        <v>230000000</v>
      </c>
      <c r="S487" s="287">
        <f>AVERAGE($R$368:R487)</f>
        <v>230000000</v>
      </c>
      <c r="W487" s="288">
        <f t="shared" si="59"/>
        <v>80000000</v>
      </c>
      <c r="X487" s="287">
        <f>AVERAGE($W$368:W487)</f>
        <v>80000000</v>
      </c>
      <c r="Y487" s="288"/>
      <c r="Z487" s="288"/>
      <c r="AA487" s="288"/>
      <c r="AB487" s="288">
        <f t="shared" si="60"/>
        <v>50000000</v>
      </c>
      <c r="AC487" s="287">
        <f>AVERAGE($AB$369:AB487)</f>
        <v>50000000</v>
      </c>
      <c r="AD487" s="288"/>
      <c r="AE487" s="288"/>
      <c r="AF487" s="288"/>
      <c r="AG487" s="167">
        <f t="shared" si="61"/>
        <v>78300000</v>
      </c>
      <c r="AH487" s="287">
        <f>AVERAGE($AG$368:AG487)</f>
        <v>78300000</v>
      </c>
      <c r="AQ487" s="289">
        <v>10000000</v>
      </c>
      <c r="AR487" s="259">
        <f>AVERAGE($AQ$368:AQ487)</f>
        <v>10000000</v>
      </c>
    </row>
    <row r="488" spans="1:44">
      <c r="A488" s="115">
        <v>44682</v>
      </c>
      <c r="B488" s="12">
        <v>4.2599999999999999E-2</v>
      </c>
      <c r="C488" s="34">
        <f>AVERAGE($B$368:B488)</f>
        <v>4.2600000000000103E-2</v>
      </c>
      <c r="D488" s="287">
        <f t="shared" si="55"/>
        <v>100000000</v>
      </c>
      <c r="E488" s="287">
        <f>AVERAGE($D$368:D488)</f>
        <v>100000000</v>
      </c>
      <c r="F488" s="115"/>
      <c r="G488" s="115"/>
      <c r="H488" s="287">
        <f t="shared" si="56"/>
        <v>50000000</v>
      </c>
      <c r="I488" s="287">
        <f>AVERAGE($H$368:H488)</f>
        <v>50000000</v>
      </c>
      <c r="J488" s="288"/>
      <c r="K488" s="288"/>
      <c r="L488" s="288"/>
      <c r="M488" s="288">
        <f t="shared" si="57"/>
        <v>50000000</v>
      </c>
      <c r="N488" s="287">
        <f>AVERAGE($M$368:M488)</f>
        <v>50000000</v>
      </c>
      <c r="O488" s="288"/>
      <c r="P488" s="288"/>
      <c r="Q488" s="288"/>
      <c r="R488" s="288">
        <f t="shared" si="58"/>
        <v>230000000</v>
      </c>
      <c r="S488" s="287">
        <f>AVERAGE($R$368:R488)</f>
        <v>230000000</v>
      </c>
      <c r="W488" s="288">
        <f t="shared" si="59"/>
        <v>80000000</v>
      </c>
      <c r="X488" s="287">
        <f>AVERAGE($W$368:W488)</f>
        <v>80000000</v>
      </c>
      <c r="Y488" s="288"/>
      <c r="Z488" s="288"/>
      <c r="AA488" s="288"/>
      <c r="AB488" s="288">
        <f t="shared" si="60"/>
        <v>50000000</v>
      </c>
      <c r="AC488" s="287">
        <f>AVERAGE($AB$369:AB488)</f>
        <v>50000000</v>
      </c>
      <c r="AD488" s="288"/>
      <c r="AE488" s="288"/>
      <c r="AF488" s="288"/>
      <c r="AG488" s="167">
        <f t="shared" si="61"/>
        <v>78300000</v>
      </c>
      <c r="AH488" s="287">
        <f>AVERAGE($AG$368:AG488)</f>
        <v>78300000</v>
      </c>
      <c r="AQ488" s="289">
        <v>10000000</v>
      </c>
      <c r="AR488" s="259">
        <f>AVERAGE($AQ$368:AQ488)</f>
        <v>10000000</v>
      </c>
    </row>
    <row r="489" spans="1:44">
      <c r="A489" s="115">
        <v>44683</v>
      </c>
      <c r="B489" s="12">
        <v>4.2599999999999999E-2</v>
      </c>
      <c r="C489" s="34">
        <f>AVERAGE($B$368:B489)</f>
        <v>4.2600000000000103E-2</v>
      </c>
      <c r="D489" s="287">
        <f t="shared" si="55"/>
        <v>100000000</v>
      </c>
      <c r="E489" s="287">
        <f>AVERAGE($D$368:D489)</f>
        <v>100000000</v>
      </c>
      <c r="F489" s="115"/>
      <c r="G489" s="115"/>
      <c r="H489" s="287">
        <f t="shared" si="56"/>
        <v>50000000</v>
      </c>
      <c r="I489" s="287">
        <f>AVERAGE($H$368:H489)</f>
        <v>50000000</v>
      </c>
      <c r="J489" s="288"/>
      <c r="K489" s="288"/>
      <c r="L489" s="288"/>
      <c r="M489" s="288">
        <f t="shared" si="57"/>
        <v>50000000</v>
      </c>
      <c r="N489" s="287">
        <f>AVERAGE($M$368:M489)</f>
        <v>50000000</v>
      </c>
      <c r="O489" s="288"/>
      <c r="P489" s="288"/>
      <c r="Q489" s="288"/>
      <c r="R489" s="288">
        <f t="shared" si="58"/>
        <v>230000000</v>
      </c>
      <c r="S489" s="287">
        <f>AVERAGE($R$368:R489)</f>
        <v>230000000</v>
      </c>
      <c r="W489" s="288">
        <f t="shared" si="59"/>
        <v>80000000</v>
      </c>
      <c r="X489" s="287">
        <f>AVERAGE($W$368:W489)</f>
        <v>80000000</v>
      </c>
      <c r="Y489" s="288"/>
      <c r="Z489" s="288"/>
      <c r="AA489" s="288"/>
      <c r="AB489" s="288">
        <f t="shared" si="60"/>
        <v>50000000</v>
      </c>
      <c r="AC489" s="287">
        <f>AVERAGE($AB$369:AB489)</f>
        <v>50000000</v>
      </c>
      <c r="AD489" s="288"/>
      <c r="AE489" s="288"/>
      <c r="AF489" s="288"/>
      <c r="AG489" s="167">
        <f t="shared" si="61"/>
        <v>78300000</v>
      </c>
      <c r="AH489" s="287">
        <f>AVERAGE($AG$368:AG489)</f>
        <v>78300000</v>
      </c>
      <c r="AQ489" s="289">
        <v>10000000</v>
      </c>
      <c r="AR489" s="259">
        <f>AVERAGE($AQ$368:AQ489)</f>
        <v>10000000</v>
      </c>
    </row>
    <row r="490" spans="1:44">
      <c r="A490" s="115">
        <v>44684</v>
      </c>
      <c r="B490" s="12">
        <v>4.2599999999999999E-2</v>
      </c>
      <c r="C490" s="34">
        <f>AVERAGE($B$368:B490)</f>
        <v>4.260000000000011E-2</v>
      </c>
      <c r="D490" s="287">
        <f t="shared" si="55"/>
        <v>100000000</v>
      </c>
      <c r="E490" s="287">
        <f>AVERAGE($D$368:D490)</f>
        <v>100000000</v>
      </c>
      <c r="F490" s="115"/>
      <c r="G490" s="115"/>
      <c r="H490" s="287">
        <f t="shared" si="56"/>
        <v>50000000</v>
      </c>
      <c r="I490" s="287">
        <f>AVERAGE($H$368:H490)</f>
        <v>50000000</v>
      </c>
      <c r="J490" s="288"/>
      <c r="K490" s="288"/>
      <c r="L490" s="288"/>
      <c r="M490" s="288">
        <f t="shared" si="57"/>
        <v>50000000</v>
      </c>
      <c r="N490" s="287">
        <f>AVERAGE($M$368:M490)</f>
        <v>50000000</v>
      </c>
      <c r="O490" s="288"/>
      <c r="P490" s="288"/>
      <c r="Q490" s="288"/>
      <c r="R490" s="288">
        <f t="shared" si="58"/>
        <v>230000000</v>
      </c>
      <c r="S490" s="287">
        <f>AVERAGE($R$368:R490)</f>
        <v>230000000</v>
      </c>
      <c r="W490" s="288">
        <f t="shared" si="59"/>
        <v>80000000</v>
      </c>
      <c r="X490" s="287">
        <f>AVERAGE($W$368:W490)</f>
        <v>80000000</v>
      </c>
      <c r="Y490" s="288"/>
      <c r="Z490" s="288"/>
      <c r="AA490" s="288"/>
      <c r="AB490" s="288">
        <f t="shared" si="60"/>
        <v>50000000</v>
      </c>
      <c r="AC490" s="287">
        <f>AVERAGE($AB$369:AB490)</f>
        <v>50000000</v>
      </c>
      <c r="AD490" s="288"/>
      <c r="AE490" s="288"/>
      <c r="AF490" s="288"/>
      <c r="AG490" s="167">
        <f t="shared" si="61"/>
        <v>78300000</v>
      </c>
      <c r="AH490" s="287">
        <f>AVERAGE($AG$368:AG490)</f>
        <v>78300000</v>
      </c>
      <c r="AQ490" s="289">
        <v>10000000</v>
      </c>
      <c r="AR490" s="259">
        <f>AVERAGE($AQ$368:AQ490)</f>
        <v>10000000</v>
      </c>
    </row>
    <row r="491" spans="1:44">
      <c r="A491" s="115">
        <v>44685</v>
      </c>
      <c r="B491" s="12">
        <v>4.2599999999999999E-2</v>
      </c>
      <c r="C491" s="34">
        <f>AVERAGE($B$368:B491)</f>
        <v>4.260000000000011E-2</v>
      </c>
      <c r="D491" s="287">
        <f t="shared" si="55"/>
        <v>100000000</v>
      </c>
      <c r="E491" s="287">
        <f>AVERAGE($D$368:D491)</f>
        <v>100000000</v>
      </c>
      <c r="F491" s="115"/>
      <c r="G491" s="115"/>
      <c r="H491" s="287">
        <f t="shared" si="56"/>
        <v>50000000</v>
      </c>
      <c r="I491" s="287">
        <f>AVERAGE($H$368:H491)</f>
        <v>50000000</v>
      </c>
      <c r="J491" s="288"/>
      <c r="K491" s="288"/>
      <c r="L491" s="288"/>
      <c r="M491" s="288">
        <f t="shared" si="57"/>
        <v>50000000</v>
      </c>
      <c r="N491" s="287">
        <f>AVERAGE($M$368:M491)</f>
        <v>50000000</v>
      </c>
      <c r="O491" s="288"/>
      <c r="P491" s="288"/>
      <c r="Q491" s="288"/>
      <c r="R491" s="288">
        <f t="shared" si="58"/>
        <v>230000000</v>
      </c>
      <c r="S491" s="287">
        <f>AVERAGE($R$368:R491)</f>
        <v>230000000</v>
      </c>
      <c r="W491" s="288">
        <f t="shared" si="59"/>
        <v>80000000</v>
      </c>
      <c r="X491" s="287">
        <f>AVERAGE($W$368:W491)</f>
        <v>80000000</v>
      </c>
      <c r="Y491" s="288"/>
      <c r="Z491" s="288"/>
      <c r="AA491" s="288"/>
      <c r="AB491" s="288">
        <f t="shared" si="60"/>
        <v>50000000</v>
      </c>
      <c r="AC491" s="287">
        <f>AVERAGE($AB$369:AB491)</f>
        <v>50000000</v>
      </c>
      <c r="AD491" s="288"/>
      <c r="AE491" s="288"/>
      <c r="AF491" s="288"/>
      <c r="AG491" s="167">
        <f t="shared" si="61"/>
        <v>78300000</v>
      </c>
      <c r="AH491" s="287">
        <f>AVERAGE($AG$368:AG491)</f>
        <v>78300000</v>
      </c>
      <c r="AQ491" s="289">
        <v>10000000</v>
      </c>
      <c r="AR491" s="259">
        <f>AVERAGE($AQ$368:AQ491)</f>
        <v>10000000</v>
      </c>
    </row>
    <row r="492" spans="1:44">
      <c r="A492" s="115">
        <v>44686</v>
      </c>
      <c r="B492" s="12">
        <v>4.2599999999999999E-2</v>
      </c>
      <c r="C492" s="34">
        <f>AVERAGE($B$368:B492)</f>
        <v>4.260000000000011E-2</v>
      </c>
      <c r="D492" s="287">
        <f t="shared" si="55"/>
        <v>100000000</v>
      </c>
      <c r="E492" s="287">
        <f>AVERAGE($D$368:D492)</f>
        <v>100000000</v>
      </c>
      <c r="F492" s="115"/>
      <c r="G492" s="115"/>
      <c r="H492" s="287">
        <f t="shared" si="56"/>
        <v>50000000</v>
      </c>
      <c r="I492" s="287">
        <f>AVERAGE($H$368:H492)</f>
        <v>50000000</v>
      </c>
      <c r="J492" s="288"/>
      <c r="K492" s="288"/>
      <c r="L492" s="288"/>
      <c r="M492" s="288">
        <f t="shared" si="57"/>
        <v>50000000</v>
      </c>
      <c r="N492" s="287">
        <f>AVERAGE($M$368:M492)</f>
        <v>50000000</v>
      </c>
      <c r="O492" s="288"/>
      <c r="P492" s="288"/>
      <c r="Q492" s="288"/>
      <c r="R492" s="288">
        <f t="shared" si="58"/>
        <v>230000000</v>
      </c>
      <c r="S492" s="287">
        <f>AVERAGE($R$368:R492)</f>
        <v>230000000</v>
      </c>
      <c r="W492" s="288">
        <f t="shared" si="59"/>
        <v>80000000</v>
      </c>
      <c r="X492" s="287">
        <f>AVERAGE($W$368:W492)</f>
        <v>80000000</v>
      </c>
      <c r="Y492" s="288"/>
      <c r="Z492" s="288"/>
      <c r="AA492" s="288"/>
      <c r="AB492" s="288">
        <f t="shared" si="60"/>
        <v>50000000</v>
      </c>
      <c r="AC492" s="287">
        <f>AVERAGE($AB$369:AB492)</f>
        <v>50000000</v>
      </c>
      <c r="AD492" s="288"/>
      <c r="AE492" s="288"/>
      <c r="AF492" s="288"/>
      <c r="AG492" s="167">
        <f t="shared" si="61"/>
        <v>78300000</v>
      </c>
      <c r="AH492" s="287">
        <f>AVERAGE($AG$368:AG492)</f>
        <v>78300000</v>
      </c>
      <c r="AQ492" s="289">
        <v>10000000</v>
      </c>
      <c r="AR492" s="259">
        <f>AVERAGE($AQ$368:AQ492)</f>
        <v>10000000</v>
      </c>
    </row>
    <row r="493" spans="1:44">
      <c r="A493" s="115">
        <v>44687</v>
      </c>
      <c r="B493" s="12">
        <v>4.2599999999999999E-2</v>
      </c>
      <c r="C493" s="34">
        <f>AVERAGE($B$368:B493)</f>
        <v>4.260000000000011E-2</v>
      </c>
      <c r="D493" s="287">
        <f t="shared" si="55"/>
        <v>100000000</v>
      </c>
      <c r="E493" s="287">
        <f>AVERAGE($D$368:D493)</f>
        <v>100000000</v>
      </c>
      <c r="F493" s="115"/>
      <c r="G493" s="115"/>
      <c r="H493" s="287">
        <f t="shared" si="56"/>
        <v>50000000</v>
      </c>
      <c r="I493" s="287">
        <f>AVERAGE($H$368:H493)</f>
        <v>50000000</v>
      </c>
      <c r="J493" s="288"/>
      <c r="K493" s="288"/>
      <c r="L493" s="288"/>
      <c r="M493" s="288">
        <f t="shared" si="57"/>
        <v>50000000</v>
      </c>
      <c r="N493" s="287">
        <f>AVERAGE($M$368:M493)</f>
        <v>50000000</v>
      </c>
      <c r="O493" s="288"/>
      <c r="P493" s="288"/>
      <c r="Q493" s="288"/>
      <c r="R493" s="288">
        <f t="shared" si="58"/>
        <v>230000000</v>
      </c>
      <c r="S493" s="287">
        <f>AVERAGE($R$368:R493)</f>
        <v>230000000</v>
      </c>
      <c r="W493" s="288">
        <f t="shared" si="59"/>
        <v>80000000</v>
      </c>
      <c r="X493" s="287">
        <f>AVERAGE($W$368:W493)</f>
        <v>80000000</v>
      </c>
      <c r="Y493" s="288"/>
      <c r="Z493" s="288"/>
      <c r="AA493" s="288"/>
      <c r="AB493" s="288">
        <f t="shared" si="60"/>
        <v>50000000</v>
      </c>
      <c r="AC493" s="287">
        <f>AVERAGE($AB$369:AB493)</f>
        <v>50000000</v>
      </c>
      <c r="AD493" s="288"/>
      <c r="AE493" s="288"/>
      <c r="AF493" s="288"/>
      <c r="AG493" s="167">
        <f t="shared" si="61"/>
        <v>78300000</v>
      </c>
      <c r="AH493" s="287">
        <f>AVERAGE($AG$368:AG493)</f>
        <v>78300000</v>
      </c>
      <c r="AQ493" s="289">
        <v>10000000</v>
      </c>
      <c r="AR493" s="259">
        <f>AVERAGE($AQ$368:AQ493)</f>
        <v>10000000</v>
      </c>
    </row>
    <row r="494" spans="1:44">
      <c r="A494" s="115">
        <v>44688</v>
      </c>
      <c r="B494" s="12">
        <v>4.2599999999999999E-2</v>
      </c>
      <c r="C494" s="34">
        <f>AVERAGE($B$368:B494)</f>
        <v>4.260000000000011E-2</v>
      </c>
      <c r="D494" s="287">
        <f t="shared" si="55"/>
        <v>100000000</v>
      </c>
      <c r="E494" s="287">
        <f>AVERAGE($D$368:D494)</f>
        <v>100000000</v>
      </c>
      <c r="F494" s="115"/>
      <c r="G494" s="115"/>
      <c r="H494" s="287">
        <f t="shared" si="56"/>
        <v>50000000</v>
      </c>
      <c r="I494" s="287">
        <f>AVERAGE($H$368:H494)</f>
        <v>50000000</v>
      </c>
      <c r="J494" s="288"/>
      <c r="K494" s="288"/>
      <c r="L494" s="288"/>
      <c r="M494" s="288">
        <f t="shared" si="57"/>
        <v>50000000</v>
      </c>
      <c r="N494" s="287">
        <f>AVERAGE($M$368:M494)</f>
        <v>50000000</v>
      </c>
      <c r="O494" s="288"/>
      <c r="P494" s="288"/>
      <c r="Q494" s="288"/>
      <c r="R494" s="288">
        <f t="shared" si="58"/>
        <v>230000000</v>
      </c>
      <c r="S494" s="287">
        <f>AVERAGE($R$368:R494)</f>
        <v>230000000</v>
      </c>
      <c r="W494" s="288">
        <f t="shared" si="59"/>
        <v>80000000</v>
      </c>
      <c r="X494" s="287">
        <f>AVERAGE($W$368:W494)</f>
        <v>80000000</v>
      </c>
      <c r="Y494" s="288"/>
      <c r="Z494" s="288"/>
      <c r="AA494" s="288"/>
      <c r="AB494" s="288">
        <f t="shared" si="60"/>
        <v>50000000</v>
      </c>
      <c r="AC494" s="287">
        <f>AVERAGE($AB$369:AB494)</f>
        <v>50000000</v>
      </c>
      <c r="AD494" s="288"/>
      <c r="AE494" s="288"/>
      <c r="AF494" s="288"/>
      <c r="AG494" s="167">
        <f t="shared" si="61"/>
        <v>78300000</v>
      </c>
      <c r="AH494" s="287">
        <f>AVERAGE($AG$368:AG494)</f>
        <v>78300000</v>
      </c>
      <c r="AQ494" s="289">
        <v>10000000</v>
      </c>
      <c r="AR494" s="259">
        <f>AVERAGE($AQ$368:AQ494)</f>
        <v>10000000</v>
      </c>
    </row>
    <row r="495" spans="1:44">
      <c r="A495" s="115">
        <v>44689</v>
      </c>
      <c r="B495" s="12">
        <v>4.2599999999999999E-2</v>
      </c>
      <c r="C495" s="34">
        <f>AVERAGE($B$368:B495)</f>
        <v>4.260000000000011E-2</v>
      </c>
      <c r="D495" s="287">
        <f t="shared" si="55"/>
        <v>100000000</v>
      </c>
      <c r="E495" s="287">
        <f>AVERAGE($D$368:D495)</f>
        <v>100000000</v>
      </c>
      <c r="F495" s="115"/>
      <c r="G495" s="115"/>
      <c r="H495" s="287">
        <f t="shared" si="56"/>
        <v>50000000</v>
      </c>
      <c r="I495" s="287">
        <f>AVERAGE($H$368:H495)</f>
        <v>50000000</v>
      </c>
      <c r="J495" s="288"/>
      <c r="K495" s="288"/>
      <c r="L495" s="288"/>
      <c r="M495" s="288">
        <f t="shared" si="57"/>
        <v>50000000</v>
      </c>
      <c r="N495" s="287">
        <f>AVERAGE($M$368:M495)</f>
        <v>50000000</v>
      </c>
      <c r="O495" s="288"/>
      <c r="P495" s="288"/>
      <c r="Q495" s="288"/>
      <c r="R495" s="288">
        <f t="shared" si="58"/>
        <v>230000000</v>
      </c>
      <c r="S495" s="287">
        <f>AVERAGE($R$368:R495)</f>
        <v>230000000</v>
      </c>
      <c r="W495" s="288">
        <f t="shared" si="59"/>
        <v>80000000</v>
      </c>
      <c r="X495" s="287">
        <f>AVERAGE($W$368:W495)</f>
        <v>80000000</v>
      </c>
      <c r="Y495" s="288"/>
      <c r="Z495" s="288"/>
      <c r="AA495" s="288"/>
      <c r="AB495" s="288">
        <f t="shared" si="60"/>
        <v>50000000</v>
      </c>
      <c r="AC495" s="287">
        <f>AVERAGE($AB$369:AB495)</f>
        <v>50000000</v>
      </c>
      <c r="AD495" s="288"/>
      <c r="AE495" s="288"/>
      <c r="AF495" s="288"/>
      <c r="AG495" s="167">
        <f t="shared" si="61"/>
        <v>78300000</v>
      </c>
      <c r="AH495" s="287">
        <f>AVERAGE($AG$368:AG495)</f>
        <v>78300000</v>
      </c>
      <c r="AQ495" s="289">
        <v>10000000</v>
      </c>
      <c r="AR495" s="259">
        <f>AVERAGE($AQ$368:AQ495)</f>
        <v>10000000</v>
      </c>
    </row>
    <row r="496" spans="1:44">
      <c r="A496" s="115">
        <v>44690</v>
      </c>
      <c r="B496" s="12">
        <v>4.2599999999999999E-2</v>
      </c>
      <c r="C496" s="34">
        <f>AVERAGE($B$368:B496)</f>
        <v>4.260000000000011E-2</v>
      </c>
      <c r="D496" s="287">
        <f t="shared" si="55"/>
        <v>100000000</v>
      </c>
      <c r="E496" s="287">
        <f>AVERAGE($D$368:D496)</f>
        <v>100000000</v>
      </c>
      <c r="F496" s="115"/>
      <c r="G496" s="115"/>
      <c r="H496" s="287">
        <f t="shared" si="56"/>
        <v>50000000</v>
      </c>
      <c r="I496" s="287">
        <f>AVERAGE($H$368:H496)</f>
        <v>50000000</v>
      </c>
      <c r="J496" s="288"/>
      <c r="K496" s="288"/>
      <c r="L496" s="288"/>
      <c r="M496" s="288">
        <f t="shared" si="57"/>
        <v>50000000</v>
      </c>
      <c r="N496" s="287">
        <f>AVERAGE($M$368:M496)</f>
        <v>50000000</v>
      </c>
      <c r="O496" s="288"/>
      <c r="P496" s="288"/>
      <c r="Q496" s="288"/>
      <c r="R496" s="288">
        <f t="shared" si="58"/>
        <v>230000000</v>
      </c>
      <c r="S496" s="287">
        <f>AVERAGE($R$368:R496)</f>
        <v>230000000</v>
      </c>
      <c r="W496" s="288">
        <f t="shared" si="59"/>
        <v>80000000</v>
      </c>
      <c r="X496" s="287">
        <f>AVERAGE($W$368:W496)</f>
        <v>80000000</v>
      </c>
      <c r="Y496" s="288"/>
      <c r="Z496" s="288"/>
      <c r="AA496" s="288"/>
      <c r="AB496" s="288">
        <f t="shared" si="60"/>
        <v>50000000</v>
      </c>
      <c r="AC496" s="287">
        <f>AVERAGE($AB$369:AB496)</f>
        <v>50000000</v>
      </c>
      <c r="AD496" s="288"/>
      <c r="AE496" s="288"/>
      <c r="AF496" s="288"/>
      <c r="AG496" s="167">
        <f t="shared" si="61"/>
        <v>78300000</v>
      </c>
      <c r="AH496" s="287">
        <f>AVERAGE($AG$368:AG496)</f>
        <v>78300000</v>
      </c>
      <c r="AQ496" s="289">
        <v>10000000</v>
      </c>
      <c r="AR496" s="259">
        <f>AVERAGE($AQ$368:AQ496)</f>
        <v>10000000</v>
      </c>
    </row>
    <row r="497" spans="1:46">
      <c r="A497" s="115">
        <v>44691</v>
      </c>
      <c r="B497" s="12">
        <v>4.2599999999999999E-2</v>
      </c>
      <c r="C497" s="34">
        <f>AVERAGE($B$368:B497)</f>
        <v>4.260000000000011E-2</v>
      </c>
      <c r="D497" s="287">
        <f t="shared" si="55"/>
        <v>100000000</v>
      </c>
      <c r="E497" s="287">
        <f>AVERAGE($D$368:D497)</f>
        <v>100000000</v>
      </c>
      <c r="F497" s="115"/>
      <c r="G497" s="115"/>
      <c r="H497" s="287">
        <f t="shared" si="56"/>
        <v>50000000</v>
      </c>
      <c r="I497" s="287">
        <f>AVERAGE($H$368:H497)</f>
        <v>50000000</v>
      </c>
      <c r="J497" s="288"/>
      <c r="K497" s="288"/>
      <c r="L497" s="288"/>
      <c r="M497" s="288">
        <f t="shared" si="57"/>
        <v>50000000</v>
      </c>
      <c r="N497" s="287">
        <f>AVERAGE($M$368:M497)</f>
        <v>50000000</v>
      </c>
      <c r="O497" s="288"/>
      <c r="P497" s="288"/>
      <c r="Q497" s="288"/>
      <c r="R497" s="288">
        <f t="shared" si="58"/>
        <v>230000000</v>
      </c>
      <c r="S497" s="287">
        <f>AVERAGE($R$368:R497)</f>
        <v>230000000</v>
      </c>
      <c r="W497" s="288">
        <f t="shared" si="59"/>
        <v>80000000</v>
      </c>
      <c r="X497" s="287">
        <f>AVERAGE($W$368:W497)</f>
        <v>80000000</v>
      </c>
      <c r="Y497" s="288"/>
      <c r="Z497" s="288"/>
      <c r="AA497" s="288"/>
      <c r="AB497" s="288">
        <f t="shared" si="60"/>
        <v>50000000</v>
      </c>
      <c r="AC497" s="287">
        <f>AVERAGE($AB$369:AB497)</f>
        <v>50000000</v>
      </c>
      <c r="AD497" s="288"/>
      <c r="AE497" s="288"/>
      <c r="AF497" s="288"/>
      <c r="AG497" s="167">
        <f t="shared" si="61"/>
        <v>78300000</v>
      </c>
      <c r="AH497" s="287">
        <f>AVERAGE($AG$368:AG497)</f>
        <v>78300000</v>
      </c>
      <c r="AQ497" s="289">
        <v>10000000</v>
      </c>
      <c r="AR497" s="259">
        <f>AVERAGE($AQ$368:AQ497)</f>
        <v>10000000</v>
      </c>
    </row>
    <row r="498" spans="1:46">
      <c r="A498" s="115">
        <v>44692</v>
      </c>
      <c r="B498" s="12">
        <v>4.2599999999999999E-2</v>
      </c>
      <c r="C498" s="34">
        <f>AVERAGE($B$368:B498)</f>
        <v>4.260000000000011E-2</v>
      </c>
      <c r="D498" s="287">
        <f t="shared" si="55"/>
        <v>100000000</v>
      </c>
      <c r="E498" s="287">
        <f>AVERAGE($D$368:D498)</f>
        <v>100000000</v>
      </c>
      <c r="F498" s="115"/>
      <c r="G498" s="115"/>
      <c r="H498" s="287">
        <f t="shared" si="56"/>
        <v>50000000</v>
      </c>
      <c r="I498" s="287">
        <f>AVERAGE($H$368:H498)</f>
        <v>50000000</v>
      </c>
      <c r="J498" s="288"/>
      <c r="K498" s="288"/>
      <c r="L498" s="288"/>
      <c r="M498" s="288">
        <f t="shared" si="57"/>
        <v>50000000</v>
      </c>
      <c r="N498" s="287">
        <f>AVERAGE($M$368:M498)</f>
        <v>50000000</v>
      </c>
      <c r="O498" s="288"/>
      <c r="P498" s="288"/>
      <c r="Q498" s="288"/>
      <c r="R498" s="288">
        <f t="shared" si="58"/>
        <v>230000000</v>
      </c>
      <c r="S498" s="287">
        <f>AVERAGE($R$368:R498)</f>
        <v>230000000</v>
      </c>
      <c r="W498" s="288">
        <f t="shared" si="59"/>
        <v>80000000</v>
      </c>
      <c r="X498" s="287">
        <f>AVERAGE($W$368:W498)</f>
        <v>80000000</v>
      </c>
      <c r="Y498" s="288"/>
      <c r="Z498" s="288"/>
      <c r="AA498" s="288"/>
      <c r="AB498" s="288">
        <f t="shared" si="60"/>
        <v>50000000</v>
      </c>
      <c r="AC498" s="287">
        <f>AVERAGE($AB$369:AB498)</f>
        <v>50000000</v>
      </c>
      <c r="AD498" s="288"/>
      <c r="AE498" s="288"/>
      <c r="AF498" s="288"/>
      <c r="AG498" s="167">
        <f t="shared" si="61"/>
        <v>78300000</v>
      </c>
      <c r="AH498" s="287">
        <f>AVERAGE($AG$368:AG498)</f>
        <v>78300000</v>
      </c>
      <c r="AQ498" s="289">
        <v>10000000</v>
      </c>
      <c r="AR498" s="259">
        <f>AVERAGE($AQ$368:AQ498)</f>
        <v>10000000</v>
      </c>
    </row>
    <row r="499" spans="1:46">
      <c r="A499" s="115">
        <v>44693</v>
      </c>
      <c r="B499" s="12">
        <v>4.2599999999999999E-2</v>
      </c>
      <c r="C499" s="34">
        <f>AVERAGE($B$368:B499)</f>
        <v>4.260000000000011E-2</v>
      </c>
      <c r="D499" s="287">
        <f t="shared" si="55"/>
        <v>100000000</v>
      </c>
      <c r="E499" s="287">
        <f>AVERAGE($D$368:D499)</f>
        <v>100000000</v>
      </c>
      <c r="F499" s="115"/>
      <c r="G499" s="115"/>
      <c r="H499" s="287">
        <f t="shared" si="56"/>
        <v>50000000</v>
      </c>
      <c r="I499" s="287">
        <f>AVERAGE($H$368:H499)</f>
        <v>50000000</v>
      </c>
      <c r="J499" s="288"/>
      <c r="K499" s="288"/>
      <c r="L499" s="288"/>
      <c r="M499" s="288">
        <f t="shared" si="57"/>
        <v>50000000</v>
      </c>
      <c r="N499" s="287">
        <f>AVERAGE($M$368:M499)</f>
        <v>50000000</v>
      </c>
      <c r="O499" s="288"/>
      <c r="P499" s="288"/>
      <c r="Q499" s="288"/>
      <c r="R499" s="288">
        <f t="shared" si="58"/>
        <v>230000000</v>
      </c>
      <c r="S499" s="287">
        <f>AVERAGE($R$368:R499)</f>
        <v>230000000</v>
      </c>
      <c r="W499" s="288">
        <f t="shared" si="59"/>
        <v>80000000</v>
      </c>
      <c r="X499" s="287">
        <f>AVERAGE($W$368:W499)</f>
        <v>80000000</v>
      </c>
      <c r="Y499" s="288"/>
      <c r="Z499" s="288"/>
      <c r="AA499" s="288"/>
      <c r="AB499" s="288">
        <f t="shared" si="60"/>
        <v>50000000</v>
      </c>
      <c r="AC499" s="287">
        <f>AVERAGE($AB$369:AB499)</f>
        <v>50000000</v>
      </c>
      <c r="AD499" s="288"/>
      <c r="AE499" s="288"/>
      <c r="AF499" s="288"/>
      <c r="AG499" s="167">
        <f t="shared" si="61"/>
        <v>78300000</v>
      </c>
      <c r="AH499" s="287">
        <f>AVERAGE($AG$368:AG499)</f>
        <v>78300000</v>
      </c>
      <c r="AQ499" s="289">
        <v>10000000</v>
      </c>
      <c r="AR499" s="259">
        <f>AVERAGE($AQ$368:AQ499)</f>
        <v>10000000</v>
      </c>
    </row>
    <row r="500" spans="1:46">
      <c r="A500" s="115">
        <v>44694</v>
      </c>
      <c r="B500" s="12">
        <v>4.2599999999999999E-2</v>
      </c>
      <c r="C500" s="34">
        <f>AVERAGE($B$368:B500)</f>
        <v>4.260000000000011E-2</v>
      </c>
      <c r="D500" s="287">
        <f t="shared" si="55"/>
        <v>100000000</v>
      </c>
      <c r="E500" s="287">
        <f>AVERAGE($D$368:D500)</f>
        <v>100000000</v>
      </c>
      <c r="F500" s="115"/>
      <c r="G500" s="115"/>
      <c r="H500" s="287">
        <f t="shared" si="56"/>
        <v>50000000</v>
      </c>
      <c r="I500" s="287">
        <f>AVERAGE($H$368:H500)</f>
        <v>50000000</v>
      </c>
      <c r="J500" s="288"/>
      <c r="K500" s="288"/>
      <c r="L500" s="288"/>
      <c r="M500" s="288">
        <f t="shared" si="57"/>
        <v>50000000</v>
      </c>
      <c r="N500" s="287">
        <f>AVERAGE($M$368:M500)</f>
        <v>50000000</v>
      </c>
      <c r="O500" s="288"/>
      <c r="P500" s="288"/>
      <c r="Q500" s="288"/>
      <c r="R500" s="288">
        <f t="shared" si="58"/>
        <v>230000000</v>
      </c>
      <c r="S500" s="287">
        <f>AVERAGE($R$368:R500)</f>
        <v>230000000</v>
      </c>
      <c r="W500" s="288">
        <f t="shared" si="59"/>
        <v>80000000</v>
      </c>
      <c r="X500" s="287">
        <f>AVERAGE($W$368:W500)</f>
        <v>80000000</v>
      </c>
      <c r="Y500" s="288"/>
      <c r="Z500" s="288"/>
      <c r="AA500" s="288"/>
      <c r="AB500" s="288">
        <f t="shared" si="60"/>
        <v>50000000</v>
      </c>
      <c r="AC500" s="287">
        <f>AVERAGE($AB$369:AB500)</f>
        <v>50000000</v>
      </c>
      <c r="AD500" s="288"/>
      <c r="AE500" s="288"/>
      <c r="AF500" s="288"/>
      <c r="AG500" s="167">
        <f t="shared" si="61"/>
        <v>78300000</v>
      </c>
      <c r="AH500" s="287">
        <f>AVERAGE($AG$368:AG500)</f>
        <v>78300000</v>
      </c>
      <c r="AQ500" s="289">
        <v>10000000</v>
      </c>
      <c r="AR500" s="259">
        <f>AVERAGE($AQ$368:AQ500)</f>
        <v>10000000</v>
      </c>
    </row>
    <row r="501" spans="1:46">
      <c r="A501" s="115">
        <v>44695</v>
      </c>
      <c r="B501" s="12">
        <v>4.2599999999999999E-2</v>
      </c>
      <c r="C501" s="34">
        <f>AVERAGE($B$368:B501)</f>
        <v>4.2600000000000117E-2</v>
      </c>
      <c r="D501" s="287">
        <f t="shared" si="55"/>
        <v>100000000</v>
      </c>
      <c r="E501" s="287">
        <f>AVERAGE($D$368:D501)</f>
        <v>100000000</v>
      </c>
      <c r="F501" s="115"/>
      <c r="G501" s="115"/>
      <c r="H501" s="287">
        <f t="shared" si="56"/>
        <v>50000000</v>
      </c>
      <c r="I501" s="287">
        <f>AVERAGE($H$368:H501)</f>
        <v>50000000</v>
      </c>
      <c r="J501" s="288"/>
      <c r="K501" s="288"/>
      <c r="L501" s="288"/>
      <c r="M501" s="288">
        <f t="shared" si="57"/>
        <v>50000000</v>
      </c>
      <c r="N501" s="287">
        <f>AVERAGE($M$368:M501)</f>
        <v>50000000</v>
      </c>
      <c r="O501" s="288"/>
      <c r="P501" s="288"/>
      <c r="Q501" s="288"/>
      <c r="R501" s="288">
        <f t="shared" si="58"/>
        <v>230000000</v>
      </c>
      <c r="S501" s="287">
        <f>AVERAGE($R$368:R501)</f>
        <v>230000000</v>
      </c>
      <c r="W501" s="288">
        <f t="shared" si="59"/>
        <v>80000000</v>
      </c>
      <c r="X501" s="287">
        <f>AVERAGE($W$368:W501)</f>
        <v>80000000</v>
      </c>
      <c r="Y501" s="288"/>
      <c r="Z501" s="288"/>
      <c r="AA501" s="288"/>
      <c r="AB501" s="288">
        <f t="shared" si="60"/>
        <v>50000000</v>
      </c>
      <c r="AC501" s="287">
        <f>AVERAGE($AB$369:AB501)</f>
        <v>50000000</v>
      </c>
      <c r="AD501" s="288"/>
      <c r="AE501" s="288"/>
      <c r="AF501" s="288"/>
      <c r="AG501" s="167">
        <f t="shared" si="61"/>
        <v>78300000</v>
      </c>
      <c r="AH501" s="287">
        <f>AVERAGE($AG$368:AG501)</f>
        <v>78300000</v>
      </c>
      <c r="AQ501" s="289">
        <v>10000000</v>
      </c>
      <c r="AR501" s="259">
        <f>AVERAGE($AQ$368:AQ501)</f>
        <v>10000000</v>
      </c>
    </row>
    <row r="502" spans="1:46">
      <c r="A502" s="115">
        <v>44696</v>
      </c>
      <c r="B502" s="12">
        <v>4.2599999999999999E-2</v>
      </c>
      <c r="C502" s="34">
        <f>AVERAGE($B$368:B502)</f>
        <v>4.2600000000000117E-2</v>
      </c>
      <c r="D502" s="287">
        <f t="shared" si="55"/>
        <v>100000000</v>
      </c>
      <c r="E502" s="287">
        <f>AVERAGE($D$368:D502)</f>
        <v>100000000</v>
      </c>
      <c r="F502" s="115"/>
      <c r="G502" s="115"/>
      <c r="H502" s="287">
        <f t="shared" si="56"/>
        <v>50000000</v>
      </c>
      <c r="I502" s="287">
        <f>AVERAGE($H$368:H502)</f>
        <v>50000000</v>
      </c>
      <c r="J502" s="288"/>
      <c r="K502" s="288"/>
      <c r="L502" s="288"/>
      <c r="M502" s="288">
        <f t="shared" si="57"/>
        <v>50000000</v>
      </c>
      <c r="N502" s="287">
        <f>AVERAGE($M$368:M502)</f>
        <v>50000000</v>
      </c>
      <c r="O502" s="288"/>
      <c r="P502" s="288"/>
      <c r="Q502" s="288"/>
      <c r="R502" s="288">
        <f t="shared" si="58"/>
        <v>230000000</v>
      </c>
      <c r="S502" s="287">
        <f>AVERAGE($R$368:R502)</f>
        <v>230000000</v>
      </c>
      <c r="W502" s="288">
        <f t="shared" si="59"/>
        <v>80000000</v>
      </c>
      <c r="X502" s="287">
        <f>AVERAGE($W$368:W502)</f>
        <v>80000000</v>
      </c>
      <c r="Y502" s="288"/>
      <c r="Z502" s="288"/>
      <c r="AA502" s="288"/>
      <c r="AB502" s="288">
        <f t="shared" si="60"/>
        <v>50000000</v>
      </c>
      <c r="AC502" s="287">
        <f>AVERAGE($AB$369:AB502)</f>
        <v>50000000</v>
      </c>
      <c r="AD502" s="288"/>
      <c r="AE502" s="288"/>
      <c r="AF502" s="288"/>
      <c r="AG502" s="167">
        <f t="shared" si="61"/>
        <v>78300000</v>
      </c>
      <c r="AH502" s="287">
        <f>AVERAGE($AG$368:AG502)</f>
        <v>78300000</v>
      </c>
      <c r="AQ502" s="289">
        <v>10000000</v>
      </c>
      <c r="AR502" s="259">
        <f>AVERAGE($AQ$368:AQ502)</f>
        <v>10000000</v>
      </c>
    </row>
    <row r="503" spans="1:46">
      <c r="A503" s="115">
        <v>44697</v>
      </c>
      <c r="B503" s="12">
        <v>4.2599999999999999E-2</v>
      </c>
      <c r="C503" s="34">
        <f>AVERAGE($B$368:B503)</f>
        <v>4.2600000000000117E-2</v>
      </c>
      <c r="D503" s="287">
        <f t="shared" si="55"/>
        <v>100000000</v>
      </c>
      <c r="E503" s="287">
        <f>AVERAGE($D$368:D503)</f>
        <v>100000000</v>
      </c>
      <c r="F503" s="115"/>
      <c r="G503" s="115"/>
      <c r="H503" s="287">
        <f t="shared" si="56"/>
        <v>50000000</v>
      </c>
      <c r="I503" s="287">
        <f>AVERAGE($H$368:H503)</f>
        <v>50000000</v>
      </c>
      <c r="J503" s="288"/>
      <c r="K503" s="288"/>
      <c r="L503" s="288"/>
      <c r="M503" s="288">
        <f t="shared" si="57"/>
        <v>50000000</v>
      </c>
      <c r="N503" s="287">
        <f>AVERAGE($M$368:M503)</f>
        <v>50000000</v>
      </c>
      <c r="O503" s="288"/>
      <c r="P503" s="288"/>
      <c r="Q503" s="288"/>
      <c r="R503" s="288">
        <f t="shared" si="58"/>
        <v>230000000</v>
      </c>
      <c r="S503" s="287">
        <f>AVERAGE($R$368:R503)</f>
        <v>230000000</v>
      </c>
      <c r="W503" s="288">
        <f t="shared" si="59"/>
        <v>80000000</v>
      </c>
      <c r="X503" s="287">
        <f>AVERAGE($W$368:W503)</f>
        <v>80000000</v>
      </c>
      <c r="Y503" s="288"/>
      <c r="Z503" s="288"/>
      <c r="AA503" s="288"/>
      <c r="AB503" s="288">
        <f t="shared" si="60"/>
        <v>50000000</v>
      </c>
      <c r="AC503" s="287">
        <f>AVERAGE($AB$369:AB503)</f>
        <v>50000000</v>
      </c>
      <c r="AD503" s="288"/>
      <c r="AE503" s="288"/>
      <c r="AF503" s="288"/>
      <c r="AG503" s="167">
        <f t="shared" si="61"/>
        <v>78300000</v>
      </c>
      <c r="AH503" s="287">
        <f>AVERAGE($AG$368:AG503)</f>
        <v>78300000</v>
      </c>
      <c r="AQ503" s="289">
        <v>10000000</v>
      </c>
      <c r="AR503" s="259">
        <f>AVERAGE($AQ$368:AQ503)</f>
        <v>10000000</v>
      </c>
    </row>
    <row r="504" spans="1:46">
      <c r="A504" s="115">
        <v>44698</v>
      </c>
      <c r="B504" s="12">
        <v>4.2599999999999999E-2</v>
      </c>
      <c r="C504" s="34">
        <f>AVERAGE($B$368:B504)</f>
        <v>4.2600000000000117E-2</v>
      </c>
      <c r="D504" s="287">
        <f t="shared" si="55"/>
        <v>100000000</v>
      </c>
      <c r="E504" s="287">
        <f>AVERAGE($D$368:D504)</f>
        <v>100000000</v>
      </c>
      <c r="F504" s="115"/>
      <c r="G504" s="115"/>
      <c r="H504" s="287">
        <f t="shared" si="56"/>
        <v>50000000</v>
      </c>
      <c r="I504" s="287">
        <f>AVERAGE($H$368:H504)</f>
        <v>50000000</v>
      </c>
      <c r="J504" s="288"/>
      <c r="K504" s="288"/>
      <c r="L504" s="288"/>
      <c r="M504" s="288">
        <f t="shared" si="57"/>
        <v>50000000</v>
      </c>
      <c r="N504" s="287">
        <f>AVERAGE($M$368:M504)</f>
        <v>50000000</v>
      </c>
      <c r="O504" s="288"/>
      <c r="P504" s="288"/>
      <c r="Q504" s="288"/>
      <c r="R504" s="288">
        <f t="shared" si="58"/>
        <v>230000000</v>
      </c>
      <c r="S504" s="287">
        <f>AVERAGE($R$368:R504)</f>
        <v>230000000</v>
      </c>
      <c r="W504" s="288">
        <f t="shared" si="59"/>
        <v>80000000</v>
      </c>
      <c r="X504" s="287">
        <f>AVERAGE($W$368:W504)</f>
        <v>80000000</v>
      </c>
      <c r="Y504" s="288"/>
      <c r="Z504" s="288"/>
      <c r="AA504" s="288"/>
      <c r="AB504" s="288">
        <f t="shared" si="60"/>
        <v>50000000</v>
      </c>
      <c r="AC504" s="287">
        <f>AVERAGE($AB$369:AB504)</f>
        <v>50000000</v>
      </c>
      <c r="AD504" s="288"/>
      <c r="AE504" s="288"/>
      <c r="AF504" s="288"/>
      <c r="AG504" s="167">
        <f t="shared" si="61"/>
        <v>78300000</v>
      </c>
      <c r="AH504" s="287">
        <f>AVERAGE($AG$368:AG504)</f>
        <v>78300000</v>
      </c>
      <c r="AQ504" s="289">
        <v>10000000</v>
      </c>
      <c r="AR504" s="259">
        <f>AVERAGE($AQ$368:AQ504)</f>
        <v>10000000</v>
      </c>
    </row>
    <row r="505" spans="1:46">
      <c r="A505" s="115">
        <v>44699</v>
      </c>
      <c r="B505" s="12">
        <v>4.2599999999999999E-2</v>
      </c>
      <c r="C505" s="34">
        <f>AVERAGE($B$368:B505)</f>
        <v>4.2600000000000117E-2</v>
      </c>
      <c r="D505" s="287">
        <f t="shared" si="55"/>
        <v>100000000</v>
      </c>
      <c r="E505" s="287">
        <f>AVERAGE($D$368:D505)</f>
        <v>100000000</v>
      </c>
      <c r="F505" s="115"/>
      <c r="G505" s="115"/>
      <c r="H505" s="287">
        <f t="shared" si="56"/>
        <v>50000000</v>
      </c>
      <c r="I505" s="287">
        <f>AVERAGE($H$368:H505)</f>
        <v>50000000</v>
      </c>
      <c r="J505" s="288"/>
      <c r="K505" s="288"/>
      <c r="L505" s="288"/>
      <c r="M505" s="288">
        <f t="shared" si="57"/>
        <v>50000000</v>
      </c>
      <c r="N505" s="287">
        <f>AVERAGE($M$368:M505)</f>
        <v>50000000</v>
      </c>
      <c r="O505" s="288"/>
      <c r="P505" s="288"/>
      <c r="Q505" s="288"/>
      <c r="R505" s="288">
        <f t="shared" si="58"/>
        <v>230000000</v>
      </c>
      <c r="S505" s="287">
        <f>AVERAGE($R$368:R505)</f>
        <v>230000000</v>
      </c>
      <c r="W505" s="288">
        <f t="shared" si="59"/>
        <v>80000000</v>
      </c>
      <c r="X505" s="287">
        <f>AVERAGE($W$368:W505)</f>
        <v>80000000</v>
      </c>
      <c r="Y505" s="288"/>
      <c r="Z505" s="288"/>
      <c r="AA505" s="288"/>
      <c r="AB505" s="288">
        <f t="shared" si="60"/>
        <v>50000000</v>
      </c>
      <c r="AC505" s="287">
        <f>AVERAGE($AB$369:AB505)</f>
        <v>50000000</v>
      </c>
      <c r="AD505" s="288"/>
      <c r="AE505" s="288"/>
      <c r="AF505" s="288"/>
      <c r="AG505" s="167">
        <f t="shared" si="61"/>
        <v>78300000</v>
      </c>
      <c r="AH505" s="287">
        <f>AVERAGE($AG$368:AG505)</f>
        <v>78300000</v>
      </c>
      <c r="AQ505" s="289">
        <v>10000000</v>
      </c>
      <c r="AR505" s="259">
        <f>AVERAGE($AQ$368:AQ505)</f>
        <v>10000000</v>
      </c>
    </row>
    <row r="506" spans="1:46">
      <c r="A506" s="115">
        <v>44700</v>
      </c>
      <c r="B506" s="12">
        <v>4.2599999999999999E-2</v>
      </c>
      <c r="C506" s="34">
        <f>AVERAGE($B$368:B506)</f>
        <v>4.2600000000000117E-2</v>
      </c>
      <c r="D506" s="287">
        <f t="shared" si="55"/>
        <v>100000000</v>
      </c>
      <c r="E506" s="287">
        <f>AVERAGE($D$368:D506)</f>
        <v>100000000</v>
      </c>
      <c r="F506" s="115"/>
      <c r="G506" s="115"/>
      <c r="H506" s="287">
        <f t="shared" si="56"/>
        <v>50000000</v>
      </c>
      <c r="I506" s="287">
        <f>AVERAGE($H$368:H506)</f>
        <v>50000000</v>
      </c>
      <c r="J506" s="288"/>
      <c r="K506" s="288"/>
      <c r="L506" s="288"/>
      <c r="M506" s="288">
        <f t="shared" si="57"/>
        <v>50000000</v>
      </c>
      <c r="N506" s="287">
        <f>AVERAGE($M$368:M506)</f>
        <v>50000000</v>
      </c>
      <c r="O506" s="288"/>
      <c r="P506" s="288"/>
      <c r="Q506" s="288"/>
      <c r="R506" s="288">
        <f t="shared" si="58"/>
        <v>230000000</v>
      </c>
      <c r="S506" s="287">
        <f>AVERAGE($R$368:R506)</f>
        <v>230000000</v>
      </c>
      <c r="W506" s="288">
        <f t="shared" si="59"/>
        <v>80000000</v>
      </c>
      <c r="X506" s="287">
        <f>AVERAGE($W$368:W506)</f>
        <v>80000000</v>
      </c>
      <c r="Y506" s="288"/>
      <c r="Z506" s="288"/>
      <c r="AA506" s="288"/>
      <c r="AB506" s="288">
        <f t="shared" si="60"/>
        <v>50000000</v>
      </c>
      <c r="AC506" s="287">
        <f>AVERAGE($AB$369:AB506)</f>
        <v>50000000</v>
      </c>
      <c r="AD506" s="288"/>
      <c r="AE506" s="288"/>
      <c r="AF506" s="288"/>
      <c r="AG506" s="167">
        <f t="shared" si="61"/>
        <v>78300000</v>
      </c>
      <c r="AH506" s="287">
        <f>AVERAGE($AG$368:AG506)</f>
        <v>78300000</v>
      </c>
      <c r="AQ506" s="289">
        <v>10000000</v>
      </c>
      <c r="AR506" s="259">
        <f>AVERAGE($AQ$368:AQ506)</f>
        <v>10000000</v>
      </c>
    </row>
    <row r="507" spans="1:46">
      <c r="A507" s="115">
        <v>44701</v>
      </c>
      <c r="B507" s="12">
        <v>4.2599999999999999E-2</v>
      </c>
      <c r="C507" s="34">
        <f>AVERAGE($B$368:B507)</f>
        <v>4.2600000000000117E-2</v>
      </c>
      <c r="D507" s="287">
        <f t="shared" ref="D507" si="62">D506+F507-G507</f>
        <v>100000000</v>
      </c>
      <c r="E507" s="287">
        <f>AVERAGE($D$368:D507)</f>
        <v>100000000</v>
      </c>
      <c r="F507" s="115"/>
      <c r="G507" s="115"/>
      <c r="H507" s="287">
        <f t="shared" ref="H507" si="63">H506+J507-K507</f>
        <v>50000000</v>
      </c>
      <c r="I507" s="287">
        <f>AVERAGE($H$368:H507)</f>
        <v>50000000</v>
      </c>
      <c r="J507" s="288"/>
      <c r="K507" s="288"/>
      <c r="L507" s="288"/>
      <c r="M507" s="288">
        <f t="shared" ref="M507" si="64">M506+O507-P507</f>
        <v>50000000</v>
      </c>
      <c r="N507" s="287">
        <f>AVERAGE($M$368:M507)</f>
        <v>50000000</v>
      </c>
      <c r="O507" s="288"/>
      <c r="P507" s="288"/>
      <c r="Q507" s="288"/>
      <c r="R507" s="288">
        <f t="shared" ref="R507" si="65">R506+T507-U507</f>
        <v>230000000</v>
      </c>
      <c r="S507" s="287">
        <f>AVERAGE($R$368:R507)</f>
        <v>230000000</v>
      </c>
      <c r="T507" s="321"/>
      <c r="U507" s="321"/>
      <c r="V507" s="321"/>
      <c r="W507" s="288">
        <f t="shared" ref="W507" si="66">W506+Y507-Z507</f>
        <v>80000000</v>
      </c>
      <c r="X507" s="287">
        <f>AVERAGE($W$368:W507)</f>
        <v>80000000</v>
      </c>
      <c r="Y507" s="288"/>
      <c r="Z507" s="288"/>
      <c r="AA507" s="288"/>
      <c r="AB507" s="288">
        <f t="shared" ref="AB507" si="67">AB506+AD507-AE507</f>
        <v>50000000</v>
      </c>
      <c r="AC507" s="287">
        <f>AVERAGE($AB$369:AB507)</f>
        <v>50000000</v>
      </c>
      <c r="AD507" s="288"/>
      <c r="AE507" s="288"/>
      <c r="AF507" s="288"/>
      <c r="AG507" s="167">
        <f t="shared" ref="AG507" si="68">AG506+AI507-AJ507</f>
        <v>78300000</v>
      </c>
      <c r="AH507" s="287">
        <f>AVERAGE($AG$368:AG507)</f>
        <v>78300000</v>
      </c>
      <c r="AK507" s="321"/>
      <c r="AL507" s="321"/>
      <c r="AM507" s="321"/>
      <c r="AP507" s="321"/>
      <c r="AQ507" s="289">
        <v>10000000</v>
      </c>
      <c r="AR507" s="259">
        <f>AVERAGE($AQ$368:AQ507)</f>
        <v>10000000</v>
      </c>
      <c r="AS507" s="321"/>
      <c r="AT507" s="321"/>
    </row>
    <row r="508" spans="1:46">
      <c r="A508" s="115">
        <v>44702</v>
      </c>
      <c r="B508" s="12">
        <v>4.2599999999999999E-2</v>
      </c>
      <c r="C508" s="34">
        <f>AVERAGE($B$368:B508)</f>
        <v>4.2600000000000117E-2</v>
      </c>
      <c r="D508" s="287">
        <f t="shared" ref="D508" si="69">D507+F508-G508</f>
        <v>100000000</v>
      </c>
      <c r="E508" s="287">
        <f>AVERAGE($D$368:D508)</f>
        <v>100000000</v>
      </c>
      <c r="F508" s="115"/>
      <c r="G508" s="115"/>
      <c r="H508" s="287">
        <f t="shared" ref="H508" si="70">H507+J508-K508</f>
        <v>50000000</v>
      </c>
      <c r="I508" s="287">
        <f>AVERAGE($H$368:H508)</f>
        <v>50000000</v>
      </c>
      <c r="J508" s="288"/>
      <c r="K508" s="288"/>
      <c r="L508" s="288"/>
      <c r="M508" s="288">
        <f t="shared" ref="M508" si="71">M507+O508-P508</f>
        <v>50000000</v>
      </c>
      <c r="N508" s="287">
        <f>AVERAGE($M$368:M508)</f>
        <v>50000000</v>
      </c>
      <c r="O508" s="288"/>
      <c r="P508" s="288"/>
      <c r="Q508" s="288"/>
      <c r="R508" s="288">
        <f t="shared" ref="R508" si="72">R507+T508-U508</f>
        <v>230000000</v>
      </c>
      <c r="S508" s="287">
        <f>AVERAGE($R$368:R508)</f>
        <v>230000000</v>
      </c>
      <c r="T508" s="322"/>
      <c r="U508" s="322"/>
      <c r="V508" s="322"/>
      <c r="W508" s="288">
        <f t="shared" ref="W508" si="73">W507+Y508-Z508</f>
        <v>80000000</v>
      </c>
      <c r="X508" s="287">
        <f>AVERAGE($W$368:W508)</f>
        <v>80000000</v>
      </c>
      <c r="Y508" s="288"/>
      <c r="Z508" s="288"/>
      <c r="AA508" s="288"/>
      <c r="AB508" s="288">
        <f t="shared" ref="AB508" si="74">AB507+AD508-AE508</f>
        <v>50000000</v>
      </c>
      <c r="AC508" s="287">
        <f>AVERAGE($AB$369:AB508)</f>
        <v>50000000</v>
      </c>
      <c r="AD508" s="288"/>
      <c r="AE508" s="288"/>
      <c r="AF508" s="288"/>
      <c r="AG508" s="167">
        <f t="shared" ref="AG508" si="75">AG507+AI508-AJ508</f>
        <v>78300000</v>
      </c>
      <c r="AH508" s="287">
        <f>AVERAGE($AG$368:AG508)</f>
        <v>78300000</v>
      </c>
      <c r="AK508" s="322"/>
      <c r="AL508" s="322"/>
      <c r="AM508" s="322"/>
      <c r="AP508" s="322"/>
      <c r="AQ508" s="289">
        <v>10000000</v>
      </c>
      <c r="AR508" s="259">
        <f>AVERAGE($AQ$368:AQ508)</f>
        <v>10000000</v>
      </c>
      <c r="AS508" s="322"/>
      <c r="AT508" s="322"/>
    </row>
    <row r="509" spans="1:46">
      <c r="A509" s="115">
        <v>44703</v>
      </c>
      <c r="B509" s="12">
        <v>4.2599999999999999E-2</v>
      </c>
      <c r="C509" s="34">
        <f>AVERAGE($B$368:B509)</f>
        <v>4.2600000000000117E-2</v>
      </c>
      <c r="D509" s="287">
        <f t="shared" ref="D509" si="76">D508+F509-G509</f>
        <v>100000000</v>
      </c>
      <c r="E509" s="287">
        <f>AVERAGE($D$368:D509)</f>
        <v>100000000</v>
      </c>
      <c r="F509" s="115"/>
      <c r="G509" s="115"/>
      <c r="H509" s="287">
        <f t="shared" ref="H509" si="77">H508+J509-K509</f>
        <v>50000000</v>
      </c>
      <c r="I509" s="287">
        <f>AVERAGE($H$368:H509)</f>
        <v>50000000</v>
      </c>
      <c r="J509" s="288"/>
      <c r="K509" s="288"/>
      <c r="L509" s="288"/>
      <c r="M509" s="288">
        <f t="shared" ref="M509" si="78">M508+O509-P509</f>
        <v>50000000</v>
      </c>
      <c r="N509" s="287">
        <f>AVERAGE($M$368:M509)</f>
        <v>50000000</v>
      </c>
      <c r="O509" s="288"/>
      <c r="P509" s="288"/>
      <c r="Q509" s="288"/>
      <c r="R509" s="288">
        <f t="shared" ref="R509" si="79">R508+T509-U509</f>
        <v>230000000</v>
      </c>
      <c r="S509" s="287">
        <f>AVERAGE($R$368:R509)</f>
        <v>230000000</v>
      </c>
      <c r="T509" s="323"/>
      <c r="U509" s="323"/>
      <c r="V509" s="323"/>
      <c r="W509" s="288">
        <f t="shared" ref="W509" si="80">W508+Y509-Z509</f>
        <v>80000000</v>
      </c>
      <c r="X509" s="287">
        <f>AVERAGE($W$368:W509)</f>
        <v>80000000</v>
      </c>
      <c r="Y509" s="288"/>
      <c r="Z509" s="288"/>
      <c r="AA509" s="288"/>
      <c r="AB509" s="288">
        <f t="shared" ref="AB509" si="81">AB508+AD509-AE509</f>
        <v>50000000</v>
      </c>
      <c r="AC509" s="287">
        <f>AVERAGE($AB$369:AB509)</f>
        <v>50000000</v>
      </c>
      <c r="AD509" s="288"/>
      <c r="AE509" s="288"/>
      <c r="AF509" s="288"/>
      <c r="AG509" s="167">
        <f t="shared" ref="AG509" si="82">AG508+AI509-AJ509</f>
        <v>78300000</v>
      </c>
      <c r="AH509" s="287">
        <f>AVERAGE($AG$368:AG509)</f>
        <v>78300000</v>
      </c>
      <c r="AK509" s="323"/>
      <c r="AL509" s="323"/>
      <c r="AM509" s="323"/>
      <c r="AP509" s="323"/>
      <c r="AQ509" s="289">
        <v>10000000</v>
      </c>
      <c r="AR509" s="259">
        <f>AVERAGE($AQ$368:AQ509)</f>
        <v>10000000</v>
      </c>
      <c r="AS509" s="323"/>
      <c r="AT509" s="323"/>
    </row>
    <row r="510" spans="1:46">
      <c r="A510" s="115">
        <v>44704</v>
      </c>
      <c r="B510" s="12">
        <v>4.2599999999999999E-2</v>
      </c>
      <c r="C510" s="34">
        <f>AVERAGE($B$368:B510)</f>
        <v>4.2600000000000117E-2</v>
      </c>
      <c r="D510" s="287">
        <f t="shared" ref="D510:D512" si="83">D509+F510-G510</f>
        <v>100000000</v>
      </c>
      <c r="E510" s="287">
        <f>AVERAGE($D$368:D510)</f>
        <v>100000000</v>
      </c>
      <c r="F510" s="115"/>
      <c r="G510" s="115"/>
      <c r="H510" s="287">
        <f t="shared" ref="H510:H512" si="84">H509+J510-K510</f>
        <v>50000000</v>
      </c>
      <c r="I510" s="287">
        <f>AVERAGE($H$368:H510)</f>
        <v>50000000</v>
      </c>
      <c r="J510" s="288"/>
      <c r="K510" s="288"/>
      <c r="L510" s="288"/>
      <c r="M510" s="288">
        <f t="shared" ref="M510:M512" si="85">M509+O510-P510</f>
        <v>50000000</v>
      </c>
      <c r="N510" s="287">
        <f>AVERAGE($M$368:M510)</f>
        <v>50000000</v>
      </c>
      <c r="O510" s="288"/>
      <c r="P510" s="288"/>
      <c r="Q510" s="288"/>
      <c r="R510" s="288">
        <f t="shared" ref="R510:R512" si="86">R509+T510-U510</f>
        <v>230000000</v>
      </c>
      <c r="S510" s="287">
        <f>AVERAGE($R$368:R510)</f>
        <v>230000000</v>
      </c>
      <c r="T510" s="324"/>
      <c r="U510" s="324"/>
      <c r="V510" s="324"/>
      <c r="W510" s="288">
        <f t="shared" ref="W510:W512" si="87">W509+Y510-Z510</f>
        <v>80000000</v>
      </c>
      <c r="X510" s="287">
        <f>AVERAGE($W$368:W510)</f>
        <v>80000000</v>
      </c>
      <c r="Y510" s="288"/>
      <c r="Z510" s="288"/>
      <c r="AA510" s="288"/>
      <c r="AB510" s="288">
        <f t="shared" ref="AB510:AB512" si="88">AB509+AD510-AE510</f>
        <v>50000000</v>
      </c>
      <c r="AC510" s="287">
        <f>AVERAGE($AB$369:AB510)</f>
        <v>50000000</v>
      </c>
      <c r="AD510" s="288"/>
      <c r="AE510" s="288"/>
      <c r="AF510" s="288"/>
      <c r="AG510" s="167">
        <f t="shared" ref="AG510:AG512" si="89">AG509+AI510-AJ510</f>
        <v>78300000</v>
      </c>
      <c r="AH510" s="287">
        <f>AVERAGE($AG$368:AG510)</f>
        <v>78300000</v>
      </c>
      <c r="AK510" s="324"/>
      <c r="AL510" s="324"/>
      <c r="AM510" s="324"/>
      <c r="AP510" s="324"/>
      <c r="AQ510" s="289">
        <v>10000000</v>
      </c>
      <c r="AR510" s="259">
        <f>AVERAGE($AQ$368:AQ510)</f>
        <v>10000000</v>
      </c>
      <c r="AS510" s="324"/>
      <c r="AT510" s="324"/>
    </row>
    <row r="511" spans="1:46">
      <c r="A511" s="115">
        <v>44705</v>
      </c>
      <c r="B511" s="12">
        <v>4.2599999999999999E-2</v>
      </c>
      <c r="C511" s="34">
        <f>AVERAGE($B$368:B511)</f>
        <v>4.2600000000000117E-2</v>
      </c>
      <c r="D511" s="287">
        <f t="shared" si="83"/>
        <v>100000000</v>
      </c>
      <c r="E511" s="287">
        <f>AVERAGE($D$368:D511)</f>
        <v>100000000</v>
      </c>
      <c r="F511" s="115"/>
      <c r="G511" s="115"/>
      <c r="H511" s="287">
        <f t="shared" si="84"/>
        <v>50000000</v>
      </c>
      <c r="I511" s="287">
        <f>AVERAGE($H$368:H511)</f>
        <v>50000000</v>
      </c>
      <c r="J511" s="288"/>
      <c r="K511" s="288"/>
      <c r="L511" s="288"/>
      <c r="M511" s="288">
        <f t="shared" si="85"/>
        <v>50000000</v>
      </c>
      <c r="N511" s="287">
        <f>AVERAGE($M$368:M511)</f>
        <v>50000000</v>
      </c>
      <c r="O511" s="288"/>
      <c r="P511" s="288"/>
      <c r="Q511" s="288"/>
      <c r="R511" s="288">
        <f t="shared" si="86"/>
        <v>230000000</v>
      </c>
      <c r="S511" s="287">
        <f>AVERAGE($R$368:R511)</f>
        <v>230000000</v>
      </c>
      <c r="T511" s="324"/>
      <c r="U511" s="324"/>
      <c r="V511" s="324"/>
      <c r="W511" s="288">
        <f t="shared" si="87"/>
        <v>80000000</v>
      </c>
      <c r="X511" s="287">
        <f>AVERAGE($W$368:W511)</f>
        <v>80000000</v>
      </c>
      <c r="Y511" s="288"/>
      <c r="Z511" s="288"/>
      <c r="AA511" s="288"/>
      <c r="AB511" s="288">
        <f t="shared" si="88"/>
        <v>50000000</v>
      </c>
      <c r="AC511" s="287">
        <f>AVERAGE($AB$369:AB511)</f>
        <v>50000000</v>
      </c>
      <c r="AD511" s="288"/>
      <c r="AE511" s="288"/>
      <c r="AF511" s="288"/>
      <c r="AG511" s="167">
        <f t="shared" si="89"/>
        <v>78300000</v>
      </c>
      <c r="AH511" s="287">
        <f>AVERAGE($AG$368:AG511)</f>
        <v>78300000</v>
      </c>
      <c r="AK511" s="324"/>
      <c r="AL511" s="324"/>
      <c r="AM511" s="324"/>
      <c r="AP511" s="324"/>
      <c r="AQ511" s="289">
        <v>10000000</v>
      </c>
      <c r="AR511" s="259">
        <f>AVERAGE($AQ$368:AQ511)</f>
        <v>10000000</v>
      </c>
      <c r="AS511" s="324"/>
      <c r="AT511" s="324"/>
    </row>
    <row r="512" spans="1:46">
      <c r="A512" s="115">
        <v>44706</v>
      </c>
      <c r="B512" s="12">
        <v>4.2599999999999999E-2</v>
      </c>
      <c r="C512" s="34">
        <f>AVERAGE($B$368:B512)</f>
        <v>4.2600000000000117E-2</v>
      </c>
      <c r="D512" s="287">
        <f t="shared" si="83"/>
        <v>100000000</v>
      </c>
      <c r="E512" s="287">
        <f>AVERAGE($D$368:D512)</f>
        <v>100000000</v>
      </c>
      <c r="F512" s="115"/>
      <c r="G512" s="115"/>
      <c r="H512" s="287">
        <f t="shared" si="84"/>
        <v>50000000</v>
      </c>
      <c r="I512" s="287">
        <f>AVERAGE($H$368:H512)</f>
        <v>50000000</v>
      </c>
      <c r="J512" s="288"/>
      <c r="K512" s="288"/>
      <c r="L512" s="288"/>
      <c r="M512" s="288">
        <f t="shared" si="85"/>
        <v>50000000</v>
      </c>
      <c r="N512" s="287">
        <f>AVERAGE($M$368:M512)</f>
        <v>50000000</v>
      </c>
      <c r="O512" s="288"/>
      <c r="P512" s="288"/>
      <c r="Q512" s="288"/>
      <c r="R512" s="288">
        <f t="shared" si="86"/>
        <v>230000000</v>
      </c>
      <c r="S512" s="287">
        <f>AVERAGE($R$368:R512)</f>
        <v>230000000</v>
      </c>
      <c r="T512" s="324"/>
      <c r="U512" s="324"/>
      <c r="V512" s="324"/>
      <c r="W512" s="288">
        <f t="shared" si="87"/>
        <v>80000000</v>
      </c>
      <c r="X512" s="287">
        <f>AVERAGE($W$368:W512)</f>
        <v>80000000</v>
      </c>
      <c r="Y512" s="288"/>
      <c r="Z512" s="288"/>
      <c r="AA512" s="288"/>
      <c r="AB512" s="288">
        <f t="shared" si="88"/>
        <v>50000000</v>
      </c>
      <c r="AC512" s="287">
        <f>AVERAGE($AB$369:AB512)</f>
        <v>50000000</v>
      </c>
      <c r="AD512" s="288"/>
      <c r="AE512" s="288"/>
      <c r="AF512" s="288"/>
      <c r="AG512" s="167">
        <f t="shared" si="89"/>
        <v>78300000</v>
      </c>
      <c r="AH512" s="287">
        <f>AVERAGE($AG$368:AG512)</f>
        <v>78300000</v>
      </c>
      <c r="AK512" s="324"/>
      <c r="AL512" s="324"/>
      <c r="AM512" s="324"/>
      <c r="AP512" s="324"/>
      <c r="AQ512" s="289">
        <v>10000000</v>
      </c>
      <c r="AR512" s="259">
        <f>AVERAGE($AQ$368:AQ512)</f>
        <v>10000000</v>
      </c>
      <c r="AS512" s="324"/>
      <c r="AT512" s="324"/>
    </row>
    <row r="513" spans="1:46">
      <c r="A513" s="115">
        <v>44707</v>
      </c>
      <c r="B513" s="12">
        <v>4.2599999999999999E-2</v>
      </c>
      <c r="C513" s="34">
        <f>AVERAGE($B$368:B513)</f>
        <v>4.2600000000000117E-2</v>
      </c>
      <c r="D513" s="287">
        <f t="shared" ref="D513" si="90">D512+F513-G513</f>
        <v>100000000</v>
      </c>
      <c r="E513" s="287">
        <f>AVERAGE($D$368:D513)</f>
        <v>100000000</v>
      </c>
      <c r="F513" s="115"/>
      <c r="G513" s="115"/>
      <c r="H513" s="287">
        <f t="shared" ref="H513" si="91">H512+J513-K513</f>
        <v>50000000</v>
      </c>
      <c r="I513" s="287">
        <f>AVERAGE($H$368:H513)</f>
        <v>50000000</v>
      </c>
      <c r="J513" s="288"/>
      <c r="K513" s="288"/>
      <c r="L513" s="288"/>
      <c r="M513" s="288">
        <f t="shared" ref="M513" si="92">M512+O513-P513</f>
        <v>50000000</v>
      </c>
      <c r="N513" s="287">
        <f>AVERAGE($M$368:M513)</f>
        <v>50000000</v>
      </c>
      <c r="O513" s="288"/>
      <c r="P513" s="288"/>
      <c r="Q513" s="288"/>
      <c r="R513" s="288">
        <f t="shared" ref="R513" si="93">R512+T513-U513</f>
        <v>230000000</v>
      </c>
      <c r="S513" s="287">
        <f>AVERAGE($R$368:R513)</f>
        <v>230000000</v>
      </c>
      <c r="T513" s="325"/>
      <c r="U513" s="325"/>
      <c r="V513" s="325"/>
      <c r="W513" s="288">
        <f t="shared" ref="W513" si="94">W512+Y513-Z513</f>
        <v>80000000</v>
      </c>
      <c r="X513" s="287">
        <f>AVERAGE($W$368:W513)</f>
        <v>80000000</v>
      </c>
      <c r="Y513" s="288"/>
      <c r="Z513" s="288"/>
      <c r="AA513" s="288"/>
      <c r="AB513" s="288">
        <f t="shared" ref="AB513" si="95">AB512+AD513-AE513</f>
        <v>50000000</v>
      </c>
      <c r="AC513" s="287">
        <f>AVERAGE($AB$369:AB513)</f>
        <v>50000000</v>
      </c>
      <c r="AD513" s="288"/>
      <c r="AE513" s="288"/>
      <c r="AF513" s="288"/>
      <c r="AG513" s="167">
        <f t="shared" ref="AG513" si="96">AG512+AI513-AJ513</f>
        <v>78300000</v>
      </c>
      <c r="AH513" s="287">
        <f>AVERAGE($AG$368:AG513)</f>
        <v>78300000</v>
      </c>
      <c r="AK513" s="325"/>
      <c r="AL513" s="325"/>
      <c r="AM513" s="325"/>
      <c r="AP513" s="325"/>
      <c r="AQ513" s="289">
        <v>10000000</v>
      </c>
      <c r="AR513" s="259">
        <f>AVERAGE($AQ$368:AQ513)</f>
        <v>10000000</v>
      </c>
      <c r="AS513" s="325"/>
      <c r="AT513" s="325"/>
    </row>
    <row r="514" spans="1:46">
      <c r="A514" s="115">
        <v>44708</v>
      </c>
      <c r="B514" s="12">
        <v>4.2599999999999999E-2</v>
      </c>
      <c r="C514" s="34">
        <f>AVERAGE($B$368:B514)</f>
        <v>4.2600000000000124E-2</v>
      </c>
      <c r="D514" s="287">
        <f t="shared" ref="D514" si="97">D513+F514-G514</f>
        <v>100000000</v>
      </c>
      <c r="E514" s="287">
        <f>AVERAGE($D$368:D514)</f>
        <v>100000000</v>
      </c>
      <c r="F514" s="115"/>
      <c r="G514" s="115"/>
      <c r="H514" s="287">
        <f t="shared" ref="H514" si="98">H513+J514-K514</f>
        <v>50000000</v>
      </c>
      <c r="I514" s="287">
        <f>AVERAGE($H$368:H514)</f>
        <v>50000000</v>
      </c>
      <c r="J514" s="288"/>
      <c r="K514" s="288"/>
      <c r="L514" s="288"/>
      <c r="M514" s="288">
        <f t="shared" ref="M514" si="99">M513+O514-P514</f>
        <v>50000000</v>
      </c>
      <c r="N514" s="287">
        <f>AVERAGE($M$368:M514)</f>
        <v>50000000</v>
      </c>
      <c r="O514" s="288"/>
      <c r="P514" s="288"/>
      <c r="Q514" s="288"/>
      <c r="R514" s="288">
        <f t="shared" ref="R514" si="100">R513+T514-U514</f>
        <v>230000000</v>
      </c>
      <c r="S514" s="287">
        <f>AVERAGE($R$368:R514)</f>
        <v>230000000</v>
      </c>
      <c r="T514" s="326"/>
      <c r="U514" s="326"/>
      <c r="V514" s="326"/>
      <c r="W514" s="288">
        <f t="shared" ref="W514" si="101">W513+Y514-Z514</f>
        <v>80000000</v>
      </c>
      <c r="X514" s="287">
        <f>AVERAGE($W$368:W514)</f>
        <v>80000000</v>
      </c>
      <c r="Y514" s="288"/>
      <c r="Z514" s="288"/>
      <c r="AA514" s="288"/>
      <c r="AB514" s="288">
        <f t="shared" ref="AB514" si="102">AB513+AD514-AE514</f>
        <v>50000000</v>
      </c>
      <c r="AC514" s="287">
        <f>AVERAGE($AB$369:AB514)</f>
        <v>50000000</v>
      </c>
      <c r="AD514" s="288"/>
      <c r="AE514" s="288"/>
      <c r="AF514" s="288"/>
      <c r="AG514" s="167">
        <f t="shared" ref="AG514" si="103">AG513+AI514-AJ514</f>
        <v>78300000</v>
      </c>
      <c r="AH514" s="287">
        <f>AVERAGE($AG$368:AG514)</f>
        <v>78300000</v>
      </c>
      <c r="AK514" s="326"/>
      <c r="AL514" s="326"/>
      <c r="AM514" s="326"/>
      <c r="AP514" s="326"/>
      <c r="AQ514" s="289">
        <v>10000000</v>
      </c>
      <c r="AR514" s="259">
        <f>AVERAGE($AQ$368:AQ514)</f>
        <v>10000000</v>
      </c>
      <c r="AS514" s="326"/>
      <c r="AT514" s="326"/>
    </row>
  </sheetData>
  <mergeCells count="9">
    <mergeCell ref="AQ1:AT1"/>
    <mergeCell ref="AL1:AO1"/>
    <mergeCell ref="D1:G1"/>
    <mergeCell ref="H1:K1"/>
    <mergeCell ref="M1:P1"/>
    <mergeCell ref="R1:U1"/>
    <mergeCell ref="W1:Z1"/>
    <mergeCell ref="AB1:AE1"/>
    <mergeCell ref="AG1:AJ1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4"/>
  <sheetViews>
    <sheetView workbookViewId="0">
      <pane xSplit="1" ySplit="2" topLeftCell="B386" activePane="bottomRight" state="frozen"/>
      <selection activeCell="AG367" sqref="AG367"/>
      <selection pane="topRight" activeCell="AG367" sqref="AG367"/>
      <selection pane="bottomLeft" activeCell="AG367" sqref="AG367"/>
      <selection pane="bottomRight" activeCell="C408" sqref="C408"/>
    </sheetView>
  </sheetViews>
  <sheetFormatPr defaultRowHeight="13.5"/>
  <cols>
    <col min="1" max="1" width="11.25" style="75" customWidth="1"/>
    <col min="2" max="2" width="11.125" style="211" bestFit="1" customWidth="1"/>
    <col min="3" max="3" width="8.625" style="123" customWidth="1"/>
    <col min="5" max="5" width="11.375" style="75" bestFit="1" customWidth="1"/>
  </cols>
  <sheetData>
    <row r="1" spans="1:6">
      <c r="A1" s="1"/>
      <c r="B1" s="211" t="s">
        <v>52</v>
      </c>
      <c r="C1" s="123" t="s">
        <v>53</v>
      </c>
      <c r="E1" s="211" t="s">
        <v>64</v>
      </c>
      <c r="F1" s="123" t="s">
        <v>55</v>
      </c>
    </row>
    <row r="2" spans="1:6">
      <c r="A2" s="1" t="s">
        <v>56</v>
      </c>
      <c r="B2" s="211" t="s">
        <v>142</v>
      </c>
      <c r="C2" s="123" t="s">
        <v>143</v>
      </c>
      <c r="E2" s="211" t="s">
        <v>142</v>
      </c>
      <c r="F2" s="123" t="s">
        <v>143</v>
      </c>
    </row>
    <row r="3" spans="1:6">
      <c r="A3" s="115">
        <v>44196</v>
      </c>
      <c r="B3" s="211">
        <f>[1]!s_dq_close($C$1,A3,1)</f>
        <v>6646.4735000000001</v>
      </c>
      <c r="E3" s="295">
        <f>[1]!s_dq_close($F$1,A3,1)</f>
        <v>6367.1148999999996</v>
      </c>
    </row>
    <row r="4" spans="1:6">
      <c r="A4" s="115">
        <v>44197</v>
      </c>
      <c r="B4" s="211">
        <f>[1]!s_dq_close($C$1,A4,1)</f>
        <v>6646.4735000000001</v>
      </c>
      <c r="C4" s="123">
        <f t="shared" ref="C4:C67" si="0">B4/$B$3-1</f>
        <v>0</v>
      </c>
      <c r="E4" s="295">
        <f>[1]!s_dq_close($F$1,A4,1)</f>
        <v>6367.1148999999996</v>
      </c>
      <c r="F4" s="123">
        <f t="shared" ref="F4:F67" si="1">E4/$E$3-1</f>
        <v>0</v>
      </c>
    </row>
    <row r="5" spans="1:6">
      <c r="A5" s="115">
        <v>44198</v>
      </c>
      <c r="B5" s="211">
        <f>[1]!s_dq_close($C$1,A5,1)</f>
        <v>6646.4735000000001</v>
      </c>
      <c r="C5" s="123">
        <f t="shared" si="0"/>
        <v>0</v>
      </c>
      <c r="E5" s="295">
        <f>[1]!s_dq_close($F$1,A5,1)</f>
        <v>6367.1148999999996</v>
      </c>
      <c r="F5" s="123">
        <f t="shared" si="1"/>
        <v>0</v>
      </c>
    </row>
    <row r="6" spans="1:6">
      <c r="A6" s="115">
        <v>44199</v>
      </c>
      <c r="B6" s="211">
        <f>[1]!s_dq_close($C$1,A6,1)</f>
        <v>6646.4735000000001</v>
      </c>
      <c r="C6" s="123">
        <f t="shared" si="0"/>
        <v>0</v>
      </c>
      <c r="E6" s="295">
        <f>[1]!s_dq_close($F$1,A6,1)</f>
        <v>6367.1148999999996</v>
      </c>
      <c r="F6" s="123">
        <f t="shared" si="1"/>
        <v>0</v>
      </c>
    </row>
    <row r="7" spans="1:6">
      <c r="A7" s="115">
        <v>44200</v>
      </c>
      <c r="B7" s="211">
        <f>[1]!s_dq_close($C$1,A7,1)</f>
        <v>6798.7644</v>
      </c>
      <c r="C7" s="123">
        <f t="shared" si="0"/>
        <v>2.2913038019334531E-2</v>
      </c>
      <c r="E7" s="295">
        <f>[1]!s_dq_close($F$1,A7,1)</f>
        <v>6482.7867999999999</v>
      </c>
      <c r="F7" s="123">
        <f t="shared" si="1"/>
        <v>1.816708223688579E-2</v>
      </c>
    </row>
    <row r="8" spans="1:6">
      <c r="A8" s="115">
        <v>44201</v>
      </c>
      <c r="B8" s="211">
        <f>[1]!s_dq_close($C$1,A8,1)</f>
        <v>6807.4471000000003</v>
      </c>
      <c r="C8" s="123">
        <f t="shared" si="0"/>
        <v>2.4219399956984855E-2</v>
      </c>
      <c r="E8" s="295">
        <f>[1]!s_dq_close($F$1,A8,1)</f>
        <v>6539.7314999999999</v>
      </c>
      <c r="F8" s="123">
        <f t="shared" si="1"/>
        <v>2.7110646299158159E-2</v>
      </c>
    </row>
    <row r="9" spans="1:6">
      <c r="A9" s="115">
        <v>44202</v>
      </c>
      <c r="B9" s="211">
        <f>[1]!s_dq_close($C$1,A9,1)</f>
        <v>6724.9502000000002</v>
      </c>
      <c r="C9" s="123">
        <f t="shared" si="0"/>
        <v>1.1807268922384262E-2</v>
      </c>
      <c r="E9" s="295">
        <f>[1]!s_dq_close($F$1,A9,1)</f>
        <v>6528.1424999999999</v>
      </c>
      <c r="F9" s="123">
        <f t="shared" si="1"/>
        <v>2.5290512662179188E-2</v>
      </c>
    </row>
    <row r="10" spans="1:6">
      <c r="A10" s="115">
        <v>44203</v>
      </c>
      <c r="B10" s="211">
        <f>[1]!s_dq_close($C$1,A10,1)</f>
        <v>6616.5523999999996</v>
      </c>
      <c r="C10" s="123">
        <f t="shared" si="0"/>
        <v>-4.5018008422060829E-3</v>
      </c>
      <c r="E10" s="295">
        <f>[1]!s_dq_close($F$1,A10,1)</f>
        <v>6538.1162000000004</v>
      </c>
      <c r="F10" s="123">
        <f t="shared" si="1"/>
        <v>2.6856952118140764E-2</v>
      </c>
    </row>
    <row r="11" spans="1:6">
      <c r="A11" s="115">
        <v>44204</v>
      </c>
      <c r="B11" s="211">
        <f>[1]!s_dq_close($C$1,A11,1)</f>
        <v>6585.3586999999998</v>
      </c>
      <c r="C11" s="123">
        <f t="shared" si="0"/>
        <v>-9.1950716421272949E-3</v>
      </c>
      <c r="E11" s="295">
        <f>[1]!s_dq_close($F$1,A11,1)</f>
        <v>6557.5964000000004</v>
      </c>
      <c r="F11" s="123">
        <f t="shared" si="1"/>
        <v>2.9916453997084425E-2</v>
      </c>
    </row>
    <row r="12" spans="1:6">
      <c r="A12" s="115">
        <v>44205</v>
      </c>
      <c r="B12" s="211">
        <f>[1]!s_dq_close($C$1,A12,1)</f>
        <v>6585.3586999999998</v>
      </c>
      <c r="C12" s="123">
        <f t="shared" si="0"/>
        <v>-9.1950716421272949E-3</v>
      </c>
      <c r="E12" s="295">
        <f>[1]!s_dq_close($F$1,A12,1)</f>
        <v>6557.5964000000004</v>
      </c>
      <c r="F12" s="123">
        <f t="shared" si="1"/>
        <v>2.9916453997084425E-2</v>
      </c>
    </row>
    <row r="13" spans="1:6">
      <c r="A13" s="115">
        <v>44206</v>
      </c>
      <c r="B13" s="211">
        <f>[1]!s_dq_close($C$1,A13,1)</f>
        <v>6585.3586999999998</v>
      </c>
      <c r="C13" s="123">
        <f t="shared" si="0"/>
        <v>-9.1950716421272949E-3</v>
      </c>
      <c r="E13" s="295">
        <f>[1]!s_dq_close($F$1,A13,1)</f>
        <v>6557.5964000000004</v>
      </c>
      <c r="F13" s="123">
        <f t="shared" si="1"/>
        <v>2.9916453997084425E-2</v>
      </c>
    </row>
    <row r="14" spans="1:6">
      <c r="A14" s="115">
        <v>44207</v>
      </c>
      <c r="B14" s="211">
        <f>[1]!s_dq_close($C$1,A14,1)</f>
        <v>6475.9548000000004</v>
      </c>
      <c r="C14" s="123">
        <f t="shared" si="0"/>
        <v>-2.5655514913284438E-2</v>
      </c>
      <c r="E14" s="295">
        <f>[1]!s_dq_close($F$1,A14,1)</f>
        <v>6455.3986999999997</v>
      </c>
      <c r="F14" s="123">
        <f t="shared" si="1"/>
        <v>1.3865589263985179E-2</v>
      </c>
    </row>
    <row r="15" spans="1:6">
      <c r="A15" s="115">
        <v>44208</v>
      </c>
      <c r="B15" s="211">
        <f>[1]!s_dq_close($C$1,A15,1)</f>
        <v>6564.7353999999996</v>
      </c>
      <c r="C15" s="123">
        <f t="shared" si="0"/>
        <v>-1.2297965229230323E-2</v>
      </c>
      <c r="E15" s="295">
        <f>[1]!s_dq_close($F$1,A15,1)</f>
        <v>6543.2286000000004</v>
      </c>
      <c r="F15" s="123">
        <f t="shared" si="1"/>
        <v>2.7659890353164629E-2</v>
      </c>
    </row>
    <row r="16" spans="1:6">
      <c r="A16" s="115">
        <v>44209</v>
      </c>
      <c r="B16" s="211">
        <f>[1]!s_dq_close($C$1,A16,1)</f>
        <v>6513.6399000000001</v>
      </c>
      <c r="C16" s="123">
        <f t="shared" si="0"/>
        <v>-1.9985575809487566E-2</v>
      </c>
      <c r="E16" s="295">
        <f>[1]!s_dq_close($F$1,A16,1)</f>
        <v>6496.9130999999998</v>
      </c>
      <c r="F16" s="123">
        <f t="shared" si="1"/>
        <v>2.038571661397226E-2</v>
      </c>
    </row>
    <row r="17" spans="1:6">
      <c r="A17" s="115">
        <v>44210</v>
      </c>
      <c r="B17" s="211">
        <f>[1]!s_dq_close($C$1,A17,1)</f>
        <v>6506.8267999999998</v>
      </c>
      <c r="C17" s="123">
        <f t="shared" si="0"/>
        <v>-2.1010645720621612E-2</v>
      </c>
      <c r="E17" s="295">
        <f>[1]!s_dq_close($F$1,A17,1)</f>
        <v>6439.8854000000001</v>
      </c>
      <c r="F17" s="123">
        <f t="shared" si="1"/>
        <v>1.1429116820241614E-2</v>
      </c>
    </row>
    <row r="18" spans="1:6">
      <c r="A18" s="115">
        <v>44211</v>
      </c>
      <c r="B18" s="211">
        <f>[1]!s_dq_close($C$1,A18,1)</f>
        <v>6528.4610000000002</v>
      </c>
      <c r="C18" s="123">
        <f t="shared" si="0"/>
        <v>-1.7755656439463752E-2</v>
      </c>
      <c r="E18" s="295">
        <f>[1]!s_dq_close($F$1,A18,1)</f>
        <v>6417.5011000000004</v>
      </c>
      <c r="F18" s="123">
        <f t="shared" si="1"/>
        <v>7.9135056915653479E-3</v>
      </c>
    </row>
    <row r="19" spans="1:6">
      <c r="A19" s="115">
        <v>44212</v>
      </c>
      <c r="B19" s="211">
        <f>[1]!s_dq_close($C$1,A19,1)</f>
        <v>6528.4610000000002</v>
      </c>
      <c r="C19" s="123">
        <f t="shared" si="0"/>
        <v>-1.7755656439463752E-2</v>
      </c>
      <c r="E19" s="295">
        <f>[1]!s_dq_close($F$1,A19,1)</f>
        <v>6417.5011000000004</v>
      </c>
      <c r="F19" s="123">
        <f t="shared" si="1"/>
        <v>7.9135056915653479E-3</v>
      </c>
    </row>
    <row r="20" spans="1:6">
      <c r="A20" s="115">
        <v>44213</v>
      </c>
      <c r="B20" s="211">
        <f>[1]!s_dq_close($C$1,A20,1)</f>
        <v>6528.4610000000002</v>
      </c>
      <c r="C20" s="123">
        <f t="shared" si="0"/>
        <v>-1.7755656439463752E-2</v>
      </c>
      <c r="E20" s="295">
        <f>[1]!s_dq_close($F$1,A20,1)</f>
        <v>6417.5011000000004</v>
      </c>
      <c r="F20" s="123">
        <f t="shared" si="1"/>
        <v>7.9135056915653479E-3</v>
      </c>
    </row>
    <row r="21" spans="1:6">
      <c r="A21" s="115">
        <v>44214</v>
      </c>
      <c r="B21" s="211">
        <f>[1]!s_dq_close($C$1,A21,1)</f>
        <v>6652.0960999999998</v>
      </c>
      <c r="C21" s="123">
        <f t="shared" si="0"/>
        <v>8.4595236857554212E-4</v>
      </c>
      <c r="E21" s="295">
        <f>[1]!s_dq_close($F$1,A21,1)</f>
        <v>6514.4643999999998</v>
      </c>
      <c r="F21" s="123">
        <f t="shared" si="1"/>
        <v>2.3142271234967149E-2</v>
      </c>
    </row>
    <row r="22" spans="1:6">
      <c r="A22" s="115">
        <v>44215</v>
      </c>
      <c r="B22" s="211">
        <f>[1]!s_dq_close($C$1,A22,1)</f>
        <v>6614.0707000000002</v>
      </c>
      <c r="C22" s="123">
        <f t="shared" si="0"/>
        <v>-4.8751868189950143E-3</v>
      </c>
      <c r="E22" s="295">
        <f>[1]!s_dq_close($F$1,A22,1)</f>
        <v>6476.3735999999999</v>
      </c>
      <c r="F22" s="123">
        <f t="shared" si="1"/>
        <v>1.7159844249080569E-2</v>
      </c>
    </row>
    <row r="23" spans="1:6">
      <c r="A23" s="115">
        <v>44216</v>
      </c>
      <c r="B23" s="211">
        <f>[1]!s_dq_close($C$1,A23,1)</f>
        <v>6671.4485000000004</v>
      </c>
      <c r="C23" s="123">
        <f t="shared" si="0"/>
        <v>3.7576317726988329E-3</v>
      </c>
      <c r="E23" s="295">
        <f>[1]!s_dq_close($F$1,A23,1)</f>
        <v>6535.4184999999998</v>
      </c>
      <c r="F23" s="123">
        <f t="shared" si="1"/>
        <v>2.6433259434347711E-2</v>
      </c>
    </row>
    <row r="24" spans="1:6">
      <c r="A24" s="115">
        <v>44217</v>
      </c>
      <c r="B24" s="211">
        <f>[1]!s_dq_close($C$1,A24,1)</f>
        <v>6745.1085000000003</v>
      </c>
      <c r="C24" s="123">
        <f t="shared" si="0"/>
        <v>1.4840200596602182E-2</v>
      </c>
      <c r="E24" s="295">
        <f>[1]!s_dq_close($F$1,A24,1)</f>
        <v>6622.4958999999999</v>
      </c>
      <c r="F24" s="123">
        <f t="shared" si="1"/>
        <v>4.0109375126872626E-2</v>
      </c>
    </row>
    <row r="25" spans="1:6">
      <c r="A25" s="115">
        <v>44218</v>
      </c>
      <c r="B25" s="211">
        <f>[1]!s_dq_close($C$1,A25,1)</f>
        <v>6721.9166999999998</v>
      </c>
      <c r="C25" s="123">
        <f t="shared" si="0"/>
        <v>1.135086147563813E-2</v>
      </c>
      <c r="E25" s="295">
        <f>[1]!s_dq_close($F$1,A25,1)</f>
        <v>6637.8051999999998</v>
      </c>
      <c r="F25" s="123">
        <f t="shared" si="1"/>
        <v>4.2513807941490178E-2</v>
      </c>
    </row>
    <row r="26" spans="1:6">
      <c r="A26" s="115">
        <v>44219</v>
      </c>
      <c r="B26" s="211">
        <f>[1]!s_dq_close($C$1,A26,1)</f>
        <v>6721.9166999999998</v>
      </c>
      <c r="C26" s="123">
        <f t="shared" si="0"/>
        <v>1.135086147563813E-2</v>
      </c>
      <c r="E26" s="295">
        <f>[1]!s_dq_close($F$1,A26,1)</f>
        <v>6637.8051999999998</v>
      </c>
      <c r="F26" s="123">
        <f t="shared" si="1"/>
        <v>4.2513807941490178E-2</v>
      </c>
    </row>
    <row r="27" spans="1:6">
      <c r="A27" s="115">
        <v>44220</v>
      </c>
      <c r="B27" s="211">
        <f>[1]!s_dq_close($C$1,A27,1)</f>
        <v>6721.9166999999998</v>
      </c>
      <c r="C27" s="123">
        <f t="shared" si="0"/>
        <v>1.135086147563813E-2</v>
      </c>
      <c r="E27" s="295">
        <f>[1]!s_dq_close($F$1,A27,1)</f>
        <v>6637.8051999999998</v>
      </c>
      <c r="F27" s="123">
        <f t="shared" si="1"/>
        <v>4.2513807941490178E-2</v>
      </c>
    </row>
    <row r="28" spans="1:6">
      <c r="A28" s="115">
        <v>44221</v>
      </c>
      <c r="B28" s="211">
        <f>[1]!s_dq_close($C$1,A28,1)</f>
        <v>6657.2722999999996</v>
      </c>
      <c r="C28" s="123">
        <f t="shared" si="0"/>
        <v>1.6247413007814959E-3</v>
      </c>
      <c r="E28" s="295">
        <f>[1]!s_dq_close($F$1,A28,1)</f>
        <v>6645.3136999999997</v>
      </c>
      <c r="F28" s="123">
        <f t="shared" si="1"/>
        <v>4.3693070467442086E-2</v>
      </c>
    </row>
    <row r="29" spans="1:6">
      <c r="A29" s="115">
        <v>44222</v>
      </c>
      <c r="B29" s="211">
        <f>[1]!s_dq_close($C$1,A29,1)</f>
        <v>6534.0973000000004</v>
      </c>
      <c r="C29" s="123">
        <f t="shared" si="0"/>
        <v>-1.6907642827433178E-2</v>
      </c>
      <c r="E29" s="295">
        <f>[1]!s_dq_close($F$1,A29,1)</f>
        <v>6532.9610000000002</v>
      </c>
      <c r="F29" s="123">
        <f t="shared" si="1"/>
        <v>2.6047291843280584E-2</v>
      </c>
    </row>
    <row r="30" spans="1:6">
      <c r="A30" s="115">
        <v>44223</v>
      </c>
      <c r="B30" s="211">
        <f>[1]!s_dq_close($C$1,A30,1)</f>
        <v>6537.7538000000004</v>
      </c>
      <c r="C30" s="123">
        <f t="shared" si="0"/>
        <v>-1.6357501462993862E-2</v>
      </c>
      <c r="E30" s="295">
        <f>[1]!s_dq_close($F$1,A30,1)</f>
        <v>6557.1607999999997</v>
      </c>
      <c r="F30" s="123">
        <f t="shared" si="1"/>
        <v>2.9848039965479467E-2</v>
      </c>
    </row>
    <row r="31" spans="1:6">
      <c r="A31" s="115">
        <v>44224</v>
      </c>
      <c r="B31" s="211">
        <f>[1]!s_dq_close($C$1,A31,1)</f>
        <v>6399.1265000000003</v>
      </c>
      <c r="C31" s="123">
        <f t="shared" si="0"/>
        <v>-3.7214772615884129E-2</v>
      </c>
      <c r="E31" s="295">
        <f>[1]!s_dq_close($F$1,A31,1)</f>
        <v>6414.3810999999996</v>
      </c>
      <c r="F31" s="123">
        <f t="shared" si="1"/>
        <v>7.4234878343408806E-3</v>
      </c>
    </row>
    <row r="32" spans="1:6">
      <c r="A32" s="115">
        <v>44225</v>
      </c>
      <c r="B32" s="211">
        <f>[1]!s_dq_close($C$1,A32,1)</f>
        <v>6304.1180999999997</v>
      </c>
      <c r="C32" s="123">
        <f t="shared" si="0"/>
        <v>-5.1509330474273418E-2</v>
      </c>
      <c r="E32" s="295">
        <f>[1]!s_dq_close($F$1,A32,1)</f>
        <v>6346.1370999999999</v>
      </c>
      <c r="F32" s="123">
        <f t="shared" si="1"/>
        <v>-3.2947104504112978E-3</v>
      </c>
    </row>
    <row r="33" spans="1:6">
      <c r="A33" s="115">
        <v>44226</v>
      </c>
      <c r="B33" s="211">
        <f>[1]!s_dq_close($C$1,A33,1)</f>
        <v>6304.1180999999997</v>
      </c>
      <c r="C33" s="123">
        <f t="shared" si="0"/>
        <v>-5.1509330474273418E-2</v>
      </c>
      <c r="E33" s="295">
        <f>[1]!s_dq_close($F$1,A33,1)</f>
        <v>6346.1370999999999</v>
      </c>
      <c r="F33" s="123">
        <f t="shared" si="1"/>
        <v>-3.2947104504112978E-3</v>
      </c>
    </row>
    <row r="34" spans="1:6">
      <c r="A34" s="115">
        <v>44227</v>
      </c>
      <c r="B34" s="211">
        <f>[1]!s_dq_close($C$1,A34,1)</f>
        <v>6304.1180999999997</v>
      </c>
      <c r="C34" s="123">
        <f t="shared" si="0"/>
        <v>-5.1509330474273418E-2</v>
      </c>
      <c r="E34" s="295">
        <f>[1]!s_dq_close($F$1,A34,1)</f>
        <v>6346.1370999999999</v>
      </c>
      <c r="F34" s="123">
        <f t="shared" si="1"/>
        <v>-3.2947104504112978E-3</v>
      </c>
    </row>
    <row r="35" spans="1:6">
      <c r="A35" s="115">
        <v>44228</v>
      </c>
      <c r="B35" s="211">
        <f>[1]!s_dq_close($C$1,A35,1)</f>
        <v>6345.8141999999998</v>
      </c>
      <c r="C35" s="123">
        <f t="shared" si="0"/>
        <v>-4.5235913450945131E-2</v>
      </c>
      <c r="E35" s="295">
        <f>[1]!s_dq_close($F$1,A35,1)</f>
        <v>6393.2780000000002</v>
      </c>
      <c r="F35" s="123">
        <f t="shared" si="1"/>
        <v>4.1090981411378014E-3</v>
      </c>
    </row>
    <row r="36" spans="1:6">
      <c r="A36" s="115">
        <v>44229</v>
      </c>
      <c r="B36" s="211">
        <f>[1]!s_dq_close($C$1,A36,1)</f>
        <v>6417.4609</v>
      </c>
      <c r="C36" s="123">
        <f t="shared" si="0"/>
        <v>-3.4456257141475155E-2</v>
      </c>
      <c r="E36" s="295">
        <f>[1]!s_dq_close($F$1,A36,1)</f>
        <v>6454.7852999999996</v>
      </c>
      <c r="F36" s="123">
        <f t="shared" si="1"/>
        <v>1.3769250496798779E-2</v>
      </c>
    </row>
    <row r="37" spans="1:6">
      <c r="A37" s="115">
        <v>44230</v>
      </c>
      <c r="B37" s="211">
        <f>[1]!s_dq_close($C$1,A37,1)</f>
        <v>6307.3903</v>
      </c>
      <c r="C37" s="123">
        <f t="shared" si="0"/>
        <v>-5.1017009245579614E-2</v>
      </c>
      <c r="E37" s="295">
        <f>[1]!s_dq_close($F$1,A37,1)</f>
        <v>6399.3315000000002</v>
      </c>
      <c r="F37" s="123">
        <f t="shared" si="1"/>
        <v>5.0598427240571286E-3</v>
      </c>
    </row>
    <row r="38" spans="1:6">
      <c r="A38" s="115">
        <v>44231</v>
      </c>
      <c r="B38" s="211">
        <f>[1]!s_dq_close($C$1,A38,1)</f>
        <v>6167.7466000000004</v>
      </c>
      <c r="C38" s="123">
        <f t="shared" si="0"/>
        <v>-7.2027203599021261E-2</v>
      </c>
      <c r="E38" s="295">
        <f>[1]!s_dq_close($F$1,A38,1)</f>
        <v>6328.7880999999998</v>
      </c>
      <c r="F38" s="123">
        <f t="shared" si="1"/>
        <v>-6.0194924391893112E-3</v>
      </c>
    </row>
    <row r="39" spans="1:6">
      <c r="A39" s="115">
        <v>44232</v>
      </c>
      <c r="B39" s="211">
        <f>[1]!s_dq_close($C$1,A39,1)</f>
        <v>6045.2969999999996</v>
      </c>
      <c r="C39" s="123">
        <f t="shared" si="0"/>
        <v>-9.0450447143135437E-2</v>
      </c>
      <c r="E39" s="295">
        <f>[1]!s_dq_close($F$1,A39,1)</f>
        <v>6239.8708999999999</v>
      </c>
      <c r="F39" s="123">
        <f t="shared" si="1"/>
        <v>-1.9984561610471241E-2</v>
      </c>
    </row>
    <row r="40" spans="1:6">
      <c r="A40" s="115">
        <v>44233</v>
      </c>
      <c r="B40" s="211">
        <f>[1]!s_dq_close($C$1,A40,1)</f>
        <v>6045.2969999999996</v>
      </c>
      <c r="C40" s="123">
        <f t="shared" si="0"/>
        <v>-9.0450447143135437E-2</v>
      </c>
      <c r="E40" s="295">
        <f>[1]!s_dq_close($F$1,A40,1)</f>
        <v>6239.8708999999999</v>
      </c>
      <c r="F40" s="123">
        <f t="shared" si="1"/>
        <v>-1.9984561610471241E-2</v>
      </c>
    </row>
    <row r="41" spans="1:6">
      <c r="A41" s="115">
        <v>44234</v>
      </c>
      <c r="B41" s="211">
        <f>[1]!s_dq_close($C$1,A41,1)</f>
        <v>6045.2969999999996</v>
      </c>
      <c r="C41" s="123">
        <f t="shared" si="0"/>
        <v>-9.0450447143135437E-2</v>
      </c>
      <c r="E41" s="295">
        <f>[1]!s_dq_close($F$1,A41,1)</f>
        <v>6239.8708999999999</v>
      </c>
      <c r="F41" s="123">
        <f t="shared" si="1"/>
        <v>-1.9984561610471241E-2</v>
      </c>
    </row>
    <row r="42" spans="1:6">
      <c r="A42" s="115">
        <v>44235</v>
      </c>
      <c r="B42" s="211">
        <f>[1]!s_dq_close($C$1,A42,1)</f>
        <v>6088.8186999999998</v>
      </c>
      <c r="C42" s="123">
        <f t="shared" si="0"/>
        <v>-8.3902358145263034E-2</v>
      </c>
      <c r="E42" s="295">
        <f>[1]!s_dq_close($F$1,A42,1)</f>
        <v>6323.1621999999998</v>
      </c>
      <c r="F42" s="123">
        <f t="shared" si="1"/>
        <v>-6.9030794465479994E-3</v>
      </c>
    </row>
    <row r="43" spans="1:6">
      <c r="A43" s="115">
        <v>44236</v>
      </c>
      <c r="B43" s="211">
        <f>[1]!s_dq_close($C$1,A43,1)</f>
        <v>6254.0114000000003</v>
      </c>
      <c r="C43" s="123">
        <f t="shared" si="0"/>
        <v>-5.9048170432034364E-2</v>
      </c>
      <c r="E43" s="295">
        <f>[1]!s_dq_close($F$1,A43,1)</f>
        <v>6457.8814000000002</v>
      </c>
      <c r="F43" s="123">
        <f t="shared" si="1"/>
        <v>1.4255514691591475E-2</v>
      </c>
    </row>
    <row r="44" spans="1:6">
      <c r="A44" s="115">
        <v>44237</v>
      </c>
      <c r="B44" s="211">
        <f>[1]!s_dq_close($C$1,A44,1)</f>
        <v>6303.3064000000004</v>
      </c>
      <c r="C44" s="123">
        <f t="shared" si="0"/>
        <v>-5.1631455387582514E-2</v>
      </c>
      <c r="E44" s="295">
        <f>[1]!s_dq_close($F$1,A44,1)</f>
        <v>6525.1657999999998</v>
      </c>
      <c r="F44" s="123">
        <f t="shared" si="1"/>
        <v>2.4823001073845941E-2</v>
      </c>
    </row>
    <row r="45" spans="1:6">
      <c r="A45" s="115">
        <v>44238</v>
      </c>
      <c r="B45" s="211">
        <f>[1]!s_dq_close($C$1,A45,1)</f>
        <v>6303.3064000000004</v>
      </c>
      <c r="C45" s="123">
        <f t="shared" si="0"/>
        <v>-5.1631455387582514E-2</v>
      </c>
      <c r="E45" s="295">
        <f>[1]!s_dq_close($F$1,A45,1)</f>
        <v>6525.1657999999998</v>
      </c>
      <c r="F45" s="123">
        <f t="shared" si="1"/>
        <v>2.4823001073845941E-2</v>
      </c>
    </row>
    <row r="46" spans="1:6">
      <c r="A46" s="115">
        <v>44239</v>
      </c>
      <c r="B46" s="211">
        <f>[1]!s_dq_close($C$1,A46,1)</f>
        <v>6303.3064000000004</v>
      </c>
      <c r="C46" s="123">
        <f t="shared" si="0"/>
        <v>-5.1631455387582514E-2</v>
      </c>
      <c r="E46" s="295">
        <f>[1]!s_dq_close($F$1,A46,1)</f>
        <v>6525.1657999999998</v>
      </c>
      <c r="F46" s="123">
        <f t="shared" si="1"/>
        <v>2.4823001073845941E-2</v>
      </c>
    </row>
    <row r="47" spans="1:6">
      <c r="A47" s="115">
        <v>44240</v>
      </c>
      <c r="B47" s="211">
        <f>[1]!s_dq_close($C$1,A47,1)</f>
        <v>6303.3064000000004</v>
      </c>
      <c r="C47" s="123">
        <f t="shared" si="0"/>
        <v>-5.1631455387582514E-2</v>
      </c>
      <c r="E47" s="295">
        <f>[1]!s_dq_close($F$1,A47,1)</f>
        <v>6525.1657999999998</v>
      </c>
      <c r="F47" s="123">
        <f t="shared" si="1"/>
        <v>2.4823001073845941E-2</v>
      </c>
    </row>
    <row r="48" spans="1:6">
      <c r="A48" s="115">
        <v>44241</v>
      </c>
      <c r="B48" s="211">
        <f>[1]!s_dq_close($C$1,A48,1)</f>
        <v>6303.3064000000004</v>
      </c>
      <c r="C48" s="123">
        <f t="shared" si="0"/>
        <v>-5.1631455387582514E-2</v>
      </c>
      <c r="E48" s="295">
        <f>[1]!s_dq_close($F$1,A48,1)</f>
        <v>6525.1657999999998</v>
      </c>
      <c r="F48" s="123">
        <f t="shared" si="1"/>
        <v>2.4823001073845941E-2</v>
      </c>
    </row>
    <row r="49" spans="1:6">
      <c r="A49" s="115">
        <v>44242</v>
      </c>
      <c r="B49" s="211">
        <f>[1]!s_dq_close($C$1,A49,1)</f>
        <v>6303.3064000000004</v>
      </c>
      <c r="C49" s="123">
        <f t="shared" si="0"/>
        <v>-5.1631455387582514E-2</v>
      </c>
      <c r="E49" s="295">
        <f>[1]!s_dq_close($F$1,A49,1)</f>
        <v>6525.1657999999998</v>
      </c>
      <c r="F49" s="123">
        <f t="shared" si="1"/>
        <v>2.4823001073845941E-2</v>
      </c>
    </row>
    <row r="50" spans="1:6">
      <c r="A50" s="115">
        <v>44243</v>
      </c>
      <c r="B50" s="211">
        <f>[1]!s_dq_close($C$1,A50,1)</f>
        <v>6303.3064000000004</v>
      </c>
      <c r="C50" s="123">
        <f t="shared" si="0"/>
        <v>-5.1631455387582514E-2</v>
      </c>
      <c r="E50" s="295">
        <f>[1]!s_dq_close($F$1,A50,1)</f>
        <v>6525.1657999999998</v>
      </c>
      <c r="F50" s="123">
        <f t="shared" si="1"/>
        <v>2.4823001073845941E-2</v>
      </c>
    </row>
    <row r="51" spans="1:6">
      <c r="A51" s="115">
        <v>44244</v>
      </c>
      <c r="B51" s="211">
        <f>[1]!s_dq_close($C$1,A51,1)</f>
        <v>6303.3064000000004</v>
      </c>
      <c r="C51" s="123">
        <f t="shared" si="0"/>
        <v>-5.1631455387582514E-2</v>
      </c>
      <c r="E51" s="295">
        <f>[1]!s_dq_close($F$1,A51,1)</f>
        <v>6525.1657999999998</v>
      </c>
      <c r="F51" s="123">
        <f t="shared" si="1"/>
        <v>2.4823001073845941E-2</v>
      </c>
    </row>
    <row r="52" spans="1:6">
      <c r="A52" s="115">
        <v>44245</v>
      </c>
      <c r="B52" s="211">
        <f>[1]!s_dq_close($C$1,A52,1)</f>
        <v>6404.5949000000001</v>
      </c>
      <c r="C52" s="123">
        <f t="shared" si="0"/>
        <v>-3.6392020520355617E-2</v>
      </c>
      <c r="E52" s="295">
        <f>[1]!s_dq_close($F$1,A52,1)</f>
        <v>6614.5442999999996</v>
      </c>
      <c r="F52" s="123">
        <f t="shared" si="1"/>
        <v>3.8860520641774476E-2</v>
      </c>
    </row>
    <row r="53" spans="1:6">
      <c r="A53" s="115">
        <v>44246</v>
      </c>
      <c r="B53" s="211">
        <f>[1]!s_dq_close($C$1,A53,1)</f>
        <v>6527.6464999999998</v>
      </c>
      <c r="C53" s="123">
        <f t="shared" si="0"/>
        <v>-1.7878202628807571E-2</v>
      </c>
      <c r="E53" s="295">
        <f>[1]!s_dq_close($F$1,A53,1)</f>
        <v>6703.4821000000002</v>
      </c>
      <c r="F53" s="123">
        <f t="shared" si="1"/>
        <v>5.282882518737031E-2</v>
      </c>
    </row>
    <row r="54" spans="1:6">
      <c r="A54" s="115">
        <v>44247</v>
      </c>
      <c r="B54" s="211">
        <f>[1]!s_dq_close($C$1,A54,1)</f>
        <v>6527.6464999999998</v>
      </c>
      <c r="C54" s="123">
        <f t="shared" si="0"/>
        <v>-1.7878202628807571E-2</v>
      </c>
      <c r="E54" s="295">
        <f>[1]!s_dq_close($F$1,A54,1)</f>
        <v>6703.4821000000002</v>
      </c>
      <c r="F54" s="123">
        <f t="shared" si="1"/>
        <v>5.282882518737031E-2</v>
      </c>
    </row>
    <row r="55" spans="1:6">
      <c r="A55" s="115">
        <v>44248</v>
      </c>
      <c r="B55" s="211">
        <f>[1]!s_dq_close($C$1,A55,1)</f>
        <v>6527.6464999999998</v>
      </c>
      <c r="C55" s="123">
        <f t="shared" si="0"/>
        <v>-1.7878202628807571E-2</v>
      </c>
      <c r="E55" s="295">
        <f>[1]!s_dq_close($F$1,A55,1)</f>
        <v>6703.4821000000002</v>
      </c>
      <c r="F55" s="123">
        <f t="shared" si="1"/>
        <v>5.282882518737031E-2</v>
      </c>
    </row>
    <row r="56" spans="1:6">
      <c r="A56" s="115">
        <v>44249</v>
      </c>
      <c r="B56" s="211">
        <f>[1]!s_dq_close($C$1,A56,1)</f>
        <v>6534.5739000000003</v>
      </c>
      <c r="C56" s="123">
        <f t="shared" si="0"/>
        <v>-1.6835935628119136E-2</v>
      </c>
      <c r="E56" s="295">
        <f>[1]!s_dq_close($F$1,A56,1)</f>
        <v>6657.0559999999996</v>
      </c>
      <c r="F56" s="123">
        <f t="shared" si="1"/>
        <v>4.5537280943367398E-2</v>
      </c>
    </row>
    <row r="57" spans="1:6">
      <c r="A57" s="115">
        <v>44250</v>
      </c>
      <c r="B57" s="211">
        <f>[1]!s_dq_close($C$1,A57,1)</f>
        <v>6489.9615000000003</v>
      </c>
      <c r="C57" s="123">
        <f t="shared" si="0"/>
        <v>-2.3548126687031767E-2</v>
      </c>
      <c r="E57" s="295">
        <f>[1]!s_dq_close($F$1,A57,1)</f>
        <v>6631.2286000000004</v>
      </c>
      <c r="F57" s="123">
        <f t="shared" si="1"/>
        <v>4.1480906838982978E-2</v>
      </c>
    </row>
    <row r="58" spans="1:6">
      <c r="A58" s="115">
        <v>44251</v>
      </c>
      <c r="B58" s="211">
        <f>[1]!s_dq_close($C$1,A58,1)</f>
        <v>6437.8366999999998</v>
      </c>
      <c r="C58" s="123">
        <f t="shared" si="0"/>
        <v>-3.1390601346714231E-2</v>
      </c>
      <c r="E58" s="295">
        <f>[1]!s_dq_close($F$1,A58,1)</f>
        <v>6536.1860999999999</v>
      </c>
      <c r="F58" s="123">
        <f t="shared" si="1"/>
        <v>2.6553816391785334E-2</v>
      </c>
    </row>
    <row r="59" spans="1:6">
      <c r="A59" s="115">
        <v>44252</v>
      </c>
      <c r="B59" s="211">
        <f>[1]!s_dq_close($C$1,A59,1)</f>
        <v>6399.3465999999999</v>
      </c>
      <c r="C59" s="123">
        <f t="shared" si="0"/>
        <v>-3.7181657310451977E-2</v>
      </c>
      <c r="E59" s="295">
        <f>[1]!s_dq_close($F$1,A59,1)</f>
        <v>6499.1527999999998</v>
      </c>
      <c r="F59" s="123">
        <f t="shared" si="1"/>
        <v>2.0737477189236797E-2</v>
      </c>
    </row>
    <row r="60" spans="1:6">
      <c r="A60" s="115">
        <v>44253</v>
      </c>
      <c r="B60" s="211">
        <f>[1]!s_dq_close($C$1,A60,1)</f>
        <v>6325.4045999999998</v>
      </c>
      <c r="C60" s="123">
        <f t="shared" si="0"/>
        <v>-4.8306654649266312E-2</v>
      </c>
      <c r="E60" s="295">
        <f>[1]!s_dq_close($F$1,A60,1)</f>
        <v>6364.3528999999999</v>
      </c>
      <c r="F60" s="123">
        <f t="shared" si="1"/>
        <v>-4.3379144924804436E-4</v>
      </c>
    </row>
    <row r="61" spans="1:6">
      <c r="A61" s="115">
        <v>44254</v>
      </c>
      <c r="B61" s="211">
        <f>[1]!s_dq_close($C$1,A61,1)</f>
        <v>6325.4045999999998</v>
      </c>
      <c r="C61" s="123">
        <f t="shared" si="0"/>
        <v>-4.8306654649266312E-2</v>
      </c>
      <c r="E61" s="295">
        <f>[1]!s_dq_close($F$1,A61,1)</f>
        <v>6364.3528999999999</v>
      </c>
      <c r="F61" s="123">
        <f t="shared" si="1"/>
        <v>-4.3379144924804436E-4</v>
      </c>
    </row>
    <row r="62" spans="1:6">
      <c r="A62" s="115">
        <v>44255</v>
      </c>
      <c r="B62" s="211">
        <f>[1]!s_dq_close($C$1,A62,1)</f>
        <v>6325.4045999999998</v>
      </c>
      <c r="C62" s="123">
        <f t="shared" si="0"/>
        <v>-4.8306654649266312E-2</v>
      </c>
      <c r="E62" s="295">
        <f>[1]!s_dq_close($F$1,A62,1)</f>
        <v>6364.3528999999999</v>
      </c>
      <c r="F62" s="123">
        <f t="shared" si="1"/>
        <v>-4.3379144924804436E-4</v>
      </c>
    </row>
    <row r="63" spans="1:6">
      <c r="A63" s="115">
        <v>44256</v>
      </c>
      <c r="B63" s="211">
        <f>[1]!s_dq_close($C$1,A63,1)</f>
        <v>6495.1565000000001</v>
      </c>
      <c r="C63" s="123">
        <f t="shared" si="0"/>
        <v>-2.2766509187165163E-2</v>
      </c>
      <c r="E63" s="295">
        <f>[1]!s_dq_close($F$1,A63,1)</f>
        <v>6488.4387999999999</v>
      </c>
      <c r="F63" s="123">
        <f t="shared" si="1"/>
        <v>1.9054768432088531E-2</v>
      </c>
    </row>
    <row r="64" spans="1:6">
      <c r="A64" s="115">
        <v>44257</v>
      </c>
      <c r="B64" s="211">
        <f>[1]!s_dq_close($C$1,A64,1)</f>
        <v>6466.6316999999999</v>
      </c>
      <c r="C64" s="123">
        <f t="shared" si="0"/>
        <v>-2.7058228698271347E-2</v>
      </c>
      <c r="E64" s="295">
        <f>[1]!s_dq_close($F$1,A64,1)</f>
        <v>6433.3281999999999</v>
      </c>
      <c r="F64" s="123">
        <f t="shared" si="1"/>
        <v>1.0399262623641325E-2</v>
      </c>
    </row>
    <row r="65" spans="1:6">
      <c r="A65" s="115">
        <v>44258</v>
      </c>
      <c r="B65" s="211">
        <f>[1]!s_dq_close($C$1,A65,1)</f>
        <v>6553.5959999999995</v>
      </c>
      <c r="C65" s="123">
        <f t="shared" si="0"/>
        <v>-1.3973951750503533E-2</v>
      </c>
      <c r="E65" s="295">
        <f>[1]!s_dq_close($F$1,A65,1)</f>
        <v>6524.7512999999999</v>
      </c>
      <c r="F65" s="123">
        <f t="shared" si="1"/>
        <v>2.4757900945057587E-2</v>
      </c>
    </row>
    <row r="66" spans="1:6">
      <c r="A66" s="115">
        <v>44259</v>
      </c>
      <c r="B66" s="211">
        <f>[1]!s_dq_close($C$1,A66,1)</f>
        <v>6434.8940000000002</v>
      </c>
      <c r="C66" s="123">
        <f t="shared" si="0"/>
        <v>-3.1833347413481761E-2</v>
      </c>
      <c r="E66" s="295">
        <f>[1]!s_dq_close($F$1,A66,1)</f>
        <v>6401.9916999999996</v>
      </c>
      <c r="F66" s="123">
        <f t="shared" si="1"/>
        <v>5.4776457701430914E-3</v>
      </c>
    </row>
    <row r="67" spans="1:6">
      <c r="A67" s="115">
        <v>44260</v>
      </c>
      <c r="B67" s="211">
        <f>[1]!s_dq_close($C$1,A67,1)</f>
        <v>6456.2790999999997</v>
      </c>
      <c r="C67" s="123">
        <f t="shared" si="0"/>
        <v>-2.8615836653828608E-2</v>
      </c>
      <c r="E67" s="295">
        <f>[1]!s_dq_close($F$1,A67,1)</f>
        <v>6403.4964</v>
      </c>
      <c r="F67" s="123">
        <f t="shared" si="1"/>
        <v>5.7139694463501645E-3</v>
      </c>
    </row>
    <row r="68" spans="1:6">
      <c r="A68" s="115">
        <v>44261</v>
      </c>
      <c r="B68" s="211">
        <f>[1]!s_dq_close($C$1,A68,1)</f>
        <v>6456.2790999999997</v>
      </c>
      <c r="C68" s="123">
        <f t="shared" ref="C68:C131" si="2">B68/$B$3-1</f>
        <v>-2.8615836653828608E-2</v>
      </c>
      <c r="E68" s="295">
        <f>[1]!s_dq_close($F$1,A68,1)</f>
        <v>6403.4964</v>
      </c>
      <c r="F68" s="123">
        <f t="shared" ref="F68:F131" si="3">E68/$E$3-1</f>
        <v>5.7139694463501645E-3</v>
      </c>
    </row>
    <row r="69" spans="1:6">
      <c r="A69" s="115">
        <v>44262</v>
      </c>
      <c r="B69" s="211">
        <f>[1]!s_dq_close($C$1,A69,1)</f>
        <v>6456.2790999999997</v>
      </c>
      <c r="C69" s="123">
        <f t="shared" si="2"/>
        <v>-2.8615836653828608E-2</v>
      </c>
      <c r="E69" s="295">
        <f>[1]!s_dq_close($F$1,A69,1)</f>
        <v>6403.4964</v>
      </c>
      <c r="F69" s="123">
        <f t="shared" si="3"/>
        <v>5.7139694463501645E-3</v>
      </c>
    </row>
    <row r="70" spans="1:6">
      <c r="A70" s="115">
        <v>44263</v>
      </c>
      <c r="B70" s="211">
        <f>[1]!s_dq_close($C$1,A70,1)</f>
        <v>6327.6493</v>
      </c>
      <c r="C70" s="123">
        <f t="shared" si="2"/>
        <v>-4.7968926679689661E-2</v>
      </c>
      <c r="E70" s="295">
        <f>[1]!s_dq_close($F$1,A70,1)</f>
        <v>6256.4092000000001</v>
      </c>
      <c r="F70" s="123">
        <f t="shared" si="3"/>
        <v>-1.7387105736068831E-2</v>
      </c>
    </row>
    <row r="71" spans="1:6">
      <c r="A71" s="115">
        <v>44264</v>
      </c>
      <c r="B71" s="211">
        <f>[1]!s_dq_close($C$1,A71,1)</f>
        <v>6126.2830999999996</v>
      </c>
      <c r="C71" s="123">
        <f t="shared" si="2"/>
        <v>-7.8265624620334484E-2</v>
      </c>
      <c r="E71" s="295">
        <f>[1]!s_dq_close($F$1,A71,1)</f>
        <v>6108.0027</v>
      </c>
      <c r="F71" s="123">
        <f t="shared" si="3"/>
        <v>-4.0695386225871211E-2</v>
      </c>
    </row>
    <row r="72" spans="1:6">
      <c r="A72" s="115">
        <v>44265</v>
      </c>
      <c r="B72" s="211">
        <f>[1]!s_dq_close($C$1,A72,1)</f>
        <v>6078.2443000000003</v>
      </c>
      <c r="C72" s="123">
        <f t="shared" si="2"/>
        <v>-8.5493337180987727E-2</v>
      </c>
      <c r="E72" s="295">
        <f>[1]!s_dq_close($F$1,A72,1)</f>
        <v>6062.2551999999996</v>
      </c>
      <c r="F72" s="123">
        <f t="shared" si="3"/>
        <v>-4.7880351585927849E-2</v>
      </c>
    </row>
    <row r="73" spans="1:6">
      <c r="A73" s="115">
        <v>44266</v>
      </c>
      <c r="B73" s="211">
        <f>[1]!s_dq_close($C$1,A73,1)</f>
        <v>6219.6634999999997</v>
      </c>
      <c r="C73" s="123">
        <f t="shared" si="2"/>
        <v>-6.42160086849064E-2</v>
      </c>
      <c r="E73" s="295">
        <f>[1]!s_dq_close($F$1,A73,1)</f>
        <v>6213.8319000000001</v>
      </c>
      <c r="F73" s="123">
        <f t="shared" si="3"/>
        <v>-2.4074168977223809E-2</v>
      </c>
    </row>
    <row r="74" spans="1:6">
      <c r="A74" s="115">
        <v>44267</v>
      </c>
      <c r="B74" s="211">
        <f>[1]!s_dq_close($C$1,A74,1)</f>
        <v>6220.4778999999999</v>
      </c>
      <c r="C74" s="123">
        <f t="shared" si="2"/>
        <v>-6.4093477541135147E-2</v>
      </c>
      <c r="E74" s="295">
        <f>[1]!s_dq_close($F$1,A74,1)</f>
        <v>6222.3801999999996</v>
      </c>
      <c r="F74" s="123">
        <f t="shared" si="3"/>
        <v>-2.2731598576931633E-2</v>
      </c>
    </row>
    <row r="75" spans="1:6">
      <c r="A75" s="115">
        <v>44268</v>
      </c>
      <c r="B75" s="211">
        <f>[1]!s_dq_close($C$1,A75,1)</f>
        <v>6220.4778999999999</v>
      </c>
      <c r="C75" s="123">
        <f t="shared" si="2"/>
        <v>-6.4093477541135147E-2</v>
      </c>
      <c r="E75" s="295">
        <f>[1]!s_dq_close($F$1,A75,1)</f>
        <v>6222.3801999999996</v>
      </c>
      <c r="F75" s="123">
        <f t="shared" si="3"/>
        <v>-2.2731598576931633E-2</v>
      </c>
    </row>
    <row r="76" spans="1:6">
      <c r="A76" s="115">
        <v>44269</v>
      </c>
      <c r="B76" s="211">
        <f>[1]!s_dq_close($C$1,A76,1)</f>
        <v>6220.4778999999999</v>
      </c>
      <c r="C76" s="123">
        <f t="shared" si="2"/>
        <v>-6.4093477541135147E-2</v>
      </c>
      <c r="E76" s="295">
        <f>[1]!s_dq_close($F$1,A76,1)</f>
        <v>6222.3801999999996</v>
      </c>
      <c r="F76" s="123">
        <f t="shared" si="3"/>
        <v>-2.2731598576931633E-2</v>
      </c>
    </row>
    <row r="77" spans="1:6">
      <c r="A77" s="115">
        <v>44270</v>
      </c>
      <c r="B77" s="211">
        <f>[1]!s_dq_close($C$1,A77,1)</f>
        <v>6177.7381999999998</v>
      </c>
      <c r="C77" s="123">
        <f t="shared" si="2"/>
        <v>-7.0523910160779302E-2</v>
      </c>
      <c r="E77" s="295">
        <f>[1]!s_dq_close($F$1,A77,1)</f>
        <v>6173.8720999999996</v>
      </c>
      <c r="F77" s="123">
        <f t="shared" si="3"/>
        <v>-3.0350135506428511E-2</v>
      </c>
    </row>
    <row r="78" spans="1:6">
      <c r="A78" s="115">
        <v>44271</v>
      </c>
      <c r="B78" s="211">
        <f>[1]!s_dq_close($C$1,A78,1)</f>
        <v>6233.4629999999997</v>
      </c>
      <c r="C78" s="123">
        <f t="shared" si="2"/>
        <v>-6.2139794885212485E-2</v>
      </c>
      <c r="E78" s="295">
        <f>[1]!s_dq_close($F$1,A78,1)</f>
        <v>6195.2438000000002</v>
      </c>
      <c r="F78" s="123">
        <f t="shared" si="3"/>
        <v>-2.699356030154243E-2</v>
      </c>
    </row>
    <row r="79" spans="1:6">
      <c r="A79" s="115">
        <v>44272</v>
      </c>
      <c r="B79" s="211">
        <f>[1]!s_dq_close($C$1,A79,1)</f>
        <v>6277.5814</v>
      </c>
      <c r="C79" s="123">
        <f t="shared" si="2"/>
        <v>-5.5501928955257296E-2</v>
      </c>
      <c r="E79" s="295">
        <f>[1]!s_dq_close($F$1,A79,1)</f>
        <v>6225.3588</v>
      </c>
      <c r="F79" s="123">
        <f t="shared" si="3"/>
        <v>-2.2263788580287658E-2</v>
      </c>
    </row>
    <row r="80" spans="1:6">
      <c r="A80" s="115">
        <v>44273</v>
      </c>
      <c r="B80" s="211">
        <f>[1]!s_dq_close($C$1,A80,1)</f>
        <v>6298.8856999999998</v>
      </c>
      <c r="C80" s="123">
        <f t="shared" si="2"/>
        <v>-5.2296575018316194E-2</v>
      </c>
      <c r="E80" s="295">
        <f>[1]!s_dq_close($F$1,A80,1)</f>
        <v>6273.8555999999999</v>
      </c>
      <c r="F80" s="123">
        <f t="shared" si="3"/>
        <v>-1.4647026394953189E-2</v>
      </c>
    </row>
    <row r="81" spans="1:6">
      <c r="A81" s="115">
        <v>44274</v>
      </c>
      <c r="B81" s="211">
        <f>[1]!s_dq_close($C$1,A81,1)</f>
        <v>6250.8146999999999</v>
      </c>
      <c r="C81" s="123">
        <f t="shared" si="2"/>
        <v>-5.9529132253367201E-2</v>
      </c>
      <c r="E81" s="295">
        <f>[1]!s_dq_close($F$1,A81,1)</f>
        <v>6206.6022999999996</v>
      </c>
      <c r="F81" s="123">
        <f t="shared" si="3"/>
        <v>-2.520962830433604E-2</v>
      </c>
    </row>
    <row r="82" spans="1:6">
      <c r="A82" s="115">
        <v>44275</v>
      </c>
      <c r="B82" s="211">
        <f>[1]!s_dq_close($C$1,A82,1)</f>
        <v>6250.8146999999999</v>
      </c>
      <c r="C82" s="123">
        <f t="shared" si="2"/>
        <v>-5.9529132253367201E-2</v>
      </c>
      <c r="E82" s="295">
        <f>[1]!s_dq_close($F$1,A82,1)</f>
        <v>6206.6022999999996</v>
      </c>
      <c r="F82" s="123">
        <f t="shared" si="3"/>
        <v>-2.520962830433604E-2</v>
      </c>
    </row>
    <row r="83" spans="1:6">
      <c r="A83" s="115">
        <v>44276</v>
      </c>
      <c r="B83" s="211">
        <f>[1]!s_dq_close($C$1,A83,1)</f>
        <v>6250.8146999999999</v>
      </c>
      <c r="C83" s="123">
        <f t="shared" si="2"/>
        <v>-5.9529132253367201E-2</v>
      </c>
      <c r="E83" s="295">
        <f>[1]!s_dq_close($F$1,A83,1)</f>
        <v>6206.6022999999996</v>
      </c>
      <c r="F83" s="123">
        <f t="shared" si="3"/>
        <v>-2.520962830433604E-2</v>
      </c>
    </row>
    <row r="84" spans="1:6">
      <c r="A84" s="115">
        <v>44277</v>
      </c>
      <c r="B84" s="211">
        <f>[1]!s_dq_close($C$1,A84,1)</f>
        <v>6359.6001999999999</v>
      </c>
      <c r="C84" s="123">
        <f t="shared" si="2"/>
        <v>-4.3161730803560783E-2</v>
      </c>
      <c r="E84" s="295">
        <f>[1]!s_dq_close($F$1,A84,1)</f>
        <v>6305.6918999999998</v>
      </c>
      <c r="F84" s="123">
        <f t="shared" si="3"/>
        <v>-9.6469124500957459E-3</v>
      </c>
    </row>
    <row r="85" spans="1:6">
      <c r="A85" s="115">
        <v>44278</v>
      </c>
      <c r="B85" s="211">
        <f>[1]!s_dq_close($C$1,A85,1)</f>
        <v>6289.0011999999997</v>
      </c>
      <c r="C85" s="123">
        <f t="shared" si="2"/>
        <v>-5.3783754648235704E-2</v>
      </c>
      <c r="E85" s="295">
        <f>[1]!s_dq_close($F$1,A85,1)</f>
        <v>6219.1665999999996</v>
      </c>
      <c r="F85" s="123">
        <f t="shared" si="3"/>
        <v>-2.3236316969872828E-2</v>
      </c>
    </row>
    <row r="86" spans="1:6">
      <c r="A86" s="115">
        <v>44279</v>
      </c>
      <c r="B86" s="211">
        <f>[1]!s_dq_close($C$1,A86,1)</f>
        <v>6196.2669999999998</v>
      </c>
      <c r="C86" s="123">
        <f t="shared" si="2"/>
        <v>-6.7736146093112404E-2</v>
      </c>
      <c r="E86" s="295">
        <f>[1]!s_dq_close($F$1,A86,1)</f>
        <v>6142.5438999999997</v>
      </c>
      <c r="F86" s="123">
        <f t="shared" si="3"/>
        <v>-3.5270448786780983E-2</v>
      </c>
    </row>
    <row r="87" spans="1:6">
      <c r="A87" s="115">
        <v>44280</v>
      </c>
      <c r="B87" s="211">
        <f>[1]!s_dq_close($C$1,A87,1)</f>
        <v>6190.7120000000004</v>
      </c>
      <c r="C87" s="123">
        <f t="shared" si="2"/>
        <v>-6.8571927654567433E-2</v>
      </c>
      <c r="E87" s="295">
        <f>[1]!s_dq_close($F$1,A87,1)</f>
        <v>6157.4071999999996</v>
      </c>
      <c r="F87" s="123">
        <f t="shared" si="3"/>
        <v>-3.2936063396625692E-2</v>
      </c>
    </row>
    <row r="88" spans="1:6">
      <c r="A88" s="115">
        <v>44281</v>
      </c>
      <c r="B88" s="211">
        <f>[1]!s_dq_close($C$1,A88,1)</f>
        <v>6301.3414000000002</v>
      </c>
      <c r="C88" s="123">
        <f t="shared" si="2"/>
        <v>-5.192710089041952E-2</v>
      </c>
      <c r="E88" s="295">
        <f>[1]!s_dq_close($F$1,A88,1)</f>
        <v>6251.7941000000001</v>
      </c>
      <c r="F88" s="123">
        <f t="shared" si="3"/>
        <v>-1.8111939522247322E-2</v>
      </c>
    </row>
    <row r="89" spans="1:6">
      <c r="A89" s="115">
        <v>44282</v>
      </c>
      <c r="B89" s="211">
        <f>[1]!s_dq_close($C$1,A89,1)</f>
        <v>6301.3414000000002</v>
      </c>
      <c r="C89" s="123">
        <f t="shared" si="2"/>
        <v>-5.192710089041952E-2</v>
      </c>
      <c r="E89" s="295">
        <f>[1]!s_dq_close($F$1,A89,1)</f>
        <v>6251.7941000000001</v>
      </c>
      <c r="F89" s="123">
        <f t="shared" si="3"/>
        <v>-1.8111939522247322E-2</v>
      </c>
    </row>
    <row r="90" spans="1:6">
      <c r="A90" s="115">
        <v>44283</v>
      </c>
      <c r="B90" s="211">
        <f>[1]!s_dq_close($C$1,A90,1)</f>
        <v>6301.3414000000002</v>
      </c>
      <c r="C90" s="123">
        <f t="shared" si="2"/>
        <v>-5.192710089041952E-2</v>
      </c>
      <c r="E90" s="295">
        <f>[1]!s_dq_close($F$1,A90,1)</f>
        <v>6251.7941000000001</v>
      </c>
      <c r="F90" s="123">
        <f t="shared" si="3"/>
        <v>-1.8111939522247322E-2</v>
      </c>
    </row>
    <row r="91" spans="1:6">
      <c r="A91" s="115">
        <v>44284</v>
      </c>
      <c r="B91" s="211">
        <f>[1]!s_dq_close($C$1,A91,1)</f>
        <v>6326.6093000000001</v>
      </c>
      <c r="C91" s="123">
        <f t="shared" si="2"/>
        <v>-4.8125400635389615E-2</v>
      </c>
      <c r="E91" s="295">
        <f>[1]!s_dq_close($F$1,A91,1)</f>
        <v>6254.9426000000003</v>
      </c>
      <c r="F91" s="123">
        <f t="shared" si="3"/>
        <v>-1.7617445540365484E-2</v>
      </c>
    </row>
    <row r="92" spans="1:6">
      <c r="A92" s="115">
        <v>44285</v>
      </c>
      <c r="B92" s="211">
        <f>[1]!s_dq_close($C$1,A92,1)</f>
        <v>6301.5847999999996</v>
      </c>
      <c r="C92" s="123">
        <f t="shared" si="2"/>
        <v>-5.1890479966556713E-2</v>
      </c>
      <c r="E92" s="295">
        <f>[1]!s_dq_close($F$1,A92,1)</f>
        <v>6280.3590000000004</v>
      </c>
      <c r="F92" s="123">
        <f t="shared" si="3"/>
        <v>-1.362562186525007E-2</v>
      </c>
    </row>
    <row r="93" spans="1:6">
      <c r="A93" s="115">
        <v>44286</v>
      </c>
      <c r="B93" s="211">
        <f>[1]!s_dq_close($C$1,A93,1)</f>
        <v>6293.3922000000002</v>
      </c>
      <c r="C93" s="123">
        <f t="shared" si="2"/>
        <v>-5.3123103552583206E-2</v>
      </c>
      <c r="E93" s="295">
        <f>[1]!s_dq_close($F$1,A93,1)</f>
        <v>6254.0694999999996</v>
      </c>
      <c r="F93" s="123">
        <f t="shared" si="3"/>
        <v>-1.7754572011885683E-2</v>
      </c>
    </row>
    <row r="94" spans="1:6">
      <c r="A94" s="115">
        <v>44287</v>
      </c>
      <c r="B94" s="211">
        <f>[1]!s_dq_close($C$1,A94,1)</f>
        <v>6335.7912999999999</v>
      </c>
      <c r="C94" s="123">
        <f t="shared" si="2"/>
        <v>-4.6743916153430876E-2</v>
      </c>
      <c r="E94" s="295">
        <f>[1]!s_dq_close($F$1,A94,1)</f>
        <v>6311.6643999999997</v>
      </c>
      <c r="F94" s="123">
        <f t="shared" si="3"/>
        <v>-8.7088894846235609E-3</v>
      </c>
    </row>
    <row r="95" spans="1:6">
      <c r="A95" s="115">
        <v>44288</v>
      </c>
      <c r="B95" s="211">
        <f>[1]!s_dq_close($C$1,A95,1)</f>
        <v>6361.2515000000003</v>
      </c>
      <c r="C95" s="123">
        <f t="shared" si="2"/>
        <v>-4.2913283262169033E-2</v>
      </c>
      <c r="E95" s="295">
        <f>[1]!s_dq_close($F$1,A95,1)</f>
        <v>6326.6058999999996</v>
      </c>
      <c r="F95" s="123">
        <f t="shared" si="3"/>
        <v>-6.3622222366365166E-3</v>
      </c>
    </row>
    <row r="96" spans="1:6">
      <c r="A96" s="115">
        <v>44289</v>
      </c>
      <c r="B96" s="211">
        <f>[1]!s_dq_close($C$1,A96,1)</f>
        <v>6361.2515000000003</v>
      </c>
      <c r="C96" s="123">
        <f t="shared" si="2"/>
        <v>-4.2913283262169033E-2</v>
      </c>
      <c r="E96" s="295">
        <f>[1]!s_dq_close($F$1,A96,1)</f>
        <v>6326.6058999999996</v>
      </c>
      <c r="F96" s="123">
        <f t="shared" si="3"/>
        <v>-6.3622222366365166E-3</v>
      </c>
    </row>
    <row r="97" spans="1:6">
      <c r="A97" s="115">
        <v>44290</v>
      </c>
      <c r="B97" s="211">
        <f>[1]!s_dq_close($C$1,A97,1)</f>
        <v>6361.2515000000003</v>
      </c>
      <c r="C97" s="123">
        <f t="shared" si="2"/>
        <v>-4.2913283262169033E-2</v>
      </c>
      <c r="E97" s="295">
        <f>[1]!s_dq_close($F$1,A97,1)</f>
        <v>6326.6058999999996</v>
      </c>
      <c r="F97" s="123">
        <f t="shared" si="3"/>
        <v>-6.3622222366365166E-3</v>
      </c>
    </row>
    <row r="98" spans="1:6">
      <c r="A98" s="115">
        <v>44291</v>
      </c>
      <c r="B98" s="211">
        <f>[1]!s_dq_close($C$1,A98,1)</f>
        <v>6361.2515000000003</v>
      </c>
      <c r="C98" s="123">
        <f t="shared" si="2"/>
        <v>-4.2913283262169033E-2</v>
      </c>
      <c r="E98" s="295">
        <f>[1]!s_dq_close($F$1,A98,1)</f>
        <v>6326.6058999999996</v>
      </c>
      <c r="F98" s="123">
        <f t="shared" si="3"/>
        <v>-6.3622222366365166E-3</v>
      </c>
    </row>
    <row r="99" spans="1:6">
      <c r="A99" s="115">
        <v>44292</v>
      </c>
      <c r="B99" s="211">
        <f>[1]!s_dq_close($C$1,A99,1)</f>
        <v>6421.4867999999997</v>
      </c>
      <c r="C99" s="123">
        <f t="shared" si="2"/>
        <v>-3.3850537431617034E-2</v>
      </c>
      <c r="E99" s="295">
        <f>[1]!s_dq_close($F$1,A99,1)</f>
        <v>6343.0962</v>
      </c>
      <c r="F99" s="123">
        <f t="shared" si="3"/>
        <v>-3.7723050984991291E-3</v>
      </c>
    </row>
    <row r="100" spans="1:6">
      <c r="A100" s="115">
        <v>44293</v>
      </c>
      <c r="B100" s="211">
        <f>[1]!s_dq_close($C$1,A100,1)</f>
        <v>6422.7617</v>
      </c>
      <c r="C100" s="123">
        <f t="shared" si="2"/>
        <v>-3.3658721425730453E-2</v>
      </c>
      <c r="E100" s="295">
        <f>[1]!s_dq_close($F$1,A100,1)</f>
        <v>6348.0761000000002</v>
      </c>
      <c r="F100" s="123">
        <f t="shared" si="3"/>
        <v>-2.9901769167066661E-3</v>
      </c>
    </row>
    <row r="101" spans="1:6">
      <c r="A101" s="115">
        <v>44294</v>
      </c>
      <c r="B101" s="211">
        <f>[1]!s_dq_close($C$1,A101,1)</f>
        <v>6404.1283999999996</v>
      </c>
      <c r="C101" s="123">
        <f t="shared" si="2"/>
        <v>-3.6462208116830763E-2</v>
      </c>
      <c r="E101" s="295">
        <f>[1]!s_dq_close($F$1,A101,1)</f>
        <v>6356.7525999999998</v>
      </c>
      <c r="F101" s="123">
        <f t="shared" si="3"/>
        <v>-1.6274718083066908E-3</v>
      </c>
    </row>
    <row r="102" spans="1:6">
      <c r="A102" s="115">
        <v>44295</v>
      </c>
      <c r="B102" s="211">
        <f>[1]!s_dq_close($C$1,A102,1)</f>
        <v>6399.5218000000004</v>
      </c>
      <c r="C102" s="123">
        <f t="shared" si="2"/>
        <v>-3.7155297467145521E-2</v>
      </c>
      <c r="E102" s="295">
        <f>[1]!s_dq_close($F$1,A102,1)</f>
        <v>6335.2393000000002</v>
      </c>
      <c r="F102" s="123">
        <f t="shared" si="3"/>
        <v>-5.0062862851744105E-3</v>
      </c>
    </row>
    <row r="103" spans="1:6">
      <c r="A103" s="115">
        <v>44296</v>
      </c>
      <c r="B103" s="211">
        <f>[1]!s_dq_close($C$1,A103,1)</f>
        <v>6399.5218000000004</v>
      </c>
      <c r="C103" s="123">
        <f t="shared" si="2"/>
        <v>-3.7155297467145521E-2</v>
      </c>
      <c r="E103" s="295">
        <f>[1]!s_dq_close($F$1,A103,1)</f>
        <v>6335.2393000000002</v>
      </c>
      <c r="F103" s="123">
        <f t="shared" si="3"/>
        <v>-5.0062862851744105E-3</v>
      </c>
    </row>
    <row r="104" spans="1:6">
      <c r="A104" s="115">
        <v>44297</v>
      </c>
      <c r="B104" s="211">
        <f>[1]!s_dq_close($C$1,A104,1)</f>
        <v>6399.5218000000004</v>
      </c>
      <c r="C104" s="123">
        <f t="shared" si="2"/>
        <v>-3.7155297467145521E-2</v>
      </c>
      <c r="E104" s="295">
        <f>[1]!s_dq_close($F$1,A104,1)</f>
        <v>6335.2393000000002</v>
      </c>
      <c r="F104" s="123">
        <f t="shared" si="3"/>
        <v>-5.0062862851744105E-3</v>
      </c>
    </row>
    <row r="105" spans="1:6">
      <c r="A105" s="115">
        <v>44298</v>
      </c>
      <c r="B105" s="211">
        <f>[1]!s_dq_close($C$1,A105,1)</f>
        <v>6263.3990999999996</v>
      </c>
      <c r="C105" s="123">
        <f t="shared" si="2"/>
        <v>-5.7635737207106907E-2</v>
      </c>
      <c r="E105" s="295">
        <f>[1]!s_dq_close($F$1,A105,1)</f>
        <v>6226.4182000000001</v>
      </c>
      <c r="F105" s="123">
        <f t="shared" si="3"/>
        <v>-2.2097402388639109E-2</v>
      </c>
    </row>
    <row r="106" spans="1:6">
      <c r="A106" s="115">
        <v>44299</v>
      </c>
      <c r="B106" s="211">
        <f>[1]!s_dq_close($C$1,A106,1)</f>
        <v>6231.1394</v>
      </c>
      <c r="C106" s="123">
        <f t="shared" si="2"/>
        <v>-6.2489393811620553E-2</v>
      </c>
      <c r="E106" s="295">
        <f>[1]!s_dq_close($F$1,A106,1)</f>
        <v>6209.7800999999999</v>
      </c>
      <c r="F106" s="123">
        <f t="shared" si="3"/>
        <v>-2.4710532552192466E-2</v>
      </c>
    </row>
    <row r="107" spans="1:6">
      <c r="A107" s="115">
        <v>44300</v>
      </c>
      <c r="B107" s="211">
        <f>[1]!s_dq_close($C$1,A107,1)</f>
        <v>6320.0672000000004</v>
      </c>
      <c r="C107" s="123">
        <f t="shared" si="2"/>
        <v>-4.910969704460566E-2</v>
      </c>
      <c r="E107" s="295">
        <f>[1]!s_dq_close($F$1,A107,1)</f>
        <v>6277.2111000000004</v>
      </c>
      <c r="F107" s="123">
        <f t="shared" si="3"/>
        <v>-1.4120021612928468E-2</v>
      </c>
    </row>
    <row r="108" spans="1:6">
      <c r="A108" s="115">
        <v>44301</v>
      </c>
      <c r="B108" s="211">
        <f>[1]!s_dq_close($C$1,A108,1)</f>
        <v>6296.6084000000001</v>
      </c>
      <c r="C108" s="123">
        <f t="shared" si="2"/>
        <v>-5.2639207844580982E-2</v>
      </c>
      <c r="E108" s="295">
        <f>[1]!s_dq_close($F$1,A108,1)</f>
        <v>6276.4609</v>
      </c>
      <c r="F108" s="123">
        <f t="shared" si="3"/>
        <v>-1.4237845778470204E-2</v>
      </c>
    </row>
    <row r="109" spans="1:6">
      <c r="A109" s="115">
        <v>44302</v>
      </c>
      <c r="B109" s="211">
        <f>[1]!s_dq_close($C$1,A109,1)</f>
        <v>6368.8459999999995</v>
      </c>
      <c r="C109" s="123">
        <f t="shared" si="2"/>
        <v>-4.1770647246242798E-2</v>
      </c>
      <c r="E109" s="295">
        <f>[1]!s_dq_close($F$1,A109,1)</f>
        <v>6339.5906000000004</v>
      </c>
      <c r="F109" s="123">
        <f t="shared" si="3"/>
        <v>-4.3228841370522852E-3</v>
      </c>
    </row>
    <row r="110" spans="1:6">
      <c r="A110" s="115">
        <v>44303</v>
      </c>
      <c r="B110" s="211">
        <f>[1]!s_dq_close($C$1,A110,1)</f>
        <v>6368.8459999999995</v>
      </c>
      <c r="C110" s="123">
        <f t="shared" si="2"/>
        <v>-4.1770647246242798E-2</v>
      </c>
      <c r="E110" s="295">
        <f>[1]!s_dq_close($F$1,A110,1)</f>
        <v>6339.5906000000004</v>
      </c>
      <c r="F110" s="123">
        <f t="shared" si="3"/>
        <v>-4.3228841370522852E-3</v>
      </c>
    </row>
    <row r="111" spans="1:6">
      <c r="A111" s="115">
        <v>44304</v>
      </c>
      <c r="B111" s="211">
        <f>[1]!s_dq_close($C$1,A111,1)</f>
        <v>6368.8459999999995</v>
      </c>
      <c r="C111" s="123">
        <f t="shared" si="2"/>
        <v>-4.1770647246242798E-2</v>
      </c>
      <c r="E111" s="295">
        <f>[1]!s_dq_close($F$1,A111,1)</f>
        <v>6339.5906000000004</v>
      </c>
      <c r="F111" s="123">
        <f t="shared" si="3"/>
        <v>-4.3228841370522852E-3</v>
      </c>
    </row>
    <row r="112" spans="1:6">
      <c r="A112" s="115">
        <v>44305</v>
      </c>
      <c r="B112" s="211">
        <f>[1]!s_dq_close($C$1,A112,1)</f>
        <v>6477.3879999999999</v>
      </c>
      <c r="C112" s="123">
        <f t="shared" si="2"/>
        <v>-2.5439881765871752E-2</v>
      </c>
      <c r="E112" s="295">
        <f>[1]!s_dq_close($F$1,A112,1)</f>
        <v>6425.2605999999996</v>
      </c>
      <c r="F112" s="123">
        <f t="shared" si="3"/>
        <v>9.1321895259028896E-3</v>
      </c>
    </row>
    <row r="113" spans="1:6">
      <c r="A113" s="115">
        <v>44306</v>
      </c>
      <c r="B113" s="211">
        <f>[1]!s_dq_close($C$1,A113,1)</f>
        <v>6457.6293999999998</v>
      </c>
      <c r="C113" s="123">
        <f t="shared" si="2"/>
        <v>-2.8412676286153848E-2</v>
      </c>
      <c r="E113" s="295">
        <f>[1]!s_dq_close($F$1,A113,1)</f>
        <v>6428.5411000000004</v>
      </c>
      <c r="F113" s="123">
        <f t="shared" si="3"/>
        <v>9.6474150325134289E-3</v>
      </c>
    </row>
    <row r="114" spans="1:6">
      <c r="A114" s="115">
        <v>44307</v>
      </c>
      <c r="B114" s="211">
        <f>[1]!s_dq_close($C$1,A114,1)</f>
        <v>6457.7147000000004</v>
      </c>
      <c r="C114" s="123">
        <f t="shared" si="2"/>
        <v>-2.8399842412671905E-2</v>
      </c>
      <c r="E114" s="295">
        <f>[1]!s_dq_close($F$1,A114,1)</f>
        <v>6420.2587000000003</v>
      </c>
      <c r="F114" s="123">
        <f t="shared" si="3"/>
        <v>8.3466060899892724E-3</v>
      </c>
    </row>
    <row r="115" spans="1:6">
      <c r="A115" s="115">
        <v>44308</v>
      </c>
      <c r="B115" s="211">
        <f>[1]!s_dq_close($C$1,A115,1)</f>
        <v>6485.2111999999997</v>
      </c>
      <c r="C115" s="123">
        <f t="shared" si="2"/>
        <v>-2.4262836525264175E-2</v>
      </c>
      <c r="E115" s="295">
        <f>[1]!s_dq_close($F$1,A115,1)</f>
        <v>6445.4656999999997</v>
      </c>
      <c r="F115" s="123">
        <f t="shared" si="3"/>
        <v>1.2305542028148375E-2</v>
      </c>
    </row>
    <row r="116" spans="1:6">
      <c r="A116" s="115">
        <v>44309</v>
      </c>
      <c r="B116" s="211">
        <f>[1]!s_dq_close($C$1,A116,1)</f>
        <v>6453.3024999999998</v>
      </c>
      <c r="C116" s="123">
        <f t="shared" si="2"/>
        <v>-2.9063683169729071E-2</v>
      </c>
      <c r="E116" s="295">
        <f>[1]!s_dq_close($F$1,A116,1)</f>
        <v>6462.7557999999999</v>
      </c>
      <c r="F116" s="123">
        <f t="shared" si="3"/>
        <v>1.5021073359301251E-2</v>
      </c>
    </row>
    <row r="117" spans="1:6">
      <c r="A117" s="115">
        <v>44310</v>
      </c>
      <c r="B117" s="211">
        <f>[1]!s_dq_close($C$1,A117,1)</f>
        <v>6453.3024999999998</v>
      </c>
      <c r="C117" s="123">
        <f t="shared" si="2"/>
        <v>-2.9063683169729071E-2</v>
      </c>
      <c r="E117" s="295">
        <f>[1]!s_dq_close($F$1,A117,1)</f>
        <v>6462.7557999999999</v>
      </c>
      <c r="F117" s="123">
        <f t="shared" si="3"/>
        <v>1.5021073359301251E-2</v>
      </c>
    </row>
    <row r="118" spans="1:6">
      <c r="A118" s="115">
        <v>44311</v>
      </c>
      <c r="B118" s="211">
        <f>[1]!s_dq_close($C$1,A118,1)</f>
        <v>6453.3024999999998</v>
      </c>
      <c r="C118" s="123">
        <f t="shared" si="2"/>
        <v>-2.9063683169729071E-2</v>
      </c>
      <c r="E118" s="295">
        <f>[1]!s_dq_close($F$1,A118,1)</f>
        <v>6462.7557999999999</v>
      </c>
      <c r="F118" s="123">
        <f t="shared" si="3"/>
        <v>1.5021073359301251E-2</v>
      </c>
    </row>
    <row r="119" spans="1:6">
      <c r="A119" s="115">
        <v>44312</v>
      </c>
      <c r="B119" s="211">
        <f>[1]!s_dq_close($C$1,A119,1)</f>
        <v>6431.0888000000004</v>
      </c>
      <c r="C119" s="123">
        <f t="shared" si="2"/>
        <v>-3.2405861544471559E-2</v>
      </c>
      <c r="E119" s="295">
        <f>[1]!s_dq_close($F$1,A119,1)</f>
        <v>6442.6450999999997</v>
      </c>
      <c r="F119" s="123">
        <f t="shared" si="3"/>
        <v>1.1862547038376858E-2</v>
      </c>
    </row>
    <row r="120" spans="1:6">
      <c r="A120" s="115">
        <v>44313</v>
      </c>
      <c r="B120" s="211">
        <f>[1]!s_dq_close($C$1,A120,1)</f>
        <v>6400.9045999999998</v>
      </c>
      <c r="C120" s="123">
        <f t="shared" si="2"/>
        <v>-3.69472472883553E-2</v>
      </c>
      <c r="E120" s="295">
        <f>[1]!s_dq_close($F$1,A120,1)</f>
        <v>6446.2821999999996</v>
      </c>
      <c r="F120" s="123">
        <f t="shared" si="3"/>
        <v>1.2433779073156126E-2</v>
      </c>
    </row>
    <row r="121" spans="1:6">
      <c r="A121" s="115">
        <v>44314</v>
      </c>
      <c r="B121" s="211">
        <f>[1]!s_dq_close($C$1,A121,1)</f>
        <v>6437.2466999999997</v>
      </c>
      <c r="C121" s="123">
        <f t="shared" si="2"/>
        <v>-3.1479370225428571E-2</v>
      </c>
      <c r="E121" s="295">
        <f>[1]!s_dq_close($F$1,A121,1)</f>
        <v>6489.7440999999999</v>
      </c>
      <c r="F121" s="123">
        <f t="shared" si="3"/>
        <v>1.9259774941394525E-2</v>
      </c>
    </row>
    <row r="122" spans="1:6">
      <c r="A122" s="115">
        <v>44315</v>
      </c>
      <c r="B122" s="211">
        <f>[1]!s_dq_close($C$1,A122,1)</f>
        <v>6405.1027999999997</v>
      </c>
      <c r="C122" s="123">
        <f t="shared" si="2"/>
        <v>-3.6315604056798012E-2</v>
      </c>
      <c r="E122" s="295">
        <f>[1]!s_dq_close($F$1,A122,1)</f>
        <v>6491.9281000000001</v>
      </c>
      <c r="F122" s="123">
        <f t="shared" si="3"/>
        <v>1.9602787441451719E-2</v>
      </c>
    </row>
    <row r="123" spans="1:6">
      <c r="A123" s="115">
        <v>44316</v>
      </c>
      <c r="B123" s="211">
        <f>[1]!s_dq_close($C$1,A123,1)</f>
        <v>6382.1364000000003</v>
      </c>
      <c r="C123" s="123">
        <f t="shared" si="2"/>
        <v>-3.9771030456978385E-2</v>
      </c>
      <c r="E123" s="295">
        <f>[1]!s_dq_close($F$1,A123,1)</f>
        <v>6485.7075000000004</v>
      </c>
      <c r="F123" s="123">
        <f t="shared" si="3"/>
        <v>1.8625798632909918E-2</v>
      </c>
    </row>
    <row r="124" spans="1:6">
      <c r="A124" s="115">
        <v>44317</v>
      </c>
      <c r="B124" s="211">
        <f>[1]!s_dq_close($C$1,A124,1)</f>
        <v>6382.1364000000003</v>
      </c>
      <c r="C124" s="123">
        <f t="shared" si="2"/>
        <v>-3.9771030456978385E-2</v>
      </c>
      <c r="E124" s="295">
        <f>[1]!s_dq_close($F$1,A124,1)</f>
        <v>6485.7075000000004</v>
      </c>
      <c r="F124" s="123">
        <f t="shared" si="3"/>
        <v>1.8625798632909918E-2</v>
      </c>
    </row>
    <row r="125" spans="1:6">
      <c r="A125" s="115">
        <v>44318</v>
      </c>
      <c r="B125" s="211">
        <f>[1]!s_dq_close($C$1,A125,1)</f>
        <v>6382.1364000000003</v>
      </c>
      <c r="C125" s="123">
        <f t="shared" si="2"/>
        <v>-3.9771030456978385E-2</v>
      </c>
      <c r="E125" s="295">
        <f>[1]!s_dq_close($F$1,A125,1)</f>
        <v>6485.7075000000004</v>
      </c>
      <c r="F125" s="123">
        <f t="shared" si="3"/>
        <v>1.8625798632909918E-2</v>
      </c>
    </row>
    <row r="126" spans="1:6">
      <c r="A126" s="115">
        <v>44319</v>
      </c>
      <c r="B126" s="211">
        <f>[1]!s_dq_close($C$1,A126,1)</f>
        <v>6382.1364000000003</v>
      </c>
      <c r="C126" s="123">
        <f t="shared" si="2"/>
        <v>-3.9771030456978385E-2</v>
      </c>
      <c r="E126" s="295">
        <f>[1]!s_dq_close($F$1,A126,1)</f>
        <v>6485.7075000000004</v>
      </c>
      <c r="F126" s="123">
        <f t="shared" si="3"/>
        <v>1.8625798632909918E-2</v>
      </c>
    </row>
    <row r="127" spans="1:6">
      <c r="A127" s="115">
        <v>44320</v>
      </c>
      <c r="B127" s="211">
        <f>[1]!s_dq_close($C$1,A127,1)</f>
        <v>6382.1364000000003</v>
      </c>
      <c r="C127" s="123">
        <f t="shared" si="2"/>
        <v>-3.9771030456978385E-2</v>
      </c>
      <c r="E127" s="295">
        <f>[1]!s_dq_close($F$1,A127,1)</f>
        <v>6485.7075000000004</v>
      </c>
      <c r="F127" s="123">
        <f t="shared" si="3"/>
        <v>1.8625798632909918E-2</v>
      </c>
    </row>
    <row r="128" spans="1:6">
      <c r="A128" s="115">
        <v>44321</v>
      </c>
      <c r="B128" s="211">
        <f>[1]!s_dq_close($C$1,A128,1)</f>
        <v>6382.1364000000003</v>
      </c>
      <c r="C128" s="123">
        <f t="shared" si="2"/>
        <v>-3.9771030456978385E-2</v>
      </c>
      <c r="E128" s="295">
        <f>[1]!s_dq_close($F$1,A128,1)</f>
        <v>6485.7075000000004</v>
      </c>
      <c r="F128" s="123">
        <f t="shared" si="3"/>
        <v>1.8625798632909918E-2</v>
      </c>
    </row>
    <row r="129" spans="1:6">
      <c r="A129" s="115">
        <v>44322</v>
      </c>
      <c r="B129" s="211">
        <f>[1]!s_dq_close($C$1,A129,1)</f>
        <v>6398.4373999999998</v>
      </c>
      <c r="C129" s="123">
        <f t="shared" si="2"/>
        <v>-3.731845165710812E-2</v>
      </c>
      <c r="E129" s="295">
        <f>[1]!s_dq_close($F$1,A129,1)</f>
        <v>6489.3485000000001</v>
      </c>
      <c r="F129" s="123">
        <f t="shared" si="3"/>
        <v>1.9197643190010716E-2</v>
      </c>
    </row>
    <row r="130" spans="1:6">
      <c r="A130" s="115">
        <v>44323</v>
      </c>
      <c r="B130" s="211">
        <f>[1]!s_dq_close($C$1,A130,1)</f>
        <v>6320.2529000000004</v>
      </c>
      <c r="C130" s="123">
        <f t="shared" si="2"/>
        <v>-4.9081757416169602E-2</v>
      </c>
      <c r="E130" s="295">
        <f>[1]!s_dq_close($F$1,A130,1)</f>
        <v>6444.4429</v>
      </c>
      <c r="F130" s="123">
        <f t="shared" si="3"/>
        <v>1.2144904122902034E-2</v>
      </c>
    </row>
    <row r="131" spans="1:6">
      <c r="A131" s="115">
        <v>44324</v>
      </c>
      <c r="B131" s="211">
        <f>[1]!s_dq_close($C$1,A131,1)</f>
        <v>6320.2529000000004</v>
      </c>
      <c r="C131" s="123">
        <f t="shared" si="2"/>
        <v>-4.9081757416169602E-2</v>
      </c>
      <c r="E131" s="295">
        <f>[1]!s_dq_close($F$1,A131,1)</f>
        <v>6444.4429</v>
      </c>
      <c r="F131" s="123">
        <f t="shared" si="3"/>
        <v>1.2144904122902034E-2</v>
      </c>
    </row>
    <row r="132" spans="1:6">
      <c r="A132" s="115">
        <v>44325</v>
      </c>
      <c r="B132" s="211">
        <f>[1]!s_dq_close($C$1,A132,1)</f>
        <v>6320.2529000000004</v>
      </c>
      <c r="C132" s="123">
        <f t="shared" ref="C132:C195" si="4">B132/$B$3-1</f>
        <v>-4.9081757416169602E-2</v>
      </c>
      <c r="E132" s="295">
        <f>[1]!s_dq_close($F$1,A132,1)</f>
        <v>6444.4429</v>
      </c>
      <c r="F132" s="123">
        <f t="shared" ref="F132:F195" si="5">E132/$E$3-1</f>
        <v>1.2144904122902034E-2</v>
      </c>
    </row>
    <row r="133" spans="1:6">
      <c r="A133" s="115">
        <v>44326</v>
      </c>
      <c r="B133" s="211">
        <f>[1]!s_dq_close($C$1,A133,1)</f>
        <v>6338.5735000000004</v>
      </c>
      <c r="C133" s="123">
        <f t="shared" si="4"/>
        <v>-4.6325318230788004E-2</v>
      </c>
      <c r="E133" s="295">
        <f>[1]!s_dq_close($F$1,A133,1)</f>
        <v>6475.9938000000002</v>
      </c>
      <c r="F133" s="123">
        <f t="shared" si="5"/>
        <v>1.7100193998383917E-2</v>
      </c>
    </row>
    <row r="134" spans="1:6">
      <c r="A134" s="115">
        <v>44327</v>
      </c>
      <c r="B134" s="211">
        <f>[1]!s_dq_close($C$1,A134,1)</f>
        <v>6343.8626999999997</v>
      </c>
      <c r="C134" s="123">
        <f t="shared" si="4"/>
        <v>-4.5529527801472569E-2</v>
      </c>
      <c r="E134" s="295">
        <f>[1]!s_dq_close($F$1,A134,1)</f>
        <v>6456.0375999999997</v>
      </c>
      <c r="F134" s="123">
        <f t="shared" si="5"/>
        <v>1.3965932984812301E-2</v>
      </c>
    </row>
    <row r="135" spans="1:6">
      <c r="A135" s="115">
        <v>44328</v>
      </c>
      <c r="B135" s="211">
        <f>[1]!s_dq_close($C$1,A135,1)</f>
        <v>6420.3371999999999</v>
      </c>
      <c r="C135" s="123">
        <f t="shared" si="4"/>
        <v>-3.4023501334956019E-2</v>
      </c>
      <c r="E135" s="295">
        <f>[1]!s_dq_close($F$1,A135,1)</f>
        <v>6512.0501000000004</v>
      </c>
      <c r="F135" s="123">
        <f t="shared" si="5"/>
        <v>2.2763088506538631E-2</v>
      </c>
    </row>
    <row r="136" spans="1:6">
      <c r="A136" s="115">
        <v>44329</v>
      </c>
      <c r="B136" s="211">
        <f>[1]!s_dq_close($C$1,A136,1)</f>
        <v>6375.0147999999999</v>
      </c>
      <c r="C136" s="123">
        <f t="shared" si="4"/>
        <v>-4.084251595977928E-2</v>
      </c>
      <c r="E136" s="295">
        <f>[1]!s_dq_close($F$1,A136,1)</f>
        <v>6439.0272999999997</v>
      </c>
      <c r="F136" s="123">
        <f t="shared" si="5"/>
        <v>1.1294346203804206E-2</v>
      </c>
    </row>
    <row r="137" spans="1:6">
      <c r="A137" s="115">
        <v>44330</v>
      </c>
      <c r="B137" s="211">
        <f>[1]!s_dq_close($C$1,A137,1)</f>
        <v>6462.4763999999996</v>
      </c>
      <c r="C137" s="123">
        <f t="shared" si="4"/>
        <v>-2.7683417379156139E-2</v>
      </c>
      <c r="E137" s="295">
        <f>[1]!s_dq_close($F$1,A137,1)</f>
        <v>6525.8036000000002</v>
      </c>
      <c r="F137" s="123">
        <f t="shared" si="5"/>
        <v>2.4923172031967145E-2</v>
      </c>
    </row>
    <row r="138" spans="1:6">
      <c r="A138" s="115">
        <v>44331</v>
      </c>
      <c r="B138" s="211">
        <f>[1]!s_dq_close($C$1,A138,1)</f>
        <v>6462.4763999999996</v>
      </c>
      <c r="C138" s="123">
        <f t="shared" si="4"/>
        <v>-2.7683417379156139E-2</v>
      </c>
      <c r="E138" s="295">
        <f>[1]!s_dq_close($F$1,A138,1)</f>
        <v>6525.8036000000002</v>
      </c>
      <c r="F138" s="123">
        <f t="shared" si="5"/>
        <v>2.4923172031967145E-2</v>
      </c>
    </row>
    <row r="139" spans="1:6">
      <c r="A139" s="115">
        <v>44332</v>
      </c>
      <c r="B139" s="211">
        <f>[1]!s_dq_close($C$1,A139,1)</f>
        <v>6462.4763999999996</v>
      </c>
      <c r="C139" s="123">
        <f t="shared" si="4"/>
        <v>-2.7683417379156139E-2</v>
      </c>
      <c r="E139" s="295">
        <f>[1]!s_dq_close($F$1,A139,1)</f>
        <v>6525.8036000000002</v>
      </c>
      <c r="F139" s="123">
        <f t="shared" si="5"/>
        <v>2.4923172031967145E-2</v>
      </c>
    </row>
    <row r="140" spans="1:6">
      <c r="A140" s="115">
        <v>44333</v>
      </c>
      <c r="B140" s="211">
        <f>[1]!s_dq_close($C$1,A140,1)</f>
        <v>6457.2767999999996</v>
      </c>
      <c r="C140" s="123">
        <f t="shared" si="4"/>
        <v>-2.8465726975365313E-2</v>
      </c>
      <c r="E140" s="295">
        <f>[1]!s_dq_close($F$1,A140,1)</f>
        <v>6578.1401999999998</v>
      </c>
      <c r="F140" s="123">
        <f t="shared" si="5"/>
        <v>3.3143001707099717E-2</v>
      </c>
    </row>
    <row r="141" spans="1:6">
      <c r="A141" s="115">
        <v>44334</v>
      </c>
      <c r="B141" s="211">
        <f>[1]!s_dq_close($C$1,A141,1)</f>
        <v>6486.8215</v>
      </c>
      <c r="C141" s="123">
        <f t="shared" si="4"/>
        <v>-2.40205576686644E-2</v>
      </c>
      <c r="E141" s="295">
        <f>[1]!s_dq_close($F$1,A141,1)</f>
        <v>6599.5985000000001</v>
      </c>
      <c r="F141" s="123">
        <f t="shared" si="5"/>
        <v>3.651317804866383E-2</v>
      </c>
    </row>
    <row r="142" spans="1:6">
      <c r="A142" s="115">
        <v>44335</v>
      </c>
      <c r="B142" s="211">
        <f>[1]!s_dq_close($C$1,A142,1)</f>
        <v>6488.9489000000003</v>
      </c>
      <c r="C142" s="123">
        <f t="shared" si="4"/>
        <v>-2.3700478155821991E-2</v>
      </c>
      <c r="E142" s="295">
        <f>[1]!s_dq_close($F$1,A142,1)</f>
        <v>6584.3869000000004</v>
      </c>
      <c r="F142" s="123">
        <f t="shared" si="5"/>
        <v>3.4124089703485794E-2</v>
      </c>
    </row>
    <row r="143" spans="1:6">
      <c r="A143" s="115">
        <v>44336</v>
      </c>
      <c r="B143" s="211">
        <f>[1]!s_dq_close($C$1,A143,1)</f>
        <v>6482.8357999999998</v>
      </c>
      <c r="C143" s="123">
        <f t="shared" si="4"/>
        <v>-2.462022905831196E-2</v>
      </c>
      <c r="E143" s="295">
        <f>[1]!s_dq_close($F$1,A143,1)</f>
        <v>6548.7111000000004</v>
      </c>
      <c r="F143" s="123">
        <f t="shared" si="5"/>
        <v>2.8520955385931579E-2</v>
      </c>
    </row>
    <row r="144" spans="1:6">
      <c r="A144" s="115">
        <v>44337</v>
      </c>
      <c r="B144" s="211">
        <f>[1]!s_dq_close($C$1,A144,1)</f>
        <v>6480.3741</v>
      </c>
      <c r="C144" s="123">
        <f t="shared" si="4"/>
        <v>-2.4990605920568232E-2</v>
      </c>
      <c r="E144" s="295">
        <f>[1]!s_dq_close($F$1,A144,1)</f>
        <v>6527.8639999999996</v>
      </c>
      <c r="F144" s="123">
        <f t="shared" si="5"/>
        <v>2.5246772286141805E-2</v>
      </c>
    </row>
    <row r="145" spans="1:6">
      <c r="A145" s="115">
        <v>44338</v>
      </c>
      <c r="B145" s="211">
        <f>[1]!s_dq_close($C$1,A145,1)</f>
        <v>6480.3741</v>
      </c>
      <c r="C145" s="123">
        <f t="shared" si="4"/>
        <v>-2.4990605920568232E-2</v>
      </c>
      <c r="E145" s="295">
        <f>[1]!s_dq_close($F$1,A145,1)</f>
        <v>6527.8639999999996</v>
      </c>
      <c r="F145" s="123">
        <f t="shared" si="5"/>
        <v>2.5246772286141805E-2</v>
      </c>
    </row>
    <row r="146" spans="1:6">
      <c r="A146" s="115">
        <v>44339</v>
      </c>
      <c r="B146" s="211">
        <f>[1]!s_dq_close($C$1,A146,1)</f>
        <v>6480.3741</v>
      </c>
      <c r="C146" s="123">
        <f t="shared" si="4"/>
        <v>-2.4990605920568232E-2</v>
      </c>
      <c r="E146" s="295">
        <f>[1]!s_dq_close($F$1,A146,1)</f>
        <v>6527.8639999999996</v>
      </c>
      <c r="F146" s="123">
        <f t="shared" si="5"/>
        <v>2.5246772286141805E-2</v>
      </c>
    </row>
    <row r="147" spans="1:6">
      <c r="A147" s="115">
        <v>44340</v>
      </c>
      <c r="B147" s="211">
        <f>[1]!s_dq_close($C$1,A147,1)</f>
        <v>6537.8571000000002</v>
      </c>
      <c r="C147" s="123">
        <f t="shared" si="4"/>
        <v>-1.6341959386432459E-2</v>
      </c>
      <c r="E147" s="295">
        <f>[1]!s_dq_close($F$1,A147,1)</f>
        <v>6544.1217999999999</v>
      </c>
      <c r="F147" s="123">
        <f t="shared" si="5"/>
        <v>2.7800173670495587E-2</v>
      </c>
    </row>
    <row r="148" spans="1:6">
      <c r="A148" s="115">
        <v>44341</v>
      </c>
      <c r="B148" s="211">
        <f>[1]!s_dq_close($C$1,A148,1)</f>
        <v>6615.7141000000001</v>
      </c>
      <c r="C148" s="123">
        <f t="shared" si="4"/>
        <v>-4.6279278778438293E-3</v>
      </c>
      <c r="E148" s="295">
        <f>[1]!s_dq_close($F$1,A148,1)</f>
        <v>6619.6706999999997</v>
      </c>
      <c r="F148" s="123">
        <f t="shared" si="5"/>
        <v>3.9665657674875732E-2</v>
      </c>
    </row>
    <row r="149" spans="1:6">
      <c r="A149" s="115">
        <v>44342</v>
      </c>
      <c r="B149" s="211">
        <f>[1]!s_dq_close($C$1,A149,1)</f>
        <v>6644.7510000000002</v>
      </c>
      <c r="C149" s="123">
        <f t="shared" si="4"/>
        <v>-2.5915998912806604E-4</v>
      </c>
      <c r="E149" s="295">
        <f>[1]!s_dq_close($F$1,A149,1)</f>
        <v>6628.2065000000002</v>
      </c>
      <c r="F149" s="123">
        <f t="shared" si="5"/>
        <v>4.1006264862599062E-2</v>
      </c>
    </row>
    <row r="150" spans="1:6">
      <c r="A150" s="115">
        <v>44343</v>
      </c>
      <c r="B150" s="211">
        <f>[1]!s_dq_close($C$1,A150,1)</f>
        <v>6705.0451000000003</v>
      </c>
      <c r="C150" s="123">
        <f t="shared" si="4"/>
        <v>8.812432638150236E-3</v>
      </c>
      <c r="E150" s="295">
        <f>[1]!s_dq_close($F$1,A150,1)</f>
        <v>6685.4053999999996</v>
      </c>
      <c r="F150" s="123">
        <f t="shared" si="5"/>
        <v>4.9989752815674748E-2</v>
      </c>
    </row>
    <row r="151" spans="1:6">
      <c r="A151" s="115">
        <v>44344</v>
      </c>
      <c r="B151" s="211">
        <f>[1]!s_dq_close($C$1,A151,1)</f>
        <v>6694.3456999999999</v>
      </c>
      <c r="C151" s="123">
        <f t="shared" si="4"/>
        <v>7.2026466365959774E-3</v>
      </c>
      <c r="E151" s="295">
        <f>[1]!s_dq_close($F$1,A151,1)</f>
        <v>6668.1696000000002</v>
      </c>
      <c r="F151" s="123">
        <f t="shared" si="5"/>
        <v>4.7282749679921743E-2</v>
      </c>
    </row>
    <row r="152" spans="1:6">
      <c r="A152" s="115">
        <v>44345</v>
      </c>
      <c r="B152" s="211">
        <f>[1]!s_dq_close($C$1,A152,1)</f>
        <v>6694.3456999999999</v>
      </c>
      <c r="C152" s="123">
        <f t="shared" si="4"/>
        <v>7.2026466365959774E-3</v>
      </c>
      <c r="E152" s="295">
        <f>[1]!s_dq_close($F$1,A152,1)</f>
        <v>6668.1696000000002</v>
      </c>
      <c r="F152" s="123">
        <f t="shared" si="5"/>
        <v>4.7282749679921743E-2</v>
      </c>
    </row>
    <row r="153" spans="1:6">
      <c r="A153" s="115">
        <v>44346</v>
      </c>
      <c r="B153" s="211">
        <f>[1]!s_dq_close($C$1,A153,1)</f>
        <v>6694.3456999999999</v>
      </c>
      <c r="C153" s="123">
        <f t="shared" si="4"/>
        <v>7.2026466365959774E-3</v>
      </c>
      <c r="E153" s="295">
        <f>[1]!s_dq_close($F$1,A153,1)</f>
        <v>6668.1696000000002</v>
      </c>
      <c r="F153" s="123">
        <f t="shared" si="5"/>
        <v>4.7282749679921743E-2</v>
      </c>
    </row>
    <row r="154" spans="1:6">
      <c r="A154" s="115">
        <v>44347</v>
      </c>
      <c r="B154" s="211">
        <f>[1]!s_dq_close($C$1,A154,1)</f>
        <v>6814.3630999999996</v>
      </c>
      <c r="C154" s="123">
        <f t="shared" si="4"/>
        <v>2.5259951762389488E-2</v>
      </c>
      <c r="E154" s="295">
        <f>[1]!s_dq_close($F$1,A154,1)</f>
        <v>6728.9906000000001</v>
      </c>
      <c r="F154" s="123">
        <f t="shared" si="5"/>
        <v>5.6835113812694127E-2</v>
      </c>
    </row>
    <row r="155" spans="1:6">
      <c r="A155" s="115">
        <v>44348</v>
      </c>
      <c r="B155" s="211">
        <f>[1]!s_dq_close($C$1,A155,1)</f>
        <v>6854.7335999999996</v>
      </c>
      <c r="C155" s="123">
        <f t="shared" si="4"/>
        <v>3.133392467449081E-2</v>
      </c>
      <c r="E155" s="295">
        <f>[1]!s_dq_close($F$1,A155,1)</f>
        <v>6739.7623999999996</v>
      </c>
      <c r="F155" s="123">
        <f t="shared" si="5"/>
        <v>5.85269004647615E-2</v>
      </c>
    </row>
    <row r="156" spans="1:6">
      <c r="A156" s="115">
        <v>44349</v>
      </c>
      <c r="B156" s="211">
        <f>[1]!s_dq_close($C$1,A156,1)</f>
        <v>6759.4589999999998</v>
      </c>
      <c r="C156" s="123">
        <f t="shared" si="4"/>
        <v>1.6999315501671663E-2</v>
      </c>
      <c r="E156" s="295">
        <f>[1]!s_dq_close($F$1,A156,1)</f>
        <v>6681.4285</v>
      </c>
      <c r="F156" s="123">
        <f t="shared" si="5"/>
        <v>4.9365152810419755E-2</v>
      </c>
    </row>
    <row r="157" spans="1:6">
      <c r="A157" s="115">
        <v>44350</v>
      </c>
      <c r="B157" s="211">
        <f>[1]!s_dq_close($C$1,A157,1)</f>
        <v>6754.0697</v>
      </c>
      <c r="C157" s="123">
        <f t="shared" si="4"/>
        <v>1.6188464454119922E-2</v>
      </c>
      <c r="E157" s="295">
        <f>[1]!s_dq_close($F$1,A157,1)</f>
        <v>6667.7263999999996</v>
      </c>
      <c r="F157" s="123">
        <f t="shared" si="5"/>
        <v>4.7213142015074983E-2</v>
      </c>
    </row>
    <row r="158" spans="1:6">
      <c r="A158" s="115">
        <v>44351</v>
      </c>
      <c r="B158" s="211">
        <f>[1]!s_dq_close($C$1,A158,1)</f>
        <v>6785.8035</v>
      </c>
      <c r="C158" s="123">
        <f t="shared" si="4"/>
        <v>2.0962996391996391E-2</v>
      </c>
      <c r="E158" s="295">
        <f>[1]!s_dq_close($F$1,A158,1)</f>
        <v>6693.0573999999997</v>
      </c>
      <c r="F158" s="123">
        <f t="shared" si="5"/>
        <v>5.1191553021918912E-2</v>
      </c>
    </row>
    <row r="159" spans="1:6">
      <c r="A159" s="115">
        <v>44352</v>
      </c>
      <c r="B159" s="211">
        <f>[1]!s_dq_close($C$1,A159,1)</f>
        <v>6785.8035</v>
      </c>
      <c r="C159" s="123">
        <f t="shared" si="4"/>
        <v>2.0962996391996391E-2</v>
      </c>
      <c r="E159" s="295">
        <f>[1]!s_dq_close($F$1,A159,1)</f>
        <v>6693.0573999999997</v>
      </c>
      <c r="F159" s="123">
        <f t="shared" si="5"/>
        <v>5.1191553021918912E-2</v>
      </c>
    </row>
    <row r="160" spans="1:6">
      <c r="A160" s="115">
        <v>44353</v>
      </c>
      <c r="B160" s="211">
        <f>[1]!s_dq_close($C$1,A160,1)</f>
        <v>6785.8035</v>
      </c>
      <c r="C160" s="123">
        <f t="shared" si="4"/>
        <v>2.0962996391996391E-2</v>
      </c>
      <c r="E160" s="295">
        <f>[1]!s_dq_close($F$1,A160,1)</f>
        <v>6693.0573999999997</v>
      </c>
      <c r="F160" s="123">
        <f t="shared" si="5"/>
        <v>5.1191553021918912E-2</v>
      </c>
    </row>
    <row r="161" spans="1:6">
      <c r="A161" s="115">
        <v>44354</v>
      </c>
      <c r="B161" s="211">
        <f>[1]!s_dq_close($C$1,A161,1)</f>
        <v>6861.8501999999999</v>
      </c>
      <c r="C161" s="123">
        <f t="shared" si="4"/>
        <v>3.240465789865854E-2</v>
      </c>
      <c r="E161" s="295">
        <f>[1]!s_dq_close($F$1,A161,1)</f>
        <v>6721.5019000000002</v>
      </c>
      <c r="F161" s="123">
        <f t="shared" si="5"/>
        <v>5.5658961015451647E-2</v>
      </c>
    </row>
    <row r="162" spans="1:6">
      <c r="A162" s="115">
        <v>44355</v>
      </c>
      <c r="B162" s="211">
        <f>[1]!s_dq_close($C$1,A162,1)</f>
        <v>6809.8642</v>
      </c>
      <c r="C162" s="123">
        <f t="shared" si="4"/>
        <v>2.4583066493833128E-2</v>
      </c>
      <c r="E162" s="295">
        <f>[1]!s_dq_close($F$1,A162,1)</f>
        <v>6684.5626000000002</v>
      </c>
      <c r="F162" s="123">
        <f t="shared" si="5"/>
        <v>4.9857385171422131E-2</v>
      </c>
    </row>
    <row r="163" spans="1:6">
      <c r="A163" s="115">
        <v>44356</v>
      </c>
      <c r="B163" s="211">
        <f>[1]!s_dq_close($C$1,A163,1)</f>
        <v>6823.4072999999999</v>
      </c>
      <c r="C163" s="123">
        <f t="shared" si="4"/>
        <v>2.6620703445217941E-2</v>
      </c>
      <c r="E163" s="295">
        <f>[1]!s_dq_close($F$1,A163,1)</f>
        <v>6692.9049000000005</v>
      </c>
      <c r="F163" s="123">
        <f t="shared" si="5"/>
        <v>5.1167601828577158E-2</v>
      </c>
    </row>
    <row r="164" spans="1:6">
      <c r="A164" s="115">
        <v>44357</v>
      </c>
      <c r="B164" s="211">
        <f>[1]!s_dq_close($C$1,A164,1)</f>
        <v>6898.2061000000003</v>
      </c>
      <c r="C164" s="123">
        <f t="shared" si="4"/>
        <v>3.7874611250612755E-2</v>
      </c>
      <c r="E164" s="295">
        <f>[1]!s_dq_close($F$1,A164,1)</f>
        <v>6765.6436000000003</v>
      </c>
      <c r="F164" s="123">
        <f t="shared" si="5"/>
        <v>6.2591724236042978E-2</v>
      </c>
    </row>
    <row r="165" spans="1:6">
      <c r="A165" s="115">
        <v>44358</v>
      </c>
      <c r="B165" s="211">
        <f>[1]!s_dq_close($C$1,A165,1)</f>
        <v>6852.9727999999996</v>
      </c>
      <c r="C165" s="123">
        <f t="shared" si="4"/>
        <v>3.1069002231032705E-2</v>
      </c>
      <c r="E165" s="295">
        <f>[1]!s_dq_close($F$1,A165,1)</f>
        <v>6725.9152000000004</v>
      </c>
      <c r="F165" s="123">
        <f t="shared" si="5"/>
        <v>5.6352100697915963E-2</v>
      </c>
    </row>
    <row r="166" spans="1:6">
      <c r="A166" s="115">
        <v>44359</v>
      </c>
      <c r="B166" s="211">
        <f>[1]!s_dq_close($C$1,A166,1)</f>
        <v>6852.9727999999996</v>
      </c>
      <c r="C166" s="123">
        <f t="shared" si="4"/>
        <v>3.1069002231032705E-2</v>
      </c>
      <c r="E166" s="295">
        <f>[1]!s_dq_close($F$1,A166,1)</f>
        <v>6725.9152000000004</v>
      </c>
      <c r="F166" s="123">
        <f t="shared" si="5"/>
        <v>5.6352100697915963E-2</v>
      </c>
    </row>
    <row r="167" spans="1:6">
      <c r="A167" s="115">
        <v>44360</v>
      </c>
      <c r="B167" s="211">
        <f>[1]!s_dq_close($C$1,A167,1)</f>
        <v>6852.9727999999996</v>
      </c>
      <c r="C167" s="123">
        <f t="shared" si="4"/>
        <v>3.1069002231032705E-2</v>
      </c>
      <c r="E167" s="295">
        <f>[1]!s_dq_close($F$1,A167,1)</f>
        <v>6725.9152000000004</v>
      </c>
      <c r="F167" s="123">
        <f t="shared" si="5"/>
        <v>5.6352100697915963E-2</v>
      </c>
    </row>
    <row r="168" spans="1:6">
      <c r="A168" s="115">
        <v>44361</v>
      </c>
      <c r="B168" s="211">
        <f>[1]!s_dq_close($C$1,A168,1)</f>
        <v>6852.9727999999996</v>
      </c>
      <c r="C168" s="123">
        <f t="shared" si="4"/>
        <v>3.1069002231032705E-2</v>
      </c>
      <c r="E168" s="295">
        <f>[1]!s_dq_close($F$1,A168,1)</f>
        <v>6725.9152000000004</v>
      </c>
      <c r="F168" s="123">
        <f t="shared" si="5"/>
        <v>5.6352100697915963E-2</v>
      </c>
    </row>
    <row r="169" spans="1:6">
      <c r="A169" s="115">
        <v>44362</v>
      </c>
      <c r="B169" s="211">
        <f>[1]!s_dq_close($C$1,A169,1)</f>
        <v>6815.1187</v>
      </c>
      <c r="C169" s="123">
        <f t="shared" si="4"/>
        <v>2.537363610943455E-2</v>
      </c>
      <c r="E169" s="295">
        <f>[1]!s_dq_close($F$1,A169,1)</f>
        <v>6663.6623</v>
      </c>
      <c r="F169" s="123">
        <f t="shared" si="5"/>
        <v>4.6574846638938627E-2</v>
      </c>
    </row>
    <row r="170" spans="1:6">
      <c r="A170" s="115">
        <v>44363</v>
      </c>
      <c r="B170" s="211">
        <f>[1]!s_dq_close($C$1,A170,1)</f>
        <v>6673.2446</v>
      </c>
      <c r="C170" s="123">
        <f t="shared" si="4"/>
        <v>4.02786530330701E-3</v>
      </c>
      <c r="E170" s="295">
        <f>[1]!s_dq_close($F$1,A170,1)</f>
        <v>6566.2860000000001</v>
      </c>
      <c r="F170" s="123">
        <f t="shared" si="5"/>
        <v>3.1281216552256685E-2</v>
      </c>
    </row>
    <row r="171" spans="1:6">
      <c r="A171" s="115">
        <v>44364</v>
      </c>
      <c r="B171" s="211">
        <f>[1]!s_dq_close($C$1,A171,1)</f>
        <v>6787.6683999999996</v>
      </c>
      <c r="C171" s="123">
        <f t="shared" si="4"/>
        <v>2.1243581276597201E-2</v>
      </c>
      <c r="E171" s="295">
        <f>[1]!s_dq_close($F$1,A171,1)</f>
        <v>6616.174</v>
      </c>
      <c r="F171" s="123">
        <f t="shared" si="5"/>
        <v>3.9116476443671555E-2</v>
      </c>
    </row>
    <row r="172" spans="1:6">
      <c r="A172" s="115">
        <v>44365</v>
      </c>
      <c r="B172" s="211">
        <f>[1]!s_dq_close($C$1,A172,1)</f>
        <v>6863.7156000000004</v>
      </c>
      <c r="C172" s="123">
        <f t="shared" si="4"/>
        <v>3.2685318011122844E-2</v>
      </c>
      <c r="E172" s="295">
        <f>[1]!s_dq_close($F$1,A172,1)</f>
        <v>6657.7635</v>
      </c>
      <c r="F172" s="123">
        <f t="shared" si="5"/>
        <v>4.5648398774773336E-2</v>
      </c>
    </row>
    <row r="173" spans="1:6">
      <c r="A173" s="115">
        <v>44366</v>
      </c>
      <c r="B173" s="211">
        <f>[1]!s_dq_close($C$1,A173,1)</f>
        <v>6863.7156000000004</v>
      </c>
      <c r="C173" s="123">
        <f t="shared" si="4"/>
        <v>3.2685318011122844E-2</v>
      </c>
      <c r="E173" s="295">
        <f>[1]!s_dq_close($F$1,A173,1)</f>
        <v>6657.7635</v>
      </c>
      <c r="F173" s="123">
        <f t="shared" si="5"/>
        <v>4.5648398774773336E-2</v>
      </c>
    </row>
    <row r="174" spans="1:6">
      <c r="A174" s="115">
        <v>44367</v>
      </c>
      <c r="B174" s="211">
        <f>[1]!s_dq_close($C$1,A174,1)</f>
        <v>6863.7156000000004</v>
      </c>
      <c r="C174" s="123">
        <f t="shared" si="4"/>
        <v>3.2685318011122844E-2</v>
      </c>
      <c r="E174" s="295">
        <f>[1]!s_dq_close($F$1,A174,1)</f>
        <v>6657.7635</v>
      </c>
      <c r="F174" s="123">
        <f t="shared" si="5"/>
        <v>4.5648398774773336E-2</v>
      </c>
    </row>
    <row r="175" spans="1:6">
      <c r="A175" s="115">
        <v>44368</v>
      </c>
      <c r="B175" s="211">
        <f>[1]!s_dq_close($C$1,A175,1)</f>
        <v>6968.2963</v>
      </c>
      <c r="C175" s="123">
        <f t="shared" si="4"/>
        <v>4.8420083221575982E-2</v>
      </c>
      <c r="E175" s="295">
        <f>[1]!s_dq_close($F$1,A175,1)</f>
        <v>6707.1761999999999</v>
      </c>
      <c r="F175" s="123">
        <f t="shared" si="5"/>
        <v>5.3409009471464097E-2</v>
      </c>
    </row>
    <row r="176" spans="1:6">
      <c r="A176" s="115">
        <v>44369</v>
      </c>
      <c r="B176" s="211">
        <f>[1]!s_dq_close($C$1,A176,1)</f>
        <v>7000.2518</v>
      </c>
      <c r="C176" s="123">
        <f t="shared" si="4"/>
        <v>5.3227971194047541E-2</v>
      </c>
      <c r="E176" s="295">
        <f>[1]!s_dq_close($F$1,A176,1)</f>
        <v>6739.7938999999997</v>
      </c>
      <c r="F176" s="123">
        <f t="shared" si="5"/>
        <v>5.8531847760435518E-2</v>
      </c>
    </row>
    <row r="177" spans="1:6">
      <c r="A177" s="115">
        <v>44370</v>
      </c>
      <c r="B177" s="211">
        <f>[1]!s_dq_close($C$1,A177,1)</f>
        <v>7046.1745000000001</v>
      </c>
      <c r="C177" s="123">
        <f t="shared" si="4"/>
        <v>6.0137304391569391E-2</v>
      </c>
      <c r="E177" s="295">
        <f>[1]!s_dq_close($F$1,A177,1)</f>
        <v>6789.9463999999998</v>
      </c>
      <c r="F177" s="123">
        <f t="shared" si="5"/>
        <v>6.6408649229810601E-2</v>
      </c>
    </row>
    <row r="178" spans="1:6">
      <c r="A178" s="115">
        <v>44371</v>
      </c>
      <c r="B178" s="211">
        <f>[1]!s_dq_close($C$1,A178,1)</f>
        <v>6974.6419999999998</v>
      </c>
      <c r="C178" s="123">
        <f t="shared" si="4"/>
        <v>4.9374830126081015E-2</v>
      </c>
      <c r="E178" s="295">
        <f>[1]!s_dq_close($F$1,A178,1)</f>
        <v>6754.8657000000003</v>
      </c>
      <c r="F178" s="123">
        <f t="shared" si="5"/>
        <v>6.0898979536241793E-2</v>
      </c>
    </row>
    <row r="179" spans="1:6">
      <c r="A179" s="115">
        <v>44372</v>
      </c>
      <c r="B179" s="211">
        <f>[1]!s_dq_close($C$1,A179,1)</f>
        <v>7000.4296999999997</v>
      </c>
      <c r="C179" s="123">
        <f t="shared" si="4"/>
        <v>5.3254737267815822E-2</v>
      </c>
      <c r="E179" s="295">
        <f>[1]!s_dq_close($F$1,A179,1)</f>
        <v>6813.4138000000003</v>
      </c>
      <c r="F179" s="123">
        <f t="shared" si="5"/>
        <v>7.0094368801166151E-2</v>
      </c>
    </row>
    <row r="180" spans="1:6">
      <c r="A180" s="115">
        <v>44373</v>
      </c>
      <c r="B180" s="211">
        <f>[1]!s_dq_close($C$1,A180,1)</f>
        <v>7000.4296999999997</v>
      </c>
      <c r="C180" s="123">
        <f t="shared" si="4"/>
        <v>5.3254737267815822E-2</v>
      </c>
      <c r="E180" s="295">
        <f>[1]!s_dq_close($F$1,A180,1)</f>
        <v>6813.4138000000003</v>
      </c>
      <c r="F180" s="123">
        <f t="shared" si="5"/>
        <v>7.0094368801166151E-2</v>
      </c>
    </row>
    <row r="181" spans="1:6">
      <c r="A181" s="115">
        <v>44374</v>
      </c>
      <c r="B181" s="211">
        <f>[1]!s_dq_close($C$1,A181,1)</f>
        <v>7000.4296999999997</v>
      </c>
      <c r="C181" s="123">
        <f t="shared" si="4"/>
        <v>5.3254737267815822E-2</v>
      </c>
      <c r="E181" s="295">
        <f>[1]!s_dq_close($F$1,A181,1)</f>
        <v>6813.4138000000003</v>
      </c>
      <c r="F181" s="123">
        <f t="shared" si="5"/>
        <v>7.0094368801166151E-2</v>
      </c>
    </row>
    <row r="182" spans="1:6">
      <c r="A182" s="115">
        <v>44375</v>
      </c>
      <c r="B182" s="211">
        <f>[1]!s_dq_close($C$1,A182,1)</f>
        <v>7063.4705999999996</v>
      </c>
      <c r="C182" s="123">
        <f t="shared" si="4"/>
        <v>6.2739601685013913E-2</v>
      </c>
      <c r="E182" s="295">
        <f>[1]!s_dq_close($F$1,A182,1)</f>
        <v>6828.5162</v>
      </c>
      <c r="F182" s="123">
        <f t="shared" si="5"/>
        <v>7.2466306521341561E-2</v>
      </c>
    </row>
    <row r="183" spans="1:6">
      <c r="A183" s="115">
        <v>44376</v>
      </c>
      <c r="B183" s="211">
        <f>[1]!s_dq_close($C$1,A183,1)</f>
        <v>7004.3036000000002</v>
      </c>
      <c r="C183" s="123">
        <f t="shared" si="4"/>
        <v>5.3837587707225465E-2</v>
      </c>
      <c r="E183" s="295">
        <f>[1]!s_dq_close($F$1,A183,1)</f>
        <v>6765.4201000000003</v>
      </c>
      <c r="F183" s="123">
        <f t="shared" si="5"/>
        <v>6.2556621995309092E-2</v>
      </c>
    </row>
    <row r="184" spans="1:6">
      <c r="A184" s="115">
        <v>44377</v>
      </c>
      <c r="B184" s="211">
        <f>[1]!s_dq_close($C$1,A184,1)</f>
        <v>7083.6997000000001</v>
      </c>
      <c r="C184" s="123">
        <f t="shared" si="4"/>
        <v>6.5783185624677554E-2</v>
      </c>
      <c r="E184" s="295">
        <f>[1]!s_dq_close($F$1,A184,1)</f>
        <v>6808.1831000000002</v>
      </c>
      <c r="F184" s="123">
        <f t="shared" si="5"/>
        <v>6.9272850722389201E-2</v>
      </c>
    </row>
    <row r="185" spans="1:6">
      <c r="A185" s="115">
        <v>44378</v>
      </c>
      <c r="B185" s="211">
        <f>[1]!s_dq_close($C$1,A185,1)</f>
        <v>6969.5316000000003</v>
      </c>
      <c r="C185" s="123">
        <f t="shared" si="4"/>
        <v>4.8605941180687839E-2</v>
      </c>
      <c r="E185" s="295">
        <f>[1]!s_dq_close($F$1,A185,1)</f>
        <v>6716.6657999999998</v>
      </c>
      <c r="F185" s="123">
        <f t="shared" si="5"/>
        <v>5.4899417631052883E-2</v>
      </c>
    </row>
    <row r="186" spans="1:6">
      <c r="A186" s="115">
        <v>44379</v>
      </c>
      <c r="B186" s="211">
        <f>[1]!s_dq_close($C$1,A186,1)</f>
        <v>6908.9318000000003</v>
      </c>
      <c r="C186" s="123">
        <f t="shared" si="4"/>
        <v>3.9488354237777301E-2</v>
      </c>
      <c r="E186" s="295">
        <f>[1]!s_dq_close($F$1,A186,1)</f>
        <v>6658.0451000000003</v>
      </c>
      <c r="F186" s="123">
        <f t="shared" si="5"/>
        <v>4.5692626027527883E-2</v>
      </c>
    </row>
    <row r="187" spans="1:6">
      <c r="A187" s="115">
        <v>44380</v>
      </c>
      <c r="B187" s="211">
        <f>[1]!s_dq_close($C$1,A187,1)</f>
        <v>6908.9318000000003</v>
      </c>
      <c r="C187" s="123">
        <f t="shared" si="4"/>
        <v>3.9488354237777301E-2</v>
      </c>
      <c r="E187" s="295">
        <f>[1]!s_dq_close($F$1,A187,1)</f>
        <v>6658.0451000000003</v>
      </c>
      <c r="F187" s="123">
        <f t="shared" si="5"/>
        <v>4.5692626027527883E-2</v>
      </c>
    </row>
    <row r="188" spans="1:6">
      <c r="A188" s="115">
        <v>44381</v>
      </c>
      <c r="B188" s="211">
        <f>[1]!s_dq_close($C$1,A188,1)</f>
        <v>6908.9318000000003</v>
      </c>
      <c r="C188" s="123">
        <f t="shared" si="4"/>
        <v>3.9488354237777301E-2</v>
      </c>
      <c r="E188" s="295">
        <f>[1]!s_dq_close($F$1,A188,1)</f>
        <v>6658.0451000000003</v>
      </c>
      <c r="F188" s="123">
        <f t="shared" si="5"/>
        <v>4.5692626027527883E-2</v>
      </c>
    </row>
    <row r="189" spans="1:6">
      <c r="A189" s="115">
        <v>44382</v>
      </c>
      <c r="B189" s="211">
        <f>[1]!s_dq_close($C$1,A189,1)</f>
        <v>7006.6997000000001</v>
      </c>
      <c r="C189" s="123">
        <f t="shared" si="4"/>
        <v>5.4198094673814534E-2</v>
      </c>
      <c r="E189" s="295">
        <f>[1]!s_dq_close($F$1,A189,1)</f>
        <v>6711.0136000000002</v>
      </c>
      <c r="F189" s="123">
        <f t="shared" si="5"/>
        <v>5.4011700024449105E-2</v>
      </c>
    </row>
    <row r="190" spans="1:6">
      <c r="A190" s="115">
        <v>44383</v>
      </c>
      <c r="B190" s="211">
        <f>[1]!s_dq_close($C$1,A190,1)</f>
        <v>6979.0623999999998</v>
      </c>
      <c r="C190" s="123">
        <f t="shared" si="4"/>
        <v>5.0039904620096554E-2</v>
      </c>
      <c r="E190" s="295">
        <f>[1]!s_dq_close($F$1,A190,1)</f>
        <v>6709.4983000000002</v>
      </c>
      <c r="F190" s="123">
        <f t="shared" si="5"/>
        <v>5.3773711543983804E-2</v>
      </c>
    </row>
    <row r="191" spans="1:6">
      <c r="A191" s="115">
        <v>44384</v>
      </c>
      <c r="B191" s="211">
        <f>[1]!s_dq_close($C$1,A191,1)</f>
        <v>7089.6646000000001</v>
      </c>
      <c r="C191" s="123">
        <f t="shared" si="4"/>
        <v>6.6680638988480201E-2</v>
      </c>
      <c r="E191" s="295">
        <f>[1]!s_dq_close($F$1,A191,1)</f>
        <v>6764.1319000000003</v>
      </c>
      <c r="F191" s="123">
        <f t="shared" si="5"/>
        <v>6.2354301160797432E-2</v>
      </c>
    </row>
    <row r="192" spans="1:6">
      <c r="A192" s="115">
        <v>44385</v>
      </c>
      <c r="B192" s="211">
        <f>[1]!s_dq_close($C$1,A192,1)</f>
        <v>7099.4105</v>
      </c>
      <c r="C192" s="123">
        <f t="shared" si="4"/>
        <v>6.8146965454688013E-2</v>
      </c>
      <c r="E192" s="295">
        <f>[1]!s_dq_close($F$1,A192,1)</f>
        <v>6748.6540000000005</v>
      </c>
      <c r="F192" s="123">
        <f t="shared" si="5"/>
        <v>5.9923388535049193E-2</v>
      </c>
    </row>
    <row r="193" spans="1:6">
      <c r="A193" s="115">
        <v>44386</v>
      </c>
      <c r="B193" s="211">
        <f>[1]!s_dq_close($C$1,A193,1)</f>
        <v>7142.8994000000002</v>
      </c>
      <c r="C193" s="123">
        <f t="shared" si="4"/>
        <v>7.4690119504726926E-2</v>
      </c>
      <c r="E193" s="295">
        <f>[1]!s_dq_close($F$1,A193,1)</f>
        <v>6804.5388999999996</v>
      </c>
      <c r="F193" s="123">
        <f t="shared" si="5"/>
        <v>6.870050358287072E-2</v>
      </c>
    </row>
    <row r="194" spans="1:6">
      <c r="A194" s="115">
        <v>44387</v>
      </c>
      <c r="B194" s="211">
        <f>[1]!s_dq_close($C$1,A194,1)</f>
        <v>7142.8994000000002</v>
      </c>
      <c r="C194" s="123">
        <f t="shared" si="4"/>
        <v>7.4690119504726926E-2</v>
      </c>
      <c r="E194" s="295">
        <f>[1]!s_dq_close($F$1,A194,1)</f>
        <v>6804.5388999999996</v>
      </c>
      <c r="F194" s="123">
        <f t="shared" si="5"/>
        <v>6.870050358287072E-2</v>
      </c>
    </row>
    <row r="195" spans="1:6">
      <c r="A195" s="115">
        <v>44388</v>
      </c>
      <c r="B195" s="211">
        <f>[1]!s_dq_close($C$1,A195,1)</f>
        <v>7142.8994000000002</v>
      </c>
      <c r="C195" s="123">
        <f t="shared" si="4"/>
        <v>7.4690119504726926E-2</v>
      </c>
      <c r="E195" s="295">
        <f>[1]!s_dq_close($F$1,A195,1)</f>
        <v>6804.5388999999996</v>
      </c>
      <c r="F195" s="123">
        <f t="shared" si="5"/>
        <v>6.870050358287072E-2</v>
      </c>
    </row>
    <row r="196" spans="1:6">
      <c r="A196" s="115">
        <v>44389</v>
      </c>
      <c r="B196" s="211">
        <f>[1]!s_dq_close($C$1,A196,1)</f>
        <v>7284.2345999999998</v>
      </c>
      <c r="C196" s="123">
        <f t="shared" ref="C196:C259" si="6">B196/$B$3-1</f>
        <v>9.5954809719770884E-2</v>
      </c>
      <c r="E196" s="295">
        <f>[1]!s_dq_close($F$1,A196,1)</f>
        <v>6904.3818000000001</v>
      </c>
      <c r="F196" s="123">
        <f t="shared" ref="F196:F259" si="7">E196/$E$3-1</f>
        <v>8.4381530479370026E-2</v>
      </c>
    </row>
    <row r="197" spans="1:6">
      <c r="A197" s="115">
        <v>44390</v>
      </c>
      <c r="B197" s="211">
        <f>[1]!s_dq_close($C$1,A197,1)</f>
        <v>7331.7263000000003</v>
      </c>
      <c r="C197" s="123">
        <f t="shared" si="6"/>
        <v>0.10310020795238262</v>
      </c>
      <c r="E197" s="295">
        <f>[1]!s_dq_close($F$1,A197,1)</f>
        <v>6961.8474999999999</v>
      </c>
      <c r="F197" s="123">
        <f t="shared" si="7"/>
        <v>9.3406921241518726E-2</v>
      </c>
    </row>
    <row r="198" spans="1:6">
      <c r="A198" s="115">
        <v>44391</v>
      </c>
      <c r="B198" s="211">
        <f>[1]!s_dq_close($C$1,A198,1)</f>
        <v>7243.8162000000002</v>
      </c>
      <c r="C198" s="123">
        <f t="shared" si="6"/>
        <v>8.9873629978363789E-2</v>
      </c>
      <c r="E198" s="295">
        <f>[1]!s_dq_close($F$1,A198,1)</f>
        <v>6898.7502000000004</v>
      </c>
      <c r="F198" s="123">
        <f t="shared" si="7"/>
        <v>8.3497048247079819E-2</v>
      </c>
    </row>
    <row r="199" spans="1:6">
      <c r="A199" s="115">
        <v>44392</v>
      </c>
      <c r="B199" s="211">
        <f>[1]!s_dq_close($C$1,A199,1)</f>
        <v>7241.6230999999998</v>
      </c>
      <c r="C199" s="123">
        <f t="shared" si="6"/>
        <v>8.9543665524281391E-2</v>
      </c>
      <c r="E199" s="295">
        <f>[1]!s_dq_close($F$1,A199,1)</f>
        <v>6932.4059999999999</v>
      </c>
      <c r="F199" s="123">
        <f t="shared" si="7"/>
        <v>8.8782927413482149E-2</v>
      </c>
    </row>
    <row r="200" spans="1:6">
      <c r="A200" s="115">
        <v>44393</v>
      </c>
      <c r="B200" s="211">
        <f>[1]!s_dq_close($C$1,A200,1)</f>
        <v>7228.3630999999996</v>
      </c>
      <c r="C200" s="123">
        <f t="shared" si="6"/>
        <v>8.7548622589106673E-2</v>
      </c>
      <c r="E200" s="295">
        <f>[1]!s_dq_close($F$1,A200,1)</f>
        <v>6925.1232</v>
      </c>
      <c r="F200" s="123">
        <f t="shared" si="7"/>
        <v>8.7639112653676188E-2</v>
      </c>
    </row>
    <row r="201" spans="1:6">
      <c r="A201" s="115">
        <v>44394</v>
      </c>
      <c r="B201" s="211">
        <f>[1]!s_dq_close($C$1,A201,1)</f>
        <v>7228.3630999999996</v>
      </c>
      <c r="C201" s="123">
        <f t="shared" si="6"/>
        <v>8.7548622589106673E-2</v>
      </c>
      <c r="E201" s="295">
        <f>[1]!s_dq_close($F$1,A201,1)</f>
        <v>6925.1232</v>
      </c>
      <c r="F201" s="123">
        <f t="shared" si="7"/>
        <v>8.7639112653676188E-2</v>
      </c>
    </row>
    <row r="202" spans="1:6">
      <c r="A202" s="115">
        <v>44395</v>
      </c>
      <c r="B202" s="211">
        <f>[1]!s_dq_close($C$1,A202,1)</f>
        <v>7228.3630999999996</v>
      </c>
      <c r="C202" s="123">
        <f t="shared" si="6"/>
        <v>8.7548622589106673E-2</v>
      </c>
      <c r="E202" s="295">
        <f>[1]!s_dq_close($F$1,A202,1)</f>
        <v>6925.1232</v>
      </c>
      <c r="F202" s="123">
        <f t="shared" si="7"/>
        <v>8.7639112653676188E-2</v>
      </c>
    </row>
    <row r="203" spans="1:6">
      <c r="A203" s="115">
        <v>44396</v>
      </c>
      <c r="B203" s="211">
        <f>[1]!s_dq_close($C$1,A203,1)</f>
        <v>7205.2677999999996</v>
      </c>
      <c r="C203" s="123">
        <f t="shared" si="6"/>
        <v>8.4073802445763013E-2</v>
      </c>
      <c r="E203" s="295">
        <f>[1]!s_dq_close($F$1,A203,1)</f>
        <v>6889.3374999999996</v>
      </c>
      <c r="F203" s="123">
        <f t="shared" si="7"/>
        <v>8.2018717771215277E-2</v>
      </c>
    </row>
    <row r="204" spans="1:6">
      <c r="A204" s="115">
        <v>44397</v>
      </c>
      <c r="B204" s="211">
        <f>[1]!s_dq_close($C$1,A204,1)</f>
        <v>7253.2763000000004</v>
      </c>
      <c r="C204" s="123">
        <f t="shared" si="6"/>
        <v>9.129695619789957E-2</v>
      </c>
      <c r="E204" s="295">
        <f>[1]!s_dq_close($F$1,A204,1)</f>
        <v>6901.1318000000001</v>
      </c>
      <c r="F204" s="123">
        <f t="shared" si="7"/>
        <v>8.3871095211427882E-2</v>
      </c>
    </row>
    <row r="205" spans="1:6">
      <c r="A205" s="115">
        <v>44398</v>
      </c>
      <c r="B205" s="211">
        <f>[1]!s_dq_close($C$1,A205,1)</f>
        <v>7398.8083999999999</v>
      </c>
      <c r="C205" s="123">
        <f t="shared" si="6"/>
        <v>0.11319309405205624</v>
      </c>
      <c r="E205" s="295">
        <f>[1]!s_dq_close($F$1,A205,1)</f>
        <v>6984.5418</v>
      </c>
      <c r="F205" s="123">
        <f t="shared" si="7"/>
        <v>9.6971220041906392E-2</v>
      </c>
    </row>
    <row r="206" spans="1:6">
      <c r="A206" s="115">
        <v>44399</v>
      </c>
      <c r="B206" s="211">
        <f>[1]!s_dq_close($C$1,A206,1)</f>
        <v>7446.4812000000002</v>
      </c>
      <c r="C206" s="123">
        <f t="shared" si="6"/>
        <v>0.12036573981676146</v>
      </c>
      <c r="E206" s="295">
        <f>[1]!s_dq_close($F$1,A206,1)</f>
        <v>7026.5482000000002</v>
      </c>
      <c r="F206" s="123">
        <f t="shared" si="7"/>
        <v>0.10356861943860962</v>
      </c>
    </row>
    <row r="207" spans="1:6">
      <c r="A207" s="115">
        <v>44400</v>
      </c>
      <c r="B207" s="211">
        <f>[1]!s_dq_close($C$1,A207,1)</f>
        <v>7379.7905000000001</v>
      </c>
      <c r="C207" s="123">
        <f t="shared" si="6"/>
        <v>0.11033174208849239</v>
      </c>
      <c r="E207" s="295">
        <f>[1]!s_dq_close($F$1,A207,1)</f>
        <v>6985.7498999999998</v>
      </c>
      <c r="F207" s="123">
        <f t="shared" si="7"/>
        <v>9.7160960610275904E-2</v>
      </c>
    </row>
    <row r="208" spans="1:6">
      <c r="A208" s="115">
        <v>44401</v>
      </c>
      <c r="B208" s="211">
        <f>[1]!s_dq_close($C$1,A208,1)</f>
        <v>7379.7905000000001</v>
      </c>
      <c r="C208" s="123">
        <f t="shared" si="6"/>
        <v>0.11033174208849239</v>
      </c>
      <c r="E208" s="295">
        <f>[1]!s_dq_close($F$1,A208,1)</f>
        <v>6985.7498999999998</v>
      </c>
      <c r="F208" s="123">
        <f t="shared" si="7"/>
        <v>9.7160960610275904E-2</v>
      </c>
    </row>
    <row r="209" spans="1:6">
      <c r="A209" s="115">
        <v>44402</v>
      </c>
      <c r="B209" s="211">
        <f>[1]!s_dq_close($C$1,A209,1)</f>
        <v>7379.7905000000001</v>
      </c>
      <c r="C209" s="123">
        <f t="shared" si="6"/>
        <v>0.11033174208849239</v>
      </c>
      <c r="E209" s="295">
        <f>[1]!s_dq_close($F$1,A209,1)</f>
        <v>6985.7498999999998</v>
      </c>
      <c r="F209" s="123">
        <f t="shared" si="7"/>
        <v>9.7160960610275904E-2</v>
      </c>
    </row>
    <row r="210" spans="1:6">
      <c r="A210" s="115">
        <v>44403</v>
      </c>
      <c r="B210" s="211">
        <f>[1]!s_dq_close($C$1,A210,1)</f>
        <v>7286.1475</v>
      </c>
      <c r="C210" s="123">
        <f t="shared" si="6"/>
        <v>9.6242616479250254E-2</v>
      </c>
      <c r="E210" s="295">
        <f>[1]!s_dq_close($F$1,A210,1)</f>
        <v>6868.2074000000002</v>
      </c>
      <c r="F210" s="123">
        <f t="shared" si="7"/>
        <v>7.8700087538863261E-2</v>
      </c>
    </row>
    <row r="211" spans="1:6">
      <c r="A211" s="115">
        <v>44404</v>
      </c>
      <c r="B211" s="211">
        <f>[1]!s_dq_close($C$1,A211,1)</f>
        <v>7093.8696</v>
      </c>
      <c r="C211" s="123">
        <f t="shared" si="6"/>
        <v>6.73133053189785E-2</v>
      </c>
      <c r="E211" s="295">
        <f>[1]!s_dq_close($F$1,A211,1)</f>
        <v>6719.2556999999997</v>
      </c>
      <c r="F211" s="123">
        <f t="shared" si="7"/>
        <v>5.5306179569651004E-2</v>
      </c>
    </row>
    <row r="212" spans="1:6">
      <c r="A212" s="115">
        <v>44405</v>
      </c>
      <c r="B212" s="211">
        <f>[1]!s_dq_close($C$1,A212,1)</f>
        <v>6945.5087000000003</v>
      </c>
      <c r="C212" s="123">
        <f t="shared" si="6"/>
        <v>4.499155830531798E-2</v>
      </c>
      <c r="E212" s="295">
        <f>[1]!s_dq_close($F$1,A212,1)</f>
        <v>6621.9844999999996</v>
      </c>
      <c r="F212" s="123">
        <f t="shared" si="7"/>
        <v>4.0029056174249344E-2</v>
      </c>
    </row>
    <row r="213" spans="1:6">
      <c r="A213" s="115">
        <v>44406</v>
      </c>
      <c r="B213" s="211">
        <f>[1]!s_dq_close($C$1,A213,1)</f>
        <v>7207.4826000000003</v>
      </c>
      <c r="C213" s="123">
        <f t="shared" si="6"/>
        <v>8.4407031789113462E-2</v>
      </c>
      <c r="E213" s="295">
        <f>[1]!s_dq_close($F$1,A213,1)</f>
        <v>6758.8869000000004</v>
      </c>
      <c r="F213" s="123">
        <f t="shared" si="7"/>
        <v>6.1530537166841537E-2</v>
      </c>
    </row>
    <row r="214" spans="1:6">
      <c r="A214" s="115">
        <v>44407</v>
      </c>
      <c r="B214" s="211">
        <f>[1]!s_dq_close($C$1,A214,1)</f>
        <v>7262.3829999999998</v>
      </c>
      <c r="C214" s="123">
        <f t="shared" si="6"/>
        <v>9.2667111363642585E-2</v>
      </c>
      <c r="E214" s="295">
        <f>[1]!s_dq_close($F$1,A214,1)</f>
        <v>6767.3159999999998</v>
      </c>
      <c r="F214" s="123">
        <f t="shared" si="7"/>
        <v>6.2854386372075632E-2</v>
      </c>
    </row>
    <row r="215" spans="1:6">
      <c r="A215" s="115">
        <v>44408</v>
      </c>
      <c r="B215" s="211">
        <f>[1]!s_dq_close($C$1,A215,1)</f>
        <v>7262.3829999999998</v>
      </c>
      <c r="C215" s="123">
        <f t="shared" si="6"/>
        <v>9.2667111363642585E-2</v>
      </c>
      <c r="E215" s="295">
        <f>[1]!s_dq_close($F$1,A215,1)</f>
        <v>6767.3159999999998</v>
      </c>
      <c r="F215" s="123">
        <f t="shared" si="7"/>
        <v>6.2854386372075632E-2</v>
      </c>
    </row>
    <row r="216" spans="1:6">
      <c r="A216" s="115">
        <v>44409</v>
      </c>
      <c r="B216" s="211">
        <f>[1]!s_dq_close($C$1,A216,1)</f>
        <v>7262.3829999999998</v>
      </c>
      <c r="C216" s="123">
        <f t="shared" si="6"/>
        <v>9.2667111363642585E-2</v>
      </c>
      <c r="E216" s="295">
        <f>[1]!s_dq_close($F$1,A216,1)</f>
        <v>6767.3159999999998</v>
      </c>
      <c r="F216" s="123">
        <f t="shared" si="7"/>
        <v>6.2854386372075632E-2</v>
      </c>
    </row>
    <row r="217" spans="1:6">
      <c r="A217" s="115">
        <v>44410</v>
      </c>
      <c r="B217" s="211">
        <f>[1]!s_dq_close($C$1,A217,1)</f>
        <v>7402.3540999999996</v>
      </c>
      <c r="C217" s="123">
        <f t="shared" si="6"/>
        <v>0.11372656492198452</v>
      </c>
      <c r="E217" s="295">
        <f>[1]!s_dq_close($F$1,A217,1)</f>
        <v>6872.0003999999999</v>
      </c>
      <c r="F217" s="123">
        <f t="shared" si="7"/>
        <v>7.9295804760803001E-2</v>
      </c>
    </row>
    <row r="218" spans="1:6">
      <c r="A218" s="115">
        <v>44411</v>
      </c>
      <c r="B218" s="211">
        <f>[1]!s_dq_close($C$1,A218,1)</f>
        <v>7308.9552999999996</v>
      </c>
      <c r="C218" s="123">
        <f t="shared" si="6"/>
        <v>9.9674180601186491E-2</v>
      </c>
      <c r="E218" s="295">
        <f>[1]!s_dq_close($F$1,A218,1)</f>
        <v>6816.0106999999998</v>
      </c>
      <c r="F218" s="123">
        <f t="shared" si="7"/>
        <v>7.0502230138802746E-2</v>
      </c>
    </row>
    <row r="219" spans="1:6">
      <c r="A219" s="115">
        <v>44412</v>
      </c>
      <c r="B219" s="211">
        <f>[1]!s_dq_close($C$1,A219,1)</f>
        <v>7478.2071999999998</v>
      </c>
      <c r="C219" s="123">
        <f t="shared" si="6"/>
        <v>0.12513909819997027</v>
      </c>
      <c r="E219" s="295">
        <f>[1]!s_dq_close($F$1,A219,1)</f>
        <v>6931.3365000000003</v>
      </c>
      <c r="F219" s="123">
        <f t="shared" si="7"/>
        <v>8.861495494607774E-2</v>
      </c>
    </row>
    <row r="220" spans="1:6">
      <c r="A220" s="115">
        <v>44413</v>
      </c>
      <c r="B220" s="211">
        <f>[1]!s_dq_close($C$1,A220,1)</f>
        <v>7447.9394000000002</v>
      </c>
      <c r="C220" s="123">
        <f t="shared" si="6"/>
        <v>0.12058513435734008</v>
      </c>
      <c r="E220" s="295">
        <f>[1]!s_dq_close($F$1,A220,1)</f>
        <v>6911.8292000000001</v>
      </c>
      <c r="F220" s="123">
        <f t="shared" si="7"/>
        <v>8.5551196822284625E-2</v>
      </c>
    </row>
    <row r="221" spans="1:6">
      <c r="A221" s="115">
        <v>44414</v>
      </c>
      <c r="B221" s="211">
        <f>[1]!s_dq_close($C$1,A221,1)</f>
        <v>7482.1737000000003</v>
      </c>
      <c r="C221" s="123">
        <f t="shared" si="6"/>
        <v>0.12573588083966647</v>
      </c>
      <c r="E221" s="295">
        <f>[1]!s_dq_close($F$1,A221,1)</f>
        <v>6938.8679000000002</v>
      </c>
      <c r="F221" s="123">
        <f t="shared" si="7"/>
        <v>8.9797814077456017E-2</v>
      </c>
    </row>
    <row r="222" spans="1:6">
      <c r="A222" s="115">
        <v>44415</v>
      </c>
      <c r="B222" s="211">
        <f>[1]!s_dq_close($C$1,A222,1)</f>
        <v>7482.1737000000003</v>
      </c>
      <c r="C222" s="123">
        <f t="shared" si="6"/>
        <v>0.12573588083966647</v>
      </c>
      <c r="E222" s="295">
        <f>[1]!s_dq_close($F$1,A222,1)</f>
        <v>6938.8679000000002</v>
      </c>
      <c r="F222" s="123">
        <f t="shared" si="7"/>
        <v>8.9797814077456017E-2</v>
      </c>
    </row>
    <row r="223" spans="1:6">
      <c r="A223" s="115">
        <v>44416</v>
      </c>
      <c r="B223" s="211">
        <f>[1]!s_dq_close($C$1,A223,1)</f>
        <v>7482.1737000000003</v>
      </c>
      <c r="C223" s="123">
        <f t="shared" si="6"/>
        <v>0.12573588083966647</v>
      </c>
      <c r="E223" s="295">
        <f>[1]!s_dq_close($F$1,A223,1)</f>
        <v>6938.8679000000002</v>
      </c>
      <c r="F223" s="123">
        <f t="shared" si="7"/>
        <v>8.9797814077456017E-2</v>
      </c>
    </row>
    <row r="224" spans="1:6">
      <c r="A224" s="115">
        <v>44417</v>
      </c>
      <c r="B224" s="211">
        <f>[1]!s_dq_close($C$1,A224,1)</f>
        <v>7507.0824000000002</v>
      </c>
      <c r="C224" s="123">
        <f t="shared" si="6"/>
        <v>0.12948353739768925</v>
      </c>
      <c r="E224" s="295">
        <f>[1]!s_dq_close($F$1,A224,1)</f>
        <v>6979.5255999999999</v>
      </c>
      <c r="F224" s="123">
        <f t="shared" si="7"/>
        <v>9.6183390690813608E-2</v>
      </c>
    </row>
    <row r="225" spans="1:6">
      <c r="A225" s="115">
        <v>44418</v>
      </c>
      <c r="B225" s="211">
        <f>[1]!s_dq_close($C$1,A225,1)</f>
        <v>7549.5519999999997</v>
      </c>
      <c r="C225" s="123">
        <f t="shared" si="6"/>
        <v>0.13587333192556916</v>
      </c>
      <c r="E225" s="295">
        <f>[1]!s_dq_close($F$1,A225,1)</f>
        <v>7019.2284</v>
      </c>
      <c r="F225" s="123">
        <f t="shared" si="7"/>
        <v>0.10241899356959938</v>
      </c>
    </row>
    <row r="226" spans="1:6">
      <c r="A226" s="115">
        <v>44419</v>
      </c>
      <c r="B226" s="211">
        <f>[1]!s_dq_close($C$1,A226,1)</f>
        <v>7605.9174999999996</v>
      </c>
      <c r="C226" s="123">
        <f t="shared" si="6"/>
        <v>0.14435384418519082</v>
      </c>
      <c r="E226" s="295">
        <f>[1]!s_dq_close($F$1,A226,1)</f>
        <v>7073.5218999999997</v>
      </c>
      <c r="F226" s="123">
        <f t="shared" si="7"/>
        <v>0.11094616809883551</v>
      </c>
    </row>
    <row r="227" spans="1:6">
      <c r="A227" s="115">
        <v>44420</v>
      </c>
      <c r="B227" s="211">
        <f>[1]!s_dq_close($C$1,A227,1)</f>
        <v>7657.5267999999996</v>
      </c>
      <c r="C227" s="123">
        <f t="shared" si="6"/>
        <v>0.15211875891779303</v>
      </c>
      <c r="E227" s="295">
        <f>[1]!s_dq_close($F$1,A227,1)</f>
        <v>7095.2024000000001</v>
      </c>
      <c r="F227" s="123">
        <f t="shared" si="7"/>
        <v>0.11435124250702633</v>
      </c>
    </row>
    <row r="228" spans="1:6">
      <c r="A228" s="115">
        <v>44421</v>
      </c>
      <c r="B228" s="211">
        <f>[1]!s_dq_close($C$1,A228,1)</f>
        <v>7641.9169000000002</v>
      </c>
      <c r="C228" s="123">
        <f t="shared" si="6"/>
        <v>0.14977016007059984</v>
      </c>
      <c r="E228" s="295">
        <f>[1]!s_dq_close($F$1,A228,1)</f>
        <v>7088.8876</v>
      </c>
      <c r="F228" s="123">
        <f t="shared" si="7"/>
        <v>0.11335945892856447</v>
      </c>
    </row>
    <row r="229" spans="1:6">
      <c r="A229" s="115">
        <v>44422</v>
      </c>
      <c r="B229" s="211">
        <f>[1]!s_dq_close($C$1,A229,1)</f>
        <v>7641.9169000000002</v>
      </c>
      <c r="C229" s="123">
        <f t="shared" si="6"/>
        <v>0.14977016007059984</v>
      </c>
      <c r="E229" s="295">
        <f>[1]!s_dq_close($F$1,A229,1)</f>
        <v>7088.8876</v>
      </c>
      <c r="F229" s="123">
        <f t="shared" si="7"/>
        <v>0.11335945892856447</v>
      </c>
    </row>
    <row r="230" spans="1:6">
      <c r="A230" s="115">
        <v>44423</v>
      </c>
      <c r="B230" s="211">
        <f>[1]!s_dq_close($C$1,A230,1)</f>
        <v>7641.9169000000002</v>
      </c>
      <c r="C230" s="123">
        <f t="shared" si="6"/>
        <v>0.14977016007059984</v>
      </c>
      <c r="E230" s="295">
        <f>[1]!s_dq_close($F$1,A230,1)</f>
        <v>7088.8876</v>
      </c>
      <c r="F230" s="123">
        <f t="shared" si="7"/>
        <v>0.11335945892856447</v>
      </c>
    </row>
    <row r="231" spans="1:6">
      <c r="A231" s="115">
        <v>44424</v>
      </c>
      <c r="B231" s="211">
        <f>[1]!s_dq_close($C$1,A231,1)</f>
        <v>7568.1373999999996</v>
      </c>
      <c r="C231" s="123">
        <f t="shared" si="6"/>
        <v>0.13866961178736359</v>
      </c>
      <c r="E231" s="295">
        <f>[1]!s_dq_close($F$1,A231,1)</f>
        <v>7052.4876000000004</v>
      </c>
      <c r="F231" s="123">
        <f t="shared" si="7"/>
        <v>0.10764258392761228</v>
      </c>
    </row>
    <row r="232" spans="1:6">
      <c r="A232" s="115">
        <v>44425</v>
      </c>
      <c r="B232" s="211">
        <f>[1]!s_dq_close($C$1,A232,1)</f>
        <v>7360.0330000000004</v>
      </c>
      <c r="C232" s="123">
        <f t="shared" si="6"/>
        <v>0.10735911306950974</v>
      </c>
      <c r="E232" s="295">
        <f>[1]!s_dq_close($F$1,A232,1)</f>
        <v>6894.4041999999999</v>
      </c>
      <c r="F232" s="123">
        <f t="shared" si="7"/>
        <v>8.2814478501086919E-2</v>
      </c>
    </row>
    <row r="233" spans="1:6">
      <c r="A233" s="115">
        <v>44426</v>
      </c>
      <c r="B233" s="211">
        <f>[1]!s_dq_close($C$1,A233,1)</f>
        <v>7405.4856</v>
      </c>
      <c r="C233" s="123">
        <f t="shared" si="6"/>
        <v>0.11419771702994086</v>
      </c>
      <c r="E233" s="295">
        <f>[1]!s_dq_close($F$1,A233,1)</f>
        <v>6941.0079999999998</v>
      </c>
      <c r="F233" s="123">
        <f t="shared" si="7"/>
        <v>9.0133931774970755E-2</v>
      </c>
    </row>
    <row r="234" spans="1:6">
      <c r="A234" s="115">
        <v>44427</v>
      </c>
      <c r="B234" s="211">
        <f>[1]!s_dq_close($C$1,A234,1)</f>
        <v>7468.7727000000004</v>
      </c>
      <c r="C234" s="123">
        <f t="shared" si="6"/>
        <v>0.12371962364703637</v>
      </c>
      <c r="E234" s="295">
        <f>[1]!s_dq_close($F$1,A234,1)</f>
        <v>6947.0564000000004</v>
      </c>
      <c r="F234" s="123">
        <f t="shared" si="7"/>
        <v>9.1083875367162115E-2</v>
      </c>
    </row>
    <row r="235" spans="1:6">
      <c r="A235" s="115">
        <v>44428</v>
      </c>
      <c r="B235" s="211">
        <f>[1]!s_dq_close($C$1,A235,1)</f>
        <v>7467.3611000000001</v>
      </c>
      <c r="C235" s="123">
        <f t="shared" si="6"/>
        <v>0.12350724034331884</v>
      </c>
      <c r="E235" s="295">
        <f>[1]!s_dq_close($F$1,A235,1)</f>
        <v>6920.0248000000001</v>
      </c>
      <c r="F235" s="123">
        <f t="shared" si="7"/>
        <v>8.6838373216729714E-2</v>
      </c>
    </row>
    <row r="236" spans="1:6">
      <c r="A236" s="115">
        <v>44429</v>
      </c>
      <c r="B236" s="211">
        <f>[1]!s_dq_close($C$1,A236,1)</f>
        <v>7467.3611000000001</v>
      </c>
      <c r="C236" s="123">
        <f t="shared" si="6"/>
        <v>0.12350724034331884</v>
      </c>
      <c r="E236" s="295">
        <f>[1]!s_dq_close($F$1,A236,1)</f>
        <v>6920.0248000000001</v>
      </c>
      <c r="F236" s="123">
        <f t="shared" si="7"/>
        <v>8.6838373216729714E-2</v>
      </c>
    </row>
    <row r="237" spans="1:6">
      <c r="A237" s="115">
        <v>44430</v>
      </c>
      <c r="B237" s="211">
        <f>[1]!s_dq_close($C$1,A237,1)</f>
        <v>7467.3611000000001</v>
      </c>
      <c r="C237" s="123">
        <f t="shared" si="6"/>
        <v>0.12350724034331884</v>
      </c>
      <c r="E237" s="295">
        <f>[1]!s_dq_close($F$1,A237,1)</f>
        <v>6920.0248000000001</v>
      </c>
      <c r="F237" s="123">
        <f t="shared" si="7"/>
        <v>8.6838373216729714E-2</v>
      </c>
    </row>
    <row r="238" spans="1:6">
      <c r="A238" s="115">
        <v>44431</v>
      </c>
      <c r="B238" s="211">
        <f>[1]!s_dq_close($C$1,A238,1)</f>
        <v>7652.5586999999996</v>
      </c>
      <c r="C238" s="123">
        <f t="shared" si="6"/>
        <v>0.1513712798222997</v>
      </c>
      <c r="E238" s="295">
        <f>[1]!s_dq_close($F$1,A238,1)</f>
        <v>7024.5646999999999</v>
      </c>
      <c r="F238" s="123">
        <f t="shared" si="7"/>
        <v>0.1032570968681592</v>
      </c>
    </row>
    <row r="239" spans="1:6">
      <c r="A239" s="115">
        <v>44432</v>
      </c>
      <c r="B239" s="211">
        <f>[1]!s_dq_close($C$1,A239,1)</f>
        <v>7715.0731999999998</v>
      </c>
      <c r="C239" s="123">
        <f t="shared" si="6"/>
        <v>0.16077694434499734</v>
      </c>
      <c r="E239" s="295">
        <f>[1]!s_dq_close($F$1,A239,1)</f>
        <v>7090.7816999999995</v>
      </c>
      <c r="F239" s="123">
        <f t="shared" si="7"/>
        <v>0.11365694060272102</v>
      </c>
    </row>
    <row r="240" spans="1:6">
      <c r="A240" s="115">
        <v>44433</v>
      </c>
      <c r="B240" s="211">
        <f>[1]!s_dq_close($C$1,A240,1)</f>
        <v>7769.6268</v>
      </c>
      <c r="C240" s="123">
        <f t="shared" si="6"/>
        <v>0.16898484587352969</v>
      </c>
      <c r="E240" s="295">
        <f>[1]!s_dq_close($F$1,A240,1)</f>
        <v>7153.0042999999996</v>
      </c>
      <c r="F240" s="123">
        <f t="shared" si="7"/>
        <v>0.123429435834431</v>
      </c>
    </row>
    <row r="241" spans="1:6">
      <c r="A241" s="115">
        <v>44434</v>
      </c>
      <c r="B241" s="211">
        <f>[1]!s_dq_close($C$1,A241,1)</f>
        <v>7669.5281999999997</v>
      </c>
      <c r="C241" s="123">
        <f t="shared" si="6"/>
        <v>0.15392443827542523</v>
      </c>
      <c r="E241" s="295">
        <f>[1]!s_dq_close($F$1,A241,1)</f>
        <v>7118.8441999999995</v>
      </c>
      <c r="F241" s="123">
        <f t="shared" si="7"/>
        <v>0.1180643528201446</v>
      </c>
    </row>
    <row r="242" spans="1:6">
      <c r="A242" s="115">
        <v>44435</v>
      </c>
      <c r="B242" s="211">
        <f>[1]!s_dq_close($C$1,A242,1)</f>
        <v>7680.0780999999997</v>
      </c>
      <c r="C242" s="123">
        <f t="shared" si="6"/>
        <v>0.15551173114584738</v>
      </c>
      <c r="E242" s="295">
        <f>[1]!s_dq_close($F$1,A242,1)</f>
        <v>7180.1088</v>
      </c>
      <c r="F242" s="123">
        <f t="shared" si="7"/>
        <v>0.12768638744056604</v>
      </c>
    </row>
    <row r="243" spans="1:6">
      <c r="A243" s="115">
        <v>44436</v>
      </c>
      <c r="B243" s="211">
        <f>[1]!s_dq_close($C$1,A243,1)</f>
        <v>7680.0780999999997</v>
      </c>
      <c r="C243" s="123">
        <f t="shared" si="6"/>
        <v>0.15551173114584738</v>
      </c>
      <c r="E243" s="295">
        <f>[1]!s_dq_close($F$1,A243,1)</f>
        <v>7180.1088</v>
      </c>
      <c r="F243" s="123">
        <f t="shared" si="7"/>
        <v>0.12768638744056604</v>
      </c>
    </row>
    <row r="244" spans="1:6">
      <c r="A244" s="115">
        <v>44437</v>
      </c>
      <c r="B244" s="211">
        <f>[1]!s_dq_close($C$1,A244,1)</f>
        <v>7680.0780999999997</v>
      </c>
      <c r="C244" s="123">
        <f t="shared" si="6"/>
        <v>0.15551173114584738</v>
      </c>
      <c r="E244" s="295">
        <f>[1]!s_dq_close($F$1,A244,1)</f>
        <v>7180.1088</v>
      </c>
      <c r="F244" s="123">
        <f t="shared" si="7"/>
        <v>0.12768638744056604</v>
      </c>
    </row>
    <row r="245" spans="1:6">
      <c r="A245" s="115">
        <v>44438</v>
      </c>
      <c r="B245" s="211">
        <f>[1]!s_dq_close($C$1,A245,1)</f>
        <v>7727.7453999999998</v>
      </c>
      <c r="C245" s="123">
        <f t="shared" si="6"/>
        <v>0.16268354940405616</v>
      </c>
      <c r="E245" s="295">
        <f>[1]!s_dq_close($F$1,A245,1)</f>
        <v>7226.8823000000002</v>
      </c>
      <c r="F245" s="123">
        <f t="shared" si="7"/>
        <v>0.1350324932882867</v>
      </c>
    </row>
    <row r="246" spans="1:6">
      <c r="A246" s="115">
        <v>44439</v>
      </c>
      <c r="B246" s="211">
        <f>[1]!s_dq_close($C$1,A246,1)</f>
        <v>7728.4216999999999</v>
      </c>
      <c r="C246" s="123">
        <f t="shared" si="6"/>
        <v>0.16278530261197899</v>
      </c>
      <c r="E246" s="295">
        <f>[1]!s_dq_close($F$1,A246,1)</f>
        <v>7255.3418000000001</v>
      </c>
      <c r="F246" s="123">
        <f t="shared" si="7"/>
        <v>0.13950225713690201</v>
      </c>
    </row>
    <row r="247" spans="1:6">
      <c r="A247" s="115">
        <v>44440</v>
      </c>
      <c r="B247" s="211">
        <f>[1]!s_dq_close($C$1,A247,1)</f>
        <v>7606.8742000000002</v>
      </c>
      <c r="C247" s="123">
        <f t="shared" si="6"/>
        <v>0.14449778517886225</v>
      </c>
      <c r="E247" s="295">
        <f>[1]!s_dq_close($F$1,A247,1)</f>
        <v>7193.1</v>
      </c>
      <c r="F247" s="123">
        <f t="shared" si="7"/>
        <v>0.12972674641068616</v>
      </c>
    </row>
    <row r="248" spans="1:6">
      <c r="A248" s="115">
        <v>44441</v>
      </c>
      <c r="B248" s="211">
        <f>[1]!s_dq_close($C$1,A248,1)</f>
        <v>7690.8589000000002</v>
      </c>
      <c r="C248" s="123">
        <f t="shared" si="6"/>
        <v>0.15713376424354952</v>
      </c>
      <c r="E248" s="295">
        <f>[1]!s_dq_close($F$1,A248,1)</f>
        <v>7307.0083999999997</v>
      </c>
      <c r="F248" s="123">
        <f t="shared" si="7"/>
        <v>0.14761685861833596</v>
      </c>
    </row>
    <row r="249" spans="1:6">
      <c r="A249" s="115">
        <v>44442</v>
      </c>
      <c r="B249" s="211">
        <f>[1]!s_dq_close($C$1,A249,1)</f>
        <v>7630.8413</v>
      </c>
      <c r="C249" s="123">
        <f t="shared" si="6"/>
        <v>0.14810377262468588</v>
      </c>
      <c r="E249" s="295">
        <f>[1]!s_dq_close($F$1,A249,1)</f>
        <v>7278.6809000000003</v>
      </c>
      <c r="F249" s="123">
        <f t="shared" si="7"/>
        <v>0.14316782629444935</v>
      </c>
    </row>
    <row r="250" spans="1:6">
      <c r="A250" s="115">
        <v>44443</v>
      </c>
      <c r="B250" s="211">
        <f>[1]!s_dq_close($C$1,A250,1)</f>
        <v>7630.8413</v>
      </c>
      <c r="C250" s="123">
        <f t="shared" si="6"/>
        <v>0.14810377262468588</v>
      </c>
      <c r="E250" s="295">
        <f>[1]!s_dq_close($F$1,A250,1)</f>
        <v>7278.6809000000003</v>
      </c>
      <c r="F250" s="123">
        <f t="shared" si="7"/>
        <v>0.14316782629444935</v>
      </c>
    </row>
    <row r="251" spans="1:6">
      <c r="A251" s="115">
        <v>44444</v>
      </c>
      <c r="B251" s="211">
        <f>[1]!s_dq_close($C$1,A251,1)</f>
        <v>7630.8413</v>
      </c>
      <c r="C251" s="123">
        <f t="shared" si="6"/>
        <v>0.14810377262468588</v>
      </c>
      <c r="E251" s="295">
        <f>[1]!s_dq_close($F$1,A251,1)</f>
        <v>7278.6809000000003</v>
      </c>
      <c r="F251" s="123">
        <f t="shared" si="7"/>
        <v>0.14316782629444935</v>
      </c>
    </row>
    <row r="252" spans="1:6">
      <c r="A252" s="115">
        <v>44445</v>
      </c>
      <c r="B252" s="211">
        <f>[1]!s_dq_close($C$1,A252,1)</f>
        <v>7735.0995999999996</v>
      </c>
      <c r="C252" s="123">
        <f t="shared" si="6"/>
        <v>0.16379003090887223</v>
      </c>
      <c r="E252" s="295">
        <f>[1]!s_dq_close($F$1,A252,1)</f>
        <v>7355.4013000000004</v>
      </c>
      <c r="F252" s="123">
        <f t="shared" si="7"/>
        <v>0.15521730258079702</v>
      </c>
    </row>
    <row r="253" spans="1:6">
      <c r="A253" s="115">
        <v>44446</v>
      </c>
      <c r="B253" s="211">
        <f>[1]!s_dq_close($C$1,A253,1)</f>
        <v>7878.3487999999998</v>
      </c>
      <c r="C253" s="123">
        <f t="shared" si="6"/>
        <v>0.18534269338469489</v>
      </c>
      <c r="E253" s="295">
        <f>[1]!s_dq_close($F$1,A253,1)</f>
        <v>7498.9255000000003</v>
      </c>
      <c r="F253" s="123">
        <f t="shared" si="7"/>
        <v>0.17775878365254583</v>
      </c>
    </row>
    <row r="254" spans="1:6">
      <c r="A254" s="115">
        <v>44447</v>
      </c>
      <c r="B254" s="211">
        <f>[1]!s_dq_close($C$1,A254,1)</f>
        <v>7894.2515999999996</v>
      </c>
      <c r="C254" s="123">
        <f t="shared" si="6"/>
        <v>0.18773536071421937</v>
      </c>
      <c r="E254" s="295">
        <f>[1]!s_dq_close($F$1,A254,1)</f>
        <v>7544.0411000000004</v>
      </c>
      <c r="F254" s="123">
        <f t="shared" si="7"/>
        <v>0.18484450469081382</v>
      </c>
    </row>
    <row r="255" spans="1:6">
      <c r="A255" s="115">
        <v>44448</v>
      </c>
      <c r="B255" s="211">
        <f>[1]!s_dq_close($C$1,A255,1)</f>
        <v>7900.2375000000002</v>
      </c>
      <c r="C255" s="123">
        <f t="shared" si="6"/>
        <v>0.18863597364828122</v>
      </c>
      <c r="E255" s="295">
        <f>[1]!s_dq_close($F$1,A255,1)</f>
        <v>7617.4504999999999</v>
      </c>
      <c r="F255" s="123">
        <f t="shared" si="7"/>
        <v>0.19637396523188233</v>
      </c>
    </row>
    <row r="256" spans="1:6">
      <c r="A256" s="115">
        <v>44449</v>
      </c>
      <c r="B256" s="211">
        <f>[1]!s_dq_close($C$1,A256,1)</f>
        <v>7932.6512000000002</v>
      </c>
      <c r="C256" s="123">
        <f t="shared" si="6"/>
        <v>0.19351280043469665</v>
      </c>
      <c r="E256" s="295">
        <f>[1]!s_dq_close($F$1,A256,1)</f>
        <v>7607.6749</v>
      </c>
      <c r="F256" s="123">
        <f t="shared" si="7"/>
        <v>0.19483863876871466</v>
      </c>
    </row>
    <row r="257" spans="1:6">
      <c r="A257" s="115">
        <v>44450</v>
      </c>
      <c r="B257" s="211">
        <f>[1]!s_dq_close($C$1,A257,1)</f>
        <v>7932.6512000000002</v>
      </c>
      <c r="C257" s="123">
        <f t="shared" si="6"/>
        <v>0.19351280043469665</v>
      </c>
      <c r="E257" s="295">
        <f>[1]!s_dq_close($F$1,A257,1)</f>
        <v>7607.6749</v>
      </c>
      <c r="F257" s="123">
        <f t="shared" si="7"/>
        <v>0.19483863876871466</v>
      </c>
    </row>
    <row r="258" spans="1:6">
      <c r="A258" s="115">
        <v>44451</v>
      </c>
      <c r="B258" s="211">
        <f>[1]!s_dq_close($C$1,A258,1)</f>
        <v>7932.6512000000002</v>
      </c>
      <c r="C258" s="123">
        <f t="shared" si="6"/>
        <v>0.19351280043469665</v>
      </c>
      <c r="E258" s="295">
        <f>[1]!s_dq_close($F$1,A258,1)</f>
        <v>7607.6749</v>
      </c>
      <c r="F258" s="123">
        <f t="shared" si="7"/>
        <v>0.19483863876871466</v>
      </c>
    </row>
    <row r="259" spans="1:6">
      <c r="A259" s="115">
        <v>44452</v>
      </c>
      <c r="B259" s="211">
        <f>[1]!s_dq_close($C$1,A259,1)</f>
        <v>7947.4812000000002</v>
      </c>
      <c r="C259" s="123">
        <f t="shared" si="6"/>
        <v>0.19574405886068758</v>
      </c>
      <c r="E259" s="295">
        <f>[1]!s_dq_close($F$1,A259,1)</f>
        <v>7648.7480999999998</v>
      </c>
      <c r="F259" s="123">
        <f t="shared" si="7"/>
        <v>0.201289472567866</v>
      </c>
    </row>
    <row r="260" spans="1:6">
      <c r="A260" s="115">
        <v>44453</v>
      </c>
      <c r="B260" s="211">
        <f>[1]!s_dq_close($C$1,A260,1)</f>
        <v>7916.8959999999997</v>
      </c>
      <c r="C260" s="123">
        <f t="shared" ref="C260:C323" si="8">B260/$B$3-1</f>
        <v>0.19114234037042355</v>
      </c>
      <c r="E260" s="295">
        <f>[1]!s_dq_close($F$1,A260,1)</f>
        <v>7556.6157000000003</v>
      </c>
      <c r="F260" s="123">
        <f t="shared" ref="F260:F323" si="9">E260/$E$3-1</f>
        <v>0.18681943371243404</v>
      </c>
    </row>
    <row r="261" spans="1:6">
      <c r="A261" s="115">
        <v>44454</v>
      </c>
      <c r="B261" s="211">
        <f>[1]!s_dq_close($C$1,A261,1)</f>
        <v>7972.2325000000001</v>
      </c>
      <c r="C261" s="123">
        <f t="shared" si="8"/>
        <v>0.19946803368733801</v>
      </c>
      <c r="E261" s="295">
        <f>[1]!s_dq_close($F$1,A261,1)</f>
        <v>7592.3059000000003</v>
      </c>
      <c r="F261" s="123">
        <f t="shared" si="9"/>
        <v>0.19242482965086749</v>
      </c>
    </row>
    <row r="262" spans="1:6">
      <c r="A262" s="115">
        <v>44455</v>
      </c>
      <c r="B262" s="211">
        <f>[1]!s_dq_close($C$1,A262,1)</f>
        <v>7754.9468999999999</v>
      </c>
      <c r="C262" s="123">
        <f t="shared" si="8"/>
        <v>0.16677617085210672</v>
      </c>
      <c r="E262" s="295">
        <f>[1]!s_dq_close($F$1,A262,1)</f>
        <v>7446.9353000000001</v>
      </c>
      <c r="F262" s="123">
        <f t="shared" si="9"/>
        <v>0.16959335852412538</v>
      </c>
    </row>
    <row r="263" spans="1:6">
      <c r="A263" s="115">
        <v>44456</v>
      </c>
      <c r="B263" s="211">
        <f>[1]!s_dq_close($C$1,A263,1)</f>
        <v>7730.2239</v>
      </c>
      <c r="C263" s="123">
        <f t="shared" si="8"/>
        <v>0.16305645392251988</v>
      </c>
      <c r="E263" s="295">
        <f>[1]!s_dq_close($F$1,A263,1)</f>
        <v>7395.5645000000004</v>
      </c>
      <c r="F263" s="123">
        <f t="shared" si="9"/>
        <v>0.16152521450492441</v>
      </c>
    </row>
    <row r="264" spans="1:6">
      <c r="A264" s="115">
        <v>44457</v>
      </c>
      <c r="B264" s="211">
        <f>[1]!s_dq_close($C$1,A264,1)</f>
        <v>7730.2239</v>
      </c>
      <c r="C264" s="123">
        <f t="shared" si="8"/>
        <v>0.16305645392251988</v>
      </c>
      <c r="E264" s="295">
        <f>[1]!s_dq_close($F$1,A264,1)</f>
        <v>7395.5645000000004</v>
      </c>
      <c r="F264" s="123">
        <f t="shared" si="9"/>
        <v>0.16152521450492441</v>
      </c>
    </row>
    <row r="265" spans="1:6">
      <c r="A265" s="115">
        <v>44458</v>
      </c>
      <c r="B265" s="211">
        <f>[1]!s_dq_close($C$1,A265,1)</f>
        <v>7730.2239</v>
      </c>
      <c r="C265" s="123">
        <f t="shared" si="8"/>
        <v>0.16305645392251988</v>
      </c>
      <c r="E265" s="295">
        <f>[1]!s_dq_close($F$1,A265,1)</f>
        <v>7395.5645000000004</v>
      </c>
      <c r="F265" s="123">
        <f t="shared" si="9"/>
        <v>0.16152521450492441</v>
      </c>
    </row>
    <row r="266" spans="1:6">
      <c r="A266" s="115">
        <v>44459</v>
      </c>
      <c r="B266" s="211">
        <f>[1]!s_dq_close($C$1,A266,1)</f>
        <v>7730.2239</v>
      </c>
      <c r="C266" s="123">
        <f t="shared" si="8"/>
        <v>0.16305645392251988</v>
      </c>
      <c r="E266" s="295">
        <f>[1]!s_dq_close($F$1,A266,1)</f>
        <v>7395.5645000000004</v>
      </c>
      <c r="F266" s="123">
        <f t="shared" si="9"/>
        <v>0.16152521450492441</v>
      </c>
    </row>
    <row r="267" spans="1:6">
      <c r="A267" s="115">
        <v>44460</v>
      </c>
      <c r="B267" s="211">
        <f>[1]!s_dq_close($C$1,A267,1)</f>
        <v>7730.2239</v>
      </c>
      <c r="C267" s="123">
        <f t="shared" si="8"/>
        <v>0.16305645392251988</v>
      </c>
      <c r="E267" s="295">
        <f>[1]!s_dq_close($F$1,A267,1)</f>
        <v>7395.5645000000004</v>
      </c>
      <c r="F267" s="123">
        <f t="shared" si="9"/>
        <v>0.16152521450492441</v>
      </c>
    </row>
    <row r="268" spans="1:6">
      <c r="A268" s="115">
        <v>44461</v>
      </c>
      <c r="B268" s="211">
        <f>[1]!s_dq_close($C$1,A268,1)</f>
        <v>7769.0600999999997</v>
      </c>
      <c r="C268" s="123">
        <f t="shared" si="8"/>
        <v>0.168899582613246</v>
      </c>
      <c r="E268" s="295">
        <f>[1]!s_dq_close($F$1,A268,1)</f>
        <v>7453.6247000000003</v>
      </c>
      <c r="F268" s="123">
        <f t="shared" si="9"/>
        <v>0.17064397565685541</v>
      </c>
    </row>
    <row r="269" spans="1:6">
      <c r="A269" s="115">
        <v>44462</v>
      </c>
      <c r="B269" s="211">
        <f>[1]!s_dq_close($C$1,A269,1)</f>
        <v>7806.8018000000002</v>
      </c>
      <c r="C269" s="123">
        <f t="shared" si="8"/>
        <v>0.17457803751117051</v>
      </c>
      <c r="E269" s="295">
        <f>[1]!s_dq_close($F$1,A269,1)</f>
        <v>7502.8391000000001</v>
      </c>
      <c r="F269" s="123">
        <f t="shared" si="9"/>
        <v>0.17837344194935145</v>
      </c>
    </row>
    <row r="270" spans="1:6">
      <c r="A270" s="115">
        <v>44463</v>
      </c>
      <c r="B270" s="211">
        <f>[1]!s_dq_close($C$1,A270,1)</f>
        <v>7695.6175999999996</v>
      </c>
      <c r="C270" s="123">
        <f t="shared" si="8"/>
        <v>0.15784973790988555</v>
      </c>
      <c r="E270" s="295">
        <f>[1]!s_dq_close($F$1,A270,1)</f>
        <v>7380.3842999999997</v>
      </c>
      <c r="F270" s="123">
        <f t="shared" si="9"/>
        <v>0.15914105774971965</v>
      </c>
    </row>
    <row r="271" spans="1:6">
      <c r="A271" s="115">
        <v>44464</v>
      </c>
      <c r="B271" s="211">
        <f>[1]!s_dq_close($C$1,A271,1)</f>
        <v>7695.6175999999996</v>
      </c>
      <c r="C271" s="123">
        <f t="shared" si="8"/>
        <v>0.15784973790988555</v>
      </c>
      <c r="E271" s="295">
        <f>[1]!s_dq_close($F$1,A271,1)</f>
        <v>7380.3842999999997</v>
      </c>
      <c r="F271" s="123">
        <f t="shared" si="9"/>
        <v>0.15914105774971965</v>
      </c>
    </row>
    <row r="272" spans="1:6">
      <c r="A272" s="115">
        <v>44465</v>
      </c>
      <c r="B272" s="211">
        <f>[1]!s_dq_close($C$1,A272,1)</f>
        <v>7695.6175999999996</v>
      </c>
      <c r="C272" s="123">
        <f t="shared" si="8"/>
        <v>0.15784973790988555</v>
      </c>
      <c r="E272" s="295">
        <f>[1]!s_dq_close($F$1,A272,1)</f>
        <v>7380.3842999999997</v>
      </c>
      <c r="F272" s="123">
        <f t="shared" si="9"/>
        <v>0.15914105774971965</v>
      </c>
    </row>
    <row r="273" spans="1:6">
      <c r="A273" s="115">
        <v>44466</v>
      </c>
      <c r="B273" s="211">
        <f>[1]!s_dq_close($C$1,A273,1)</f>
        <v>7467.8177999999998</v>
      </c>
      <c r="C273" s="123">
        <f t="shared" si="8"/>
        <v>0.12357595347367289</v>
      </c>
      <c r="E273" s="295">
        <f>[1]!s_dq_close($F$1,A273,1)</f>
        <v>7170.5898999999999</v>
      </c>
      <c r="F273" s="123">
        <f t="shared" si="9"/>
        <v>0.1261913775107153</v>
      </c>
    </row>
    <row r="274" spans="1:6">
      <c r="A274" s="115">
        <v>44467</v>
      </c>
      <c r="B274" s="211">
        <f>[1]!s_dq_close($C$1,A274,1)</f>
        <v>7468.7327999999998</v>
      </c>
      <c r="C274" s="123">
        <f t="shared" si="8"/>
        <v>0.12371362046354362</v>
      </c>
      <c r="E274" s="295">
        <f>[1]!s_dq_close($F$1,A274,1)</f>
        <v>7198.8966</v>
      </c>
      <c r="F274" s="123">
        <f t="shared" si="9"/>
        <v>0.13063714304888707</v>
      </c>
    </row>
    <row r="275" spans="1:6">
      <c r="A275" s="115">
        <v>44468</v>
      </c>
      <c r="B275" s="211">
        <f>[1]!s_dq_close($C$1,A275,1)</f>
        <v>7199.1794</v>
      </c>
      <c r="C275" s="123">
        <f t="shared" si="8"/>
        <v>8.3157767799721061E-2</v>
      </c>
      <c r="E275" s="295">
        <f>[1]!s_dq_close($F$1,A275,1)</f>
        <v>7010.2191999999995</v>
      </c>
      <c r="F275" s="123">
        <f t="shared" si="9"/>
        <v>0.10100403559546245</v>
      </c>
    </row>
    <row r="276" spans="1:6">
      <c r="A276" s="115">
        <v>44469</v>
      </c>
      <c r="B276" s="211">
        <f>[1]!s_dq_close($C$1,A276,1)</f>
        <v>7405.4623000000001</v>
      </c>
      <c r="C276" s="123">
        <f t="shared" si="8"/>
        <v>0.1141942114115102</v>
      </c>
      <c r="E276" s="295">
        <f>[1]!s_dq_close($F$1,A276,1)</f>
        <v>7103.6076000000003</v>
      </c>
      <c r="F276" s="123">
        <f t="shared" si="9"/>
        <v>0.11567133804982865</v>
      </c>
    </row>
    <row r="277" spans="1:6">
      <c r="A277" s="115">
        <v>44470</v>
      </c>
      <c r="B277" s="211">
        <f>[1]!s_dq_close($C$1,A277,1)</f>
        <v>7405.4623000000001</v>
      </c>
      <c r="C277" s="123">
        <f t="shared" si="8"/>
        <v>0.1141942114115102</v>
      </c>
      <c r="E277" s="295">
        <f>[1]!s_dq_close($F$1,A277,1)</f>
        <v>7103.6076000000003</v>
      </c>
      <c r="F277" s="123">
        <f t="shared" si="9"/>
        <v>0.11567133804982865</v>
      </c>
    </row>
    <row r="278" spans="1:6">
      <c r="A278" s="115">
        <v>44471</v>
      </c>
      <c r="B278" s="211">
        <f>[1]!s_dq_close($C$1,A278,1)</f>
        <v>7405.4623000000001</v>
      </c>
      <c r="C278" s="123">
        <f t="shared" si="8"/>
        <v>0.1141942114115102</v>
      </c>
      <c r="E278" s="295">
        <f>[1]!s_dq_close($F$1,A278,1)</f>
        <v>7103.6076000000003</v>
      </c>
      <c r="F278" s="123">
        <f t="shared" si="9"/>
        <v>0.11567133804982865</v>
      </c>
    </row>
    <row r="279" spans="1:6">
      <c r="A279" s="115">
        <v>44472</v>
      </c>
      <c r="B279" s="211">
        <f>[1]!s_dq_close($C$1,A279,1)</f>
        <v>7405.4623000000001</v>
      </c>
      <c r="C279" s="123">
        <f t="shared" si="8"/>
        <v>0.1141942114115102</v>
      </c>
      <c r="E279" s="295">
        <f>[1]!s_dq_close($F$1,A279,1)</f>
        <v>7103.6076000000003</v>
      </c>
      <c r="F279" s="123">
        <f t="shared" si="9"/>
        <v>0.11567133804982865</v>
      </c>
    </row>
    <row r="280" spans="1:6">
      <c r="A280" s="115">
        <v>44473</v>
      </c>
      <c r="B280" s="211">
        <f>[1]!s_dq_close($C$1,A280,1)</f>
        <v>7405.4623000000001</v>
      </c>
      <c r="C280" s="123">
        <f t="shared" si="8"/>
        <v>0.1141942114115102</v>
      </c>
      <c r="E280" s="295">
        <f>[1]!s_dq_close($F$1,A280,1)</f>
        <v>7103.6076000000003</v>
      </c>
      <c r="F280" s="123">
        <f t="shared" si="9"/>
        <v>0.11567133804982865</v>
      </c>
    </row>
    <row r="281" spans="1:6">
      <c r="A281" s="115">
        <v>44474</v>
      </c>
      <c r="B281" s="211">
        <f>[1]!s_dq_close($C$1,A281,1)</f>
        <v>7405.4623000000001</v>
      </c>
      <c r="C281" s="123">
        <f t="shared" si="8"/>
        <v>0.1141942114115102</v>
      </c>
      <c r="E281" s="295">
        <f>[1]!s_dq_close($F$1,A281,1)</f>
        <v>7103.6076000000003</v>
      </c>
      <c r="F281" s="123">
        <f t="shared" si="9"/>
        <v>0.11567133804982865</v>
      </c>
    </row>
    <row r="282" spans="1:6">
      <c r="A282" s="115">
        <v>44475</v>
      </c>
      <c r="B282" s="211">
        <f>[1]!s_dq_close($C$1,A282,1)</f>
        <v>7405.4623000000001</v>
      </c>
      <c r="C282" s="123">
        <f t="shared" si="8"/>
        <v>0.1141942114115102</v>
      </c>
      <c r="E282" s="295">
        <f>[1]!s_dq_close($F$1,A282,1)</f>
        <v>7103.6076000000003</v>
      </c>
      <c r="F282" s="123">
        <f t="shared" si="9"/>
        <v>0.11567133804982865</v>
      </c>
    </row>
    <row r="283" spans="1:6">
      <c r="A283" s="115">
        <v>44476</v>
      </c>
      <c r="B283" s="211">
        <f>[1]!s_dq_close($C$1,A283,1)</f>
        <v>7405.4623000000001</v>
      </c>
      <c r="C283" s="123">
        <f t="shared" si="8"/>
        <v>0.1141942114115102</v>
      </c>
      <c r="E283" s="295">
        <f>[1]!s_dq_close($F$1,A283,1)</f>
        <v>7103.6076000000003</v>
      </c>
      <c r="F283" s="123">
        <f t="shared" si="9"/>
        <v>0.11567133804982865</v>
      </c>
    </row>
    <row r="284" spans="1:6">
      <c r="A284" s="115">
        <v>44477</v>
      </c>
      <c r="B284" s="211">
        <f>[1]!s_dq_close($C$1,A284,1)</f>
        <v>7425.6688000000004</v>
      </c>
      <c r="C284" s="123">
        <f t="shared" si="8"/>
        <v>0.11723439505175182</v>
      </c>
      <c r="E284" s="295">
        <f>[1]!s_dq_close($F$1,A284,1)</f>
        <v>7091.3356000000003</v>
      </c>
      <c r="F284" s="123">
        <f t="shared" si="9"/>
        <v>0.11374393447807907</v>
      </c>
    </row>
    <row r="285" spans="1:6">
      <c r="A285" s="115">
        <v>44478</v>
      </c>
      <c r="B285" s="211">
        <f>[1]!s_dq_close($C$1,A285,1)</f>
        <v>7425.6688000000004</v>
      </c>
      <c r="C285" s="123">
        <f t="shared" si="8"/>
        <v>0.11723439505175182</v>
      </c>
      <c r="E285" s="295">
        <f>[1]!s_dq_close($F$1,A285,1)</f>
        <v>7091.3356000000003</v>
      </c>
      <c r="F285" s="123">
        <f t="shared" si="9"/>
        <v>0.11374393447807907</v>
      </c>
    </row>
    <row r="286" spans="1:6">
      <c r="A286" s="115">
        <v>44479</v>
      </c>
      <c r="B286" s="211">
        <f>[1]!s_dq_close($C$1,A286,1)</f>
        <v>7425.6688000000004</v>
      </c>
      <c r="C286" s="123">
        <f t="shared" si="8"/>
        <v>0.11723439505175182</v>
      </c>
      <c r="E286" s="295">
        <f>[1]!s_dq_close($F$1,A286,1)</f>
        <v>7091.3356000000003</v>
      </c>
      <c r="F286" s="123">
        <f t="shared" si="9"/>
        <v>0.11374393447807907</v>
      </c>
    </row>
    <row r="287" spans="1:6">
      <c r="A287" s="115">
        <v>44480</v>
      </c>
      <c r="B287" s="211">
        <f>[1]!s_dq_close($C$1,A287,1)</f>
        <v>7384.8436000000002</v>
      </c>
      <c r="C287" s="123">
        <f t="shared" si="8"/>
        <v>0.11109200992074975</v>
      </c>
      <c r="E287" s="295">
        <f>[1]!s_dq_close($F$1,A287,1)</f>
        <v>7090.4673000000003</v>
      </c>
      <c r="F287" s="123">
        <f t="shared" si="9"/>
        <v>0.1136075618801855</v>
      </c>
    </row>
    <row r="288" spans="1:6">
      <c r="A288" s="115">
        <v>44481</v>
      </c>
      <c r="B288" s="211">
        <f>[1]!s_dq_close($C$1,A288,1)</f>
        <v>7208.473</v>
      </c>
      <c r="C288" s="123">
        <f t="shared" si="8"/>
        <v>8.4556043140772363E-2</v>
      </c>
      <c r="E288" s="295">
        <f>[1]!s_dq_close($F$1,A288,1)</f>
        <v>6952.1903000000002</v>
      </c>
      <c r="F288" s="123">
        <f t="shared" si="9"/>
        <v>9.1890190327804655E-2</v>
      </c>
    </row>
    <row r="289" spans="1:6">
      <c r="A289" s="115">
        <v>44482</v>
      </c>
      <c r="B289" s="211">
        <f>[1]!s_dq_close($C$1,A289,1)</f>
        <v>7289.3626999999997</v>
      </c>
      <c r="C289" s="123">
        <f t="shared" si="8"/>
        <v>9.6726361731525712E-2</v>
      </c>
      <c r="E289" s="295">
        <f>[1]!s_dq_close($F$1,A289,1)</f>
        <v>6981.5946999999996</v>
      </c>
      <c r="F289" s="123">
        <f t="shared" si="9"/>
        <v>9.6508357340936435E-2</v>
      </c>
    </row>
    <row r="290" spans="1:6">
      <c r="A290" s="115">
        <v>44483</v>
      </c>
      <c r="B290" s="211">
        <f>[1]!s_dq_close($C$1,A290,1)</f>
        <v>7342.2543999999998</v>
      </c>
      <c r="C290" s="123">
        <f t="shared" si="8"/>
        <v>0.10468422088796414</v>
      </c>
      <c r="E290" s="295">
        <f>[1]!s_dq_close($F$1,A290,1)</f>
        <v>7008.3325999999997</v>
      </c>
      <c r="F290" s="123">
        <f t="shared" si="9"/>
        <v>0.1007077318488474</v>
      </c>
    </row>
    <row r="291" spans="1:6">
      <c r="A291" s="115">
        <v>44484</v>
      </c>
      <c r="B291" s="211">
        <f>[1]!s_dq_close($C$1,A291,1)</f>
        <v>7350.4129000000003</v>
      </c>
      <c r="C291" s="123">
        <f t="shared" si="8"/>
        <v>0.10591171393371246</v>
      </c>
      <c r="E291" s="295">
        <f>[1]!s_dq_close($F$1,A291,1)</f>
        <v>7024.1596</v>
      </c>
      <c r="F291" s="123">
        <f t="shared" si="9"/>
        <v>0.10319347307522286</v>
      </c>
    </row>
    <row r="292" spans="1:6">
      <c r="A292" s="115">
        <v>44485</v>
      </c>
      <c r="B292" s="211">
        <f>[1]!s_dq_close($C$1,A292,1)</f>
        <v>7350.4129000000003</v>
      </c>
      <c r="C292" s="123">
        <f t="shared" si="8"/>
        <v>0.10591171393371246</v>
      </c>
      <c r="E292" s="295">
        <f>[1]!s_dq_close($F$1,A292,1)</f>
        <v>7024.1596</v>
      </c>
      <c r="F292" s="123">
        <f t="shared" si="9"/>
        <v>0.10319347307522286</v>
      </c>
    </row>
    <row r="293" spans="1:6">
      <c r="A293" s="115">
        <v>44486</v>
      </c>
      <c r="B293" s="211">
        <f>[1]!s_dq_close($C$1,A293,1)</f>
        <v>7350.4129000000003</v>
      </c>
      <c r="C293" s="123">
        <f t="shared" si="8"/>
        <v>0.10591171393371246</v>
      </c>
      <c r="E293" s="295">
        <f>[1]!s_dq_close($F$1,A293,1)</f>
        <v>7024.1596</v>
      </c>
      <c r="F293" s="123">
        <f t="shared" si="9"/>
        <v>0.10319347307522286</v>
      </c>
    </row>
    <row r="294" spans="1:6">
      <c r="A294" s="115">
        <v>44487</v>
      </c>
      <c r="B294" s="211">
        <f>[1]!s_dq_close($C$1,A294,1)</f>
        <v>7429.6256000000003</v>
      </c>
      <c r="C294" s="123">
        <f t="shared" si="8"/>
        <v>0.11782971827089961</v>
      </c>
      <c r="E294" s="295">
        <f>[1]!s_dq_close($F$1,A294,1)</f>
        <v>7068.1048000000001</v>
      </c>
      <c r="F294" s="123">
        <f t="shared" si="9"/>
        <v>0.11009537459422947</v>
      </c>
    </row>
    <row r="295" spans="1:6">
      <c r="A295" s="115">
        <v>44488</v>
      </c>
      <c r="B295" s="211">
        <f>[1]!s_dq_close($C$1,A295,1)</f>
        <v>7504.0545000000002</v>
      </c>
      <c r="C295" s="123">
        <f t="shared" si="8"/>
        <v>0.12902797250301234</v>
      </c>
      <c r="E295" s="295">
        <f>[1]!s_dq_close($F$1,A295,1)</f>
        <v>7120.3793999999998</v>
      </c>
      <c r="F295" s="123">
        <f t="shared" si="9"/>
        <v>0.11830546673502007</v>
      </c>
    </row>
    <row r="296" spans="1:6">
      <c r="A296" s="115">
        <v>44489</v>
      </c>
      <c r="B296" s="211">
        <f>[1]!s_dq_close($C$1,A296,1)</f>
        <v>7523.5613999999996</v>
      </c>
      <c r="C296" s="123">
        <f t="shared" si="8"/>
        <v>0.13196289731690047</v>
      </c>
      <c r="E296" s="295">
        <f>[1]!s_dq_close($F$1,A296,1)</f>
        <v>7118.7959000000001</v>
      </c>
      <c r="F296" s="123">
        <f t="shared" si="9"/>
        <v>0.11805676696677803</v>
      </c>
    </row>
    <row r="297" spans="1:6">
      <c r="A297" s="115">
        <v>44490</v>
      </c>
      <c r="B297" s="211">
        <f>[1]!s_dq_close($C$1,A297,1)</f>
        <v>7503.5343000000003</v>
      </c>
      <c r="C297" s="123">
        <f t="shared" si="8"/>
        <v>0.12894970543401696</v>
      </c>
      <c r="E297" s="295">
        <f>[1]!s_dq_close($F$1,A297,1)</f>
        <v>7098.2542000000003</v>
      </c>
      <c r="F297" s="123">
        <f t="shared" si="9"/>
        <v>0.11483054907647428</v>
      </c>
    </row>
    <row r="298" spans="1:6">
      <c r="A298" s="115">
        <v>44491</v>
      </c>
      <c r="B298" s="211">
        <f>[1]!s_dq_close($C$1,A298,1)</f>
        <v>7438.4805999999999</v>
      </c>
      <c r="C298" s="123">
        <f t="shared" si="8"/>
        <v>0.11916200373024877</v>
      </c>
      <c r="E298" s="295">
        <f>[1]!s_dq_close($F$1,A298,1)</f>
        <v>7026.0676000000003</v>
      </c>
      <c r="F298" s="123">
        <f t="shared" si="9"/>
        <v>0.10349313784175629</v>
      </c>
    </row>
    <row r="299" spans="1:6">
      <c r="A299" s="115">
        <v>44492</v>
      </c>
      <c r="B299" s="211">
        <f>[1]!s_dq_close($C$1,A299,1)</f>
        <v>7438.4805999999999</v>
      </c>
      <c r="C299" s="123">
        <f t="shared" si="8"/>
        <v>0.11916200373024877</v>
      </c>
      <c r="E299" s="295">
        <f>[1]!s_dq_close($F$1,A299,1)</f>
        <v>7026.0676000000003</v>
      </c>
      <c r="F299" s="123">
        <f t="shared" si="9"/>
        <v>0.10349313784175629</v>
      </c>
    </row>
    <row r="300" spans="1:6">
      <c r="A300" s="115">
        <v>44493</v>
      </c>
      <c r="B300" s="211">
        <f>[1]!s_dq_close($C$1,A300,1)</f>
        <v>7438.4805999999999</v>
      </c>
      <c r="C300" s="123">
        <f t="shared" si="8"/>
        <v>0.11916200373024877</v>
      </c>
      <c r="E300" s="295">
        <f>[1]!s_dq_close($F$1,A300,1)</f>
        <v>7026.0676000000003</v>
      </c>
      <c r="F300" s="123">
        <f t="shared" si="9"/>
        <v>0.10349313784175629</v>
      </c>
    </row>
    <row r="301" spans="1:6">
      <c r="A301" s="115">
        <v>44494</v>
      </c>
      <c r="B301" s="211">
        <f>[1]!s_dq_close($C$1,A301,1)</f>
        <v>7532.3725999999997</v>
      </c>
      <c r="C301" s="123">
        <f t="shared" si="8"/>
        <v>0.13328859281542305</v>
      </c>
      <c r="E301" s="295">
        <f>[1]!s_dq_close($F$1,A301,1)</f>
        <v>7103.9856</v>
      </c>
      <c r="F301" s="123">
        <f t="shared" si="9"/>
        <v>0.11573070559791532</v>
      </c>
    </row>
    <row r="302" spans="1:6">
      <c r="A302" s="115">
        <v>44495</v>
      </c>
      <c r="B302" s="211">
        <f>[1]!s_dq_close($C$1,A302,1)</f>
        <v>7508.6886000000004</v>
      </c>
      <c r="C302" s="123">
        <f t="shared" si="8"/>
        <v>0.12972519938580973</v>
      </c>
      <c r="E302" s="295">
        <f>[1]!s_dq_close($F$1,A302,1)</f>
        <v>7102.4335000000001</v>
      </c>
      <c r="F302" s="123">
        <f t="shared" si="9"/>
        <v>0.11548693741964677</v>
      </c>
    </row>
    <row r="303" spans="1:6">
      <c r="A303" s="115">
        <v>44496</v>
      </c>
      <c r="B303" s="211">
        <f>[1]!s_dq_close($C$1,A303,1)</f>
        <v>7433.5459000000001</v>
      </c>
      <c r="C303" s="123">
        <f t="shared" si="8"/>
        <v>0.11841954985602521</v>
      </c>
      <c r="E303" s="295">
        <f>[1]!s_dq_close($F$1,A303,1)</f>
        <v>7048.6040000000003</v>
      </c>
      <c r="F303" s="123">
        <f t="shared" si="9"/>
        <v>0.10703263734097224</v>
      </c>
    </row>
    <row r="304" spans="1:6">
      <c r="A304" s="115">
        <v>44497</v>
      </c>
      <c r="B304" s="211">
        <f>[1]!s_dq_close($C$1,A304,1)</f>
        <v>7267.8505999999998</v>
      </c>
      <c r="C304" s="123">
        <f t="shared" si="8"/>
        <v>9.3489743094589794E-2</v>
      </c>
      <c r="E304" s="295">
        <f>[1]!s_dq_close($F$1,A304,1)</f>
        <v>6950.2767999999996</v>
      </c>
      <c r="F304" s="123">
        <f t="shared" si="9"/>
        <v>9.1589661747740747E-2</v>
      </c>
    </row>
    <row r="305" spans="1:6">
      <c r="A305" s="115">
        <v>44498</v>
      </c>
      <c r="B305" s="211">
        <f>[1]!s_dq_close($C$1,A305,1)</f>
        <v>7385.3049000000001</v>
      </c>
      <c r="C305" s="123">
        <f t="shared" si="8"/>
        <v>0.11116141514744626</v>
      </c>
      <c r="E305" s="295">
        <f>[1]!s_dq_close($F$1,A305,1)</f>
        <v>7022.4992000000002</v>
      </c>
      <c r="F305" s="123">
        <f t="shared" si="9"/>
        <v>0.10293269562325635</v>
      </c>
    </row>
    <row r="306" spans="1:6">
      <c r="A306" s="115">
        <v>44499</v>
      </c>
      <c r="B306" s="211">
        <f>[1]!s_dq_close($C$1,A306,1)</f>
        <v>7385.3049000000001</v>
      </c>
      <c r="C306" s="123">
        <f t="shared" si="8"/>
        <v>0.11116141514744626</v>
      </c>
      <c r="E306" s="295">
        <f>[1]!s_dq_close($F$1,A306,1)</f>
        <v>7022.4992000000002</v>
      </c>
      <c r="F306" s="123">
        <f t="shared" si="9"/>
        <v>0.10293269562325635</v>
      </c>
    </row>
    <row r="307" spans="1:6">
      <c r="A307" s="115">
        <v>44500</v>
      </c>
      <c r="B307" s="211">
        <f>[1]!s_dq_close($C$1,A307,1)</f>
        <v>7385.3049000000001</v>
      </c>
      <c r="C307" s="123">
        <f t="shared" si="8"/>
        <v>0.11116141514744626</v>
      </c>
      <c r="E307" s="295">
        <f>[1]!s_dq_close($F$1,A307,1)</f>
        <v>7022.4992000000002</v>
      </c>
      <c r="F307" s="123">
        <f t="shared" si="9"/>
        <v>0.10293269562325635</v>
      </c>
    </row>
    <row r="308" spans="1:6">
      <c r="A308" s="115">
        <v>44501</v>
      </c>
      <c r="B308" s="211">
        <f>[1]!s_dq_close($C$1,A308,1)</f>
        <v>7455.6104999999998</v>
      </c>
      <c r="C308" s="123">
        <f t="shared" si="8"/>
        <v>0.12173929528192651</v>
      </c>
      <c r="E308" s="295">
        <f>[1]!s_dq_close($F$1,A308,1)</f>
        <v>7060.7560000000003</v>
      </c>
      <c r="F308" s="123">
        <f t="shared" si="9"/>
        <v>0.10894119407205927</v>
      </c>
    </row>
    <row r="309" spans="1:6">
      <c r="A309" s="115">
        <v>44502</v>
      </c>
      <c r="B309" s="211">
        <f>[1]!s_dq_close($C$1,A309,1)</f>
        <v>7368.5999000000002</v>
      </c>
      <c r="C309" s="123">
        <f t="shared" si="8"/>
        <v>0.10864805223401564</v>
      </c>
      <c r="E309" s="295">
        <f>[1]!s_dq_close($F$1,A309,1)</f>
        <v>6985.0998</v>
      </c>
      <c r="F309" s="123">
        <f t="shared" si="9"/>
        <v>9.7058857850986779E-2</v>
      </c>
    </row>
    <row r="310" spans="1:6">
      <c r="A310" s="115">
        <v>44503</v>
      </c>
      <c r="B310" s="211">
        <f>[1]!s_dq_close($C$1,A310,1)</f>
        <v>7385.1994000000004</v>
      </c>
      <c r="C310" s="123">
        <f t="shared" si="8"/>
        <v>0.11114554206828631</v>
      </c>
      <c r="E310" s="295">
        <f>[1]!s_dq_close($F$1,A310,1)</f>
        <v>7017.8540999999996</v>
      </c>
      <c r="F310" s="123">
        <f t="shared" si="9"/>
        <v>0.10220315012691228</v>
      </c>
    </row>
    <row r="311" spans="1:6">
      <c r="A311" s="115">
        <v>44504</v>
      </c>
      <c r="B311" s="211">
        <f>[1]!s_dq_close($C$1,A311,1)</f>
        <v>7483.6922999999997</v>
      </c>
      <c r="C311" s="123">
        <f t="shared" si="8"/>
        <v>0.12596436290613355</v>
      </c>
      <c r="E311" s="295">
        <f>[1]!s_dq_close($F$1,A311,1)</f>
        <v>7073.8522000000003</v>
      </c>
      <c r="F311" s="123">
        <f t="shared" si="9"/>
        <v>0.11099804402775915</v>
      </c>
    </row>
    <row r="312" spans="1:6">
      <c r="A312" s="115">
        <v>44505</v>
      </c>
      <c r="B312" s="211">
        <f>[1]!s_dq_close($C$1,A312,1)</f>
        <v>7389.5865999999996</v>
      </c>
      <c r="C312" s="123">
        <f t="shared" si="8"/>
        <v>0.11180562143217743</v>
      </c>
      <c r="E312" s="295">
        <f>[1]!s_dq_close($F$1,A312,1)</f>
        <v>6991.9076999999997</v>
      </c>
      <c r="F312" s="123">
        <f t="shared" si="9"/>
        <v>9.8128086238870926E-2</v>
      </c>
    </row>
    <row r="313" spans="1:6">
      <c r="A313" s="115">
        <v>44506</v>
      </c>
      <c r="B313" s="211">
        <f>[1]!s_dq_close($C$1,A313,1)</f>
        <v>7389.5865999999996</v>
      </c>
      <c r="C313" s="123">
        <f t="shared" si="8"/>
        <v>0.11180562143217743</v>
      </c>
      <c r="E313" s="295">
        <f>[1]!s_dq_close($F$1,A313,1)</f>
        <v>6991.9076999999997</v>
      </c>
      <c r="F313" s="123">
        <f t="shared" si="9"/>
        <v>9.8128086238870926E-2</v>
      </c>
    </row>
    <row r="314" spans="1:6">
      <c r="A314" s="115">
        <v>44507</v>
      </c>
      <c r="B314" s="211">
        <f>[1]!s_dq_close($C$1,A314,1)</f>
        <v>7389.5865999999996</v>
      </c>
      <c r="C314" s="123">
        <f t="shared" si="8"/>
        <v>0.11180562143217743</v>
      </c>
      <c r="E314" s="295">
        <f>[1]!s_dq_close($F$1,A314,1)</f>
        <v>6991.9076999999997</v>
      </c>
      <c r="F314" s="123">
        <f t="shared" si="9"/>
        <v>9.8128086238870926E-2</v>
      </c>
    </row>
    <row r="315" spans="1:6">
      <c r="A315" s="115">
        <v>44508</v>
      </c>
      <c r="B315" s="211">
        <f>[1]!s_dq_close($C$1,A315,1)</f>
        <v>7422.9066999999995</v>
      </c>
      <c r="C315" s="123">
        <f t="shared" si="8"/>
        <v>0.1168188212892145</v>
      </c>
      <c r="E315" s="295">
        <f>[1]!s_dq_close($F$1,A315,1)</f>
        <v>7026.9714999999997</v>
      </c>
      <c r="F315" s="123">
        <f t="shared" si="9"/>
        <v>0.10363510166904644</v>
      </c>
    </row>
    <row r="316" spans="1:6">
      <c r="A316" s="115">
        <v>44509</v>
      </c>
      <c r="B316" s="211">
        <f>[1]!s_dq_close($C$1,A316,1)</f>
        <v>7531.9583000000002</v>
      </c>
      <c r="C316" s="123">
        <f t="shared" si="8"/>
        <v>0.13322625900787832</v>
      </c>
      <c r="E316" s="295">
        <f>[1]!s_dq_close($F$1,A316,1)</f>
        <v>7081.7538999999997</v>
      </c>
      <c r="F316" s="123">
        <f t="shared" si="9"/>
        <v>0.11223906136828155</v>
      </c>
    </row>
    <row r="317" spans="1:6">
      <c r="A317" s="115">
        <v>44510</v>
      </c>
      <c r="B317" s="211">
        <f>[1]!s_dq_close($C$1,A317,1)</f>
        <v>7535.2278999999999</v>
      </c>
      <c r="C317" s="123">
        <f t="shared" si="8"/>
        <v>0.13371818905168276</v>
      </c>
      <c r="E317" s="295">
        <f>[1]!s_dq_close($F$1,A317,1)</f>
        <v>7062.3312999999998</v>
      </c>
      <c r="F317" s="123">
        <f t="shared" si="9"/>
        <v>0.10918860597285596</v>
      </c>
    </row>
    <row r="318" spans="1:6">
      <c r="A318" s="115">
        <v>44511</v>
      </c>
      <c r="B318" s="211">
        <f>[1]!s_dq_close($C$1,A318,1)</f>
        <v>7593.7314999999999</v>
      </c>
      <c r="C318" s="123">
        <f t="shared" si="8"/>
        <v>0.14252039070042177</v>
      </c>
      <c r="E318" s="295">
        <f>[1]!s_dq_close($F$1,A318,1)</f>
        <v>7119.8589000000002</v>
      </c>
      <c r="F318" s="123">
        <f t="shared" si="9"/>
        <v>0.11822371856364655</v>
      </c>
    </row>
    <row r="319" spans="1:6">
      <c r="A319" s="115">
        <v>44512</v>
      </c>
      <c r="B319" s="211">
        <f>[1]!s_dq_close($C$1,A319,1)</f>
        <v>7697.8082000000004</v>
      </c>
      <c r="C319" s="123">
        <f t="shared" si="8"/>
        <v>0.15817932622465136</v>
      </c>
      <c r="E319" s="295">
        <f>[1]!s_dq_close($F$1,A319,1)</f>
        <v>7156.6126999999997</v>
      </c>
      <c r="F319" s="123">
        <f t="shared" si="9"/>
        <v>0.12399616033315186</v>
      </c>
    </row>
    <row r="320" spans="1:6">
      <c r="A320" s="115">
        <v>44513</v>
      </c>
      <c r="B320" s="211">
        <f>[1]!s_dq_close($C$1,A320,1)</f>
        <v>7697.8082000000004</v>
      </c>
      <c r="C320" s="123">
        <f t="shared" si="8"/>
        <v>0.15817932622465136</v>
      </c>
      <c r="E320" s="295">
        <f>[1]!s_dq_close($F$1,A320,1)</f>
        <v>7156.6126999999997</v>
      </c>
      <c r="F320" s="123">
        <f t="shared" si="9"/>
        <v>0.12399616033315186</v>
      </c>
    </row>
    <row r="321" spans="1:6">
      <c r="A321" s="115">
        <v>44514</v>
      </c>
      <c r="B321" s="211">
        <f>[1]!s_dq_close($C$1,A321,1)</f>
        <v>7697.8082000000004</v>
      </c>
      <c r="C321" s="123">
        <f t="shared" si="8"/>
        <v>0.15817932622465136</v>
      </c>
      <c r="E321" s="295">
        <f>[1]!s_dq_close($F$1,A321,1)</f>
        <v>7156.6126999999997</v>
      </c>
      <c r="F321" s="123">
        <f t="shared" si="9"/>
        <v>0.12399616033315186</v>
      </c>
    </row>
    <row r="322" spans="1:6">
      <c r="A322" s="115">
        <v>44515</v>
      </c>
      <c r="B322" s="211">
        <f>[1]!s_dq_close($C$1,A322,1)</f>
        <v>7676.4847</v>
      </c>
      <c r="C322" s="123">
        <f t="shared" si="8"/>
        <v>0.15497108353775868</v>
      </c>
      <c r="E322" s="295">
        <f>[1]!s_dq_close($F$1,A322,1)</f>
        <v>7098.2129000000004</v>
      </c>
      <c r="F322" s="123">
        <f t="shared" si="9"/>
        <v>0.11482406262214639</v>
      </c>
    </row>
    <row r="323" spans="1:6">
      <c r="A323" s="115">
        <v>44516</v>
      </c>
      <c r="B323" s="211">
        <f>[1]!s_dq_close($C$1,A323,1)</f>
        <v>7589.1814000000004</v>
      </c>
      <c r="C323" s="123">
        <f t="shared" si="8"/>
        <v>0.14183580209866187</v>
      </c>
      <c r="E323" s="295">
        <f>[1]!s_dq_close($F$1,A323,1)</f>
        <v>7045.9386999999997</v>
      </c>
      <c r="F323" s="123">
        <f t="shared" si="9"/>
        <v>0.10661403330415786</v>
      </c>
    </row>
    <row r="324" spans="1:6">
      <c r="A324" s="115">
        <v>44517</v>
      </c>
      <c r="B324" s="211">
        <f>[1]!s_dq_close($C$1,A324,1)</f>
        <v>7725.0924000000005</v>
      </c>
      <c r="C324" s="123">
        <f t="shared" ref="C324:C368" si="10">B324/$B$3-1</f>
        <v>0.16228439036129472</v>
      </c>
      <c r="E324" s="295">
        <f>[1]!s_dq_close($F$1,A324,1)</f>
        <v>7104.5343999999996</v>
      </c>
      <c r="F324" s="123">
        <f t="shared" ref="F324:F368" si="11">E324/$E$3-1</f>
        <v>0.11581689848254495</v>
      </c>
    </row>
    <row r="325" spans="1:6">
      <c r="A325" s="115">
        <v>44518</v>
      </c>
      <c r="B325" s="211">
        <f>[1]!s_dq_close($C$1,A325,1)</f>
        <v>7714.7965999999997</v>
      </c>
      <c r="C325" s="123">
        <f t="shared" si="10"/>
        <v>0.16073532829101023</v>
      </c>
      <c r="E325" s="295">
        <f>[1]!s_dq_close($F$1,A325,1)</f>
        <v>7084.6827000000003</v>
      </c>
      <c r="F325" s="123">
        <f t="shared" si="11"/>
        <v>0.11269904992605051</v>
      </c>
    </row>
    <row r="326" spans="1:6">
      <c r="A326" s="115">
        <v>44519</v>
      </c>
      <c r="B326" s="211">
        <f>[1]!s_dq_close($C$1,A326,1)</f>
        <v>7803.7626</v>
      </c>
      <c r="C326" s="123">
        <f t="shared" si="10"/>
        <v>0.17412077246678259</v>
      </c>
      <c r="E326" s="295">
        <f>[1]!s_dq_close($F$1,A326,1)</f>
        <v>7169.8759</v>
      </c>
      <c r="F326" s="123">
        <f t="shared" si="11"/>
        <v>0.12607923880877348</v>
      </c>
    </row>
    <row r="327" spans="1:6">
      <c r="A327" s="115">
        <v>44520</v>
      </c>
      <c r="B327" s="211">
        <f>[1]!s_dq_close($C$1,A327,1)</f>
        <v>7803.7626</v>
      </c>
      <c r="C327" s="123">
        <f t="shared" si="10"/>
        <v>0.17412077246678259</v>
      </c>
      <c r="E327" s="295">
        <f>[1]!s_dq_close($F$1,A327,1)</f>
        <v>7169.8759</v>
      </c>
      <c r="F327" s="123">
        <f t="shared" si="11"/>
        <v>0.12607923880877348</v>
      </c>
    </row>
    <row r="328" spans="1:6">
      <c r="A328" s="115">
        <v>44521</v>
      </c>
      <c r="B328" s="211">
        <f>[1]!s_dq_close($C$1,A328,1)</f>
        <v>7803.7626</v>
      </c>
      <c r="C328" s="123">
        <f t="shared" si="10"/>
        <v>0.17412077246678259</v>
      </c>
      <c r="E328" s="295">
        <f>[1]!s_dq_close($F$1,A328,1)</f>
        <v>7169.8759</v>
      </c>
      <c r="F328" s="123">
        <f t="shared" si="11"/>
        <v>0.12607923880877348</v>
      </c>
    </row>
    <row r="329" spans="1:6">
      <c r="A329" s="115">
        <v>44522</v>
      </c>
      <c r="B329" s="211">
        <f>[1]!s_dq_close($C$1,A329,1)</f>
        <v>7947.3716999999997</v>
      </c>
      <c r="C329" s="123">
        <f t="shared" si="10"/>
        <v>0.195727583958621</v>
      </c>
      <c r="E329" s="295">
        <f>[1]!s_dq_close($F$1,A329,1)</f>
        <v>7255.0735999999997</v>
      </c>
      <c r="F329" s="123">
        <f t="shared" si="11"/>
        <v>0.1394601344480213</v>
      </c>
    </row>
    <row r="330" spans="1:6">
      <c r="A330" s="115">
        <v>44523</v>
      </c>
      <c r="B330" s="211">
        <f>[1]!s_dq_close($C$1,A330,1)</f>
        <v>7941.5586999999996</v>
      </c>
      <c r="C330" s="123">
        <f t="shared" si="10"/>
        <v>0.19485298481969426</v>
      </c>
      <c r="E330" s="295">
        <f>[1]!s_dq_close($F$1,A330,1)</f>
        <v>7261.3791000000001</v>
      </c>
      <c r="F330" s="123">
        <f t="shared" si="11"/>
        <v>0.14045045739633188</v>
      </c>
    </row>
    <row r="331" spans="1:6">
      <c r="A331" s="115">
        <v>44524</v>
      </c>
      <c r="B331" s="211">
        <f>[1]!s_dq_close($C$1,A331,1)</f>
        <v>7938.7736999999997</v>
      </c>
      <c r="C331" s="123">
        <f t="shared" si="10"/>
        <v>0.19443396562101678</v>
      </c>
      <c r="E331" s="295">
        <f>[1]!s_dq_close($F$1,A331,1)</f>
        <v>7256.1117000000004</v>
      </c>
      <c r="F331" s="123">
        <f t="shared" si="11"/>
        <v>0.13962317532545243</v>
      </c>
    </row>
    <row r="332" spans="1:6">
      <c r="A332" s="115">
        <v>44525</v>
      </c>
      <c r="B332" s="211">
        <f>[1]!s_dq_close($C$1,A332,1)</f>
        <v>7925.7601999999997</v>
      </c>
      <c r="C332" s="123">
        <f t="shared" si="10"/>
        <v>0.19247601002245762</v>
      </c>
      <c r="E332" s="295">
        <f>[1]!s_dq_close($F$1,A332,1)</f>
        <v>7233.5423000000001</v>
      </c>
      <c r="F332" s="123">
        <f t="shared" si="11"/>
        <v>0.13607849294505447</v>
      </c>
    </row>
    <row r="333" spans="1:6">
      <c r="A333" s="115">
        <v>44526</v>
      </c>
      <c r="B333" s="211">
        <f>[1]!s_dq_close($C$1,A333,1)</f>
        <v>7940.7888000000003</v>
      </c>
      <c r="C333" s="123">
        <f t="shared" si="10"/>
        <v>0.19473714895575833</v>
      </c>
      <c r="E333" s="295">
        <f>[1]!s_dq_close($F$1,A333,1)</f>
        <v>7219.8621999999996</v>
      </c>
      <c r="F333" s="123">
        <f t="shared" si="11"/>
        <v>0.13392993740383097</v>
      </c>
    </row>
    <row r="334" spans="1:6">
      <c r="A334" s="115">
        <v>44527</v>
      </c>
      <c r="B334" s="211">
        <f>[1]!s_dq_close($C$1,A334,1)</f>
        <v>7940.7888000000003</v>
      </c>
      <c r="C334" s="123">
        <f t="shared" si="10"/>
        <v>0.19473714895575833</v>
      </c>
      <c r="E334" s="295">
        <f>[1]!s_dq_close($F$1,A334,1)</f>
        <v>7219.8621999999996</v>
      </c>
      <c r="F334" s="123">
        <f t="shared" si="11"/>
        <v>0.13392993740383097</v>
      </c>
    </row>
    <row r="335" spans="1:6">
      <c r="A335" s="115">
        <v>44528</v>
      </c>
      <c r="B335" s="211">
        <f>[1]!s_dq_close($C$1,A335,1)</f>
        <v>7940.7888000000003</v>
      </c>
      <c r="C335" s="123">
        <f t="shared" si="10"/>
        <v>0.19473714895575833</v>
      </c>
      <c r="E335" s="295">
        <f>[1]!s_dq_close($F$1,A335,1)</f>
        <v>7219.8621999999996</v>
      </c>
      <c r="F335" s="123">
        <f t="shared" si="11"/>
        <v>0.13392993740383097</v>
      </c>
    </row>
    <row r="336" spans="1:6">
      <c r="A336" s="115">
        <v>44529</v>
      </c>
      <c r="B336" s="211">
        <f>[1]!s_dq_close($C$1,A336,1)</f>
        <v>7999.8330999999998</v>
      </c>
      <c r="C336" s="123">
        <f t="shared" si="10"/>
        <v>0.20362070201588844</v>
      </c>
      <c r="E336" s="295">
        <f>[1]!s_dq_close($F$1,A336,1)</f>
        <v>7221.8977999999997</v>
      </c>
      <c r="F336" s="123">
        <f t="shared" si="11"/>
        <v>0.13424964264426897</v>
      </c>
    </row>
    <row r="337" spans="1:6">
      <c r="A337" s="115">
        <v>44530</v>
      </c>
      <c r="B337" s="211">
        <f>[1]!s_dq_close($C$1,A337,1)</f>
        <v>8054.2903999999999</v>
      </c>
      <c r="C337" s="123">
        <f t="shared" si="10"/>
        <v>0.21181411465794597</v>
      </c>
      <c r="E337" s="295">
        <f>[1]!s_dq_close($F$1,A337,1)</f>
        <v>7252.7551999999996</v>
      </c>
      <c r="F337" s="123">
        <f t="shared" si="11"/>
        <v>0.13909601348642231</v>
      </c>
    </row>
    <row r="338" spans="1:6">
      <c r="A338" s="115">
        <v>44531</v>
      </c>
      <c r="B338" s="211">
        <f>[1]!s_dq_close($C$1,A338,1)</f>
        <v>8055.8207000000002</v>
      </c>
      <c r="C338" s="123">
        <f t="shared" si="10"/>
        <v>0.212044357056415</v>
      </c>
      <c r="E338" s="295">
        <f>[1]!s_dq_close($F$1,A338,1)</f>
        <v>7272.8370000000004</v>
      </c>
      <c r="F338" s="123">
        <f t="shared" si="11"/>
        <v>0.14225000085988726</v>
      </c>
    </row>
    <row r="339" spans="1:6">
      <c r="A339" s="115">
        <v>44532</v>
      </c>
      <c r="B339" s="211">
        <f>[1]!s_dq_close($C$1,A339,1)</f>
        <v>7968.2349999999997</v>
      </c>
      <c r="C339" s="123">
        <f t="shared" si="10"/>
        <v>0.19886658692011627</v>
      </c>
      <c r="E339" s="295">
        <f>[1]!s_dq_close($F$1,A339,1)</f>
        <v>7229.9880000000003</v>
      </c>
      <c r="F339" s="123">
        <f t="shared" si="11"/>
        <v>0.13552026523033223</v>
      </c>
    </row>
    <row r="340" spans="1:6">
      <c r="A340" s="115">
        <v>44533</v>
      </c>
      <c r="B340" s="211">
        <f>[1]!s_dq_close($C$1,A340,1)</f>
        <v>8023.9633999999996</v>
      </c>
      <c r="C340" s="123">
        <f t="shared" si="10"/>
        <v>0.207251243836299</v>
      </c>
      <c r="E340" s="295">
        <f>[1]!s_dq_close($F$1,A340,1)</f>
        <v>7301.9173000000001</v>
      </c>
      <c r="F340" s="123">
        <f t="shared" si="11"/>
        <v>0.14681726569752973</v>
      </c>
    </row>
    <row r="341" spans="1:6">
      <c r="A341" s="115">
        <v>44534</v>
      </c>
      <c r="B341" s="211">
        <f>[1]!s_dq_close($C$1,A341,1)</f>
        <v>8023.9633999999996</v>
      </c>
      <c r="C341" s="123">
        <f t="shared" si="10"/>
        <v>0.207251243836299</v>
      </c>
      <c r="E341" s="295">
        <f>[1]!s_dq_close($F$1,A341,1)</f>
        <v>7301.9173000000001</v>
      </c>
      <c r="F341" s="123">
        <f t="shared" si="11"/>
        <v>0.14681726569752973</v>
      </c>
    </row>
    <row r="342" spans="1:6">
      <c r="A342" s="115">
        <v>44535</v>
      </c>
      <c r="B342" s="211">
        <f>[1]!s_dq_close($C$1,A342,1)</f>
        <v>8023.9633999999996</v>
      </c>
      <c r="C342" s="123">
        <f t="shared" si="10"/>
        <v>0.207251243836299</v>
      </c>
      <c r="E342" s="295">
        <f>[1]!s_dq_close($F$1,A342,1)</f>
        <v>7301.9173000000001</v>
      </c>
      <c r="F342" s="123">
        <f t="shared" si="11"/>
        <v>0.14681726569752973</v>
      </c>
    </row>
    <row r="343" spans="1:6">
      <c r="A343" s="115">
        <v>44536</v>
      </c>
      <c r="B343" s="211">
        <f>[1]!s_dq_close($C$1,A343,1)</f>
        <v>7906.7563</v>
      </c>
      <c r="C343" s="123">
        <f t="shared" si="10"/>
        <v>0.18961676443906672</v>
      </c>
      <c r="E343" s="295">
        <f>[1]!s_dq_close($F$1,A343,1)</f>
        <v>7240.4557999999997</v>
      </c>
      <c r="F343" s="123">
        <f t="shared" si="11"/>
        <v>0.13716430655272149</v>
      </c>
    </row>
    <row r="344" spans="1:6">
      <c r="A344" s="115">
        <v>44537</v>
      </c>
      <c r="B344" s="211">
        <f>[1]!s_dq_close($C$1,A344,1)</f>
        <v>7781.4416000000001</v>
      </c>
      <c r="C344" s="123">
        <f t="shared" si="10"/>
        <v>0.17076245019257197</v>
      </c>
      <c r="E344" s="295">
        <f>[1]!s_dq_close($F$1,A344,1)</f>
        <v>7206.8257000000003</v>
      </c>
      <c r="F344" s="123">
        <f t="shared" si="11"/>
        <v>0.13188246375136115</v>
      </c>
    </row>
    <row r="345" spans="1:6">
      <c r="A345" s="115">
        <v>44538</v>
      </c>
      <c r="B345" s="211">
        <f>[1]!s_dq_close($C$1,A345,1)</f>
        <v>7922.5518000000002</v>
      </c>
      <c r="C345" s="123">
        <f t="shared" si="10"/>
        <v>0.19199328786912329</v>
      </c>
      <c r="E345" s="295">
        <f>[1]!s_dq_close($F$1,A345,1)</f>
        <v>7302.9904999999999</v>
      </c>
      <c r="F345" s="123">
        <f t="shared" si="11"/>
        <v>0.14698581927585441</v>
      </c>
    </row>
    <row r="346" spans="1:6">
      <c r="A346" s="115">
        <v>44539</v>
      </c>
      <c r="B346" s="211">
        <f>[1]!s_dq_close($C$1,A346,1)</f>
        <v>7931.7565000000004</v>
      </c>
      <c r="C346" s="123">
        <f t="shared" si="10"/>
        <v>0.19337818769607673</v>
      </c>
      <c r="E346" s="295">
        <f>[1]!s_dq_close($F$1,A346,1)</f>
        <v>7320.3176999999996</v>
      </c>
      <c r="F346" s="123">
        <f t="shared" si="11"/>
        <v>0.14970717742191209</v>
      </c>
    </row>
    <row r="347" spans="1:6">
      <c r="A347" s="115">
        <v>44540</v>
      </c>
      <c r="B347" s="211">
        <f>[1]!s_dq_close($C$1,A347,1)</f>
        <v>7949.1248999999998</v>
      </c>
      <c r="C347" s="123">
        <f t="shared" si="10"/>
        <v>0.19599136293855679</v>
      </c>
      <c r="E347" s="295">
        <f>[1]!s_dq_close($F$1,A347,1)</f>
        <v>7306.6459999999997</v>
      </c>
      <c r="F347" s="123">
        <f t="shared" si="11"/>
        <v>0.14755994115953519</v>
      </c>
    </row>
    <row r="348" spans="1:6">
      <c r="A348" s="115">
        <v>44541</v>
      </c>
      <c r="B348" s="211">
        <f>[1]!s_dq_close($C$1,A348,1)</f>
        <v>7949.1248999999998</v>
      </c>
      <c r="C348" s="123">
        <f t="shared" si="10"/>
        <v>0.19599136293855679</v>
      </c>
      <c r="E348" s="295">
        <f>[1]!s_dq_close($F$1,A348,1)</f>
        <v>7306.6459999999997</v>
      </c>
      <c r="F348" s="123">
        <f t="shared" si="11"/>
        <v>0.14755994115953519</v>
      </c>
    </row>
    <row r="349" spans="1:6">
      <c r="A349" s="115">
        <v>44542</v>
      </c>
      <c r="B349" s="211">
        <f>[1]!s_dq_close($C$1,A349,1)</f>
        <v>7949.1248999999998</v>
      </c>
      <c r="C349" s="123">
        <f t="shared" si="10"/>
        <v>0.19599136293855679</v>
      </c>
      <c r="E349" s="295">
        <f>[1]!s_dq_close($F$1,A349,1)</f>
        <v>7306.6459999999997</v>
      </c>
      <c r="F349" s="123">
        <f t="shared" si="11"/>
        <v>0.14755994115953519</v>
      </c>
    </row>
    <row r="350" spans="1:6">
      <c r="A350" s="115">
        <v>44543</v>
      </c>
      <c r="B350" s="211">
        <f>[1]!s_dq_close($C$1,A350,1)</f>
        <v>7984.8993</v>
      </c>
      <c r="C350" s="123">
        <f t="shared" si="10"/>
        <v>0.20137382628547296</v>
      </c>
      <c r="E350" s="295">
        <f>[1]!s_dq_close($F$1,A350,1)</f>
        <v>7353.0306</v>
      </c>
      <c r="F350" s="123">
        <f t="shared" si="11"/>
        <v>0.15484496753780919</v>
      </c>
    </row>
    <row r="351" spans="1:6">
      <c r="A351" s="115">
        <v>44544</v>
      </c>
      <c r="B351" s="211">
        <f>[1]!s_dq_close($C$1,A351,1)</f>
        <v>7981.8275000000003</v>
      </c>
      <c r="C351" s="123">
        <f t="shared" si="10"/>
        <v>0.2009116563843969</v>
      </c>
      <c r="E351" s="295">
        <f>[1]!s_dq_close($F$1,A351,1)</f>
        <v>7324.1331</v>
      </c>
      <c r="F351" s="123">
        <f t="shared" si="11"/>
        <v>0.15030641272077561</v>
      </c>
    </row>
    <row r="352" spans="1:6">
      <c r="A352" s="115">
        <v>44545</v>
      </c>
      <c r="B352" s="211">
        <f>[1]!s_dq_close($C$1,A352,1)</f>
        <v>7955.5812999999998</v>
      </c>
      <c r="C352" s="123">
        <f t="shared" si="10"/>
        <v>0.1969627652920003</v>
      </c>
      <c r="E352" s="295">
        <f>[1]!s_dq_close($F$1,A352,1)</f>
        <v>7314.2586000000001</v>
      </c>
      <c r="F352" s="123">
        <f t="shared" si="11"/>
        <v>0.14875555331976198</v>
      </c>
    </row>
    <row r="353" spans="1:6">
      <c r="A353" s="115">
        <v>44546</v>
      </c>
      <c r="B353" s="211">
        <f>[1]!s_dq_close($C$1,A353,1)</f>
        <v>8005.9751999999999</v>
      </c>
      <c r="C353" s="123">
        <f t="shared" si="10"/>
        <v>0.20454481613445075</v>
      </c>
      <c r="E353" s="295">
        <f>[1]!s_dq_close($F$1,A353,1)</f>
        <v>7380.9974000000002</v>
      </c>
      <c r="F353" s="123">
        <f t="shared" si="11"/>
        <v>0.1592373493998045</v>
      </c>
    </row>
    <row r="354" spans="1:6">
      <c r="A354" s="115">
        <v>44547</v>
      </c>
      <c r="B354" s="211">
        <f>[1]!s_dq_close($C$1,A354,1)</f>
        <v>7894.1034</v>
      </c>
      <c r="C354" s="123">
        <f t="shared" si="10"/>
        <v>0.18771306317553216</v>
      </c>
      <c r="E354" s="295">
        <f>[1]!s_dq_close($F$1,A354,1)</f>
        <v>7314.5600999999997</v>
      </c>
      <c r="F354" s="123">
        <f t="shared" si="11"/>
        <v>0.14880290600692625</v>
      </c>
    </row>
    <row r="355" spans="1:6">
      <c r="A355" s="115">
        <v>44548</v>
      </c>
      <c r="B355" s="211">
        <f>[1]!s_dq_close($C$1,A355,1)</f>
        <v>7894.1034</v>
      </c>
      <c r="C355" s="123">
        <f t="shared" si="10"/>
        <v>0.18771306317553216</v>
      </c>
      <c r="E355" s="295">
        <f>[1]!s_dq_close($F$1,A355,1)</f>
        <v>7314.5600999999997</v>
      </c>
      <c r="F355" s="123">
        <f t="shared" si="11"/>
        <v>0.14880290600692625</v>
      </c>
    </row>
    <row r="356" spans="1:6">
      <c r="A356" s="115">
        <v>44549</v>
      </c>
      <c r="B356" s="211">
        <f>[1]!s_dq_close($C$1,A356,1)</f>
        <v>7894.1034</v>
      </c>
      <c r="C356" s="123">
        <f t="shared" si="10"/>
        <v>0.18771306317553216</v>
      </c>
      <c r="E356" s="295">
        <f>[1]!s_dq_close($F$1,A356,1)</f>
        <v>7314.5600999999997</v>
      </c>
      <c r="F356" s="123">
        <f t="shared" si="11"/>
        <v>0.14880290600692625</v>
      </c>
    </row>
    <row r="357" spans="1:6">
      <c r="A357" s="115">
        <v>44550</v>
      </c>
      <c r="B357" s="211">
        <f>[1]!s_dq_close($C$1,A357,1)</f>
        <v>7751.9507999999996</v>
      </c>
      <c r="C357" s="123">
        <f t="shared" si="10"/>
        <v>0.16632539044953676</v>
      </c>
      <c r="E357" s="295">
        <f>[1]!s_dq_close($F$1,A357,1)</f>
        <v>7195.9732000000004</v>
      </c>
      <c r="F357" s="123">
        <f t="shared" si="11"/>
        <v>0.13017800259894807</v>
      </c>
    </row>
    <row r="358" spans="1:6">
      <c r="A358" s="115">
        <v>44551</v>
      </c>
      <c r="B358" s="211">
        <f>[1]!s_dq_close($C$1,A358,1)</f>
        <v>7849.0325000000003</v>
      </c>
      <c r="C358" s="123">
        <f t="shared" si="10"/>
        <v>0.1809318881659574</v>
      </c>
      <c r="E358" s="295">
        <f>[1]!s_dq_close($F$1,A358,1)</f>
        <v>7275.4674999999997</v>
      </c>
      <c r="F358" s="123">
        <f t="shared" si="11"/>
        <v>0.14266313931290919</v>
      </c>
    </row>
    <row r="359" spans="1:6">
      <c r="A359" s="115">
        <v>44552</v>
      </c>
      <c r="B359" s="211">
        <f>[1]!s_dq_close($C$1,A359,1)</f>
        <v>7930.8114999999998</v>
      </c>
      <c r="C359" s="123">
        <f t="shared" si="10"/>
        <v>0.19323600703440702</v>
      </c>
      <c r="E359" s="295">
        <f>[1]!s_dq_close($F$1,A359,1)</f>
        <v>7302.4629999999997</v>
      </c>
      <c r="F359" s="123">
        <f t="shared" si="11"/>
        <v>0.14690297170544242</v>
      </c>
    </row>
    <row r="360" spans="1:6">
      <c r="A360" s="115">
        <v>44553</v>
      </c>
      <c r="B360" s="211">
        <f>[1]!s_dq_close($C$1,A360,1)</f>
        <v>7932.6616000000004</v>
      </c>
      <c r="C360" s="123">
        <f t="shared" si="10"/>
        <v>0.19351436517425369</v>
      </c>
      <c r="E360" s="295">
        <f>[1]!s_dq_close($F$1,A360,1)</f>
        <v>7337.19</v>
      </c>
      <c r="F360" s="123">
        <f t="shared" si="11"/>
        <v>0.15235709033615841</v>
      </c>
    </row>
    <row r="361" spans="1:6">
      <c r="A361" s="115">
        <v>44554</v>
      </c>
      <c r="B361" s="211">
        <f>[1]!s_dq_close($C$1,A361,1)</f>
        <v>7776.6063999999997</v>
      </c>
      <c r="C361" s="123">
        <f t="shared" si="10"/>
        <v>0.17003496666314843</v>
      </c>
      <c r="E361" s="295">
        <f>[1]!s_dq_close($F$1,A361,1)</f>
        <v>7278.7556000000004</v>
      </c>
      <c r="F361" s="123">
        <f t="shared" si="11"/>
        <v>0.14317955845276176</v>
      </c>
    </row>
    <row r="362" spans="1:6">
      <c r="A362" s="115">
        <v>44555</v>
      </c>
      <c r="B362" s="211">
        <f>[1]!s_dq_close($C$1,A362,1)</f>
        <v>7776.6063999999997</v>
      </c>
      <c r="C362" s="123">
        <f t="shared" si="10"/>
        <v>0.17003496666314843</v>
      </c>
      <c r="E362" s="295">
        <f>[1]!s_dq_close($F$1,A362,1)</f>
        <v>7278.7556000000004</v>
      </c>
      <c r="F362" s="123">
        <f t="shared" si="11"/>
        <v>0.14317955845276176</v>
      </c>
    </row>
    <row r="363" spans="1:6">
      <c r="A363" s="115">
        <v>44556</v>
      </c>
      <c r="B363" s="211">
        <f>[1]!s_dq_close($C$1,A363,1)</f>
        <v>7776.6063999999997</v>
      </c>
      <c r="C363" s="123">
        <f t="shared" si="10"/>
        <v>0.17003496666314843</v>
      </c>
      <c r="E363" s="295">
        <f>[1]!s_dq_close($F$1,A363,1)</f>
        <v>7278.7556000000004</v>
      </c>
      <c r="F363" s="123">
        <f t="shared" si="11"/>
        <v>0.14317955845276176</v>
      </c>
    </row>
    <row r="364" spans="1:6">
      <c r="A364" s="115">
        <v>44557</v>
      </c>
      <c r="B364" s="211">
        <f>[1]!s_dq_close($C$1,A364,1)</f>
        <v>7776.4312</v>
      </c>
      <c r="C364" s="123">
        <f t="shared" si="10"/>
        <v>0.17000860681984209</v>
      </c>
      <c r="E364" s="295">
        <f>[1]!s_dq_close($F$1,A364,1)</f>
        <v>7272.7493000000004</v>
      </c>
      <c r="F364" s="123">
        <f t="shared" si="11"/>
        <v>0.14223622696050309</v>
      </c>
    </row>
    <row r="365" spans="1:6">
      <c r="A365" s="115">
        <v>44558</v>
      </c>
      <c r="B365" s="211">
        <f>[1]!s_dq_close($C$1,A365,1)</f>
        <v>7863.5299000000005</v>
      </c>
      <c r="C365" s="123">
        <f t="shared" si="10"/>
        <v>0.18311310501726985</v>
      </c>
      <c r="E365" s="295">
        <f>[1]!s_dq_close($F$1,A365,1)</f>
        <v>7286.0335999999998</v>
      </c>
      <c r="F365" s="123">
        <f t="shared" si="11"/>
        <v>0.14432261933894108</v>
      </c>
    </row>
    <row r="366" spans="1:6">
      <c r="A366" s="115">
        <v>44559</v>
      </c>
      <c r="B366" s="211">
        <f>[1]!s_dq_close($C$1,A366,1)</f>
        <v>7855.4292999999998</v>
      </c>
      <c r="C366" s="123">
        <f t="shared" si="10"/>
        <v>0.18189432335809363</v>
      </c>
      <c r="E366" s="295">
        <f>[1]!s_dq_close($F$1,A366,1)</f>
        <v>7247.7740999999996</v>
      </c>
      <c r="F366" s="123">
        <f t="shared" si="11"/>
        <v>0.1383136968362233</v>
      </c>
    </row>
    <row r="367" spans="1:6">
      <c r="A367" s="115">
        <v>44560</v>
      </c>
      <c r="B367" s="211">
        <f>[1]!s_dq_close($C$1,A367,1)</f>
        <v>7924.5275000000001</v>
      </c>
      <c r="C367" s="123">
        <f t="shared" si="10"/>
        <v>0.19229054324823536</v>
      </c>
      <c r="E367" s="295">
        <f>[1]!s_dq_close($F$1,A367,1)</f>
        <v>7310.96</v>
      </c>
      <c r="F367" s="123">
        <f t="shared" si="11"/>
        <v>0.14823748508135148</v>
      </c>
    </row>
    <row r="368" spans="1:6" s="119" customFormat="1">
      <c r="A368" s="116">
        <v>44561</v>
      </c>
      <c r="B368" s="226">
        <f>[1]!s_dq_close($C$1,A368,1)</f>
        <v>8010.3235000000004</v>
      </c>
      <c r="C368" s="135">
        <f t="shared" si="10"/>
        <v>0.2051990427705761</v>
      </c>
      <c r="E368" s="296">
        <f>[1]!s_dq_close($F$1,A368,1)</f>
        <v>7359.4023999999999</v>
      </c>
      <c r="F368" s="135">
        <f t="shared" si="11"/>
        <v>0.15584570336558556</v>
      </c>
    </row>
    <row r="369" spans="1:6">
      <c r="A369" s="115">
        <v>44562</v>
      </c>
      <c r="B369" s="211">
        <f>[1]!s_dq_close($C$1,A369,1)</f>
        <v>8010.3235000000004</v>
      </c>
      <c r="C369" s="123">
        <f t="shared" ref="C369:C398" si="12">B369/$B$368-1</f>
        <v>0</v>
      </c>
      <c r="E369" s="295">
        <f>[1]!s_dq_close($F$1,A369,1)</f>
        <v>7359.4023999999999</v>
      </c>
      <c r="F369" s="123">
        <f t="shared" ref="F369:F398" si="13">E369/$E$368-1</f>
        <v>0</v>
      </c>
    </row>
    <row r="370" spans="1:6">
      <c r="A370" s="115">
        <v>44563</v>
      </c>
      <c r="B370" s="211">
        <f>[1]!s_dq_close($C$1,A370,1)</f>
        <v>8010.3235000000004</v>
      </c>
      <c r="C370" s="123">
        <f t="shared" si="12"/>
        <v>0</v>
      </c>
      <c r="E370" s="295">
        <f>[1]!s_dq_close($F$1,A370,1)</f>
        <v>7359.4023999999999</v>
      </c>
      <c r="F370" s="123">
        <f t="shared" si="13"/>
        <v>0</v>
      </c>
    </row>
    <row r="371" spans="1:6">
      <c r="A371" s="115">
        <v>44564</v>
      </c>
      <c r="B371" s="211">
        <f>[1]!s_dq_close($C$1,A371,1)</f>
        <v>8010.3235000000004</v>
      </c>
      <c r="C371" s="123">
        <f t="shared" si="12"/>
        <v>0</v>
      </c>
      <c r="E371" s="295">
        <f>[1]!s_dq_close($F$1,A371,1)</f>
        <v>7359.4023999999999</v>
      </c>
      <c r="F371" s="123">
        <f t="shared" si="13"/>
        <v>0</v>
      </c>
    </row>
    <row r="372" spans="1:6">
      <c r="A372" s="115">
        <v>44565</v>
      </c>
      <c r="B372" s="211">
        <f>[1]!s_dq_close($C$1,A372,1)</f>
        <v>7983.0676999999996</v>
      </c>
      <c r="C372" s="123">
        <f t="shared" si="12"/>
        <v>-3.4025841777801658E-3</v>
      </c>
      <c r="E372" s="295">
        <f>[1]!s_dq_close($F$1,A372,1)</f>
        <v>7354.4561999999996</v>
      </c>
      <c r="F372" s="123">
        <f t="shared" si="13"/>
        <v>-6.7209261447642721E-4</v>
      </c>
    </row>
    <row r="373" spans="1:6">
      <c r="A373" s="115">
        <v>44566</v>
      </c>
      <c r="B373" s="211">
        <f>[1]!s_dq_close($C$1,A373,1)</f>
        <v>7781.6778000000004</v>
      </c>
      <c r="C373" s="123">
        <f t="shared" si="12"/>
        <v>-2.854387840890571E-2</v>
      </c>
      <c r="E373" s="295">
        <f>[1]!s_dq_close($F$1,A373,1)</f>
        <v>7222.6746999999996</v>
      </c>
      <c r="F373" s="123">
        <f t="shared" si="13"/>
        <v>-1.857864165709977E-2</v>
      </c>
    </row>
    <row r="374" spans="1:6">
      <c r="A374" s="115">
        <v>44567</v>
      </c>
      <c r="B374" s="211">
        <f>[1]!s_dq_close($C$1,A374,1)</f>
        <v>7844.5165999999999</v>
      </c>
      <c r="C374" s="123">
        <f t="shared" si="12"/>
        <v>-2.069915153863644E-2</v>
      </c>
      <c r="E374" s="295">
        <f>[1]!s_dq_close($F$1,A374,1)</f>
        <v>7229.9601000000002</v>
      </c>
      <c r="F374" s="123">
        <f t="shared" si="13"/>
        <v>-1.7588697147474908E-2</v>
      </c>
    </row>
    <row r="375" spans="1:6">
      <c r="A375" s="115">
        <v>44568</v>
      </c>
      <c r="B375" s="211">
        <f>[1]!s_dq_close($C$1,A375,1)</f>
        <v>7682.6972999999998</v>
      </c>
      <c r="C375" s="123">
        <f t="shared" si="12"/>
        <v>-4.0900495466881015E-2</v>
      </c>
      <c r="E375" s="295">
        <f>[1]!s_dq_close($F$1,A375,1)</f>
        <v>7175.6760000000004</v>
      </c>
      <c r="F375" s="123">
        <f t="shared" si="13"/>
        <v>-2.4964853124487374E-2</v>
      </c>
    </row>
    <row r="376" spans="1:6">
      <c r="A376" s="115">
        <v>44569</v>
      </c>
      <c r="B376" s="211">
        <f>[1]!s_dq_close($C$1,A376,1)</f>
        <v>7682.6972999999998</v>
      </c>
      <c r="C376" s="123">
        <f t="shared" si="12"/>
        <v>-4.0900495466881015E-2</v>
      </c>
      <c r="E376" s="295">
        <f>[1]!s_dq_close($F$1,A376,1)</f>
        <v>7175.6760000000004</v>
      </c>
      <c r="F376" s="123">
        <f t="shared" si="13"/>
        <v>-2.4964853124487374E-2</v>
      </c>
    </row>
    <row r="377" spans="1:6">
      <c r="A377" s="115">
        <v>44570</v>
      </c>
      <c r="B377" s="211">
        <f>[1]!s_dq_close($C$1,A377,1)</f>
        <v>7682.6972999999998</v>
      </c>
      <c r="C377" s="123">
        <f t="shared" si="12"/>
        <v>-4.0900495466881015E-2</v>
      </c>
      <c r="E377" s="295">
        <f>[1]!s_dq_close($F$1,A377,1)</f>
        <v>7175.6760000000004</v>
      </c>
      <c r="F377" s="123">
        <f t="shared" si="13"/>
        <v>-2.4964853124487374E-2</v>
      </c>
    </row>
    <row r="378" spans="1:6">
      <c r="A378" s="115">
        <v>44571</v>
      </c>
      <c r="B378" s="211">
        <f>[1]!s_dq_close($C$1,A378,1)</f>
        <v>7734.1864999999998</v>
      </c>
      <c r="C378" s="123">
        <f t="shared" si="12"/>
        <v>-3.4472640212346084E-2</v>
      </c>
      <c r="E378" s="295">
        <f>[1]!s_dq_close($F$1,A378,1)</f>
        <v>7191.4511000000002</v>
      </c>
      <c r="F378" s="123">
        <f t="shared" si="13"/>
        <v>-2.2821323100908231E-2</v>
      </c>
    </row>
    <row r="379" spans="1:6">
      <c r="A379" s="115">
        <v>44572</v>
      </c>
      <c r="B379" s="211">
        <f>[1]!s_dq_close($C$1,A379,1)</f>
        <v>7646.6931999999997</v>
      </c>
      <c r="C379" s="123">
        <f t="shared" si="12"/>
        <v>-4.5395207821506967E-2</v>
      </c>
      <c r="E379" s="295">
        <f>[1]!s_dq_close($F$1,A379,1)</f>
        <v>7135.2232000000004</v>
      </c>
      <c r="F379" s="123">
        <f t="shared" si="13"/>
        <v>-3.0461603784568081E-2</v>
      </c>
    </row>
    <row r="380" spans="1:6">
      <c r="A380" s="115">
        <v>44573</v>
      </c>
      <c r="B380" s="211">
        <f>[1]!s_dq_close($C$1,A380,1)</f>
        <v>7779.5236999999997</v>
      </c>
      <c r="C380" s="123">
        <f t="shared" si="12"/>
        <v>-2.8812793890284238E-2</v>
      </c>
      <c r="E380" s="295">
        <f>[1]!s_dq_close($F$1,A380,1)</f>
        <v>7196.9327000000003</v>
      </c>
      <c r="F380" s="123">
        <f t="shared" si="13"/>
        <v>-2.2076480014192379E-2</v>
      </c>
    </row>
    <row r="381" spans="1:6">
      <c r="A381" s="115">
        <v>44574</v>
      </c>
      <c r="B381" s="211">
        <f>[1]!s_dq_close($C$1,A381,1)</f>
        <v>7644.7873</v>
      </c>
      <c r="C381" s="123">
        <f t="shared" si="12"/>
        <v>-4.5633138287111685E-2</v>
      </c>
      <c r="E381" s="295">
        <f>[1]!s_dq_close($F$1,A381,1)</f>
        <v>7097.7593999999999</v>
      </c>
      <c r="F381" s="123">
        <f t="shared" si="13"/>
        <v>-3.555220733683484E-2</v>
      </c>
    </row>
    <row r="382" spans="1:6">
      <c r="A382" s="115">
        <v>44575</v>
      </c>
      <c r="B382" s="211">
        <f>[1]!s_dq_close($C$1,A382,1)</f>
        <v>7675.3707000000004</v>
      </c>
      <c r="C382" s="123">
        <f t="shared" si="12"/>
        <v>-4.1815140175050391E-2</v>
      </c>
      <c r="E382" s="295">
        <f>[1]!s_dq_close($F$1,A382,1)</f>
        <v>7081.1408000000001</v>
      </c>
      <c r="F382" s="123">
        <f t="shared" si="13"/>
        <v>-3.7810352644937595E-2</v>
      </c>
    </row>
    <row r="383" spans="1:6">
      <c r="A383" s="115">
        <v>44576</v>
      </c>
      <c r="B383" s="211">
        <f>[1]!s_dq_close($C$1,A383,1)</f>
        <v>7675.3707000000004</v>
      </c>
      <c r="C383" s="123">
        <f t="shared" si="12"/>
        <v>-4.1815140175050391E-2</v>
      </c>
      <c r="E383" s="295">
        <f>[1]!s_dq_close($F$1,A383,1)</f>
        <v>7081.1408000000001</v>
      </c>
      <c r="F383" s="123">
        <f t="shared" si="13"/>
        <v>-3.7810352644937595E-2</v>
      </c>
    </row>
    <row r="384" spans="1:6">
      <c r="A384" s="115">
        <v>44577</v>
      </c>
      <c r="B384" s="211">
        <f>[1]!s_dq_close($C$1,A384,1)</f>
        <v>7675.3707000000004</v>
      </c>
      <c r="C384" s="123">
        <f t="shared" si="12"/>
        <v>-4.1815140175050391E-2</v>
      </c>
      <c r="E384" s="295">
        <f>[1]!s_dq_close($F$1,A384,1)</f>
        <v>7081.1408000000001</v>
      </c>
      <c r="F384" s="123">
        <f t="shared" si="13"/>
        <v>-3.7810352644937595E-2</v>
      </c>
    </row>
    <row r="385" spans="1:6">
      <c r="A385" s="115">
        <v>44578</v>
      </c>
      <c r="B385" s="211">
        <f>[1]!s_dq_close($C$1,A385,1)</f>
        <v>7808.0861000000004</v>
      </c>
      <c r="C385" s="123">
        <f t="shared" si="12"/>
        <v>-2.5247095201585745E-2</v>
      </c>
      <c r="E385" s="295">
        <f>[1]!s_dq_close($F$1,A385,1)</f>
        <v>7157.8593000000001</v>
      </c>
      <c r="F385" s="123">
        <f t="shared" si="13"/>
        <v>-2.7385796977211108E-2</v>
      </c>
    </row>
    <row r="386" spans="1:6">
      <c r="A386" s="115">
        <v>44579</v>
      </c>
      <c r="B386" s="211">
        <f>[1]!s_dq_close($C$1,A386,1)</f>
        <v>7758.6048000000001</v>
      </c>
      <c r="C386" s="123">
        <f t="shared" si="12"/>
        <v>-3.1424286422389813E-2</v>
      </c>
      <c r="E386" s="295">
        <f>[1]!s_dq_close($F$1,A386,1)</f>
        <v>7163.1585999999998</v>
      </c>
      <c r="F386" s="123">
        <f t="shared" si="13"/>
        <v>-2.6665724923534584E-2</v>
      </c>
    </row>
    <row r="387" spans="1:6">
      <c r="A387" s="115">
        <v>44580</v>
      </c>
      <c r="B387" s="211">
        <f>[1]!s_dq_close($C$1,A387,1)</f>
        <v>7665.1848</v>
      </c>
      <c r="C387" s="123">
        <f t="shared" si="12"/>
        <v>-4.3086736759133437E-2</v>
      </c>
      <c r="E387" s="295">
        <f>[1]!s_dq_close($F$1,A387,1)</f>
        <v>7118.7619999999997</v>
      </c>
      <c r="F387" s="123">
        <f t="shared" si="13"/>
        <v>-3.2698361486525052E-2</v>
      </c>
    </row>
    <row r="388" spans="1:6">
      <c r="A388" s="115">
        <v>44581</v>
      </c>
      <c r="B388" s="211">
        <f>[1]!s_dq_close($C$1,A388,1)</f>
        <v>7492.6094999999996</v>
      </c>
      <c r="C388" s="123">
        <f t="shared" si="12"/>
        <v>-6.4630847930174262E-2</v>
      </c>
      <c r="E388" s="295">
        <f>[1]!s_dq_close($F$1,A388,1)</f>
        <v>7056.7853999999998</v>
      </c>
      <c r="F388" s="123">
        <f t="shared" si="13"/>
        <v>-4.1119778964661569E-2</v>
      </c>
    </row>
    <row r="389" spans="1:6">
      <c r="A389" s="115">
        <v>44582</v>
      </c>
      <c r="B389" s="211">
        <f>[1]!s_dq_close($C$1,A389,1)</f>
        <v>7388.7443000000003</v>
      </c>
      <c r="C389" s="123">
        <f t="shared" si="12"/>
        <v>-7.7597265578599917E-2</v>
      </c>
      <c r="E389" s="295">
        <f>[1]!s_dq_close($F$1,A389,1)</f>
        <v>6976.6154999999999</v>
      </c>
      <c r="F389" s="123">
        <f t="shared" si="13"/>
        <v>-5.2013312928777977E-2</v>
      </c>
    </row>
    <row r="390" spans="1:6">
      <c r="A390" s="115">
        <v>44583</v>
      </c>
      <c r="B390" s="211">
        <f>[1]!s_dq_close($C$1,A390,1)</f>
        <v>7388.7443000000003</v>
      </c>
      <c r="C390" s="123">
        <f t="shared" si="12"/>
        <v>-7.7597265578599917E-2</v>
      </c>
      <c r="E390" s="295">
        <f>[1]!s_dq_close($F$1,A390,1)</f>
        <v>6976.6154999999999</v>
      </c>
      <c r="F390" s="123">
        <f t="shared" si="13"/>
        <v>-5.2013312928777977E-2</v>
      </c>
    </row>
    <row r="391" spans="1:6">
      <c r="A391" s="115">
        <v>44584</v>
      </c>
      <c r="B391" s="211">
        <f>[1]!s_dq_close($C$1,A391,1)</f>
        <v>7388.7443000000003</v>
      </c>
      <c r="C391" s="123">
        <f t="shared" si="12"/>
        <v>-7.7597265578599917E-2</v>
      </c>
      <c r="E391" s="295">
        <f>[1]!s_dq_close($F$1,A391,1)</f>
        <v>6976.6154999999999</v>
      </c>
      <c r="F391" s="123">
        <f t="shared" si="13"/>
        <v>-5.2013312928777977E-2</v>
      </c>
    </row>
    <row r="392" spans="1:6">
      <c r="A392" s="115">
        <v>44585</v>
      </c>
      <c r="B392" s="211">
        <f>[1]!s_dq_close($C$1,A392,1)</f>
        <v>7425.402</v>
      </c>
      <c r="C392" s="123">
        <f t="shared" si="12"/>
        <v>-7.3020958516843981E-2</v>
      </c>
      <c r="E392" s="295">
        <f>[1]!s_dq_close($F$1,A392,1)</f>
        <v>6979.2456000000002</v>
      </c>
      <c r="F392" s="123">
        <f t="shared" si="13"/>
        <v>-5.1655933367633189E-2</v>
      </c>
    </row>
    <row r="393" spans="1:6">
      <c r="A393" s="115">
        <v>44586</v>
      </c>
      <c r="B393" s="211">
        <f>[1]!s_dq_close($C$1,A393,1)</f>
        <v>7133.0663000000004</v>
      </c>
      <c r="C393" s="123">
        <f t="shared" si="12"/>
        <v>-0.10951582667042103</v>
      </c>
      <c r="E393" s="295">
        <f>[1]!s_dq_close($F$1,A393,1)</f>
        <v>6743.9566000000004</v>
      </c>
      <c r="F393" s="123">
        <f t="shared" si="13"/>
        <v>-8.362714342131905E-2</v>
      </c>
    </row>
    <row r="394" spans="1:6">
      <c r="A394" s="115">
        <v>44587</v>
      </c>
      <c r="B394" s="211">
        <f>[1]!s_dq_close($C$1,A394,1)</f>
        <v>7171.0289000000002</v>
      </c>
      <c r="C394" s="123">
        <f t="shared" si="12"/>
        <v>-0.1047766173238821</v>
      </c>
      <c r="E394" s="295">
        <f>[1]!s_dq_close($F$1,A394,1)</f>
        <v>6782.5762999999997</v>
      </c>
      <c r="F394" s="123">
        <f t="shared" si="13"/>
        <v>-7.8379475485672589E-2</v>
      </c>
    </row>
    <row r="395" spans="1:6">
      <c r="A395" s="115">
        <v>44588</v>
      </c>
      <c r="B395" s="211">
        <f>[1]!s_dq_close($C$1,A395,1)</f>
        <v>6960.1095999999998</v>
      </c>
      <c r="C395" s="123">
        <f t="shared" si="12"/>
        <v>-0.13110755139914143</v>
      </c>
      <c r="E395" s="295">
        <f>[1]!s_dq_close($F$1,A395,1)</f>
        <v>6605.9159</v>
      </c>
      <c r="F395" s="123">
        <f t="shared" si="13"/>
        <v>-0.10238419630376505</v>
      </c>
    </row>
    <row r="396" spans="1:6">
      <c r="A396" s="115">
        <v>44589</v>
      </c>
      <c r="B396" s="211">
        <f>[1]!s_dq_close($C$1,A396,1)</f>
        <v>6973.0104000000001</v>
      </c>
      <c r="C396" s="123">
        <f t="shared" si="12"/>
        <v>-0.12949702967676657</v>
      </c>
      <c r="E396" s="295">
        <f>[1]!s_dq_close($F$1,A396,1)</f>
        <v>6580.53</v>
      </c>
      <c r="F396" s="123">
        <f t="shared" si="13"/>
        <v>-0.10583364757986335</v>
      </c>
    </row>
    <row r="397" spans="1:6">
      <c r="A397" s="115">
        <v>44590</v>
      </c>
      <c r="B397" s="211">
        <f>[1]!s_dq_close($C$1,A397,1)</f>
        <v>6973.0104000000001</v>
      </c>
      <c r="C397" s="123">
        <f t="shared" si="12"/>
        <v>-0.12949702967676657</v>
      </c>
      <c r="E397" s="295">
        <f>[1]!s_dq_close($F$1,A397,1)</f>
        <v>6580.53</v>
      </c>
      <c r="F397" s="123">
        <f t="shared" si="13"/>
        <v>-0.10583364757986335</v>
      </c>
    </row>
    <row r="398" spans="1:6">
      <c r="A398" s="115">
        <v>44591</v>
      </c>
      <c r="B398" s="211">
        <f>[1]!s_dq_close($C$1,A398,1)</f>
        <v>6973.0104000000001</v>
      </c>
      <c r="C398" s="123">
        <f t="shared" si="12"/>
        <v>-0.12949702967676657</v>
      </c>
      <c r="E398" s="295">
        <f>[1]!s_dq_close($F$1,A398,1)</f>
        <v>6580.53</v>
      </c>
      <c r="F398" s="123">
        <f t="shared" si="13"/>
        <v>-0.10583364757986335</v>
      </c>
    </row>
    <row r="399" spans="1:6" s="319" customFormat="1">
      <c r="A399" s="115">
        <v>44592</v>
      </c>
      <c r="B399" s="211">
        <f>[1]!s_dq_close($C$1,A399,1)</f>
        <v>6973.0104000000001</v>
      </c>
      <c r="C399" s="123">
        <f t="shared" ref="C399:C407" si="14">B399/$B$368-1</f>
        <v>-0.12949702967676657</v>
      </c>
      <c r="E399" s="295">
        <f>[1]!s_dq_close($F$1,A399,1)</f>
        <v>6580.53</v>
      </c>
      <c r="F399" s="123">
        <f t="shared" ref="F399:F407" si="15">E399/$E$368-1</f>
        <v>-0.10583364757986335</v>
      </c>
    </row>
    <row r="400" spans="1:6" s="319" customFormat="1">
      <c r="A400" s="115">
        <v>44593</v>
      </c>
      <c r="B400" s="211">
        <f>[1]!s_dq_close($C$1,A400,1)</f>
        <v>6973.0104000000001</v>
      </c>
      <c r="C400" s="123">
        <f t="shared" si="14"/>
        <v>-0.12949702967676657</v>
      </c>
      <c r="E400" s="295">
        <f>[1]!s_dq_close($F$1,A400,1)</f>
        <v>6580.53</v>
      </c>
      <c r="F400" s="123">
        <f t="shared" si="15"/>
        <v>-0.10583364757986335</v>
      </c>
    </row>
    <row r="401" spans="1:6" s="319" customFormat="1">
      <c r="A401" s="115">
        <v>44594</v>
      </c>
      <c r="B401" s="211">
        <f>[1]!s_dq_close($C$1,A401,1)</f>
        <v>6973.0104000000001</v>
      </c>
      <c r="C401" s="123">
        <f t="shared" si="14"/>
        <v>-0.12949702967676657</v>
      </c>
      <c r="E401" s="295">
        <f>[1]!s_dq_close($F$1,A401,1)</f>
        <v>6580.53</v>
      </c>
      <c r="F401" s="123">
        <f t="shared" si="15"/>
        <v>-0.10583364757986335</v>
      </c>
    </row>
    <row r="402" spans="1:6" s="319" customFormat="1">
      <c r="A402" s="115">
        <v>44595</v>
      </c>
      <c r="B402" s="211">
        <f>[1]!s_dq_close($C$1,A402,1)</f>
        <v>6973.0104000000001</v>
      </c>
      <c r="C402" s="123">
        <f t="shared" si="14"/>
        <v>-0.12949702967676657</v>
      </c>
      <c r="E402" s="295">
        <f>[1]!s_dq_close($F$1,A402,1)</f>
        <v>6580.53</v>
      </c>
      <c r="F402" s="123">
        <f t="shared" si="15"/>
        <v>-0.10583364757986335</v>
      </c>
    </row>
    <row r="403" spans="1:6" s="319" customFormat="1">
      <c r="A403" s="115">
        <v>44596</v>
      </c>
      <c r="B403" s="211">
        <f>[1]!s_dq_close($C$1,A403,1)</f>
        <v>6973.0104000000001</v>
      </c>
      <c r="C403" s="123">
        <f t="shared" si="14"/>
        <v>-0.12949702967676657</v>
      </c>
      <c r="E403" s="295">
        <f>[1]!s_dq_close($F$1,A403,1)</f>
        <v>6580.53</v>
      </c>
      <c r="F403" s="123">
        <f t="shared" si="15"/>
        <v>-0.10583364757986335</v>
      </c>
    </row>
    <row r="404" spans="1:6" s="319" customFormat="1">
      <c r="A404" s="115">
        <v>44597</v>
      </c>
      <c r="B404" s="211">
        <f>[1]!s_dq_close($C$1,A404,1)</f>
        <v>6973.0104000000001</v>
      </c>
      <c r="C404" s="123">
        <f t="shared" si="14"/>
        <v>-0.12949702967676657</v>
      </c>
      <c r="E404" s="295">
        <f>[1]!s_dq_close($F$1,A404,1)</f>
        <v>6580.53</v>
      </c>
      <c r="F404" s="123">
        <f t="shared" si="15"/>
        <v>-0.10583364757986335</v>
      </c>
    </row>
    <row r="405" spans="1:6" s="319" customFormat="1">
      <c r="A405" s="115">
        <v>44598</v>
      </c>
      <c r="B405" s="211">
        <f>[1]!s_dq_close($C$1,A405,1)</f>
        <v>6973.0104000000001</v>
      </c>
      <c r="C405" s="123">
        <f t="shared" si="14"/>
        <v>-0.12949702967676657</v>
      </c>
      <c r="E405" s="295">
        <f>[1]!s_dq_close($F$1,A405,1)</f>
        <v>6580.53</v>
      </c>
      <c r="F405" s="123">
        <f t="shared" si="15"/>
        <v>-0.10583364757986335</v>
      </c>
    </row>
    <row r="406" spans="1:6" s="319" customFormat="1">
      <c r="A406" s="115">
        <v>44599</v>
      </c>
      <c r="B406" s="211">
        <f>[1]!s_dq_close($C$1,A406,1)</f>
        <v>7061.6203999999998</v>
      </c>
      <c r="C406" s="123">
        <f t="shared" si="14"/>
        <v>-0.11843505446440461</v>
      </c>
      <c r="E406" s="295">
        <f>[1]!s_dq_close($F$1,A406,1)</f>
        <v>6676.6121999999996</v>
      </c>
      <c r="F406" s="123">
        <f t="shared" si="15"/>
        <v>-9.2777940774104173E-2</v>
      </c>
    </row>
    <row r="407" spans="1:6" s="319" customFormat="1">
      <c r="A407" s="115">
        <v>44600</v>
      </c>
      <c r="B407" s="211">
        <f>[1]!s_dq_close($C$1,A407,1)</f>
        <v>7080.6180999999997</v>
      </c>
      <c r="C407" s="123">
        <f t="shared" si="14"/>
        <v>-0.11606340243312274</v>
      </c>
      <c r="E407" s="295">
        <f>[1]!s_dq_close($F$1,A407,1)</f>
        <v>6742.1921000000002</v>
      </c>
      <c r="F407" s="123">
        <f t="shared" si="15"/>
        <v>-8.3866904736721537E-2</v>
      </c>
    </row>
    <row r="408" spans="1:6" s="319" customFormat="1">
      <c r="A408" s="115">
        <v>44601</v>
      </c>
      <c r="B408" s="211">
        <f>[1]!s_dq_close($C$1,A408,1)</f>
        <v>7211.4299000000001</v>
      </c>
      <c r="C408" s="123">
        <f t="shared" ref="C408:C416" si="16">B408/$B$368-1</f>
        <v>-9.973300079578562E-2</v>
      </c>
      <c r="E408" s="295">
        <f>[1]!s_dq_close($F$1,A408,1)</f>
        <v>6843.0271000000002</v>
      </c>
      <c r="F408" s="123">
        <f t="shared" ref="F408:F416" si="17">E408/$E$368-1</f>
        <v>-7.0165384624164551E-2</v>
      </c>
    </row>
    <row r="409" spans="1:6" s="319" customFormat="1">
      <c r="A409" s="115">
        <v>44602</v>
      </c>
      <c r="B409" s="211">
        <f>[1]!s_dq_close($C$1,A409,1)</f>
        <v>7175.6171000000004</v>
      </c>
      <c r="C409" s="123">
        <f t="shared" si="16"/>
        <v>-0.10420383146822976</v>
      </c>
      <c r="E409" s="295">
        <f>[1]!s_dq_close($F$1,A409,1)</f>
        <v>6840.4849999999997</v>
      </c>
      <c r="F409" s="123">
        <f t="shared" si="17"/>
        <v>-7.0510806692673844E-2</v>
      </c>
    </row>
    <row r="410" spans="1:6" s="319" customFormat="1">
      <c r="A410" s="115">
        <v>44603</v>
      </c>
      <c r="B410" s="211">
        <f>[1]!s_dq_close($C$1,A410,1)</f>
        <v>7033.8513999999996</v>
      </c>
      <c r="C410" s="123">
        <f t="shared" si="16"/>
        <v>-0.12190170596730587</v>
      </c>
      <c r="E410" s="295">
        <f>[1]!s_dq_close($F$1,A410,1)</f>
        <v>6745.0235000000002</v>
      </c>
      <c r="F410" s="123">
        <f t="shared" si="17"/>
        <v>-8.348217241117295E-2</v>
      </c>
    </row>
    <row r="411" spans="1:6" s="319" customFormat="1">
      <c r="A411" s="115">
        <v>44604</v>
      </c>
      <c r="B411" s="211">
        <f>[1]!s_dq_close($C$1,A411,1)</f>
        <v>7033.8513999999996</v>
      </c>
      <c r="C411" s="123">
        <f t="shared" si="16"/>
        <v>-0.12190170596730587</v>
      </c>
      <c r="E411" s="295">
        <f>[1]!s_dq_close($F$1,A411,1)</f>
        <v>6745.0235000000002</v>
      </c>
      <c r="F411" s="123">
        <f t="shared" si="17"/>
        <v>-8.348217241117295E-2</v>
      </c>
    </row>
    <row r="412" spans="1:6" s="319" customFormat="1">
      <c r="A412" s="115">
        <v>44605</v>
      </c>
      <c r="B412" s="211">
        <f>[1]!s_dq_close($C$1,A412,1)</f>
        <v>7033.8513999999996</v>
      </c>
      <c r="C412" s="123">
        <f t="shared" si="16"/>
        <v>-0.12190170596730587</v>
      </c>
      <c r="E412" s="295">
        <f>[1]!s_dq_close($F$1,A412,1)</f>
        <v>6745.0235000000002</v>
      </c>
      <c r="F412" s="123">
        <f t="shared" si="17"/>
        <v>-8.348217241117295E-2</v>
      </c>
    </row>
    <row r="413" spans="1:6" s="319" customFormat="1">
      <c r="A413" s="115">
        <v>44606</v>
      </c>
      <c r="B413" s="211">
        <f>[1]!s_dq_close($C$1,A413,1)</f>
        <v>7006.0752000000002</v>
      </c>
      <c r="C413" s="123">
        <f t="shared" si="16"/>
        <v>-0.12536925631031004</v>
      </c>
      <c r="E413" s="295">
        <f>[1]!s_dq_close($F$1,A413,1)</f>
        <v>6695.6958000000004</v>
      </c>
      <c r="F413" s="123">
        <f t="shared" si="17"/>
        <v>-9.0184849791608013E-2</v>
      </c>
    </row>
    <row r="414" spans="1:6" s="319" customFormat="1">
      <c r="A414" s="115">
        <v>44607</v>
      </c>
      <c r="B414" s="211">
        <f>[1]!s_dq_close($C$1,A414,1)</f>
        <v>7124.8489</v>
      </c>
      <c r="C414" s="123">
        <f t="shared" si="16"/>
        <v>-0.11054167787355906</v>
      </c>
      <c r="E414" s="295">
        <f>[1]!s_dq_close($F$1,A414,1)</f>
        <v>6760.2776000000003</v>
      </c>
      <c r="F414" s="123">
        <f t="shared" si="17"/>
        <v>-8.140943617922014E-2</v>
      </c>
    </row>
    <row r="415" spans="1:6" s="319" customFormat="1">
      <c r="A415" s="115">
        <v>44608</v>
      </c>
      <c r="B415" s="211">
        <f>[1]!s_dq_close($C$1,A415,1)</f>
        <v>7183.1058000000003</v>
      </c>
      <c r="C415" s="123">
        <f t="shared" si="16"/>
        <v>-0.10326895037385198</v>
      </c>
      <c r="E415" s="295">
        <f>[1]!s_dq_close($F$1,A415,1)</f>
        <v>6772.0335999999998</v>
      </c>
      <c r="F415" s="123">
        <f t="shared" si="17"/>
        <v>-7.9812023867590121E-2</v>
      </c>
    </row>
    <row r="416" spans="1:6" s="319" customFormat="1">
      <c r="A416" s="115">
        <v>44609</v>
      </c>
      <c r="B416" s="211">
        <f>[1]!s_dq_close($C$1,A416,1)</f>
        <v>7220.6066000000001</v>
      </c>
      <c r="C416" s="123">
        <f t="shared" si="16"/>
        <v>-9.8587391632809829E-2</v>
      </c>
      <c r="E416" s="295">
        <f>[1]!s_dq_close($F$1,A416,1)</f>
        <v>6768.7888000000003</v>
      </c>
      <c r="F416" s="123">
        <f t="shared" si="17"/>
        <v>-8.0252929232406123E-2</v>
      </c>
    </row>
    <row r="417" spans="1:6">
      <c r="A417" s="115">
        <v>44610</v>
      </c>
      <c r="B417" s="211">
        <f>[1]!s_dq_close($C$1,A417,1)</f>
        <v>7220.6066000000001</v>
      </c>
      <c r="C417" s="123">
        <f t="shared" ref="C417" si="18">B417/$B$368-1</f>
        <v>-9.8587391632809829E-2</v>
      </c>
      <c r="D417" s="321"/>
      <c r="E417" s="295">
        <f>[1]!s_dq_close($F$1,A417,1)</f>
        <v>6768.7888000000003</v>
      </c>
      <c r="F417" s="123">
        <f t="shared" ref="F417" si="19">E417/$E$368-1</f>
        <v>-8.0252929232406123E-2</v>
      </c>
    </row>
    <row r="418" spans="1:6">
      <c r="A418" s="115">
        <v>44611</v>
      </c>
      <c r="B418" s="211">
        <f>[1]!s_dq_close($C$1,A418,1)</f>
        <v>7220.6066000000001</v>
      </c>
      <c r="C418" s="123">
        <f t="shared" ref="C418" si="20">B418/$B$368-1</f>
        <v>-9.8587391632809829E-2</v>
      </c>
      <c r="D418" s="322"/>
      <c r="E418" s="295">
        <f>[1]!s_dq_close($F$1,A418,1)</f>
        <v>6768.7888000000003</v>
      </c>
      <c r="F418" s="123">
        <f t="shared" ref="F418" si="21">E418/$E$368-1</f>
        <v>-8.0252929232406123E-2</v>
      </c>
    </row>
    <row r="419" spans="1:6">
      <c r="A419" s="115">
        <v>44612</v>
      </c>
      <c r="B419" s="211">
        <f>[1]!s_dq_close($C$1,A419,1)</f>
        <v>7220.6066000000001</v>
      </c>
      <c r="C419" s="123">
        <f t="shared" ref="C419" si="22">B419/$B$368-1</f>
        <v>-9.8587391632809829E-2</v>
      </c>
      <c r="D419" s="323"/>
      <c r="E419" s="295">
        <f>[1]!s_dq_close($F$1,A419,1)</f>
        <v>6768.7888000000003</v>
      </c>
      <c r="F419" s="123">
        <f t="shared" ref="F419" si="23">E419/$E$368-1</f>
        <v>-8.0252929232406123E-2</v>
      </c>
    </row>
    <row r="420" spans="1:6">
      <c r="A420" s="115">
        <v>44613</v>
      </c>
      <c r="B420" s="211">
        <f>[1]!s_dq_close($C$1,A420,1)</f>
        <v>7220.6066000000001</v>
      </c>
      <c r="C420" s="123">
        <f t="shared" ref="C420:C422" si="24">B420/$B$368-1</f>
        <v>-9.8587391632809829E-2</v>
      </c>
      <c r="D420" s="324"/>
      <c r="E420" s="295">
        <f>[1]!s_dq_close($F$1,A420,1)</f>
        <v>6768.7888000000003</v>
      </c>
      <c r="F420" s="123">
        <f t="shared" ref="F420:F422" si="25">E420/$E$368-1</f>
        <v>-8.0252929232406123E-2</v>
      </c>
    </row>
    <row r="421" spans="1:6">
      <c r="A421" s="115">
        <v>44614</v>
      </c>
      <c r="B421" s="211">
        <f>[1]!s_dq_close($C$1,A421,1)</f>
        <v>7220.6066000000001</v>
      </c>
      <c r="C421" s="123">
        <f t="shared" si="24"/>
        <v>-9.8587391632809829E-2</v>
      </c>
      <c r="D421" s="324"/>
      <c r="E421" s="295">
        <f>[1]!s_dq_close($F$1,A421,1)</f>
        <v>6768.7888000000003</v>
      </c>
      <c r="F421" s="123">
        <f t="shared" si="25"/>
        <v>-8.0252929232406123E-2</v>
      </c>
    </row>
    <row r="422" spans="1:6">
      <c r="A422" s="115">
        <v>44615</v>
      </c>
      <c r="B422" s="211">
        <f>[1]!s_dq_close($C$1,A422,1)</f>
        <v>7220.6066000000001</v>
      </c>
      <c r="C422" s="123">
        <f t="shared" si="24"/>
        <v>-9.8587391632809829E-2</v>
      </c>
      <c r="D422" s="324"/>
      <c r="E422" s="295">
        <f>[1]!s_dq_close($F$1,A422,1)</f>
        <v>6768.7888000000003</v>
      </c>
      <c r="F422" s="123">
        <f t="shared" si="25"/>
        <v>-8.0252929232406123E-2</v>
      </c>
    </row>
    <row r="423" spans="1:6">
      <c r="A423" s="115">
        <v>44616</v>
      </c>
      <c r="B423" s="211">
        <f>[1]!s_dq_close($C$1,A423,1)</f>
        <v>7220.6066000000001</v>
      </c>
      <c r="C423" s="123">
        <f t="shared" ref="C423" si="26">B423/$B$368-1</f>
        <v>-9.8587391632809829E-2</v>
      </c>
      <c r="D423" s="325"/>
      <c r="E423" s="295">
        <f>[1]!s_dq_close($F$1,A423,1)</f>
        <v>6768.7888000000003</v>
      </c>
      <c r="F423" s="123">
        <f t="shared" ref="F423" si="27">E423/$E$368-1</f>
        <v>-8.0252929232406123E-2</v>
      </c>
    </row>
    <row r="424" spans="1:6">
      <c r="A424" s="115">
        <v>44617</v>
      </c>
      <c r="B424" s="211">
        <f>[1]!s_dq_close($C$1,A424,1)</f>
        <v>7220.6066000000001</v>
      </c>
      <c r="C424" s="123">
        <f t="shared" ref="C424" si="28">B424/$B$368-1</f>
        <v>-9.8587391632809829E-2</v>
      </c>
      <c r="D424" s="326"/>
      <c r="E424" s="295">
        <f>[1]!s_dq_close($F$1,A424,1)</f>
        <v>6768.7888000000003</v>
      </c>
      <c r="F424" s="123">
        <f t="shared" ref="F424" si="29">E424/$E$368-1</f>
        <v>-8.0252929232406123E-2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topLeftCell="A91" workbookViewId="0">
      <selection activeCell="H110" sqref="H110"/>
    </sheetView>
  </sheetViews>
  <sheetFormatPr defaultRowHeight="18.75"/>
  <cols>
    <col min="1" max="1" width="21.625" style="28" customWidth="1"/>
    <col min="2" max="2" width="26.125" style="75" customWidth="1"/>
    <col min="3" max="3" width="9.125" style="75" customWidth="1"/>
  </cols>
  <sheetData>
    <row r="1" spans="1:2" ht="20.25" customHeight="1">
      <c r="A1" s="27" t="s">
        <v>127</v>
      </c>
      <c r="B1" s="23">
        <v>44561</v>
      </c>
    </row>
    <row r="2" spans="1:2" ht="54" customHeight="1">
      <c r="A2" s="27" t="s">
        <v>5</v>
      </c>
      <c r="B2" s="26" t="str">
        <f>产品要素!A2</f>
        <v>财通基金君享丰硕定增量化对冲单一资产管理计划</v>
      </c>
    </row>
    <row r="3" spans="1:2" ht="28.5" customHeight="1">
      <c r="A3" s="27" t="s">
        <v>128</v>
      </c>
      <c r="B3" s="22">
        <f>产品要素!C2</f>
        <v>44399</v>
      </c>
    </row>
    <row r="4" spans="1:2" ht="28.5" customHeight="1">
      <c r="A4" s="27" t="s">
        <v>127</v>
      </c>
      <c r="B4" s="23">
        <f>$B$1</f>
        <v>44561</v>
      </c>
    </row>
    <row r="5" spans="1:2" ht="39" customHeight="1">
      <c r="A5" s="45" t="s">
        <v>129</v>
      </c>
      <c r="B5" s="24">
        <f>VLOOKUP(产品净值图2021!B4,财通君享定增!1:1048576,18,TRUE)</f>
        <v>8.6421635687156662E-2</v>
      </c>
    </row>
    <row r="6" spans="1:2" ht="28.5" customHeight="1">
      <c r="A6" s="27" t="s">
        <v>144</v>
      </c>
      <c r="B6" s="24">
        <f>VLOOKUP(产品净值图2021!B4,财通君享定增!1:367,18,TRUE)</f>
        <v>8.6421635687156662E-2</v>
      </c>
    </row>
    <row r="7" spans="1:2" ht="28.5" customHeight="1">
      <c r="A7" s="27" t="s">
        <v>131</v>
      </c>
      <c r="B7" s="24">
        <f>VLOOKUP(产品净值图2021!B4,财通君享定增!1:367,19,TRUE)</f>
        <v>0.19471541373958137</v>
      </c>
    </row>
    <row r="8" spans="1:2" ht="28.5" customHeight="1">
      <c r="A8" s="27" t="s">
        <v>90</v>
      </c>
      <c r="B8" s="25">
        <f>VLOOKUP(产品净值图2021!B4,财通君享定增!1:367,20,TRUE)</f>
        <v>2.2805346857522779</v>
      </c>
    </row>
    <row r="9" spans="1:2" ht="28.5" customHeight="1">
      <c r="A9" s="27" t="s">
        <v>92</v>
      </c>
      <c r="B9" s="24">
        <f>VLOOKUP(产品净值图2021!B4,财通君享定增!1:367,22,TRUE)</f>
        <v>-3.0441176283850457E-2</v>
      </c>
    </row>
    <row r="14" spans="1:2" ht="63" customHeight="1">
      <c r="A14" s="27" t="s">
        <v>5</v>
      </c>
      <c r="B14" s="26" t="str">
        <f>产品要素!A3</f>
        <v>衍复天禄1000指增一号私募证券投资基金（五矿证券FOF11号单一资产管理计划）</v>
      </c>
    </row>
    <row r="15" spans="1:2" ht="20.25" customHeight="1">
      <c r="A15" s="27" t="s">
        <v>128</v>
      </c>
      <c r="B15" s="22">
        <f>产品要素!C3</f>
        <v>44412</v>
      </c>
    </row>
    <row r="16" spans="1:2" ht="20.25" customHeight="1">
      <c r="A16" s="27" t="s">
        <v>127</v>
      </c>
      <c r="B16" s="23">
        <f>$B$1</f>
        <v>44561</v>
      </c>
    </row>
    <row r="17" spans="1:2" ht="36.75" customHeight="1">
      <c r="A17" s="45" t="s">
        <v>132</v>
      </c>
      <c r="B17" s="24">
        <f>VLOOKUP(产品净值图2021!B16,衍复天禄1000指增!1:1048576,21,TRUE)</f>
        <v>8.2784510400000053E-2</v>
      </c>
    </row>
    <row r="18" spans="1:2" ht="20.25" customHeight="1">
      <c r="A18" s="27" t="s">
        <v>144</v>
      </c>
      <c r="B18" s="24">
        <f>VLOOKUP(产品净值图2021!B16,衍复天禄1000指增!1:1048576,21,TRUE)</f>
        <v>8.2784510400000053E-2</v>
      </c>
    </row>
    <row r="19" spans="1:2" ht="20.25" customHeight="1">
      <c r="A19" s="27" t="s">
        <v>131</v>
      </c>
      <c r="B19" s="24">
        <f>VLOOKUP(产品净值图2021!B16,衍复天禄1000指增!1:1048576,22,TRUE)</f>
        <v>0.20279427044295317</v>
      </c>
    </row>
    <row r="20" spans="1:2" ht="20.25" customHeight="1">
      <c r="A20" s="27" t="s">
        <v>90</v>
      </c>
      <c r="B20" s="25">
        <f>VLOOKUP(产品净值图2021!B16,衍复天禄1000指增!1:1048576,23,TRUE)</f>
        <v>7.1155597293426132E-2</v>
      </c>
    </row>
    <row r="21" spans="1:2" ht="20.25" customHeight="1">
      <c r="A21" s="27" t="s">
        <v>92</v>
      </c>
      <c r="B21" s="24">
        <f>VLOOKUP(产品净值图2021!B16,衍复天禄1000指增!1:1048576,25,TRUE)</f>
        <v>-6.8550219079093616E-4</v>
      </c>
    </row>
    <row r="28" spans="1:2" ht="63" customHeight="1">
      <c r="A28" s="27" t="s">
        <v>5</v>
      </c>
      <c r="B28" s="26" t="str">
        <f>产品要素!A4</f>
        <v>衍复天禄灵活对冲三号私募证券投资基金（五矿证券FOF11号单一资产管理计划）</v>
      </c>
    </row>
    <row r="29" spans="1:2" ht="20.25" customHeight="1">
      <c r="A29" s="27" t="s">
        <v>128</v>
      </c>
      <c r="B29" s="22">
        <f>产品要素!C4</f>
        <v>44420</v>
      </c>
    </row>
    <row r="30" spans="1:2" ht="20.25" customHeight="1">
      <c r="A30" s="27" t="s">
        <v>127</v>
      </c>
      <c r="B30" s="23">
        <f>$B$1</f>
        <v>44561</v>
      </c>
    </row>
    <row r="31" spans="1:2" ht="20.25" customHeight="1">
      <c r="A31" s="27" t="s">
        <v>133</v>
      </c>
      <c r="B31" s="24">
        <f>VLOOKUP(产品净值图2021!B30,'衍复-灵活对冲'!1:1048576,20,TRUE)</f>
        <v>-5.2366470199999959E-2</v>
      </c>
    </row>
    <row r="32" spans="1:2" ht="20.25" customHeight="1">
      <c r="A32" s="27" t="s">
        <v>144</v>
      </c>
      <c r="B32" s="24">
        <f>VLOOKUP(产品净值图2021!B30,'衍复-灵活对冲'!1:367,20,TRUE)</f>
        <v>-5.2366470199999959E-2</v>
      </c>
    </row>
    <row r="33" spans="1:2" ht="20.25" customHeight="1">
      <c r="A33" s="27" t="s">
        <v>131</v>
      </c>
      <c r="B33" s="24">
        <f>VLOOKUP(产品净值图2021!B30,'衍复-灵活对冲'!1:367,21,TRUE)</f>
        <v>-0.13460395509154918</v>
      </c>
    </row>
    <row r="34" spans="1:2" ht="20.25" customHeight="1">
      <c r="A34" s="27" t="s">
        <v>90</v>
      </c>
      <c r="B34" s="25">
        <f>VLOOKUP(产品净值图2021!B30,'衍复-灵活对冲'!1:367,22,TRUE)</f>
        <v>-2.7708406659932865</v>
      </c>
    </row>
    <row r="35" spans="1:2" ht="20.25" customHeight="1">
      <c r="A35" s="27" t="s">
        <v>92</v>
      </c>
      <c r="B35" s="24">
        <f>VLOOKUP(产品净值图2021!B30,'衍复-灵活对冲'!1:367,24,TRUE)</f>
        <v>-6.3498062990076654E-2</v>
      </c>
    </row>
    <row r="43" spans="1:2" s="46" customFormat="1" ht="63" customHeight="1">
      <c r="A43" s="45" t="s">
        <v>5</v>
      </c>
      <c r="B43" s="26" t="str">
        <f>产品要素!A5</f>
        <v>凡二量化对冲7号1期私募证券投资基金A（五矿证券FOF11号单一资产管理计划）</v>
      </c>
    </row>
    <row r="44" spans="1:2" ht="20.25" customHeight="1">
      <c r="A44" s="27" t="s">
        <v>128</v>
      </c>
      <c r="B44" s="22">
        <f>产品要素!C5</f>
        <v>44440</v>
      </c>
    </row>
    <row r="45" spans="1:2" ht="20.25" customHeight="1">
      <c r="A45" s="27" t="s">
        <v>127</v>
      </c>
      <c r="B45" s="23">
        <f>$B$1</f>
        <v>44561</v>
      </c>
    </row>
    <row r="46" spans="1:2" ht="20.25" customHeight="1">
      <c r="A46" s="27" t="s">
        <v>133</v>
      </c>
      <c r="B46" s="24">
        <f>VLOOKUP(产品净值图2021!B45,凡二量化对冲7号!1:1048576,18,TRUE)</f>
        <v>-3.0199757130434719E-2</v>
      </c>
    </row>
    <row r="47" spans="1:2" ht="20.25" customHeight="1">
      <c r="A47" s="27" t="s">
        <v>144</v>
      </c>
      <c r="B47" s="24">
        <f>VLOOKUP(产品净值图2021!B45,凡二量化对冲7号!1:367,18,TRUE)</f>
        <v>-3.0199757130434719E-2</v>
      </c>
    </row>
    <row r="48" spans="1:2" ht="20.25" customHeight="1">
      <c r="A48" s="27" t="s">
        <v>131</v>
      </c>
      <c r="B48" s="24">
        <f>VLOOKUP(产品净值图2021!B45,凡二量化对冲7号!1:367,19,TRUE)</f>
        <v>-9.035173239843175E-2</v>
      </c>
    </row>
    <row r="49" spans="1:2" ht="20.25" customHeight="1">
      <c r="A49" s="27" t="s">
        <v>90</v>
      </c>
      <c r="B49" s="25">
        <f>VLOOKUP(产品净值图2021!B45,凡二量化对冲7号!1:367,20,TRUE)</f>
        <v>-1.2129171247109132</v>
      </c>
    </row>
    <row r="50" spans="1:2" ht="20.25" customHeight="1">
      <c r="A50" s="27" t="s">
        <v>92</v>
      </c>
      <c r="B50" s="24">
        <f>VLOOKUP(产品净值图2021!B45,凡二量化对冲7号!1:367,22,TRUE)</f>
        <v>-5.3975023785679976E-2</v>
      </c>
    </row>
    <row r="57" spans="1:2" s="46" customFormat="1" ht="31.5" customHeight="1">
      <c r="A57" s="45" t="s">
        <v>5</v>
      </c>
      <c r="B57" s="26" t="str">
        <f>产品要素!A6</f>
        <v>财通内需增长12个月定期开放混合型证券投资基金</v>
      </c>
    </row>
    <row r="58" spans="1:2" ht="20.25" customHeight="1">
      <c r="A58" s="27" t="s">
        <v>128</v>
      </c>
      <c r="B58" s="22">
        <f>产品要素!C6</f>
        <v>44442</v>
      </c>
    </row>
    <row r="59" spans="1:2" ht="20.25" customHeight="1">
      <c r="A59" s="27" t="s">
        <v>127</v>
      </c>
      <c r="B59" s="23">
        <f>$B$1</f>
        <v>44561</v>
      </c>
    </row>
    <row r="60" spans="1:2" ht="20.25" customHeight="1">
      <c r="A60" s="27" t="s">
        <v>133</v>
      </c>
      <c r="B60" s="24">
        <f>VLOOKUP(产品净值图2021!B59,财通内需增长!1:1048576,14,TRUE)</f>
        <v>5.3901461219150015E-2</v>
      </c>
    </row>
    <row r="61" spans="1:2" ht="20.25" customHeight="1">
      <c r="A61" s="27" t="s">
        <v>144</v>
      </c>
      <c r="B61" s="24">
        <f>VLOOKUP(产品净值图2021!B59,财通内需增长!1:367,14,TRUE)</f>
        <v>5.3901461219150015E-2</v>
      </c>
    </row>
    <row r="62" spans="1:2" ht="20.25" customHeight="1">
      <c r="A62" s="27" t="s">
        <v>131</v>
      </c>
      <c r="B62" s="24">
        <f>VLOOKUP(产品净值图2021!B59,财通内需增长!1:367,15,TRUE)</f>
        <v>0.16395027787491462</v>
      </c>
    </row>
    <row r="63" spans="1:2" ht="20.25" customHeight="1">
      <c r="A63" s="27" t="s">
        <v>90</v>
      </c>
      <c r="B63" s="24">
        <f>VLOOKUP(产品净值图2021!B59,财通内需增长!1:367,16,TRUE)</f>
        <v>1.9161034029920698</v>
      </c>
    </row>
    <row r="64" spans="1:2" ht="20.25" customHeight="1">
      <c r="A64" s="27" t="s">
        <v>92</v>
      </c>
      <c r="B64" s="24">
        <f>VLOOKUP(产品净值图2021!B59,财通内需增长!1:367,18,TRUE)</f>
        <v>-1.6213560432361551E-2</v>
      </c>
    </row>
    <row r="70" spans="1:2" ht="31.5" customHeight="1">
      <c r="A70" s="27" t="s">
        <v>5</v>
      </c>
      <c r="B70" s="26" t="str">
        <f>产品要素!A7</f>
        <v>赫富尊享十九号私募证券投资基金</v>
      </c>
    </row>
    <row r="71" spans="1:2" ht="20.25" customHeight="1">
      <c r="A71" s="27" t="s">
        <v>128</v>
      </c>
      <c r="B71" s="22">
        <f>产品要素!C7</f>
        <v>44463</v>
      </c>
    </row>
    <row r="72" spans="1:2" ht="20.25" customHeight="1">
      <c r="A72" s="27" t="s">
        <v>127</v>
      </c>
      <c r="B72" s="23">
        <f>$B$1</f>
        <v>44561</v>
      </c>
    </row>
    <row r="73" spans="1:2" ht="36.75" customHeight="1">
      <c r="A73" s="45" t="s">
        <v>132</v>
      </c>
      <c r="B73" s="24">
        <f>VLOOKUP(产品净值图2021!B72,赫富尊享十九号!A:Z,21,TRUE)</f>
        <v>-1.0021044995199143E-3</v>
      </c>
    </row>
    <row r="74" spans="1:2" ht="20.25" customHeight="1">
      <c r="A74" s="27" t="s">
        <v>144</v>
      </c>
      <c r="B74" s="24">
        <f>VLOOKUP(产品净值图2021!B72,赫富尊享十九号!A:Z,21,TRUE)</f>
        <v>-1.0021044995199143E-3</v>
      </c>
    </row>
    <row r="75" spans="1:2" ht="20.25" customHeight="1">
      <c r="A75" s="27" t="s">
        <v>131</v>
      </c>
      <c r="B75" s="24">
        <f>VLOOKUP(产品净值图2021!B72,赫富尊享十九号!A:Z,22,TRUE)</f>
        <v>-3.8501909718396711E-3</v>
      </c>
    </row>
    <row r="76" spans="1:2" ht="20.25" customHeight="1">
      <c r="A76" s="27" t="s">
        <v>90</v>
      </c>
      <c r="B76" s="25">
        <f>VLOOKUP(产品净值图2021!B72,赫富尊享十九号!A:AC,27,TRUE)</f>
        <v>-0.35447920296994134</v>
      </c>
    </row>
    <row r="77" spans="1:2" ht="20.25" customHeight="1">
      <c r="A77" s="27" t="s">
        <v>92</v>
      </c>
      <c r="B77" s="24">
        <f>VLOOKUP(产品净值图2021!B72,赫富尊享十九号!A:AC,29,TRUE)</f>
        <v>-3.9731785388722463E-2</v>
      </c>
    </row>
    <row r="83" spans="1:2">
      <c r="A83" s="27" t="s">
        <v>5</v>
      </c>
      <c r="B83" s="26" t="s">
        <v>51</v>
      </c>
    </row>
    <row r="84" spans="1:2" ht="20.25" customHeight="1">
      <c r="A84" s="27" t="s">
        <v>128</v>
      </c>
      <c r="B84" s="22">
        <v>44467</v>
      </c>
    </row>
    <row r="85" spans="1:2" ht="20.25" customHeight="1">
      <c r="A85" s="27" t="s">
        <v>127</v>
      </c>
      <c r="B85" s="23">
        <f>$B$1</f>
        <v>44561</v>
      </c>
    </row>
    <row r="86" spans="1:2" ht="36.75" customHeight="1">
      <c r="A86" s="45" t="s">
        <v>132</v>
      </c>
      <c r="B86" s="24">
        <f>VLOOKUP(产品净值图2021!B85,天行者!A:Z,19,TRUE)</f>
        <v>-1.6523257485020662E-2</v>
      </c>
    </row>
    <row r="87" spans="1:2" ht="20.25" customHeight="1">
      <c r="A87" s="27" t="s">
        <v>144</v>
      </c>
      <c r="B87" s="24">
        <f>VLOOKUP(产品净值图2021!B85,天行者!A:Z,19,TRUE)</f>
        <v>-1.6523257485020662E-2</v>
      </c>
    </row>
    <row r="88" spans="1:2" ht="20.25" customHeight="1">
      <c r="A88" s="27" t="s">
        <v>131</v>
      </c>
      <c r="B88" s="24">
        <f>VLOOKUP(产品净值图2021!B85,天行者!A:Z,20,TRUE)</f>
        <v>-6.3484094547710965E-2</v>
      </c>
    </row>
    <row r="89" spans="1:2" ht="20.25" customHeight="1">
      <c r="A89" s="27" t="s">
        <v>90</v>
      </c>
      <c r="B89" s="25">
        <f>VLOOKUP(产品净值图2021!B85,天行者!A:Z,21,TRUE)</f>
        <v>-2.1839023875910781</v>
      </c>
    </row>
    <row r="90" spans="1:2" ht="20.25" customHeight="1">
      <c r="A90" s="27" t="s">
        <v>92</v>
      </c>
      <c r="B90" s="24">
        <f>VLOOKUP(产品净值图2021!B85,天行者!A:Z,23,TRUE)</f>
        <v>-2.8756575499969683E-2</v>
      </c>
    </row>
  </sheetData>
  <phoneticPr fontId="1" type="noConversion"/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8"/>
  <sheetViews>
    <sheetView workbookViewId="0">
      <pane xSplit="1" ySplit="2" topLeftCell="B197" activePane="bottomRight" state="frozen"/>
      <selection pane="topRight" activeCell="B1" sqref="B1"/>
      <selection pane="bottomLeft" activeCell="A3" sqref="A3"/>
      <selection pane="bottomRight" activeCell="N2" sqref="N2"/>
    </sheetView>
  </sheetViews>
  <sheetFormatPr defaultRowHeight="13.5"/>
  <cols>
    <col min="1" max="1" width="10" style="75" bestFit="1" customWidth="1"/>
    <col min="4" max="5" width="14.25" style="297" customWidth="1"/>
    <col min="7" max="7" width="12.875" style="75" customWidth="1"/>
    <col min="8" max="8" width="12.25" style="75" customWidth="1"/>
    <col min="9" max="9" width="11.875" style="75" customWidth="1"/>
    <col min="10" max="10" width="11.375" style="75" customWidth="1"/>
    <col min="11" max="11" width="14.625" style="75" customWidth="1"/>
    <col min="12" max="12" width="11.125" style="123" customWidth="1"/>
    <col min="13" max="13" width="10.75" style="75" customWidth="1"/>
    <col min="14" max="14" width="12.625" style="75" customWidth="1"/>
    <col min="15" max="15" width="11.25" style="75" customWidth="1"/>
    <col min="16" max="16" width="13.375" style="75" customWidth="1"/>
    <col min="17" max="17" width="10.375" style="75" customWidth="1"/>
    <col min="20" max="20" width="11.25" style="256" customWidth="1"/>
    <col min="21" max="21" width="12.375" style="256" customWidth="1"/>
  </cols>
  <sheetData>
    <row r="1" spans="1:21">
      <c r="A1" s="1"/>
      <c r="B1" s="357" t="s">
        <v>71</v>
      </c>
      <c r="C1" s="343"/>
      <c r="D1" s="343"/>
      <c r="E1" s="343"/>
      <c r="F1" s="344"/>
      <c r="G1" s="357" t="s">
        <v>72</v>
      </c>
      <c r="H1" s="343"/>
      <c r="I1" s="344"/>
      <c r="J1" s="160"/>
      <c r="K1" s="160"/>
      <c r="L1" s="357" t="s">
        <v>73</v>
      </c>
      <c r="M1" s="343"/>
      <c r="N1" s="343"/>
      <c r="O1" s="343"/>
      <c r="P1" s="344"/>
      <c r="Q1" s="1"/>
      <c r="R1" s="357" t="s">
        <v>75</v>
      </c>
      <c r="S1" s="344"/>
      <c r="T1" s="364" t="s">
        <v>145</v>
      </c>
      <c r="U1" s="344"/>
    </row>
    <row r="2" spans="1:21">
      <c r="A2" s="1" t="s">
        <v>56</v>
      </c>
      <c r="B2" s="1" t="s">
        <v>0</v>
      </c>
      <c r="C2" s="1" t="s">
        <v>146</v>
      </c>
      <c r="D2" s="298" t="s">
        <v>78</v>
      </c>
      <c r="E2" s="298" t="s">
        <v>100</v>
      </c>
      <c r="F2" s="1" t="s">
        <v>79</v>
      </c>
      <c r="G2" s="1" t="s">
        <v>80</v>
      </c>
      <c r="H2" s="1" t="s">
        <v>81</v>
      </c>
      <c r="I2" s="1" t="s">
        <v>138</v>
      </c>
      <c r="J2" s="1" t="s">
        <v>58</v>
      </c>
      <c r="K2" s="1" t="s">
        <v>66</v>
      </c>
      <c r="L2" s="6" t="s">
        <v>67</v>
      </c>
      <c r="M2" s="1" t="s">
        <v>96</v>
      </c>
      <c r="N2" s="1" t="s">
        <v>147</v>
      </c>
      <c r="O2" s="1" t="s">
        <v>108</v>
      </c>
      <c r="P2" s="1" t="s">
        <v>110</v>
      </c>
      <c r="Q2" s="1" t="s">
        <v>90</v>
      </c>
      <c r="R2" s="1" t="s">
        <v>91</v>
      </c>
      <c r="S2" s="1" t="s">
        <v>92</v>
      </c>
      <c r="T2" s="281" t="s">
        <v>139</v>
      </c>
      <c r="U2" s="281" t="s">
        <v>140</v>
      </c>
    </row>
    <row r="3" spans="1:21">
      <c r="A3" s="115">
        <v>44197</v>
      </c>
      <c r="B3" s="60"/>
      <c r="C3" s="60"/>
      <c r="D3" s="299"/>
      <c r="E3" s="299"/>
      <c r="F3" s="60"/>
      <c r="G3" s="287">
        <f>出入金!AL3</f>
        <v>0</v>
      </c>
      <c r="H3" s="287">
        <f>出入金!AM3</f>
        <v>0</v>
      </c>
      <c r="I3" s="34">
        <f>出入金!C3</f>
        <v>4.4400000000000002E-2</v>
      </c>
      <c r="J3" s="34"/>
      <c r="K3" s="60"/>
      <c r="L3" s="78"/>
      <c r="M3" s="60"/>
      <c r="N3" s="60"/>
      <c r="O3" s="60"/>
      <c r="P3" s="60"/>
      <c r="Q3" s="60"/>
      <c r="R3" s="60"/>
      <c r="S3" s="60"/>
      <c r="T3" s="288"/>
      <c r="U3" s="288"/>
    </row>
    <row r="4" spans="1:21">
      <c r="A4" s="115">
        <v>44198</v>
      </c>
      <c r="B4" s="60"/>
      <c r="C4" s="60"/>
      <c r="D4" s="299"/>
      <c r="E4" s="299"/>
      <c r="F4" s="60"/>
      <c r="G4" s="287">
        <f>出入金!AL4</f>
        <v>0</v>
      </c>
      <c r="H4" s="287">
        <f>出入金!AM4</f>
        <v>0</v>
      </c>
      <c r="I4" s="34">
        <f>出入金!C4</f>
        <v>4.4400000000000002E-2</v>
      </c>
      <c r="J4" s="34"/>
      <c r="K4" s="60"/>
      <c r="L4" s="78"/>
      <c r="M4" s="60"/>
      <c r="N4" s="60"/>
      <c r="O4" s="60"/>
      <c r="P4" s="60"/>
      <c r="Q4" s="60"/>
      <c r="R4" s="60"/>
      <c r="S4" s="60"/>
      <c r="T4" s="288"/>
      <c r="U4" s="288"/>
    </row>
    <row r="5" spans="1:21">
      <c r="A5" s="115">
        <v>44199</v>
      </c>
      <c r="B5" s="60"/>
      <c r="C5" s="60"/>
      <c r="D5" s="299"/>
      <c r="E5" s="299"/>
      <c r="F5" s="60"/>
      <c r="G5" s="287">
        <f>出入金!AL5</f>
        <v>0</v>
      </c>
      <c r="H5" s="287">
        <f>出入金!AM5</f>
        <v>0</v>
      </c>
      <c r="I5" s="34">
        <f>出入金!C5</f>
        <v>4.4400000000000002E-2</v>
      </c>
      <c r="J5" s="34"/>
      <c r="K5" s="60"/>
      <c r="L5" s="78"/>
      <c r="M5" s="60"/>
      <c r="N5" s="60"/>
      <c r="O5" s="60"/>
      <c r="P5" s="60"/>
      <c r="Q5" s="60"/>
      <c r="R5" s="60"/>
      <c r="S5" s="60"/>
      <c r="T5" s="288"/>
      <c r="U5" s="288"/>
    </row>
    <row r="6" spans="1:21">
      <c r="A6" s="115">
        <v>44200</v>
      </c>
      <c r="B6" s="60"/>
      <c r="C6" s="60"/>
      <c r="D6" s="299"/>
      <c r="E6" s="299"/>
      <c r="F6" s="60"/>
      <c r="G6" s="287">
        <f>出入金!AL6</f>
        <v>0</v>
      </c>
      <c r="H6" s="287">
        <f>出入金!AM6</f>
        <v>0</v>
      </c>
      <c r="I6" s="34">
        <f>出入金!C6</f>
        <v>4.4400000000000002E-2</v>
      </c>
      <c r="J6" s="34"/>
      <c r="K6" s="60"/>
      <c r="L6" s="78"/>
      <c r="M6" s="60"/>
      <c r="N6" s="60"/>
      <c r="O6" s="60"/>
      <c r="P6" s="60"/>
      <c r="Q6" s="60"/>
      <c r="R6" s="60"/>
      <c r="S6" s="60"/>
      <c r="T6" s="288"/>
      <c r="U6" s="288"/>
    </row>
    <row r="7" spans="1:21">
      <c r="A7" s="115">
        <v>44201</v>
      </c>
      <c r="B7" s="60"/>
      <c r="C7" s="60"/>
      <c r="D7" s="299"/>
      <c r="E7" s="299"/>
      <c r="F7" s="60"/>
      <c r="G7" s="287">
        <f>出入金!AL7</f>
        <v>0</v>
      </c>
      <c r="H7" s="287">
        <f>出入金!AM7</f>
        <v>0</v>
      </c>
      <c r="I7" s="34">
        <f>出入金!C7</f>
        <v>4.4400000000000002E-2</v>
      </c>
      <c r="J7" s="34"/>
      <c r="K7" s="60"/>
      <c r="L7" s="78"/>
      <c r="M7" s="60"/>
      <c r="N7" s="60"/>
      <c r="O7" s="60"/>
      <c r="P7" s="60"/>
      <c r="Q7" s="60"/>
      <c r="R7" s="60"/>
      <c r="S7" s="60"/>
      <c r="T7" s="288"/>
      <c r="U7" s="288"/>
    </row>
    <row r="8" spans="1:21">
      <c r="A8" s="115">
        <v>44202</v>
      </c>
      <c r="B8" s="60"/>
      <c r="C8" s="60"/>
      <c r="D8" s="299"/>
      <c r="E8" s="299"/>
      <c r="F8" s="60"/>
      <c r="G8" s="287">
        <f>出入金!AL8</f>
        <v>0</v>
      </c>
      <c r="H8" s="287">
        <f>出入金!AM8</f>
        <v>0</v>
      </c>
      <c r="I8" s="34">
        <f>出入金!C8</f>
        <v>4.4400000000000002E-2</v>
      </c>
      <c r="J8" s="34"/>
      <c r="K8" s="60"/>
      <c r="L8" s="78"/>
      <c r="M8" s="60"/>
      <c r="N8" s="60"/>
      <c r="O8" s="60"/>
      <c r="P8" s="60"/>
      <c r="Q8" s="60"/>
      <c r="R8" s="60"/>
      <c r="S8" s="60"/>
      <c r="T8" s="288"/>
      <c r="U8" s="288"/>
    </row>
    <row r="9" spans="1:21">
      <c r="A9" s="115">
        <v>44203</v>
      </c>
      <c r="B9" s="60"/>
      <c r="C9" s="60"/>
      <c r="D9" s="299"/>
      <c r="E9" s="299"/>
      <c r="F9" s="60"/>
      <c r="G9" s="287">
        <f>出入金!AL9</f>
        <v>0</v>
      </c>
      <c r="H9" s="287">
        <f>出入金!AM9</f>
        <v>0</v>
      </c>
      <c r="I9" s="34">
        <f>出入金!C9</f>
        <v>4.4400000000000002E-2</v>
      </c>
      <c r="J9" s="34"/>
      <c r="K9" s="60"/>
      <c r="L9" s="78"/>
      <c r="M9" s="60"/>
      <c r="N9" s="60"/>
      <c r="O9" s="60"/>
      <c r="P9" s="60"/>
      <c r="Q9" s="60"/>
      <c r="R9" s="60"/>
      <c r="S9" s="60"/>
      <c r="T9" s="288"/>
      <c r="U9" s="288"/>
    </row>
    <row r="10" spans="1:21">
      <c r="A10" s="115">
        <v>44204</v>
      </c>
      <c r="B10" s="60"/>
      <c r="C10" s="60"/>
      <c r="D10" s="299"/>
      <c r="E10" s="299"/>
      <c r="F10" s="60"/>
      <c r="G10" s="287">
        <f>出入金!AL10</f>
        <v>0</v>
      </c>
      <c r="H10" s="287">
        <f>出入金!AM10</f>
        <v>0</v>
      </c>
      <c r="I10" s="34">
        <f>出入金!C10</f>
        <v>4.4400000000000002E-2</v>
      </c>
      <c r="J10" s="34"/>
      <c r="K10" s="60"/>
      <c r="L10" s="78"/>
      <c r="M10" s="60"/>
      <c r="N10" s="60"/>
      <c r="O10" s="60"/>
      <c r="P10" s="60"/>
      <c r="Q10" s="60"/>
      <c r="R10" s="60"/>
      <c r="S10" s="60"/>
      <c r="T10" s="288"/>
      <c r="U10" s="288"/>
    </row>
    <row r="11" spans="1:21">
      <c r="A11" s="115">
        <v>44205</v>
      </c>
      <c r="B11" s="60"/>
      <c r="C11" s="60"/>
      <c r="D11" s="299"/>
      <c r="E11" s="299"/>
      <c r="F11" s="60"/>
      <c r="G11" s="287">
        <f>出入金!AL11</f>
        <v>0</v>
      </c>
      <c r="H11" s="287">
        <f>出入金!AM11</f>
        <v>0</v>
      </c>
      <c r="I11" s="34">
        <f>出入金!C11</f>
        <v>4.4400000000000002E-2</v>
      </c>
      <c r="J11" s="34"/>
      <c r="K11" s="60"/>
      <c r="L11" s="78"/>
      <c r="M11" s="60"/>
      <c r="N11" s="60"/>
      <c r="O11" s="60"/>
      <c r="P11" s="60"/>
      <c r="Q11" s="60"/>
      <c r="R11" s="60"/>
      <c r="S11" s="60"/>
      <c r="T11" s="288"/>
      <c r="U11" s="288"/>
    </row>
    <row r="12" spans="1:21">
      <c r="A12" s="115">
        <v>44206</v>
      </c>
      <c r="B12" s="60"/>
      <c r="C12" s="60"/>
      <c r="D12" s="299"/>
      <c r="E12" s="299"/>
      <c r="F12" s="60"/>
      <c r="G12" s="287">
        <f>出入金!AL12</f>
        <v>0</v>
      </c>
      <c r="H12" s="287">
        <f>出入金!AM12</f>
        <v>0</v>
      </c>
      <c r="I12" s="34">
        <f>出入金!C12</f>
        <v>4.4400000000000002E-2</v>
      </c>
      <c r="J12" s="34"/>
      <c r="K12" s="60"/>
      <c r="L12" s="78"/>
      <c r="M12" s="60"/>
      <c r="N12" s="60"/>
      <c r="O12" s="60"/>
      <c r="P12" s="60"/>
      <c r="Q12" s="60"/>
      <c r="R12" s="60"/>
      <c r="S12" s="60"/>
      <c r="T12" s="288"/>
      <c r="U12" s="288"/>
    </row>
    <row r="13" spans="1:21">
      <c r="A13" s="115">
        <v>44207</v>
      </c>
      <c r="B13" s="60"/>
      <c r="C13" s="60"/>
      <c r="D13" s="299"/>
      <c r="E13" s="299"/>
      <c r="F13" s="60"/>
      <c r="G13" s="287">
        <f>出入金!AL13</f>
        <v>0</v>
      </c>
      <c r="H13" s="287">
        <f>出入金!AM13</f>
        <v>0</v>
      </c>
      <c r="I13" s="34">
        <f>出入金!C13</f>
        <v>4.4400000000000002E-2</v>
      </c>
      <c r="J13" s="34"/>
      <c r="K13" s="60"/>
      <c r="L13" s="78"/>
      <c r="M13" s="60"/>
      <c r="N13" s="60"/>
      <c r="O13" s="60"/>
      <c r="P13" s="60"/>
      <c r="Q13" s="60"/>
      <c r="R13" s="60"/>
      <c r="S13" s="60"/>
      <c r="T13" s="288"/>
      <c r="U13" s="288"/>
    </row>
    <row r="14" spans="1:21">
      <c r="A14" s="115">
        <v>44208</v>
      </c>
      <c r="B14" s="60"/>
      <c r="C14" s="60"/>
      <c r="D14" s="299"/>
      <c r="E14" s="299"/>
      <c r="F14" s="60"/>
      <c r="G14" s="287">
        <f>出入金!AL14</f>
        <v>0</v>
      </c>
      <c r="H14" s="287">
        <f>出入金!AM14</f>
        <v>0</v>
      </c>
      <c r="I14" s="34">
        <f>出入金!C14</f>
        <v>4.4400000000000002E-2</v>
      </c>
      <c r="J14" s="34"/>
      <c r="K14" s="60"/>
      <c r="L14" s="78"/>
      <c r="M14" s="60"/>
      <c r="N14" s="60"/>
      <c r="O14" s="60"/>
      <c r="P14" s="60"/>
      <c r="Q14" s="60"/>
      <c r="R14" s="60"/>
      <c r="S14" s="60"/>
      <c r="T14" s="288"/>
      <c r="U14" s="288"/>
    </row>
    <row r="15" spans="1:21">
      <c r="A15" s="115">
        <v>44209</v>
      </c>
      <c r="B15" s="60"/>
      <c r="C15" s="60"/>
      <c r="D15" s="299"/>
      <c r="E15" s="299"/>
      <c r="F15" s="60"/>
      <c r="G15" s="287">
        <f>出入金!AL15</f>
        <v>0</v>
      </c>
      <c r="H15" s="287">
        <f>出入金!AM15</f>
        <v>0</v>
      </c>
      <c r="I15" s="34">
        <f>出入金!C15</f>
        <v>4.4400000000000002E-2</v>
      </c>
      <c r="J15" s="34"/>
      <c r="K15" s="60"/>
      <c r="L15" s="78"/>
      <c r="M15" s="60"/>
      <c r="N15" s="60"/>
      <c r="O15" s="60"/>
      <c r="P15" s="60"/>
      <c r="Q15" s="60"/>
      <c r="R15" s="60"/>
      <c r="S15" s="60"/>
      <c r="T15" s="288"/>
      <c r="U15" s="288"/>
    </row>
    <row r="16" spans="1:21">
      <c r="A16" s="115">
        <v>44210</v>
      </c>
      <c r="B16" s="60"/>
      <c r="C16" s="60"/>
      <c r="D16" s="299"/>
      <c r="E16" s="299"/>
      <c r="F16" s="60"/>
      <c r="G16" s="287">
        <f>出入金!AL16</f>
        <v>0</v>
      </c>
      <c r="H16" s="287">
        <f>出入金!AM16</f>
        <v>0</v>
      </c>
      <c r="I16" s="34">
        <f>出入金!C16</f>
        <v>4.4400000000000002E-2</v>
      </c>
      <c r="J16" s="34"/>
      <c r="K16" s="60"/>
      <c r="L16" s="78"/>
      <c r="M16" s="60"/>
      <c r="N16" s="60"/>
      <c r="O16" s="60"/>
      <c r="P16" s="60"/>
      <c r="Q16" s="60"/>
      <c r="R16" s="60"/>
      <c r="S16" s="60"/>
      <c r="T16" s="288"/>
      <c r="U16" s="288"/>
    </row>
    <row r="17" spans="1:21">
      <c r="A17" s="115">
        <v>44211</v>
      </c>
      <c r="B17" s="60"/>
      <c r="C17" s="60"/>
      <c r="D17" s="299"/>
      <c r="E17" s="299"/>
      <c r="F17" s="60"/>
      <c r="G17" s="287">
        <f>出入金!AL17</f>
        <v>0</v>
      </c>
      <c r="H17" s="287">
        <f>出入金!AM17</f>
        <v>0</v>
      </c>
      <c r="I17" s="34">
        <f>出入金!C17</f>
        <v>4.4400000000000002E-2</v>
      </c>
      <c r="J17" s="34"/>
      <c r="K17" s="60"/>
      <c r="L17" s="78"/>
      <c r="M17" s="60"/>
      <c r="N17" s="60"/>
      <c r="O17" s="60"/>
      <c r="P17" s="60"/>
      <c r="Q17" s="60"/>
      <c r="R17" s="60"/>
      <c r="S17" s="60"/>
      <c r="T17" s="288"/>
      <c r="U17" s="288"/>
    </row>
    <row r="18" spans="1:21">
      <c r="A18" s="115">
        <v>44212</v>
      </c>
      <c r="B18" s="60"/>
      <c r="C18" s="60"/>
      <c r="D18" s="299"/>
      <c r="E18" s="299"/>
      <c r="F18" s="60"/>
      <c r="G18" s="287">
        <f>出入金!AL18</f>
        <v>0</v>
      </c>
      <c r="H18" s="287">
        <f>出入金!AM18</f>
        <v>0</v>
      </c>
      <c r="I18" s="34">
        <f>出入金!C18</f>
        <v>4.4400000000000002E-2</v>
      </c>
      <c r="J18" s="34"/>
      <c r="K18" s="60"/>
      <c r="L18" s="78"/>
      <c r="M18" s="60"/>
      <c r="N18" s="60"/>
      <c r="O18" s="60"/>
      <c r="P18" s="60"/>
      <c r="Q18" s="60"/>
      <c r="R18" s="60"/>
      <c r="S18" s="60"/>
      <c r="T18" s="288"/>
      <c r="U18" s="288"/>
    </row>
    <row r="19" spans="1:21">
      <c r="A19" s="115">
        <v>44213</v>
      </c>
      <c r="B19" s="60"/>
      <c r="C19" s="60"/>
      <c r="D19" s="299"/>
      <c r="E19" s="299"/>
      <c r="F19" s="60"/>
      <c r="G19" s="287">
        <f>出入金!AL19</f>
        <v>0</v>
      </c>
      <c r="H19" s="287">
        <f>出入金!AM19</f>
        <v>0</v>
      </c>
      <c r="I19" s="34">
        <f>出入金!C19</f>
        <v>4.4400000000000002E-2</v>
      </c>
      <c r="J19" s="34"/>
      <c r="K19" s="60"/>
      <c r="L19" s="78"/>
      <c r="M19" s="60"/>
      <c r="N19" s="60"/>
      <c r="O19" s="60"/>
      <c r="P19" s="60"/>
      <c r="Q19" s="60"/>
      <c r="R19" s="60"/>
      <c r="S19" s="60"/>
      <c r="T19" s="288"/>
      <c r="U19" s="288"/>
    </row>
    <row r="20" spans="1:21">
      <c r="A20" s="115">
        <v>44214</v>
      </c>
      <c r="B20" s="60"/>
      <c r="C20" s="60"/>
      <c r="D20" s="299"/>
      <c r="E20" s="299"/>
      <c r="F20" s="60"/>
      <c r="G20" s="287">
        <f>出入金!AL20</f>
        <v>0</v>
      </c>
      <c r="H20" s="287">
        <f>出入金!AM20</f>
        <v>0</v>
      </c>
      <c r="I20" s="34">
        <f>出入金!C20</f>
        <v>4.4400000000000002E-2</v>
      </c>
      <c r="J20" s="34"/>
      <c r="K20" s="60"/>
      <c r="L20" s="78"/>
      <c r="M20" s="60"/>
      <c r="N20" s="60"/>
      <c r="O20" s="60"/>
      <c r="P20" s="60"/>
      <c r="Q20" s="60"/>
      <c r="R20" s="60"/>
      <c r="S20" s="60"/>
      <c r="T20" s="288"/>
      <c r="U20" s="288"/>
    </row>
    <row r="21" spans="1:21">
      <c r="A21" s="115">
        <v>44215</v>
      </c>
      <c r="B21" s="60"/>
      <c r="C21" s="60"/>
      <c r="D21" s="299"/>
      <c r="E21" s="299"/>
      <c r="F21" s="60"/>
      <c r="G21" s="287">
        <f>出入金!AL21</f>
        <v>0</v>
      </c>
      <c r="H21" s="287">
        <f>出入金!AM21</f>
        <v>0</v>
      </c>
      <c r="I21" s="34">
        <f>出入金!C21</f>
        <v>4.4400000000000002E-2</v>
      </c>
      <c r="J21" s="34"/>
      <c r="K21" s="60"/>
      <c r="L21" s="78"/>
      <c r="M21" s="60"/>
      <c r="N21" s="60"/>
      <c r="O21" s="60"/>
      <c r="P21" s="60"/>
      <c r="Q21" s="60"/>
      <c r="R21" s="60"/>
      <c r="S21" s="60"/>
      <c r="T21" s="288"/>
      <c r="U21" s="288"/>
    </row>
    <row r="22" spans="1:21">
      <c r="A22" s="115">
        <v>44216</v>
      </c>
      <c r="B22" s="60"/>
      <c r="C22" s="60"/>
      <c r="D22" s="299"/>
      <c r="E22" s="299"/>
      <c r="F22" s="60"/>
      <c r="G22" s="287">
        <f>出入金!AL22</f>
        <v>0</v>
      </c>
      <c r="H22" s="287">
        <f>出入金!AM22</f>
        <v>0</v>
      </c>
      <c r="I22" s="34">
        <f>出入金!C22</f>
        <v>4.4400000000000002E-2</v>
      </c>
      <c r="J22" s="34"/>
      <c r="K22" s="60"/>
      <c r="L22" s="78"/>
      <c r="M22" s="60"/>
      <c r="N22" s="60"/>
      <c r="O22" s="60"/>
      <c r="P22" s="60"/>
      <c r="Q22" s="60"/>
      <c r="R22" s="60"/>
      <c r="S22" s="60"/>
      <c r="T22" s="288"/>
      <c r="U22" s="288"/>
    </row>
    <row r="23" spans="1:21">
      <c r="A23" s="115">
        <v>44217</v>
      </c>
      <c r="B23" s="60"/>
      <c r="C23" s="60"/>
      <c r="D23" s="299"/>
      <c r="E23" s="299"/>
      <c r="F23" s="60"/>
      <c r="G23" s="287">
        <f>出入金!AL23</f>
        <v>0</v>
      </c>
      <c r="H23" s="287">
        <f>出入金!AM23</f>
        <v>0</v>
      </c>
      <c r="I23" s="34">
        <f>出入金!C23</f>
        <v>4.4400000000000002E-2</v>
      </c>
      <c r="J23" s="34"/>
      <c r="K23" s="60"/>
      <c r="L23" s="78"/>
      <c r="M23" s="60"/>
      <c r="N23" s="60"/>
      <c r="O23" s="60"/>
      <c r="P23" s="60"/>
      <c r="Q23" s="60"/>
      <c r="R23" s="60"/>
      <c r="S23" s="60"/>
      <c r="T23" s="288"/>
      <c r="U23" s="288"/>
    </row>
    <row r="24" spans="1:21">
      <c r="A24" s="115">
        <v>44218</v>
      </c>
      <c r="B24" s="60"/>
      <c r="C24" s="60"/>
      <c r="D24" s="299"/>
      <c r="E24" s="299"/>
      <c r="F24" s="60"/>
      <c r="G24" s="287">
        <f>出入金!AL24</f>
        <v>0</v>
      </c>
      <c r="H24" s="287">
        <f>出入金!AM24</f>
        <v>0</v>
      </c>
      <c r="I24" s="34">
        <f>出入金!C24</f>
        <v>4.4400000000000002E-2</v>
      </c>
      <c r="J24" s="34"/>
      <c r="K24" s="60"/>
      <c r="L24" s="78"/>
      <c r="M24" s="60"/>
      <c r="N24" s="60"/>
      <c r="O24" s="60"/>
      <c r="P24" s="60"/>
      <c r="Q24" s="60"/>
      <c r="R24" s="60"/>
      <c r="S24" s="60"/>
      <c r="T24" s="288"/>
      <c r="U24" s="288"/>
    </row>
    <row r="25" spans="1:21">
      <c r="A25" s="115">
        <v>44219</v>
      </c>
      <c r="B25" s="60"/>
      <c r="C25" s="60"/>
      <c r="D25" s="299"/>
      <c r="E25" s="299"/>
      <c r="F25" s="60"/>
      <c r="G25" s="287">
        <f>出入金!AL25</f>
        <v>0</v>
      </c>
      <c r="H25" s="287">
        <f>出入金!AM25</f>
        <v>0</v>
      </c>
      <c r="I25" s="34">
        <f>出入金!C25</f>
        <v>4.4400000000000002E-2</v>
      </c>
      <c r="J25" s="34"/>
      <c r="K25" s="60"/>
      <c r="L25" s="78"/>
      <c r="M25" s="60"/>
      <c r="N25" s="60"/>
      <c r="O25" s="60"/>
      <c r="P25" s="60"/>
      <c r="Q25" s="60"/>
      <c r="R25" s="60"/>
      <c r="S25" s="60"/>
      <c r="T25" s="288"/>
      <c r="U25" s="288"/>
    </row>
    <row r="26" spans="1:21">
      <c r="A26" s="115">
        <v>44220</v>
      </c>
      <c r="B26" s="60"/>
      <c r="C26" s="60"/>
      <c r="D26" s="299"/>
      <c r="E26" s="299"/>
      <c r="F26" s="60"/>
      <c r="G26" s="287">
        <f>出入金!AL26</f>
        <v>0</v>
      </c>
      <c r="H26" s="287">
        <f>出入金!AM26</f>
        <v>0</v>
      </c>
      <c r="I26" s="34">
        <f>出入金!C26</f>
        <v>4.4400000000000002E-2</v>
      </c>
      <c r="J26" s="34"/>
      <c r="K26" s="60"/>
      <c r="L26" s="78"/>
      <c r="M26" s="60"/>
      <c r="N26" s="60"/>
      <c r="O26" s="60"/>
      <c r="P26" s="60"/>
      <c r="Q26" s="60"/>
      <c r="R26" s="60"/>
      <c r="S26" s="60"/>
      <c r="T26" s="288"/>
      <c r="U26" s="288"/>
    </row>
    <row r="27" spans="1:21">
      <c r="A27" s="115">
        <v>44221</v>
      </c>
      <c r="B27" s="60"/>
      <c r="C27" s="60"/>
      <c r="D27" s="299"/>
      <c r="E27" s="299"/>
      <c r="F27" s="60"/>
      <c r="G27" s="287">
        <f>出入金!AL27</f>
        <v>0</v>
      </c>
      <c r="H27" s="287">
        <f>出入金!AM27</f>
        <v>0</v>
      </c>
      <c r="I27" s="34">
        <f>出入金!C27</f>
        <v>4.4400000000000002E-2</v>
      </c>
      <c r="J27" s="34"/>
      <c r="K27" s="60"/>
      <c r="L27" s="78"/>
      <c r="M27" s="60"/>
      <c r="N27" s="60"/>
      <c r="O27" s="60"/>
      <c r="P27" s="60"/>
      <c r="Q27" s="60"/>
      <c r="R27" s="60"/>
      <c r="S27" s="60"/>
      <c r="T27" s="288"/>
      <c r="U27" s="288"/>
    </row>
    <row r="28" spans="1:21">
      <c r="A28" s="115">
        <v>44222</v>
      </c>
      <c r="B28" s="60"/>
      <c r="C28" s="60"/>
      <c r="D28" s="299"/>
      <c r="E28" s="299"/>
      <c r="F28" s="60"/>
      <c r="G28" s="287">
        <f>出入金!AL28</f>
        <v>0</v>
      </c>
      <c r="H28" s="287">
        <f>出入金!AM28</f>
        <v>0</v>
      </c>
      <c r="I28" s="34">
        <f>出入金!C28</f>
        <v>4.4400000000000002E-2</v>
      </c>
      <c r="J28" s="34"/>
      <c r="K28" s="60"/>
      <c r="L28" s="78"/>
      <c r="M28" s="60"/>
      <c r="N28" s="60"/>
      <c r="O28" s="60"/>
      <c r="P28" s="60"/>
      <c r="Q28" s="60"/>
      <c r="R28" s="60"/>
      <c r="S28" s="60"/>
      <c r="T28" s="288"/>
      <c r="U28" s="288"/>
    </row>
    <row r="29" spans="1:21">
      <c r="A29" s="115">
        <v>44223</v>
      </c>
      <c r="B29" s="60"/>
      <c r="C29" s="60"/>
      <c r="D29" s="299"/>
      <c r="E29" s="299"/>
      <c r="F29" s="60"/>
      <c r="G29" s="287">
        <f>出入金!AL29</f>
        <v>0</v>
      </c>
      <c r="H29" s="287">
        <f>出入金!AM29</f>
        <v>0</v>
      </c>
      <c r="I29" s="34">
        <f>出入金!C29</f>
        <v>4.4400000000000002E-2</v>
      </c>
      <c r="J29" s="34"/>
      <c r="K29" s="60"/>
      <c r="L29" s="78"/>
      <c r="M29" s="60"/>
      <c r="N29" s="60"/>
      <c r="O29" s="60"/>
      <c r="P29" s="60"/>
      <c r="Q29" s="60"/>
      <c r="R29" s="60"/>
      <c r="S29" s="60"/>
      <c r="T29" s="288"/>
      <c r="U29" s="288"/>
    </row>
    <row r="30" spans="1:21">
      <c r="A30" s="115">
        <v>44224</v>
      </c>
      <c r="B30" s="60"/>
      <c r="C30" s="60"/>
      <c r="D30" s="299"/>
      <c r="E30" s="299"/>
      <c r="F30" s="60"/>
      <c r="G30" s="287">
        <f>出入金!AL30</f>
        <v>0</v>
      </c>
      <c r="H30" s="287">
        <f>出入金!AM30</f>
        <v>0</v>
      </c>
      <c r="I30" s="34">
        <f>出入金!C30</f>
        <v>4.4400000000000002E-2</v>
      </c>
      <c r="J30" s="34"/>
      <c r="K30" s="60"/>
      <c r="L30" s="78"/>
      <c r="M30" s="60"/>
      <c r="N30" s="60"/>
      <c r="O30" s="60"/>
      <c r="P30" s="60"/>
      <c r="Q30" s="60"/>
      <c r="R30" s="60"/>
      <c r="S30" s="60"/>
      <c r="T30" s="288"/>
      <c r="U30" s="288"/>
    </row>
    <row r="31" spans="1:21">
      <c r="A31" s="115">
        <v>44225</v>
      </c>
      <c r="B31" s="60"/>
      <c r="C31" s="60"/>
      <c r="D31" s="299"/>
      <c r="E31" s="299"/>
      <c r="F31" s="60"/>
      <c r="G31" s="287">
        <f>出入金!AL31</f>
        <v>0</v>
      </c>
      <c r="H31" s="287">
        <f>出入金!AM31</f>
        <v>0</v>
      </c>
      <c r="I31" s="34">
        <f>出入金!C31</f>
        <v>4.4400000000000002E-2</v>
      </c>
      <c r="J31" s="34"/>
      <c r="K31" s="60"/>
      <c r="L31" s="78"/>
      <c r="M31" s="60"/>
      <c r="N31" s="60"/>
      <c r="O31" s="60"/>
      <c r="P31" s="60"/>
      <c r="Q31" s="60"/>
      <c r="R31" s="60"/>
      <c r="S31" s="60"/>
      <c r="T31" s="288"/>
      <c r="U31" s="288"/>
    </row>
    <row r="32" spans="1:21">
      <c r="A32" s="115">
        <v>44226</v>
      </c>
      <c r="B32" s="60"/>
      <c r="C32" s="60"/>
      <c r="D32" s="299"/>
      <c r="E32" s="299"/>
      <c r="F32" s="60"/>
      <c r="G32" s="287">
        <f>出入金!AL32</f>
        <v>0</v>
      </c>
      <c r="H32" s="287">
        <f>出入金!AM32</f>
        <v>0</v>
      </c>
      <c r="I32" s="34">
        <f>出入金!C32</f>
        <v>4.4400000000000002E-2</v>
      </c>
      <c r="J32" s="34"/>
      <c r="K32" s="60"/>
      <c r="L32" s="78"/>
      <c r="M32" s="60"/>
      <c r="N32" s="60"/>
      <c r="O32" s="60"/>
      <c r="P32" s="60"/>
      <c r="Q32" s="60"/>
      <c r="R32" s="60"/>
      <c r="S32" s="60"/>
      <c r="T32" s="288"/>
      <c r="U32" s="288"/>
    </row>
    <row r="33" spans="1:21">
      <c r="A33" s="115">
        <v>44227</v>
      </c>
      <c r="B33" s="60"/>
      <c r="C33" s="60"/>
      <c r="D33" s="299"/>
      <c r="E33" s="299"/>
      <c r="F33" s="60"/>
      <c r="G33" s="287">
        <f>出入金!AL33</f>
        <v>0</v>
      </c>
      <c r="H33" s="287">
        <f>出入金!AM33</f>
        <v>0</v>
      </c>
      <c r="I33" s="34">
        <f>出入金!C33</f>
        <v>4.4400000000000002E-2</v>
      </c>
      <c r="J33" s="34"/>
      <c r="K33" s="60"/>
      <c r="L33" s="78"/>
      <c r="M33" s="60"/>
      <c r="N33" s="60"/>
      <c r="O33" s="60"/>
      <c r="P33" s="60"/>
      <c r="Q33" s="60"/>
      <c r="R33" s="60"/>
      <c r="S33" s="60"/>
      <c r="T33" s="288"/>
      <c r="U33" s="288"/>
    </row>
    <row r="34" spans="1:21">
      <c r="A34" s="115">
        <v>44228</v>
      </c>
      <c r="B34" s="60"/>
      <c r="C34" s="60"/>
      <c r="D34" s="299"/>
      <c r="E34" s="299"/>
      <c r="F34" s="60"/>
      <c r="G34" s="287">
        <f>出入金!AL34</f>
        <v>0</v>
      </c>
      <c r="H34" s="287">
        <f>出入金!AM34</f>
        <v>0</v>
      </c>
      <c r="I34" s="34">
        <f>出入金!C34</f>
        <v>4.4400000000000002E-2</v>
      </c>
      <c r="J34" s="34"/>
      <c r="K34" s="60"/>
      <c r="L34" s="78"/>
      <c r="M34" s="60"/>
      <c r="N34" s="60"/>
      <c r="O34" s="60"/>
      <c r="P34" s="60"/>
      <c r="Q34" s="60"/>
      <c r="R34" s="60"/>
      <c r="S34" s="60"/>
      <c r="T34" s="288"/>
      <c r="U34" s="288"/>
    </row>
    <row r="35" spans="1:21">
      <c r="A35" s="115">
        <v>44229</v>
      </c>
      <c r="B35" s="60"/>
      <c r="C35" s="60"/>
      <c r="D35" s="299"/>
      <c r="E35" s="299"/>
      <c r="F35" s="60"/>
      <c r="G35" s="287">
        <f>出入金!AL35</f>
        <v>0</v>
      </c>
      <c r="H35" s="287">
        <f>出入金!AM35</f>
        <v>0</v>
      </c>
      <c r="I35" s="34">
        <f>出入金!C35</f>
        <v>4.4400000000000002E-2</v>
      </c>
      <c r="J35" s="34"/>
      <c r="K35" s="60"/>
      <c r="L35" s="78"/>
      <c r="M35" s="60"/>
      <c r="N35" s="60"/>
      <c r="O35" s="60"/>
      <c r="P35" s="60"/>
      <c r="Q35" s="60"/>
      <c r="R35" s="60"/>
      <c r="S35" s="60"/>
      <c r="T35" s="288"/>
      <c r="U35" s="288"/>
    </row>
    <row r="36" spans="1:21">
      <c r="A36" s="115">
        <v>44230</v>
      </c>
      <c r="B36" s="60"/>
      <c r="C36" s="60"/>
      <c r="D36" s="299"/>
      <c r="E36" s="299"/>
      <c r="F36" s="60"/>
      <c r="G36" s="287">
        <f>出入金!AL36</f>
        <v>0</v>
      </c>
      <c r="H36" s="287">
        <f>出入金!AM36</f>
        <v>0</v>
      </c>
      <c r="I36" s="34">
        <f>出入金!C36</f>
        <v>4.4400000000000002E-2</v>
      </c>
      <c r="J36" s="34"/>
      <c r="K36" s="60"/>
      <c r="L36" s="78"/>
      <c r="M36" s="60"/>
      <c r="N36" s="60"/>
      <c r="O36" s="60"/>
      <c r="P36" s="60"/>
      <c r="Q36" s="60"/>
      <c r="R36" s="60"/>
      <c r="S36" s="60"/>
      <c r="T36" s="288"/>
      <c r="U36" s="288"/>
    </row>
    <row r="37" spans="1:21">
      <c r="A37" s="115">
        <v>44231</v>
      </c>
      <c r="B37" s="60"/>
      <c r="C37" s="60"/>
      <c r="D37" s="299"/>
      <c r="E37" s="299"/>
      <c r="F37" s="60"/>
      <c r="G37" s="287">
        <f>出入金!AL37</f>
        <v>0</v>
      </c>
      <c r="H37" s="287">
        <f>出入金!AM37</f>
        <v>0</v>
      </c>
      <c r="I37" s="34">
        <f>出入金!C37</f>
        <v>4.4400000000000002E-2</v>
      </c>
      <c r="J37" s="34"/>
      <c r="K37" s="60"/>
      <c r="L37" s="78"/>
      <c r="M37" s="60"/>
      <c r="N37" s="60"/>
      <c r="O37" s="60"/>
      <c r="P37" s="60"/>
      <c r="Q37" s="60"/>
      <c r="R37" s="60"/>
      <c r="S37" s="60"/>
      <c r="T37" s="288"/>
      <c r="U37" s="288"/>
    </row>
    <row r="38" spans="1:21">
      <c r="A38" s="115">
        <v>44232</v>
      </c>
      <c r="B38" s="60"/>
      <c r="C38" s="60"/>
      <c r="D38" s="299"/>
      <c r="E38" s="299"/>
      <c r="F38" s="60"/>
      <c r="G38" s="287">
        <f>出入金!AL38</f>
        <v>0</v>
      </c>
      <c r="H38" s="287">
        <f>出入金!AM38</f>
        <v>0</v>
      </c>
      <c r="I38" s="34">
        <f>出入金!C38</f>
        <v>4.4400000000000002E-2</v>
      </c>
      <c r="J38" s="34"/>
      <c r="K38" s="60"/>
      <c r="L38" s="78"/>
      <c r="M38" s="60"/>
      <c r="N38" s="60"/>
      <c r="O38" s="60"/>
      <c r="P38" s="60"/>
      <c r="Q38" s="60"/>
      <c r="R38" s="60"/>
      <c r="S38" s="60"/>
      <c r="T38" s="288"/>
      <c r="U38" s="288"/>
    </row>
    <row r="39" spans="1:21">
      <c r="A39" s="115">
        <v>44233</v>
      </c>
      <c r="B39" s="60"/>
      <c r="C39" s="60"/>
      <c r="D39" s="299"/>
      <c r="E39" s="299"/>
      <c r="F39" s="60"/>
      <c r="G39" s="287">
        <f>出入金!AL39</f>
        <v>0</v>
      </c>
      <c r="H39" s="287">
        <f>出入金!AM39</f>
        <v>0</v>
      </c>
      <c r="I39" s="34">
        <f>出入金!C39</f>
        <v>4.4400000000000002E-2</v>
      </c>
      <c r="J39" s="34"/>
      <c r="K39" s="60"/>
      <c r="L39" s="78"/>
      <c r="M39" s="60"/>
      <c r="N39" s="60"/>
      <c r="O39" s="60"/>
      <c r="P39" s="60"/>
      <c r="Q39" s="60"/>
      <c r="R39" s="60"/>
      <c r="S39" s="60"/>
      <c r="T39" s="288"/>
      <c r="U39" s="288"/>
    </row>
    <row r="40" spans="1:21">
      <c r="A40" s="115">
        <v>44234</v>
      </c>
      <c r="B40" s="60"/>
      <c r="C40" s="60"/>
      <c r="D40" s="299"/>
      <c r="E40" s="299"/>
      <c r="F40" s="60"/>
      <c r="G40" s="287">
        <f>出入金!AL40</f>
        <v>0</v>
      </c>
      <c r="H40" s="287">
        <f>出入金!AM40</f>
        <v>0</v>
      </c>
      <c r="I40" s="34">
        <f>出入金!C40</f>
        <v>4.4400000000000002E-2</v>
      </c>
      <c r="J40" s="34"/>
      <c r="K40" s="60"/>
      <c r="L40" s="78"/>
      <c r="M40" s="60"/>
      <c r="N40" s="60"/>
      <c r="O40" s="60"/>
      <c r="P40" s="60"/>
      <c r="Q40" s="60"/>
      <c r="R40" s="60"/>
      <c r="S40" s="60"/>
      <c r="T40" s="288"/>
      <c r="U40" s="288"/>
    </row>
    <row r="41" spans="1:21">
      <c r="A41" s="115">
        <v>44235</v>
      </c>
      <c r="B41" s="60"/>
      <c r="C41" s="60"/>
      <c r="D41" s="299"/>
      <c r="E41" s="299"/>
      <c r="F41" s="60"/>
      <c r="G41" s="287">
        <f>出入金!AL41</f>
        <v>0</v>
      </c>
      <c r="H41" s="287">
        <f>出入金!AM41</f>
        <v>0</v>
      </c>
      <c r="I41" s="34">
        <f>出入金!C41</f>
        <v>4.4400000000000002E-2</v>
      </c>
      <c r="J41" s="34"/>
      <c r="K41" s="60"/>
      <c r="L41" s="78"/>
      <c r="M41" s="60"/>
      <c r="N41" s="60"/>
      <c r="O41" s="60"/>
      <c r="P41" s="60"/>
      <c r="Q41" s="60"/>
      <c r="R41" s="60"/>
      <c r="S41" s="60"/>
      <c r="T41" s="288"/>
      <c r="U41" s="288"/>
    </row>
    <row r="42" spans="1:21">
      <c r="A42" s="115">
        <v>44236</v>
      </c>
      <c r="B42" s="60"/>
      <c r="C42" s="60"/>
      <c r="D42" s="299"/>
      <c r="E42" s="299"/>
      <c r="F42" s="60"/>
      <c r="G42" s="287">
        <f>出入金!AL42</f>
        <v>0</v>
      </c>
      <c r="H42" s="287">
        <f>出入金!AM42</f>
        <v>0</v>
      </c>
      <c r="I42" s="34">
        <f>出入金!C42</f>
        <v>4.4400000000000002E-2</v>
      </c>
      <c r="J42" s="34"/>
      <c r="K42" s="60"/>
      <c r="L42" s="78"/>
      <c r="M42" s="60"/>
      <c r="N42" s="60"/>
      <c r="O42" s="60"/>
      <c r="P42" s="60"/>
      <c r="Q42" s="60"/>
      <c r="R42" s="60"/>
      <c r="S42" s="60"/>
      <c r="T42" s="288"/>
      <c r="U42" s="288"/>
    </row>
    <row r="43" spans="1:21">
      <c r="A43" s="115">
        <v>44237</v>
      </c>
      <c r="B43" s="60"/>
      <c r="C43" s="60"/>
      <c r="D43" s="299"/>
      <c r="E43" s="299"/>
      <c r="F43" s="60"/>
      <c r="G43" s="287">
        <f>出入金!AL43</f>
        <v>0</v>
      </c>
      <c r="H43" s="287">
        <f>出入金!AM43</f>
        <v>0</v>
      </c>
      <c r="I43" s="34">
        <f>出入金!C43</f>
        <v>4.4400000000000002E-2</v>
      </c>
      <c r="J43" s="34"/>
      <c r="K43" s="60"/>
      <c r="L43" s="78"/>
      <c r="M43" s="60"/>
      <c r="N43" s="60"/>
      <c r="O43" s="60"/>
      <c r="P43" s="60"/>
      <c r="Q43" s="60"/>
      <c r="R43" s="60"/>
      <c r="S43" s="60"/>
      <c r="T43" s="288"/>
      <c r="U43" s="288"/>
    </row>
    <row r="44" spans="1:21">
      <c r="A44" s="115">
        <v>44238</v>
      </c>
      <c r="B44" s="60"/>
      <c r="C44" s="60"/>
      <c r="D44" s="299"/>
      <c r="E44" s="299"/>
      <c r="F44" s="60"/>
      <c r="G44" s="287">
        <f>出入金!AL44</f>
        <v>0</v>
      </c>
      <c r="H44" s="287">
        <f>出入金!AM44</f>
        <v>0</v>
      </c>
      <c r="I44" s="34">
        <f>出入金!C44</f>
        <v>4.4400000000000002E-2</v>
      </c>
      <c r="J44" s="34"/>
      <c r="K44" s="60"/>
      <c r="L44" s="78"/>
      <c r="M44" s="60"/>
      <c r="N44" s="60"/>
      <c r="O44" s="60"/>
      <c r="P44" s="60"/>
      <c r="Q44" s="60"/>
      <c r="R44" s="60"/>
      <c r="S44" s="60"/>
      <c r="T44" s="288"/>
      <c r="U44" s="288"/>
    </row>
    <row r="45" spans="1:21">
      <c r="A45" s="115">
        <v>44239</v>
      </c>
      <c r="B45" s="60"/>
      <c r="C45" s="60"/>
      <c r="D45" s="299"/>
      <c r="E45" s="299"/>
      <c r="F45" s="60"/>
      <c r="G45" s="287">
        <f>出入金!AL45</f>
        <v>0</v>
      </c>
      <c r="H45" s="287">
        <f>出入金!AM45</f>
        <v>0</v>
      </c>
      <c r="I45" s="34">
        <f>出入金!C45</f>
        <v>4.4400000000000002E-2</v>
      </c>
      <c r="J45" s="34"/>
      <c r="K45" s="60"/>
      <c r="L45" s="78"/>
      <c r="M45" s="60"/>
      <c r="N45" s="60"/>
      <c r="O45" s="60"/>
      <c r="P45" s="60"/>
      <c r="Q45" s="60"/>
      <c r="R45" s="60"/>
      <c r="S45" s="60"/>
      <c r="T45" s="288"/>
      <c r="U45" s="288"/>
    </row>
    <row r="46" spans="1:21">
      <c r="A46" s="115">
        <v>44240</v>
      </c>
      <c r="B46" s="60"/>
      <c r="C46" s="60"/>
      <c r="D46" s="299"/>
      <c r="E46" s="299"/>
      <c r="F46" s="60"/>
      <c r="G46" s="287">
        <f>出入金!AL46</f>
        <v>0</v>
      </c>
      <c r="H46" s="287">
        <f>出入金!AM46</f>
        <v>0</v>
      </c>
      <c r="I46" s="34">
        <f>出入金!C46</f>
        <v>4.4400000000000002E-2</v>
      </c>
      <c r="J46" s="34"/>
      <c r="K46" s="60"/>
      <c r="L46" s="78"/>
      <c r="M46" s="60"/>
      <c r="N46" s="60"/>
      <c r="O46" s="60"/>
      <c r="P46" s="60"/>
      <c r="Q46" s="60"/>
      <c r="R46" s="60"/>
      <c r="S46" s="60"/>
      <c r="T46" s="288"/>
      <c r="U46" s="288"/>
    </row>
    <row r="47" spans="1:21">
      <c r="A47" s="115">
        <v>44241</v>
      </c>
      <c r="B47" s="60"/>
      <c r="C47" s="60"/>
      <c r="D47" s="299"/>
      <c r="E47" s="299"/>
      <c r="F47" s="60"/>
      <c r="G47" s="287">
        <f>出入金!AL47</f>
        <v>0</v>
      </c>
      <c r="H47" s="287">
        <f>出入金!AM47</f>
        <v>0</v>
      </c>
      <c r="I47" s="34">
        <f>出入金!C47</f>
        <v>4.4400000000000002E-2</v>
      </c>
      <c r="J47" s="34"/>
      <c r="K47" s="60"/>
      <c r="L47" s="78"/>
      <c r="M47" s="60"/>
      <c r="N47" s="60"/>
      <c r="O47" s="60"/>
      <c r="P47" s="60"/>
      <c r="Q47" s="60"/>
      <c r="R47" s="60"/>
      <c r="S47" s="60"/>
      <c r="T47" s="288"/>
      <c r="U47" s="288"/>
    </row>
    <row r="48" spans="1:21">
      <c r="A48" s="115">
        <v>44242</v>
      </c>
      <c r="B48" s="60"/>
      <c r="C48" s="60"/>
      <c r="D48" s="299"/>
      <c r="E48" s="299"/>
      <c r="F48" s="60"/>
      <c r="G48" s="287">
        <f>出入金!AL48</f>
        <v>0</v>
      </c>
      <c r="H48" s="287">
        <f>出入金!AM48</f>
        <v>0</v>
      </c>
      <c r="I48" s="34">
        <f>出入金!C48</f>
        <v>4.4400000000000002E-2</v>
      </c>
      <c r="J48" s="34"/>
      <c r="K48" s="60"/>
      <c r="L48" s="78"/>
      <c r="M48" s="60"/>
      <c r="N48" s="60"/>
      <c r="O48" s="60"/>
      <c r="P48" s="60"/>
      <c r="Q48" s="60"/>
      <c r="R48" s="60"/>
      <c r="S48" s="60"/>
      <c r="T48" s="288"/>
      <c r="U48" s="288"/>
    </row>
    <row r="49" spans="1:21">
      <c r="A49" s="115">
        <v>44243</v>
      </c>
      <c r="B49" s="60"/>
      <c r="C49" s="60"/>
      <c r="D49" s="299"/>
      <c r="E49" s="299"/>
      <c r="F49" s="60"/>
      <c r="G49" s="287">
        <f>出入金!AL49</f>
        <v>0</v>
      </c>
      <c r="H49" s="287">
        <f>出入金!AM49</f>
        <v>0</v>
      </c>
      <c r="I49" s="34">
        <f>出入金!C49</f>
        <v>4.4400000000000002E-2</v>
      </c>
      <c r="J49" s="34"/>
      <c r="K49" s="60"/>
      <c r="L49" s="78"/>
      <c r="M49" s="60"/>
      <c r="N49" s="60"/>
      <c r="O49" s="60"/>
      <c r="P49" s="60"/>
      <c r="Q49" s="60"/>
      <c r="R49" s="60"/>
      <c r="S49" s="60"/>
      <c r="T49" s="288"/>
      <c r="U49" s="288"/>
    </row>
    <row r="50" spans="1:21">
      <c r="A50" s="115">
        <v>44244</v>
      </c>
      <c r="B50" s="60"/>
      <c r="C50" s="60"/>
      <c r="D50" s="299"/>
      <c r="E50" s="299"/>
      <c r="F50" s="60"/>
      <c r="G50" s="287">
        <f>出入金!AL50</f>
        <v>0</v>
      </c>
      <c r="H50" s="287">
        <f>出入金!AM50</f>
        <v>0</v>
      </c>
      <c r="I50" s="34">
        <f>出入金!C50</f>
        <v>4.4400000000000002E-2</v>
      </c>
      <c r="J50" s="34"/>
      <c r="K50" s="60"/>
      <c r="L50" s="78"/>
      <c r="M50" s="60"/>
      <c r="N50" s="60"/>
      <c r="O50" s="60"/>
      <c r="P50" s="60"/>
      <c r="Q50" s="60"/>
      <c r="R50" s="60"/>
      <c r="S50" s="60"/>
      <c r="T50" s="288"/>
      <c r="U50" s="288"/>
    </row>
    <row r="51" spans="1:21">
      <c r="A51" s="115">
        <v>44245</v>
      </c>
      <c r="B51" s="60"/>
      <c r="C51" s="60"/>
      <c r="D51" s="299"/>
      <c r="E51" s="299"/>
      <c r="F51" s="60"/>
      <c r="G51" s="287">
        <f>出入金!AL51</f>
        <v>0</v>
      </c>
      <c r="H51" s="287">
        <f>出入金!AM51</f>
        <v>0</v>
      </c>
      <c r="I51" s="34">
        <f>出入金!C51</f>
        <v>4.4400000000000002E-2</v>
      </c>
      <c r="J51" s="34"/>
      <c r="K51" s="60"/>
      <c r="L51" s="78"/>
      <c r="M51" s="60"/>
      <c r="N51" s="60"/>
      <c r="O51" s="60"/>
      <c r="P51" s="60"/>
      <c r="Q51" s="60"/>
      <c r="R51" s="60"/>
      <c r="S51" s="60"/>
      <c r="T51" s="288"/>
      <c r="U51" s="288"/>
    </row>
    <row r="52" spans="1:21">
      <c r="A52" s="115">
        <v>44246</v>
      </c>
      <c r="B52" s="60"/>
      <c r="C52" s="60"/>
      <c r="D52" s="299"/>
      <c r="E52" s="299"/>
      <c r="F52" s="60"/>
      <c r="G52" s="287">
        <f>出入金!AL52</f>
        <v>0</v>
      </c>
      <c r="H52" s="287">
        <f>出入金!AM52</f>
        <v>0</v>
      </c>
      <c r="I52" s="34">
        <f>出入金!C52</f>
        <v>4.4400000000000002E-2</v>
      </c>
      <c r="J52" s="34"/>
      <c r="K52" s="60"/>
      <c r="L52" s="78"/>
      <c r="M52" s="60"/>
      <c r="N52" s="60"/>
      <c r="O52" s="60"/>
      <c r="P52" s="60"/>
      <c r="Q52" s="60"/>
      <c r="R52" s="60"/>
      <c r="S52" s="60"/>
      <c r="T52" s="288"/>
      <c r="U52" s="288"/>
    </row>
    <row r="53" spans="1:21">
      <c r="A53" s="115">
        <v>44247</v>
      </c>
      <c r="B53" s="60"/>
      <c r="C53" s="60"/>
      <c r="D53" s="299"/>
      <c r="E53" s="299"/>
      <c r="F53" s="60"/>
      <c r="G53" s="287">
        <f>出入金!AL53</f>
        <v>0</v>
      </c>
      <c r="H53" s="287">
        <f>出入金!AM53</f>
        <v>0</v>
      </c>
      <c r="I53" s="34">
        <f>出入金!C53</f>
        <v>4.4400000000000002E-2</v>
      </c>
      <c r="J53" s="34"/>
      <c r="K53" s="60"/>
      <c r="L53" s="78"/>
      <c r="M53" s="60"/>
      <c r="N53" s="60"/>
      <c r="O53" s="60"/>
      <c r="P53" s="60"/>
      <c r="Q53" s="60"/>
      <c r="R53" s="60"/>
      <c r="S53" s="60"/>
      <c r="T53" s="288"/>
      <c r="U53" s="288"/>
    </row>
    <row r="54" spans="1:21">
      <c r="A54" s="115">
        <v>44248</v>
      </c>
      <c r="B54" s="60"/>
      <c r="C54" s="60"/>
      <c r="D54" s="299"/>
      <c r="E54" s="299"/>
      <c r="F54" s="60"/>
      <c r="G54" s="287">
        <f>出入金!AL54</f>
        <v>0</v>
      </c>
      <c r="H54" s="287">
        <f>出入金!AM54</f>
        <v>0</v>
      </c>
      <c r="I54" s="34">
        <f>出入金!C54</f>
        <v>4.4400000000000002E-2</v>
      </c>
      <c r="J54" s="34"/>
      <c r="K54" s="60"/>
      <c r="L54" s="78"/>
      <c r="M54" s="60"/>
      <c r="N54" s="60"/>
      <c r="O54" s="60"/>
      <c r="P54" s="60"/>
      <c r="Q54" s="60"/>
      <c r="R54" s="60"/>
      <c r="S54" s="60"/>
      <c r="T54" s="288"/>
      <c r="U54" s="288"/>
    </row>
    <row r="55" spans="1:21">
      <c r="A55" s="115">
        <v>44249</v>
      </c>
      <c r="B55" s="60"/>
      <c r="C55" s="60"/>
      <c r="D55" s="299"/>
      <c r="E55" s="299"/>
      <c r="F55" s="60"/>
      <c r="G55" s="287">
        <f>出入金!AL55</f>
        <v>0</v>
      </c>
      <c r="H55" s="287">
        <f>出入金!AM55</f>
        <v>0</v>
      </c>
      <c r="I55" s="34">
        <f>出入金!C55</f>
        <v>4.4400000000000002E-2</v>
      </c>
      <c r="J55" s="34"/>
      <c r="K55" s="60"/>
      <c r="L55" s="78"/>
      <c r="M55" s="60"/>
      <c r="N55" s="60"/>
      <c r="O55" s="60"/>
      <c r="P55" s="60"/>
      <c r="Q55" s="60"/>
      <c r="R55" s="60"/>
      <c r="S55" s="60"/>
      <c r="T55" s="288"/>
      <c r="U55" s="288"/>
    </row>
    <row r="56" spans="1:21">
      <c r="A56" s="115">
        <v>44250</v>
      </c>
      <c r="B56" s="60"/>
      <c r="C56" s="60"/>
      <c r="D56" s="299"/>
      <c r="E56" s="299"/>
      <c r="F56" s="60"/>
      <c r="G56" s="287">
        <f>出入金!AL56</f>
        <v>0</v>
      </c>
      <c r="H56" s="287">
        <f>出入金!AM56</f>
        <v>0</v>
      </c>
      <c r="I56" s="34">
        <f>出入金!C56</f>
        <v>4.4400000000000002E-2</v>
      </c>
      <c r="J56" s="34"/>
      <c r="K56" s="60"/>
      <c r="L56" s="78"/>
      <c r="M56" s="60"/>
      <c r="N56" s="60"/>
      <c r="O56" s="60"/>
      <c r="P56" s="60"/>
      <c r="Q56" s="60"/>
      <c r="R56" s="60"/>
      <c r="S56" s="60"/>
      <c r="T56" s="288"/>
      <c r="U56" s="288"/>
    </row>
    <row r="57" spans="1:21">
      <c r="A57" s="115">
        <v>44251</v>
      </c>
      <c r="B57" s="60"/>
      <c r="C57" s="60"/>
      <c r="D57" s="299"/>
      <c r="E57" s="299"/>
      <c r="F57" s="60"/>
      <c r="G57" s="287">
        <f>出入金!AL57</f>
        <v>0</v>
      </c>
      <c r="H57" s="287">
        <f>出入金!AM57</f>
        <v>0</v>
      </c>
      <c r="I57" s="34">
        <f>出入金!C57</f>
        <v>4.4400000000000002E-2</v>
      </c>
      <c r="J57" s="34"/>
      <c r="K57" s="60"/>
      <c r="L57" s="78"/>
      <c r="M57" s="60"/>
      <c r="N57" s="60"/>
      <c r="O57" s="60"/>
      <c r="P57" s="60"/>
      <c r="Q57" s="60"/>
      <c r="R57" s="60"/>
      <c r="S57" s="60"/>
      <c r="T57" s="288"/>
      <c r="U57" s="288"/>
    </row>
    <row r="58" spans="1:21">
      <c r="A58" s="115">
        <v>44252</v>
      </c>
      <c r="B58" s="60"/>
      <c r="C58" s="60"/>
      <c r="D58" s="299"/>
      <c r="E58" s="299"/>
      <c r="F58" s="60"/>
      <c r="G58" s="287">
        <f>出入金!AL58</f>
        <v>0</v>
      </c>
      <c r="H58" s="287">
        <f>出入金!AM58</f>
        <v>0</v>
      </c>
      <c r="I58" s="34">
        <f>出入金!C58</f>
        <v>4.4400000000000002E-2</v>
      </c>
      <c r="J58" s="34"/>
      <c r="K58" s="60"/>
      <c r="L58" s="78"/>
      <c r="M58" s="60"/>
      <c r="N58" s="60"/>
      <c r="O58" s="60"/>
      <c r="P58" s="60"/>
      <c r="Q58" s="60"/>
      <c r="R58" s="60"/>
      <c r="S58" s="60"/>
      <c r="T58" s="288"/>
      <c r="U58" s="288"/>
    </row>
    <row r="59" spans="1:21">
      <c r="A59" s="115">
        <v>44253</v>
      </c>
      <c r="B59" s="60"/>
      <c r="C59" s="60"/>
      <c r="D59" s="299"/>
      <c r="E59" s="299"/>
      <c r="F59" s="60"/>
      <c r="G59" s="287">
        <f>出入金!AL59</f>
        <v>0</v>
      </c>
      <c r="H59" s="287">
        <f>出入金!AM59</f>
        <v>0</v>
      </c>
      <c r="I59" s="34">
        <f>出入金!C59</f>
        <v>4.4400000000000002E-2</v>
      </c>
      <c r="J59" s="34"/>
      <c r="K59" s="60"/>
      <c r="L59" s="78"/>
      <c r="M59" s="60"/>
      <c r="N59" s="60"/>
      <c r="O59" s="60"/>
      <c r="P59" s="60"/>
      <c r="Q59" s="60"/>
      <c r="R59" s="60"/>
      <c r="S59" s="60"/>
      <c r="T59" s="288"/>
      <c r="U59" s="288"/>
    </row>
    <row r="60" spans="1:21">
      <c r="A60" s="115">
        <v>44254</v>
      </c>
      <c r="B60" s="60"/>
      <c r="C60" s="60"/>
      <c r="D60" s="299"/>
      <c r="E60" s="299"/>
      <c r="F60" s="60"/>
      <c r="G60" s="287">
        <f>出入金!AL60</f>
        <v>0</v>
      </c>
      <c r="H60" s="287">
        <f>出入金!AM60</f>
        <v>0</v>
      </c>
      <c r="I60" s="34">
        <f>出入金!C60</f>
        <v>4.4400000000000002E-2</v>
      </c>
      <c r="J60" s="34"/>
      <c r="K60" s="60"/>
      <c r="L60" s="78"/>
      <c r="M60" s="60"/>
      <c r="N60" s="60"/>
      <c r="O60" s="60"/>
      <c r="P60" s="60"/>
      <c r="Q60" s="60"/>
      <c r="R60" s="60"/>
      <c r="S60" s="60"/>
      <c r="T60" s="288"/>
      <c r="U60" s="288"/>
    </row>
    <row r="61" spans="1:21">
      <c r="A61" s="115">
        <v>44255</v>
      </c>
      <c r="B61" s="60"/>
      <c r="C61" s="60"/>
      <c r="D61" s="299"/>
      <c r="E61" s="299"/>
      <c r="F61" s="60"/>
      <c r="G61" s="287">
        <f>出入金!AL61</f>
        <v>0</v>
      </c>
      <c r="H61" s="287">
        <f>出入金!AM61</f>
        <v>0</v>
      </c>
      <c r="I61" s="34">
        <f>出入金!C61</f>
        <v>4.4400000000000002E-2</v>
      </c>
      <c r="J61" s="34"/>
      <c r="K61" s="60"/>
      <c r="L61" s="78"/>
      <c r="M61" s="60"/>
      <c r="N61" s="60"/>
      <c r="O61" s="60"/>
      <c r="P61" s="60"/>
      <c r="Q61" s="60"/>
      <c r="R61" s="60"/>
      <c r="S61" s="60"/>
      <c r="T61" s="288"/>
      <c r="U61" s="288"/>
    </row>
    <row r="62" spans="1:21">
      <c r="A62" s="115">
        <v>44256</v>
      </c>
      <c r="B62" s="60"/>
      <c r="C62" s="60"/>
      <c r="D62" s="299"/>
      <c r="E62" s="299"/>
      <c r="F62" s="60"/>
      <c r="G62" s="287">
        <f>出入金!AL62</f>
        <v>0</v>
      </c>
      <c r="H62" s="287">
        <f>出入金!AM62</f>
        <v>0</v>
      </c>
      <c r="I62" s="34">
        <f>出入金!C62</f>
        <v>4.4387500000000003E-2</v>
      </c>
      <c r="J62" s="34"/>
      <c r="K62" s="60"/>
      <c r="L62" s="78"/>
      <c r="M62" s="60"/>
      <c r="N62" s="60"/>
      <c r="O62" s="60"/>
      <c r="P62" s="60"/>
      <c r="Q62" s="60"/>
      <c r="R62" s="60"/>
      <c r="S62" s="60"/>
      <c r="T62" s="288"/>
      <c r="U62" s="288"/>
    </row>
    <row r="63" spans="1:21">
      <c r="A63" s="115">
        <v>44257</v>
      </c>
      <c r="B63" s="60"/>
      <c r="C63" s="60"/>
      <c r="D63" s="299"/>
      <c r="E63" s="299"/>
      <c r="F63" s="60"/>
      <c r="G63" s="287">
        <f>出入金!AL63</f>
        <v>0</v>
      </c>
      <c r="H63" s="287">
        <f>出入金!AM63</f>
        <v>0</v>
      </c>
      <c r="I63" s="34">
        <f>出入金!C63</f>
        <v>4.4375757575757582E-2</v>
      </c>
      <c r="J63" s="34"/>
      <c r="K63" s="60"/>
      <c r="L63" s="78"/>
      <c r="M63" s="60"/>
      <c r="N63" s="60"/>
      <c r="O63" s="60"/>
      <c r="P63" s="60"/>
      <c r="Q63" s="60"/>
      <c r="R63" s="60"/>
      <c r="S63" s="60"/>
      <c r="T63" s="288"/>
      <c r="U63" s="288"/>
    </row>
    <row r="64" spans="1:21">
      <c r="A64" s="115">
        <v>44258</v>
      </c>
      <c r="B64" s="60"/>
      <c r="C64" s="60"/>
      <c r="D64" s="299"/>
      <c r="E64" s="299"/>
      <c r="F64" s="60"/>
      <c r="G64" s="287">
        <f>出入金!AL64</f>
        <v>0</v>
      </c>
      <c r="H64" s="287">
        <f>出入金!AM64</f>
        <v>0</v>
      </c>
      <c r="I64" s="34">
        <f>出入金!C64</f>
        <v>4.4364705882352945E-2</v>
      </c>
      <c r="J64" s="34"/>
      <c r="K64" s="60"/>
      <c r="L64" s="78"/>
      <c r="M64" s="60"/>
      <c r="N64" s="60"/>
      <c r="O64" s="60"/>
      <c r="P64" s="60"/>
      <c r="Q64" s="60"/>
      <c r="R64" s="60"/>
      <c r="S64" s="60"/>
      <c r="T64" s="288"/>
      <c r="U64" s="288"/>
    </row>
    <row r="65" spans="1:21">
      <c r="A65" s="115">
        <v>44259</v>
      </c>
      <c r="B65" s="60"/>
      <c r="C65" s="60"/>
      <c r="D65" s="299"/>
      <c r="E65" s="299"/>
      <c r="F65" s="60"/>
      <c r="G65" s="287">
        <f>出入金!AL65</f>
        <v>0</v>
      </c>
      <c r="H65" s="287">
        <f>出入金!AM65</f>
        <v>0</v>
      </c>
      <c r="I65" s="34">
        <f>出入金!C65</f>
        <v>4.4354285714285721E-2</v>
      </c>
      <c r="J65" s="34"/>
      <c r="K65" s="60"/>
      <c r="L65" s="78"/>
      <c r="M65" s="60"/>
      <c r="N65" s="60"/>
      <c r="O65" s="60"/>
      <c r="P65" s="60"/>
      <c r="Q65" s="60"/>
      <c r="R65" s="60"/>
      <c r="S65" s="60"/>
      <c r="T65" s="288"/>
      <c r="U65" s="288"/>
    </row>
    <row r="66" spans="1:21">
      <c r="A66" s="115">
        <v>44260</v>
      </c>
      <c r="B66" s="60"/>
      <c r="C66" s="60"/>
      <c r="D66" s="299"/>
      <c r="E66" s="299"/>
      <c r="F66" s="60"/>
      <c r="G66" s="287">
        <f>出入金!AL66</f>
        <v>0</v>
      </c>
      <c r="H66" s="287">
        <f>出入金!AM66</f>
        <v>0</v>
      </c>
      <c r="I66" s="34">
        <f>出入金!C66</f>
        <v>4.434444444444445E-2</v>
      </c>
      <c r="J66" s="34"/>
      <c r="K66" s="60"/>
      <c r="L66" s="78"/>
      <c r="M66" s="60"/>
      <c r="N66" s="60"/>
      <c r="O66" s="60"/>
      <c r="P66" s="60"/>
      <c r="Q66" s="60"/>
      <c r="R66" s="60"/>
      <c r="S66" s="60"/>
      <c r="T66" s="288"/>
      <c r="U66" s="288"/>
    </row>
    <row r="67" spans="1:21">
      <c r="A67" s="115">
        <v>44261</v>
      </c>
      <c r="B67" s="60"/>
      <c r="C67" s="60"/>
      <c r="D67" s="299"/>
      <c r="E67" s="299"/>
      <c r="F67" s="60"/>
      <c r="G67" s="287">
        <f>出入金!AL67</f>
        <v>0</v>
      </c>
      <c r="H67" s="287">
        <f>出入金!AM67</f>
        <v>0</v>
      </c>
      <c r="I67" s="34">
        <f>出入金!C67</f>
        <v>4.4335135135135144E-2</v>
      </c>
      <c r="J67" s="34"/>
      <c r="K67" s="60"/>
      <c r="L67" s="78"/>
      <c r="M67" s="60"/>
      <c r="N67" s="60"/>
      <c r="O67" s="60"/>
      <c r="P67" s="60"/>
      <c r="Q67" s="60"/>
      <c r="R67" s="60"/>
      <c r="S67" s="60"/>
      <c r="T67" s="288"/>
      <c r="U67" s="288"/>
    </row>
    <row r="68" spans="1:21">
      <c r="A68" s="115">
        <v>44262</v>
      </c>
      <c r="B68" s="60"/>
      <c r="C68" s="60"/>
      <c r="D68" s="299"/>
      <c r="E68" s="299"/>
      <c r="F68" s="60"/>
      <c r="G68" s="287">
        <f>出入金!AL68</f>
        <v>0</v>
      </c>
      <c r="H68" s="287">
        <f>出入金!AM68</f>
        <v>0</v>
      </c>
      <c r="I68" s="34">
        <f>出入金!C68</f>
        <v>4.4326315789473693E-2</v>
      </c>
      <c r="J68" s="34"/>
      <c r="K68" s="60"/>
      <c r="L68" s="78"/>
      <c r="M68" s="60"/>
      <c r="N68" s="60"/>
      <c r="O68" s="60"/>
      <c r="P68" s="60"/>
      <c r="Q68" s="60"/>
      <c r="R68" s="60"/>
      <c r="S68" s="60"/>
      <c r="T68" s="288"/>
      <c r="U68" s="288"/>
    </row>
    <row r="69" spans="1:21">
      <c r="A69" s="115">
        <v>44263</v>
      </c>
      <c r="B69" s="60"/>
      <c r="C69" s="60"/>
      <c r="D69" s="299"/>
      <c r="E69" s="299"/>
      <c r="F69" s="60"/>
      <c r="G69" s="287">
        <f>出入金!AL69</f>
        <v>0</v>
      </c>
      <c r="H69" s="287">
        <f>出入金!AM69</f>
        <v>0</v>
      </c>
      <c r="I69" s="34">
        <f>出入金!C69</f>
        <v>4.4317948717948731E-2</v>
      </c>
      <c r="J69" s="34"/>
      <c r="K69" s="60"/>
      <c r="L69" s="78"/>
      <c r="M69" s="60"/>
      <c r="N69" s="60"/>
      <c r="O69" s="60"/>
      <c r="P69" s="60"/>
      <c r="Q69" s="60"/>
      <c r="R69" s="60"/>
      <c r="S69" s="60"/>
      <c r="T69" s="288"/>
      <c r="U69" s="288"/>
    </row>
    <row r="70" spans="1:21">
      <c r="A70" s="115">
        <v>44264</v>
      </c>
      <c r="B70" s="60"/>
      <c r="C70" s="60"/>
      <c r="D70" s="299"/>
      <c r="E70" s="299"/>
      <c r="F70" s="60"/>
      <c r="G70" s="287">
        <f>出入金!AL70</f>
        <v>0</v>
      </c>
      <c r="H70" s="287">
        <f>出入金!AM70</f>
        <v>0</v>
      </c>
      <c r="I70" s="34">
        <f>出入金!C70</f>
        <v>4.4310000000000009E-2</v>
      </c>
      <c r="J70" s="34"/>
      <c r="K70" s="60"/>
      <c r="L70" s="78"/>
      <c r="M70" s="60"/>
      <c r="N70" s="60"/>
      <c r="O70" s="60"/>
      <c r="P70" s="60"/>
      <c r="Q70" s="60"/>
      <c r="R70" s="60"/>
      <c r="S70" s="60"/>
      <c r="T70" s="288"/>
      <c r="U70" s="288"/>
    </row>
    <row r="71" spans="1:21">
      <c r="A71" s="115">
        <v>44265</v>
      </c>
      <c r="B71" s="60"/>
      <c r="C71" s="60"/>
      <c r="D71" s="299"/>
      <c r="E71" s="299"/>
      <c r="F71" s="60"/>
      <c r="G71" s="287">
        <f>出入金!AL71</f>
        <v>0</v>
      </c>
      <c r="H71" s="287">
        <f>出入金!AM71</f>
        <v>0</v>
      </c>
      <c r="I71" s="34">
        <f>出入金!C71</f>
        <v>4.4302439024390253E-2</v>
      </c>
      <c r="J71" s="34"/>
      <c r="K71" s="60"/>
      <c r="L71" s="78"/>
      <c r="M71" s="60"/>
      <c r="N71" s="60"/>
      <c r="O71" s="60"/>
      <c r="P71" s="60"/>
      <c r="Q71" s="60"/>
      <c r="R71" s="60"/>
      <c r="S71" s="60"/>
      <c r="T71" s="288"/>
      <c r="U71" s="288"/>
    </row>
    <row r="72" spans="1:21">
      <c r="A72" s="115">
        <v>44266</v>
      </c>
      <c r="B72" s="60"/>
      <c r="C72" s="60"/>
      <c r="D72" s="299"/>
      <c r="E72" s="299"/>
      <c r="F72" s="60"/>
      <c r="G72" s="287">
        <f>出入金!AL72</f>
        <v>0</v>
      </c>
      <c r="H72" s="287">
        <f>出入金!AM72</f>
        <v>0</v>
      </c>
      <c r="I72" s="34">
        <f>出入金!C72</f>
        <v>4.429523809523811E-2</v>
      </c>
      <c r="J72" s="34"/>
      <c r="K72" s="60"/>
      <c r="L72" s="78"/>
      <c r="M72" s="60"/>
      <c r="N72" s="60"/>
      <c r="O72" s="60"/>
      <c r="P72" s="60"/>
      <c r="Q72" s="60"/>
      <c r="R72" s="60"/>
      <c r="S72" s="60"/>
      <c r="T72" s="288"/>
      <c r="U72" s="288"/>
    </row>
    <row r="73" spans="1:21">
      <c r="A73" s="115">
        <v>44267</v>
      </c>
      <c r="B73" s="60"/>
      <c r="C73" s="60"/>
      <c r="D73" s="299"/>
      <c r="E73" s="299"/>
      <c r="F73" s="60"/>
      <c r="G73" s="287">
        <f>出入金!AL73</f>
        <v>0</v>
      </c>
      <c r="H73" s="287">
        <f>出入金!AM73</f>
        <v>0</v>
      </c>
      <c r="I73" s="34">
        <f>出入金!C73</f>
        <v>4.4288372093023269E-2</v>
      </c>
      <c r="J73" s="34"/>
      <c r="K73" s="60"/>
      <c r="L73" s="78"/>
      <c r="M73" s="60"/>
      <c r="N73" s="60"/>
      <c r="O73" s="60"/>
      <c r="P73" s="60"/>
      <c r="Q73" s="60"/>
      <c r="R73" s="60"/>
      <c r="S73" s="60"/>
      <c r="T73" s="288"/>
      <c r="U73" s="288"/>
    </row>
    <row r="74" spans="1:21">
      <c r="A74" s="115">
        <v>44268</v>
      </c>
      <c r="B74" s="60"/>
      <c r="C74" s="60"/>
      <c r="D74" s="299"/>
      <c r="E74" s="299"/>
      <c r="F74" s="60"/>
      <c r="G74" s="287">
        <f>出入金!AL74</f>
        <v>0</v>
      </c>
      <c r="H74" s="287">
        <f>出入金!AM74</f>
        <v>0</v>
      </c>
      <c r="I74" s="34">
        <f>出入金!C74</f>
        <v>4.4281818181818193E-2</v>
      </c>
      <c r="J74" s="34"/>
      <c r="K74" s="60"/>
      <c r="L74" s="78"/>
      <c r="M74" s="60"/>
      <c r="N74" s="60"/>
      <c r="O74" s="60"/>
      <c r="P74" s="60"/>
      <c r="Q74" s="60"/>
      <c r="R74" s="60"/>
      <c r="S74" s="60"/>
      <c r="T74" s="288"/>
      <c r="U74" s="288"/>
    </row>
    <row r="75" spans="1:21">
      <c r="A75" s="115">
        <v>44269</v>
      </c>
      <c r="B75" s="60"/>
      <c r="C75" s="60"/>
      <c r="D75" s="299"/>
      <c r="E75" s="299"/>
      <c r="F75" s="60"/>
      <c r="G75" s="287">
        <f>出入金!AL75</f>
        <v>0</v>
      </c>
      <c r="H75" s="287">
        <f>出入金!AM75</f>
        <v>0</v>
      </c>
      <c r="I75" s="34">
        <f>出入金!C75</f>
        <v>4.4275555555555568E-2</v>
      </c>
      <c r="J75" s="34"/>
      <c r="K75" s="60"/>
      <c r="L75" s="78"/>
      <c r="M75" s="60"/>
      <c r="N75" s="60"/>
      <c r="O75" s="60"/>
      <c r="P75" s="60"/>
      <c r="Q75" s="60"/>
      <c r="R75" s="60"/>
      <c r="S75" s="60"/>
      <c r="T75" s="288"/>
      <c r="U75" s="288"/>
    </row>
    <row r="76" spans="1:21">
      <c r="A76" s="115">
        <v>44270</v>
      </c>
      <c r="B76" s="60"/>
      <c r="C76" s="60"/>
      <c r="D76" s="299"/>
      <c r="E76" s="299"/>
      <c r="F76" s="60"/>
      <c r="G76" s="287">
        <f>出入金!AL76</f>
        <v>0</v>
      </c>
      <c r="H76" s="287">
        <f>出入金!AM76</f>
        <v>0</v>
      </c>
      <c r="I76" s="34">
        <f>出入金!C76</f>
        <v>4.4269565217391317E-2</v>
      </c>
      <c r="J76" s="34"/>
      <c r="K76" s="60"/>
      <c r="L76" s="78"/>
      <c r="M76" s="60"/>
      <c r="N76" s="60"/>
      <c r="O76" s="60"/>
      <c r="P76" s="60"/>
      <c r="Q76" s="60"/>
      <c r="R76" s="60"/>
      <c r="S76" s="60"/>
      <c r="T76" s="288"/>
      <c r="U76" s="288"/>
    </row>
    <row r="77" spans="1:21">
      <c r="A77" s="115">
        <v>44271</v>
      </c>
      <c r="B77" s="60"/>
      <c r="C77" s="60"/>
      <c r="D77" s="299"/>
      <c r="E77" s="299"/>
      <c r="F77" s="60"/>
      <c r="G77" s="287">
        <f>出入金!AL77</f>
        <v>0</v>
      </c>
      <c r="H77" s="287">
        <f>出入金!AM77</f>
        <v>0</v>
      </c>
      <c r="I77" s="34">
        <f>出入金!C77</f>
        <v>4.4263829787234053E-2</v>
      </c>
      <c r="J77" s="34"/>
      <c r="K77" s="60"/>
      <c r="L77" s="78"/>
      <c r="M77" s="60"/>
      <c r="N77" s="60"/>
      <c r="O77" s="60"/>
      <c r="P77" s="60"/>
      <c r="Q77" s="60"/>
      <c r="R77" s="60"/>
      <c r="S77" s="60"/>
      <c r="T77" s="288"/>
      <c r="U77" s="288"/>
    </row>
    <row r="78" spans="1:21">
      <c r="A78" s="115">
        <v>44272</v>
      </c>
      <c r="B78" s="60"/>
      <c r="C78" s="60"/>
      <c r="D78" s="299"/>
      <c r="E78" s="299"/>
      <c r="F78" s="60"/>
      <c r="G78" s="287">
        <f>出入金!AL78</f>
        <v>0</v>
      </c>
      <c r="H78" s="287">
        <f>出入金!AM78</f>
        <v>0</v>
      </c>
      <c r="I78" s="34">
        <f>出入金!C78</f>
        <v>4.4258333333333344E-2</v>
      </c>
      <c r="J78" s="34"/>
      <c r="K78" s="60"/>
      <c r="L78" s="78"/>
      <c r="M78" s="60"/>
      <c r="N78" s="60"/>
      <c r="O78" s="60"/>
      <c r="P78" s="60"/>
      <c r="Q78" s="60"/>
      <c r="R78" s="60"/>
      <c r="S78" s="60"/>
      <c r="T78" s="288"/>
      <c r="U78" s="288"/>
    </row>
    <row r="79" spans="1:21">
      <c r="A79" s="115">
        <v>44273</v>
      </c>
      <c r="B79" s="60"/>
      <c r="C79" s="60"/>
      <c r="D79" s="299"/>
      <c r="E79" s="299"/>
      <c r="F79" s="60"/>
      <c r="G79" s="287">
        <f>出入金!AL79</f>
        <v>0</v>
      </c>
      <c r="H79" s="287">
        <f>出入金!AM79</f>
        <v>0</v>
      </c>
      <c r="I79" s="34">
        <f>出入金!C79</f>
        <v>4.4253061224489805E-2</v>
      </c>
      <c r="J79" s="34"/>
      <c r="K79" s="60"/>
      <c r="L79" s="78"/>
      <c r="M79" s="60"/>
      <c r="N79" s="60"/>
      <c r="O79" s="60"/>
      <c r="P79" s="60"/>
      <c r="Q79" s="60"/>
      <c r="R79" s="60"/>
      <c r="S79" s="60"/>
      <c r="T79" s="288"/>
      <c r="U79" s="288"/>
    </row>
    <row r="80" spans="1:21">
      <c r="A80" s="115">
        <v>44274</v>
      </c>
      <c r="B80" s="60"/>
      <c r="C80" s="60"/>
      <c r="D80" s="299"/>
      <c r="E80" s="299"/>
      <c r="F80" s="60"/>
      <c r="G80" s="287">
        <f>出入金!AL80</f>
        <v>0</v>
      </c>
      <c r="H80" s="287">
        <f>出入金!AM80</f>
        <v>0</v>
      </c>
      <c r="I80" s="34">
        <f>出入金!C80</f>
        <v>4.424800000000001E-2</v>
      </c>
      <c r="J80" s="34"/>
      <c r="K80" s="60"/>
      <c r="L80" s="78"/>
      <c r="M80" s="60"/>
      <c r="N80" s="60"/>
      <c r="O80" s="60"/>
      <c r="P80" s="60"/>
      <c r="Q80" s="60"/>
      <c r="R80" s="60"/>
      <c r="S80" s="60"/>
      <c r="T80" s="288"/>
      <c r="U80" s="288"/>
    </row>
    <row r="81" spans="1:21">
      <c r="A81" s="115">
        <v>44275</v>
      </c>
      <c r="B81" s="60"/>
      <c r="C81" s="60"/>
      <c r="D81" s="299"/>
      <c r="E81" s="299"/>
      <c r="F81" s="60"/>
      <c r="G81" s="287">
        <f>出入金!AL81</f>
        <v>0</v>
      </c>
      <c r="H81" s="287">
        <f>出入金!AM81</f>
        <v>0</v>
      </c>
      <c r="I81" s="34">
        <f>出入金!C81</f>
        <v>4.4243137254901976E-2</v>
      </c>
      <c r="J81" s="34"/>
      <c r="K81" s="60"/>
      <c r="L81" s="78"/>
      <c r="M81" s="60"/>
      <c r="N81" s="60"/>
      <c r="O81" s="60"/>
      <c r="P81" s="60"/>
      <c r="Q81" s="60"/>
      <c r="R81" s="60"/>
      <c r="S81" s="60"/>
      <c r="T81" s="288"/>
      <c r="U81" s="288"/>
    </row>
    <row r="82" spans="1:21">
      <c r="A82" s="115">
        <v>44276</v>
      </c>
      <c r="B82" s="60"/>
      <c r="C82" s="60"/>
      <c r="D82" s="299"/>
      <c r="E82" s="299"/>
      <c r="F82" s="60"/>
      <c r="G82" s="287">
        <f>出入金!AL82</f>
        <v>0</v>
      </c>
      <c r="H82" s="287">
        <f>出入金!AM82</f>
        <v>0</v>
      </c>
      <c r="I82" s="34">
        <f>出入金!C82</f>
        <v>4.4238461538461553E-2</v>
      </c>
      <c r="J82" s="34"/>
      <c r="K82" s="60"/>
      <c r="L82" s="78"/>
      <c r="M82" s="60"/>
      <c r="N82" s="60"/>
      <c r="O82" s="60"/>
      <c r="P82" s="60"/>
      <c r="Q82" s="60"/>
      <c r="R82" s="60"/>
      <c r="S82" s="60"/>
      <c r="T82" s="288"/>
      <c r="U82" s="288"/>
    </row>
    <row r="83" spans="1:21">
      <c r="A83" s="115">
        <v>44277</v>
      </c>
      <c r="B83" s="60"/>
      <c r="C83" s="60"/>
      <c r="D83" s="299"/>
      <c r="E83" s="299"/>
      <c r="F83" s="60"/>
      <c r="G83" s="287">
        <f>出入金!AL83</f>
        <v>0</v>
      </c>
      <c r="H83" s="287">
        <f>出入金!AM83</f>
        <v>0</v>
      </c>
      <c r="I83" s="34">
        <f>出入金!C83</f>
        <v>4.423396226415096E-2</v>
      </c>
      <c r="J83" s="34"/>
      <c r="K83" s="60"/>
      <c r="L83" s="78"/>
      <c r="M83" s="60"/>
      <c r="N83" s="60"/>
      <c r="O83" s="60"/>
      <c r="P83" s="60"/>
      <c r="Q83" s="60"/>
      <c r="R83" s="60"/>
      <c r="S83" s="60"/>
      <c r="T83" s="288"/>
      <c r="U83" s="288"/>
    </row>
    <row r="84" spans="1:21">
      <c r="A84" s="115">
        <v>44278</v>
      </c>
      <c r="B84" s="60"/>
      <c r="C84" s="60"/>
      <c r="D84" s="299"/>
      <c r="E84" s="299"/>
      <c r="F84" s="60"/>
      <c r="G84" s="287">
        <f>出入金!AL84</f>
        <v>0</v>
      </c>
      <c r="H84" s="287">
        <f>出入金!AM84</f>
        <v>0</v>
      </c>
      <c r="I84" s="34">
        <f>出入金!C84</f>
        <v>4.4229629629629647E-2</v>
      </c>
      <c r="J84" s="34"/>
      <c r="K84" s="60"/>
      <c r="L84" s="78"/>
      <c r="M84" s="60"/>
      <c r="N84" s="60"/>
      <c r="O84" s="60"/>
      <c r="P84" s="60"/>
      <c r="Q84" s="60"/>
      <c r="R84" s="60"/>
      <c r="S84" s="60"/>
      <c r="T84" s="288"/>
      <c r="U84" s="288"/>
    </row>
    <row r="85" spans="1:21">
      <c r="A85" s="115">
        <v>44279</v>
      </c>
      <c r="B85" s="60"/>
      <c r="C85" s="60"/>
      <c r="D85" s="299"/>
      <c r="E85" s="299"/>
      <c r="F85" s="60"/>
      <c r="G85" s="287">
        <f>出入金!AL85</f>
        <v>0</v>
      </c>
      <c r="H85" s="287">
        <f>出入金!AM85</f>
        <v>0</v>
      </c>
      <c r="I85" s="34">
        <f>出入金!C85</f>
        <v>4.4225454545454561E-2</v>
      </c>
      <c r="J85" s="34"/>
      <c r="K85" s="60"/>
      <c r="L85" s="78"/>
      <c r="M85" s="60"/>
      <c r="N85" s="60"/>
      <c r="O85" s="60"/>
      <c r="P85" s="60"/>
      <c r="Q85" s="60"/>
      <c r="R85" s="60"/>
      <c r="S85" s="60"/>
      <c r="T85" s="288"/>
      <c r="U85" s="288"/>
    </row>
    <row r="86" spans="1:21">
      <c r="A86" s="115">
        <v>44280</v>
      </c>
      <c r="B86" s="60"/>
      <c r="C86" s="60"/>
      <c r="D86" s="299"/>
      <c r="E86" s="299"/>
      <c r="F86" s="60"/>
      <c r="G86" s="287">
        <f>出入金!AL86</f>
        <v>0</v>
      </c>
      <c r="H86" s="287">
        <f>出入金!AM86</f>
        <v>0</v>
      </c>
      <c r="I86" s="34">
        <f>出入金!C86</f>
        <v>4.4221428571428585E-2</v>
      </c>
      <c r="J86" s="34"/>
      <c r="K86" s="60"/>
      <c r="L86" s="78"/>
      <c r="M86" s="60"/>
      <c r="N86" s="60"/>
      <c r="O86" s="60"/>
      <c r="P86" s="60"/>
      <c r="Q86" s="60"/>
      <c r="R86" s="60"/>
      <c r="S86" s="60"/>
      <c r="T86" s="288"/>
      <c r="U86" s="288"/>
    </row>
    <row r="87" spans="1:21">
      <c r="A87" s="115">
        <v>44281</v>
      </c>
      <c r="B87" s="60"/>
      <c r="C87" s="60"/>
      <c r="D87" s="299"/>
      <c r="E87" s="299"/>
      <c r="F87" s="60"/>
      <c r="G87" s="287">
        <f>出入金!AL87</f>
        <v>0</v>
      </c>
      <c r="H87" s="287">
        <f>出入金!AM87</f>
        <v>0</v>
      </c>
      <c r="I87" s="34">
        <f>出入金!C87</f>
        <v>4.4217543859649135E-2</v>
      </c>
      <c r="J87" s="34"/>
      <c r="K87" s="60"/>
      <c r="L87" s="78"/>
      <c r="M87" s="60"/>
      <c r="N87" s="60"/>
      <c r="O87" s="60"/>
      <c r="P87" s="60"/>
      <c r="Q87" s="60"/>
      <c r="R87" s="60"/>
      <c r="S87" s="60"/>
      <c r="T87" s="288"/>
      <c r="U87" s="288"/>
    </row>
    <row r="88" spans="1:21">
      <c r="A88" s="115">
        <v>44282</v>
      </c>
      <c r="B88" s="60"/>
      <c r="C88" s="60"/>
      <c r="D88" s="299"/>
      <c r="E88" s="299"/>
      <c r="F88" s="60"/>
      <c r="G88" s="287">
        <f>出入金!AL88</f>
        <v>0</v>
      </c>
      <c r="H88" s="287">
        <f>出入金!AM88</f>
        <v>0</v>
      </c>
      <c r="I88" s="34">
        <f>出入金!C88</f>
        <v>4.4213793103448293E-2</v>
      </c>
      <c r="J88" s="34"/>
      <c r="K88" s="60"/>
      <c r="L88" s="78"/>
      <c r="M88" s="60"/>
      <c r="N88" s="60"/>
      <c r="O88" s="60"/>
      <c r="P88" s="60"/>
      <c r="Q88" s="60"/>
      <c r="R88" s="60"/>
      <c r="S88" s="60"/>
      <c r="T88" s="288"/>
      <c r="U88" s="288"/>
    </row>
    <row r="89" spans="1:21">
      <c r="A89" s="115">
        <v>44283</v>
      </c>
      <c r="B89" s="60"/>
      <c r="C89" s="60"/>
      <c r="D89" s="299"/>
      <c r="E89" s="299"/>
      <c r="F89" s="60"/>
      <c r="G89" s="287">
        <f>出入金!AL89</f>
        <v>0</v>
      </c>
      <c r="H89" s="287">
        <f>出入金!AM89</f>
        <v>0</v>
      </c>
      <c r="I89" s="34">
        <f>出入金!C89</f>
        <v>4.4210169491525439E-2</v>
      </c>
      <c r="J89" s="34"/>
      <c r="K89" s="60"/>
      <c r="L89" s="78"/>
      <c r="M89" s="60"/>
      <c r="N89" s="60"/>
      <c r="O89" s="60"/>
      <c r="P89" s="60"/>
      <c r="Q89" s="60"/>
      <c r="R89" s="60"/>
      <c r="S89" s="60"/>
      <c r="T89" s="288"/>
      <c r="U89" s="288"/>
    </row>
    <row r="90" spans="1:21">
      <c r="A90" s="115">
        <v>44284</v>
      </c>
      <c r="B90" s="60"/>
      <c r="C90" s="60"/>
      <c r="D90" s="299"/>
      <c r="E90" s="299"/>
      <c r="F90" s="60"/>
      <c r="G90" s="287">
        <f>出入金!AL90</f>
        <v>0</v>
      </c>
      <c r="H90" s="287">
        <f>出入金!AM90</f>
        <v>0</v>
      </c>
      <c r="I90" s="34">
        <f>出入金!C90</f>
        <v>4.4206666666666686E-2</v>
      </c>
      <c r="J90" s="34"/>
      <c r="K90" s="60"/>
      <c r="L90" s="78"/>
      <c r="M90" s="60"/>
      <c r="N90" s="60"/>
      <c r="O90" s="60"/>
      <c r="P90" s="60"/>
      <c r="Q90" s="60"/>
      <c r="R90" s="60"/>
      <c r="S90" s="60"/>
      <c r="T90" s="288"/>
      <c r="U90" s="288"/>
    </row>
    <row r="91" spans="1:21">
      <c r="A91" s="115">
        <v>44285</v>
      </c>
      <c r="B91" s="60"/>
      <c r="C91" s="60"/>
      <c r="D91" s="299"/>
      <c r="E91" s="299"/>
      <c r="F91" s="60"/>
      <c r="G91" s="287">
        <f>出入金!AL91</f>
        <v>0</v>
      </c>
      <c r="H91" s="287">
        <f>出入金!AM91</f>
        <v>0</v>
      </c>
      <c r="I91" s="34">
        <f>出入金!C91</f>
        <v>4.4203278688524604E-2</v>
      </c>
      <c r="J91" s="34"/>
      <c r="K91" s="60"/>
      <c r="L91" s="78"/>
      <c r="M91" s="60"/>
      <c r="N91" s="60"/>
      <c r="O91" s="60"/>
      <c r="P91" s="60"/>
      <c r="Q91" s="60"/>
      <c r="R91" s="60"/>
      <c r="S91" s="60"/>
      <c r="T91" s="288"/>
      <c r="U91" s="288"/>
    </row>
    <row r="92" spans="1:21">
      <c r="A92" s="115">
        <v>44286</v>
      </c>
      <c r="B92" s="60"/>
      <c r="C92" s="60"/>
      <c r="D92" s="299"/>
      <c r="E92" s="299"/>
      <c r="F92" s="60"/>
      <c r="G92" s="287">
        <f>出入金!AL92</f>
        <v>0</v>
      </c>
      <c r="H92" s="287">
        <f>出入金!AM92</f>
        <v>0</v>
      </c>
      <c r="I92" s="34">
        <f>出入金!C92</f>
        <v>4.4200000000000017E-2</v>
      </c>
      <c r="J92" s="34"/>
      <c r="K92" s="60"/>
      <c r="L92" s="78"/>
      <c r="M92" s="60"/>
      <c r="N92" s="60"/>
      <c r="O92" s="60"/>
      <c r="P92" s="60"/>
      <c r="Q92" s="60"/>
      <c r="R92" s="60"/>
      <c r="S92" s="60"/>
      <c r="T92" s="288"/>
      <c r="U92" s="288"/>
    </row>
    <row r="93" spans="1:21">
      <c r="A93" s="115">
        <v>44287</v>
      </c>
      <c r="B93" s="60"/>
      <c r="C93" s="60"/>
      <c r="D93" s="299"/>
      <c r="E93" s="299"/>
      <c r="F93" s="60"/>
      <c r="G93" s="287">
        <f>出入金!AL93</f>
        <v>0</v>
      </c>
      <c r="H93" s="287">
        <f>出入金!AM93</f>
        <v>0</v>
      </c>
      <c r="I93" s="34">
        <f>出入金!C93</f>
        <v>4.4177777777777795E-2</v>
      </c>
      <c r="J93" s="34"/>
      <c r="K93" s="60"/>
      <c r="L93" s="78"/>
      <c r="M93" s="60"/>
      <c r="N93" s="60"/>
      <c r="O93" s="60"/>
      <c r="P93" s="60"/>
      <c r="Q93" s="60"/>
      <c r="R93" s="60"/>
      <c r="S93" s="60"/>
      <c r="T93" s="288"/>
      <c r="U93" s="288"/>
    </row>
    <row r="94" spans="1:21">
      <c r="A94" s="115">
        <v>44288</v>
      </c>
      <c r="B94" s="60"/>
      <c r="C94" s="60"/>
      <c r="D94" s="299"/>
      <c r="E94" s="299"/>
      <c r="F94" s="60"/>
      <c r="G94" s="287">
        <f>出入金!AL94</f>
        <v>0</v>
      </c>
      <c r="H94" s="287">
        <f>出入金!AM94</f>
        <v>0</v>
      </c>
      <c r="I94" s="34">
        <f>出入金!C94</f>
        <v>4.4156250000000022E-2</v>
      </c>
      <c r="J94" s="34"/>
      <c r="K94" s="60"/>
      <c r="L94" s="78"/>
      <c r="M94" s="60"/>
      <c r="N94" s="60"/>
      <c r="O94" s="60"/>
      <c r="P94" s="60"/>
      <c r="Q94" s="60"/>
      <c r="R94" s="60"/>
      <c r="S94" s="60"/>
      <c r="T94" s="288"/>
      <c r="U94" s="288"/>
    </row>
    <row r="95" spans="1:21">
      <c r="A95" s="115">
        <v>44289</v>
      </c>
      <c r="B95" s="60"/>
      <c r="C95" s="60"/>
      <c r="D95" s="299"/>
      <c r="E95" s="299"/>
      <c r="F95" s="60"/>
      <c r="G95" s="287">
        <f>出入金!AL95</f>
        <v>0</v>
      </c>
      <c r="H95" s="287">
        <f>出入金!AM95</f>
        <v>0</v>
      </c>
      <c r="I95" s="34">
        <f>出入金!C95</f>
        <v>4.4135384615384639E-2</v>
      </c>
      <c r="J95" s="34"/>
      <c r="K95" s="60"/>
      <c r="L95" s="78"/>
      <c r="M95" s="60"/>
      <c r="N95" s="60"/>
      <c r="O95" s="60"/>
      <c r="P95" s="60"/>
      <c r="Q95" s="60"/>
      <c r="R95" s="60"/>
      <c r="S95" s="60"/>
      <c r="T95" s="288"/>
      <c r="U95" s="288"/>
    </row>
    <row r="96" spans="1:21">
      <c r="A96" s="115">
        <v>44290</v>
      </c>
      <c r="B96" s="60"/>
      <c r="C96" s="60"/>
      <c r="D96" s="299"/>
      <c r="E96" s="299"/>
      <c r="F96" s="60"/>
      <c r="G96" s="287">
        <f>出入金!AL96</f>
        <v>0</v>
      </c>
      <c r="H96" s="287">
        <f>出入金!AM96</f>
        <v>0</v>
      </c>
      <c r="I96" s="34">
        <f>出入金!C96</f>
        <v>4.4115151515151545E-2</v>
      </c>
      <c r="J96" s="34"/>
      <c r="K96" s="60"/>
      <c r="L96" s="78"/>
      <c r="M96" s="60"/>
      <c r="N96" s="60"/>
      <c r="O96" s="60"/>
      <c r="P96" s="60"/>
      <c r="Q96" s="60"/>
      <c r="R96" s="60"/>
      <c r="S96" s="60"/>
      <c r="T96" s="288"/>
      <c r="U96" s="288"/>
    </row>
    <row r="97" spans="1:21">
      <c r="A97" s="115">
        <v>44291</v>
      </c>
      <c r="B97" s="60"/>
      <c r="C97" s="60"/>
      <c r="D97" s="299"/>
      <c r="E97" s="299"/>
      <c r="F97" s="60"/>
      <c r="G97" s="287">
        <f>出入金!AL97</f>
        <v>0</v>
      </c>
      <c r="H97" s="287">
        <f>出入金!AM97</f>
        <v>0</v>
      </c>
      <c r="I97" s="34">
        <f>出入金!C97</f>
        <v>4.4095522388059728E-2</v>
      </c>
      <c r="J97" s="34"/>
      <c r="K97" s="60"/>
      <c r="L97" s="78"/>
      <c r="M97" s="60"/>
      <c r="N97" s="60"/>
      <c r="O97" s="60"/>
      <c r="P97" s="60"/>
      <c r="Q97" s="60"/>
      <c r="R97" s="60"/>
      <c r="S97" s="60"/>
      <c r="T97" s="288"/>
      <c r="U97" s="288"/>
    </row>
    <row r="98" spans="1:21">
      <c r="A98" s="115">
        <v>44292</v>
      </c>
      <c r="B98" s="60"/>
      <c r="C98" s="60"/>
      <c r="D98" s="299"/>
      <c r="E98" s="299"/>
      <c r="F98" s="60"/>
      <c r="G98" s="287">
        <f>出入金!AL98</f>
        <v>0</v>
      </c>
      <c r="H98" s="287">
        <f>出入金!AM98</f>
        <v>0</v>
      </c>
      <c r="I98" s="34">
        <f>出入金!C98</f>
        <v>4.4076470588235328E-2</v>
      </c>
      <c r="J98" s="34"/>
      <c r="K98" s="60"/>
      <c r="L98" s="78"/>
      <c r="M98" s="60"/>
      <c r="N98" s="60"/>
      <c r="O98" s="60"/>
      <c r="P98" s="60"/>
      <c r="Q98" s="60"/>
      <c r="R98" s="60"/>
      <c r="S98" s="60"/>
      <c r="T98" s="288"/>
      <c r="U98" s="288"/>
    </row>
    <row r="99" spans="1:21">
      <c r="A99" s="115">
        <v>44293</v>
      </c>
      <c r="B99" s="60"/>
      <c r="C99" s="60"/>
      <c r="D99" s="299"/>
      <c r="E99" s="299"/>
      <c r="F99" s="60"/>
      <c r="G99" s="287">
        <f>出入金!AL99</f>
        <v>0</v>
      </c>
      <c r="H99" s="287">
        <f>出入金!AM99</f>
        <v>0</v>
      </c>
      <c r="I99" s="34">
        <f>出入金!C99</f>
        <v>4.4057971014492783E-2</v>
      </c>
      <c r="J99" s="34"/>
      <c r="K99" s="60"/>
      <c r="L99" s="78"/>
      <c r="M99" s="60"/>
      <c r="N99" s="60"/>
      <c r="O99" s="60"/>
      <c r="P99" s="60"/>
      <c r="Q99" s="60"/>
      <c r="R99" s="60"/>
      <c r="S99" s="60"/>
      <c r="T99" s="288"/>
      <c r="U99" s="288"/>
    </row>
    <row r="100" spans="1:21">
      <c r="A100" s="115">
        <v>44294</v>
      </c>
      <c r="B100" s="60"/>
      <c r="C100" s="60"/>
      <c r="D100" s="299"/>
      <c r="E100" s="299"/>
      <c r="F100" s="60"/>
      <c r="G100" s="287">
        <f>出入金!AL100</f>
        <v>0</v>
      </c>
      <c r="H100" s="287">
        <f>出入金!AM100</f>
        <v>0</v>
      </c>
      <c r="I100" s="34">
        <f>出入金!C100</f>
        <v>4.4040000000000037E-2</v>
      </c>
      <c r="J100" s="34"/>
      <c r="K100" s="60"/>
      <c r="L100" s="78"/>
      <c r="M100" s="60"/>
      <c r="N100" s="60"/>
      <c r="O100" s="60"/>
      <c r="P100" s="60"/>
      <c r="Q100" s="60"/>
      <c r="R100" s="60"/>
      <c r="S100" s="60"/>
      <c r="T100" s="288"/>
      <c r="U100" s="288"/>
    </row>
    <row r="101" spans="1:21">
      <c r="A101" s="115">
        <v>44295</v>
      </c>
      <c r="B101" s="60"/>
      <c r="C101" s="60"/>
      <c r="D101" s="299"/>
      <c r="E101" s="299"/>
      <c r="F101" s="60"/>
      <c r="G101" s="287">
        <f>出入金!AL101</f>
        <v>0</v>
      </c>
      <c r="H101" s="287">
        <f>出入金!AM101</f>
        <v>0</v>
      </c>
      <c r="I101" s="34">
        <f>出入金!C101</f>
        <v>4.4022535211267644E-2</v>
      </c>
      <c r="J101" s="34"/>
      <c r="K101" s="60"/>
      <c r="L101" s="78"/>
      <c r="M101" s="60"/>
      <c r="N101" s="60"/>
      <c r="O101" s="60"/>
      <c r="P101" s="60"/>
      <c r="Q101" s="60"/>
      <c r="R101" s="60"/>
      <c r="S101" s="60"/>
      <c r="T101" s="288"/>
      <c r="U101" s="288"/>
    </row>
    <row r="102" spans="1:21">
      <c r="A102" s="115">
        <v>44296</v>
      </c>
      <c r="B102" s="60"/>
      <c r="C102" s="60"/>
      <c r="D102" s="299"/>
      <c r="E102" s="299"/>
      <c r="F102" s="60"/>
      <c r="G102" s="287">
        <f>出入金!AL102</f>
        <v>0</v>
      </c>
      <c r="H102" s="287">
        <f>出入金!AM102</f>
        <v>0</v>
      </c>
      <c r="I102" s="34">
        <f>出入金!C102</f>
        <v>4.4005555555555596E-2</v>
      </c>
      <c r="J102" s="34"/>
      <c r="K102" s="60"/>
      <c r="L102" s="78"/>
      <c r="M102" s="60"/>
      <c r="N102" s="60"/>
      <c r="O102" s="60"/>
      <c r="P102" s="60"/>
      <c r="Q102" s="60"/>
      <c r="R102" s="60"/>
      <c r="S102" s="60"/>
      <c r="T102" s="288"/>
      <c r="U102" s="288"/>
    </row>
    <row r="103" spans="1:21">
      <c r="A103" s="115">
        <v>44297</v>
      </c>
      <c r="B103" s="60"/>
      <c r="C103" s="60"/>
      <c r="D103" s="299"/>
      <c r="E103" s="299"/>
      <c r="F103" s="60"/>
      <c r="G103" s="287">
        <f>出入金!AL103</f>
        <v>0</v>
      </c>
      <c r="H103" s="287">
        <f>出入金!AM103</f>
        <v>0</v>
      </c>
      <c r="I103" s="34">
        <f>出入金!C103</f>
        <v>4.3989041095890448E-2</v>
      </c>
      <c r="J103" s="34"/>
      <c r="K103" s="60"/>
      <c r="L103" s="78"/>
      <c r="M103" s="60"/>
      <c r="N103" s="60"/>
      <c r="O103" s="60"/>
      <c r="P103" s="60"/>
      <c r="Q103" s="60"/>
      <c r="R103" s="60"/>
      <c r="S103" s="60"/>
      <c r="T103" s="288"/>
      <c r="U103" s="288"/>
    </row>
    <row r="104" spans="1:21">
      <c r="A104" s="115">
        <v>44298</v>
      </c>
      <c r="B104" s="60"/>
      <c r="C104" s="60"/>
      <c r="D104" s="299"/>
      <c r="E104" s="299"/>
      <c r="F104" s="60"/>
      <c r="G104" s="287">
        <f>出入金!AL104</f>
        <v>0</v>
      </c>
      <c r="H104" s="287">
        <f>出入金!AM104</f>
        <v>0</v>
      </c>
      <c r="I104" s="34">
        <f>出入金!C104</f>
        <v>4.3972972972973014E-2</v>
      </c>
      <c r="J104" s="34"/>
      <c r="K104" s="60"/>
      <c r="L104" s="78"/>
      <c r="M104" s="60"/>
      <c r="N104" s="60"/>
      <c r="O104" s="60"/>
      <c r="P104" s="60"/>
      <c r="Q104" s="60"/>
      <c r="R104" s="60"/>
      <c r="S104" s="60"/>
      <c r="T104" s="288"/>
      <c r="U104" s="288"/>
    </row>
    <row r="105" spans="1:21">
      <c r="A105" s="115">
        <v>44299</v>
      </c>
      <c r="B105" s="60"/>
      <c r="C105" s="60"/>
      <c r="D105" s="299"/>
      <c r="E105" s="299"/>
      <c r="F105" s="60"/>
      <c r="G105" s="287">
        <f>出入金!AL105</f>
        <v>0</v>
      </c>
      <c r="H105" s="287">
        <f>出入金!AM105</f>
        <v>0</v>
      </c>
      <c r="I105" s="34">
        <f>出入金!C105</f>
        <v>4.3957333333333376E-2</v>
      </c>
      <c r="J105" s="34"/>
      <c r="K105" s="60"/>
      <c r="L105" s="78"/>
      <c r="M105" s="60"/>
      <c r="N105" s="60"/>
      <c r="O105" s="60"/>
      <c r="P105" s="60"/>
      <c r="Q105" s="60"/>
      <c r="R105" s="60"/>
      <c r="S105" s="60"/>
      <c r="T105" s="288"/>
      <c r="U105" s="288"/>
    </row>
    <row r="106" spans="1:21">
      <c r="A106" s="115">
        <v>44300</v>
      </c>
      <c r="B106" s="60"/>
      <c r="C106" s="60"/>
      <c r="D106" s="299"/>
      <c r="E106" s="299"/>
      <c r="F106" s="60"/>
      <c r="G106" s="287">
        <f>出入金!AL106</f>
        <v>0</v>
      </c>
      <c r="H106" s="287">
        <f>出入金!AM106</f>
        <v>0</v>
      </c>
      <c r="I106" s="34">
        <f>出入金!C106</f>
        <v>4.3942105263157942E-2</v>
      </c>
      <c r="J106" s="34"/>
      <c r="K106" s="60"/>
      <c r="L106" s="78"/>
      <c r="M106" s="60"/>
      <c r="N106" s="60"/>
      <c r="O106" s="60"/>
      <c r="P106" s="60"/>
      <c r="Q106" s="60"/>
      <c r="R106" s="60"/>
      <c r="S106" s="60"/>
      <c r="T106" s="288"/>
      <c r="U106" s="288"/>
    </row>
    <row r="107" spans="1:21">
      <c r="A107" s="115">
        <v>44301</v>
      </c>
      <c r="B107" s="60"/>
      <c r="C107" s="60"/>
      <c r="D107" s="299"/>
      <c r="E107" s="299"/>
      <c r="F107" s="60"/>
      <c r="G107" s="287">
        <f>出入金!AL107</f>
        <v>0</v>
      </c>
      <c r="H107" s="287">
        <f>出入金!AM107</f>
        <v>0</v>
      </c>
      <c r="I107" s="34">
        <f>出入金!C107</f>
        <v>4.3927272727272773E-2</v>
      </c>
      <c r="J107" s="34"/>
      <c r="K107" s="60"/>
      <c r="L107" s="78"/>
      <c r="M107" s="60"/>
      <c r="N107" s="60"/>
      <c r="O107" s="60"/>
      <c r="P107" s="60"/>
      <c r="Q107" s="60"/>
      <c r="R107" s="60"/>
      <c r="S107" s="60"/>
      <c r="T107" s="288"/>
      <c r="U107" s="288"/>
    </row>
    <row r="108" spans="1:21">
      <c r="A108" s="115">
        <v>44302</v>
      </c>
      <c r="B108" s="60"/>
      <c r="C108" s="60"/>
      <c r="D108" s="299"/>
      <c r="E108" s="299"/>
      <c r="F108" s="60"/>
      <c r="G108" s="287">
        <f>出入金!AL108</f>
        <v>0</v>
      </c>
      <c r="H108" s="287">
        <f>出入金!AM108</f>
        <v>0</v>
      </c>
      <c r="I108" s="34">
        <f>出入金!C108</f>
        <v>4.3912820512820562E-2</v>
      </c>
      <c r="J108" s="34"/>
      <c r="K108" s="60"/>
      <c r="L108" s="78"/>
      <c r="M108" s="60"/>
      <c r="N108" s="60"/>
      <c r="O108" s="60"/>
      <c r="P108" s="60"/>
      <c r="Q108" s="60"/>
      <c r="R108" s="60"/>
      <c r="S108" s="60"/>
      <c r="T108" s="288"/>
      <c r="U108" s="288"/>
    </row>
    <row r="109" spans="1:21">
      <c r="A109" s="115">
        <v>44303</v>
      </c>
      <c r="B109" s="60"/>
      <c r="C109" s="60"/>
      <c r="D109" s="299"/>
      <c r="E109" s="299"/>
      <c r="F109" s="60"/>
      <c r="G109" s="287">
        <f>出入金!AL109</f>
        <v>0</v>
      </c>
      <c r="H109" s="287">
        <f>出入金!AM109</f>
        <v>0</v>
      </c>
      <c r="I109" s="34">
        <f>出入金!C109</f>
        <v>4.3898734177215237E-2</v>
      </c>
      <c r="J109" s="34"/>
      <c r="K109" s="60"/>
      <c r="L109" s="78"/>
      <c r="M109" s="60"/>
      <c r="N109" s="60"/>
      <c r="O109" s="60"/>
      <c r="P109" s="60"/>
      <c r="Q109" s="60"/>
      <c r="R109" s="60"/>
      <c r="S109" s="60"/>
      <c r="T109" s="288"/>
      <c r="U109" s="288"/>
    </row>
    <row r="110" spans="1:21">
      <c r="A110" s="115">
        <v>44304</v>
      </c>
      <c r="B110" s="60"/>
      <c r="C110" s="60"/>
      <c r="D110" s="299"/>
      <c r="E110" s="299"/>
      <c r="F110" s="60"/>
      <c r="G110" s="287">
        <f>出入金!AL110</f>
        <v>0</v>
      </c>
      <c r="H110" s="287">
        <f>出入金!AM110</f>
        <v>0</v>
      </c>
      <c r="I110" s="34">
        <f>出入金!C110</f>
        <v>4.3885000000000049E-2</v>
      </c>
      <c r="J110" s="34"/>
      <c r="K110" s="60"/>
      <c r="L110" s="78"/>
      <c r="M110" s="60"/>
      <c r="N110" s="60"/>
      <c r="O110" s="60"/>
      <c r="P110" s="60"/>
      <c r="Q110" s="60"/>
      <c r="R110" s="60"/>
      <c r="S110" s="60"/>
      <c r="T110" s="288"/>
      <c r="U110" s="288"/>
    </row>
    <row r="111" spans="1:21">
      <c r="A111" s="115">
        <v>44305</v>
      </c>
      <c r="B111" s="60"/>
      <c r="C111" s="60"/>
      <c r="D111" s="299"/>
      <c r="E111" s="299"/>
      <c r="F111" s="60"/>
      <c r="G111" s="287">
        <f>出入金!AL111</f>
        <v>0</v>
      </c>
      <c r="H111" s="287">
        <f>出入金!AM111</f>
        <v>0</v>
      </c>
      <c r="I111" s="34">
        <f>出入金!C111</f>
        <v>4.3871604938271656E-2</v>
      </c>
      <c r="J111" s="34"/>
      <c r="K111" s="60"/>
      <c r="L111" s="78"/>
      <c r="M111" s="60"/>
      <c r="N111" s="60"/>
      <c r="O111" s="60"/>
      <c r="P111" s="60"/>
      <c r="Q111" s="60"/>
      <c r="R111" s="60"/>
      <c r="S111" s="60"/>
      <c r="T111" s="288"/>
      <c r="U111" s="288"/>
    </row>
    <row r="112" spans="1:21">
      <c r="A112" s="115">
        <v>44306</v>
      </c>
      <c r="B112" s="60"/>
      <c r="C112" s="60"/>
      <c r="D112" s="299"/>
      <c r="E112" s="299"/>
      <c r="F112" s="60"/>
      <c r="G112" s="287">
        <f>出入金!AL112</f>
        <v>0</v>
      </c>
      <c r="H112" s="287">
        <f>出入金!AM112</f>
        <v>0</v>
      </c>
      <c r="I112" s="34">
        <f>出入金!C112</f>
        <v>4.3858536585365905E-2</v>
      </c>
      <c r="J112" s="34"/>
      <c r="K112" s="60"/>
      <c r="L112" s="78"/>
      <c r="M112" s="60"/>
      <c r="N112" s="60"/>
      <c r="O112" s="60"/>
      <c r="P112" s="60"/>
      <c r="Q112" s="60"/>
      <c r="R112" s="60"/>
      <c r="S112" s="60"/>
      <c r="T112" s="288"/>
      <c r="U112" s="288"/>
    </row>
    <row r="113" spans="1:21">
      <c r="A113" s="115">
        <v>44307</v>
      </c>
      <c r="B113" s="60"/>
      <c r="C113" s="60"/>
      <c r="D113" s="299"/>
      <c r="E113" s="299"/>
      <c r="F113" s="60"/>
      <c r="G113" s="287">
        <f>出入金!AL113</f>
        <v>0</v>
      </c>
      <c r="H113" s="287">
        <f>出入金!AM113</f>
        <v>0</v>
      </c>
      <c r="I113" s="34">
        <f>出入金!C113</f>
        <v>4.3845783132530174E-2</v>
      </c>
      <c r="J113" s="34"/>
      <c r="K113" s="60"/>
      <c r="L113" s="78"/>
      <c r="M113" s="60"/>
      <c r="N113" s="60"/>
      <c r="O113" s="60"/>
      <c r="P113" s="60"/>
      <c r="Q113" s="60"/>
      <c r="R113" s="60"/>
      <c r="S113" s="60"/>
      <c r="T113" s="288"/>
      <c r="U113" s="288"/>
    </row>
    <row r="114" spans="1:21">
      <c r="A114" s="115">
        <v>44308</v>
      </c>
      <c r="B114" s="60"/>
      <c r="C114" s="60"/>
      <c r="D114" s="299"/>
      <c r="E114" s="299"/>
      <c r="F114" s="60"/>
      <c r="G114" s="287">
        <f>出入金!AL114</f>
        <v>0</v>
      </c>
      <c r="H114" s="287">
        <f>出入金!AM114</f>
        <v>0</v>
      </c>
      <c r="I114" s="34">
        <f>出入金!C114</f>
        <v>4.3833333333333391E-2</v>
      </c>
      <c r="J114" s="34"/>
      <c r="K114" s="60"/>
      <c r="L114" s="78"/>
      <c r="M114" s="60"/>
      <c r="N114" s="60"/>
      <c r="O114" s="60"/>
      <c r="P114" s="60"/>
      <c r="Q114" s="60"/>
      <c r="R114" s="60"/>
      <c r="S114" s="60"/>
      <c r="T114" s="288"/>
      <c r="U114" s="288"/>
    </row>
    <row r="115" spans="1:21">
      <c r="A115" s="115">
        <v>44309</v>
      </c>
      <c r="B115" s="60"/>
      <c r="C115" s="60"/>
      <c r="D115" s="299"/>
      <c r="E115" s="299"/>
      <c r="F115" s="60"/>
      <c r="G115" s="287">
        <f>出入金!AL115</f>
        <v>0</v>
      </c>
      <c r="H115" s="287">
        <f>出入金!AM115</f>
        <v>0</v>
      </c>
      <c r="I115" s="34">
        <f>出入金!C115</f>
        <v>4.3821176470588294E-2</v>
      </c>
      <c r="J115" s="34"/>
      <c r="K115" s="60"/>
      <c r="L115" s="78"/>
      <c r="M115" s="60"/>
      <c r="N115" s="60"/>
      <c r="O115" s="60"/>
      <c r="P115" s="60"/>
      <c r="Q115" s="60"/>
      <c r="R115" s="60"/>
      <c r="S115" s="60"/>
      <c r="T115" s="288"/>
      <c r="U115" s="288"/>
    </row>
    <row r="116" spans="1:21">
      <c r="A116" s="115">
        <v>44310</v>
      </c>
      <c r="B116" s="60"/>
      <c r="C116" s="60"/>
      <c r="D116" s="299"/>
      <c r="E116" s="299"/>
      <c r="F116" s="60"/>
      <c r="G116" s="287">
        <f>出入金!AL116</f>
        <v>0</v>
      </c>
      <c r="H116" s="287">
        <f>出入金!AM116</f>
        <v>0</v>
      </c>
      <c r="I116" s="34">
        <f>出入金!C116</f>
        <v>4.3809302325581452E-2</v>
      </c>
      <c r="J116" s="34"/>
      <c r="K116" s="60"/>
      <c r="L116" s="78"/>
      <c r="M116" s="60"/>
      <c r="N116" s="60"/>
      <c r="O116" s="60"/>
      <c r="P116" s="60"/>
      <c r="Q116" s="60"/>
      <c r="R116" s="60"/>
      <c r="S116" s="60"/>
      <c r="T116" s="288"/>
      <c r="U116" s="288"/>
    </row>
    <row r="117" spans="1:21">
      <c r="A117" s="115">
        <v>44311</v>
      </c>
      <c r="B117" s="60"/>
      <c r="C117" s="60"/>
      <c r="D117" s="299"/>
      <c r="E117" s="299"/>
      <c r="F117" s="60"/>
      <c r="G117" s="287">
        <f>出入金!AL117</f>
        <v>0</v>
      </c>
      <c r="H117" s="287">
        <f>出入金!AM117</f>
        <v>0</v>
      </c>
      <c r="I117" s="34">
        <f>出入金!C117</f>
        <v>4.3797701149425348E-2</v>
      </c>
      <c r="J117" s="34"/>
      <c r="K117" s="60"/>
      <c r="L117" s="78"/>
      <c r="M117" s="60"/>
      <c r="N117" s="60"/>
      <c r="O117" s="60"/>
      <c r="P117" s="60"/>
      <c r="Q117" s="60"/>
      <c r="R117" s="60"/>
      <c r="S117" s="60"/>
      <c r="T117" s="288"/>
      <c r="U117" s="288"/>
    </row>
    <row r="118" spans="1:21">
      <c r="A118" s="115">
        <v>44312</v>
      </c>
      <c r="B118" s="60"/>
      <c r="C118" s="60"/>
      <c r="D118" s="299"/>
      <c r="E118" s="299"/>
      <c r="F118" s="60"/>
      <c r="G118" s="287">
        <f>出入金!AL118</f>
        <v>0</v>
      </c>
      <c r="H118" s="287">
        <f>出入金!AM118</f>
        <v>0</v>
      </c>
      <c r="I118" s="34">
        <f>出入金!C118</f>
        <v>4.37863636363637E-2</v>
      </c>
      <c r="J118" s="34"/>
      <c r="K118" s="60"/>
      <c r="L118" s="78"/>
      <c r="M118" s="60"/>
      <c r="N118" s="60"/>
      <c r="O118" s="60"/>
      <c r="P118" s="60"/>
      <c r="Q118" s="60"/>
      <c r="R118" s="60"/>
      <c r="S118" s="60"/>
      <c r="T118" s="288"/>
      <c r="U118" s="288"/>
    </row>
    <row r="119" spans="1:21">
      <c r="A119" s="115">
        <v>44313</v>
      </c>
      <c r="B119" s="60"/>
      <c r="C119" s="60"/>
      <c r="D119" s="299"/>
      <c r="E119" s="299"/>
      <c r="F119" s="60"/>
      <c r="G119" s="287">
        <f>出入金!AL119</f>
        <v>0</v>
      </c>
      <c r="H119" s="287">
        <f>出入金!AM119</f>
        <v>0</v>
      </c>
      <c r="I119" s="34">
        <f>出入金!C119</f>
        <v>4.3775280898876466E-2</v>
      </c>
      <c r="J119" s="34"/>
      <c r="K119" s="60"/>
      <c r="L119" s="78"/>
      <c r="M119" s="60"/>
      <c r="N119" s="60"/>
      <c r="O119" s="60"/>
      <c r="P119" s="60"/>
      <c r="Q119" s="60"/>
      <c r="R119" s="60"/>
      <c r="S119" s="60"/>
      <c r="T119" s="288"/>
      <c r="U119" s="288"/>
    </row>
    <row r="120" spans="1:21">
      <c r="A120" s="115">
        <v>44314</v>
      </c>
      <c r="B120" s="60"/>
      <c r="C120" s="60"/>
      <c r="D120" s="299"/>
      <c r="E120" s="299"/>
      <c r="F120" s="60"/>
      <c r="G120" s="287">
        <f>出入金!AL120</f>
        <v>0</v>
      </c>
      <c r="H120" s="287">
        <f>出入金!AM120</f>
        <v>0</v>
      </c>
      <c r="I120" s="34">
        <f>出入金!C120</f>
        <v>4.3764444444444509E-2</v>
      </c>
      <c r="J120" s="34"/>
      <c r="K120" s="60"/>
      <c r="L120" s="78"/>
      <c r="M120" s="60"/>
      <c r="N120" s="60"/>
      <c r="O120" s="60"/>
      <c r="P120" s="60"/>
      <c r="Q120" s="60"/>
      <c r="R120" s="60"/>
      <c r="S120" s="60"/>
      <c r="T120" s="288"/>
      <c r="U120" s="288"/>
    </row>
    <row r="121" spans="1:21">
      <c r="A121" s="115">
        <v>44315</v>
      </c>
      <c r="B121" s="60"/>
      <c r="C121" s="60"/>
      <c r="D121" s="299"/>
      <c r="E121" s="299"/>
      <c r="F121" s="60"/>
      <c r="G121" s="287">
        <f>出入金!AL121</f>
        <v>0</v>
      </c>
      <c r="H121" s="287">
        <f>出入金!AM121</f>
        <v>0</v>
      </c>
      <c r="I121" s="34">
        <f>出入金!C121</f>
        <v>4.375384615384622E-2</v>
      </c>
      <c r="J121" s="34"/>
      <c r="K121" s="60"/>
      <c r="L121" s="78"/>
      <c r="M121" s="60"/>
      <c r="N121" s="60"/>
      <c r="O121" s="60"/>
      <c r="P121" s="60"/>
      <c r="Q121" s="60"/>
      <c r="R121" s="60"/>
      <c r="S121" s="60"/>
      <c r="T121" s="288"/>
      <c r="U121" s="288"/>
    </row>
    <row r="122" spans="1:21">
      <c r="A122" s="115">
        <v>44316</v>
      </c>
      <c r="B122" s="60"/>
      <c r="C122" s="60"/>
      <c r="D122" s="299"/>
      <c r="E122" s="299"/>
      <c r="F122" s="60"/>
      <c r="G122" s="287">
        <f>出入金!AL122</f>
        <v>0</v>
      </c>
      <c r="H122" s="287">
        <f>出入金!AM122</f>
        <v>0</v>
      </c>
      <c r="I122" s="34">
        <f>出入金!C122</f>
        <v>4.3743478260869634E-2</v>
      </c>
      <c r="J122" s="34"/>
      <c r="K122" s="60"/>
      <c r="L122" s="78"/>
      <c r="M122" s="60"/>
      <c r="N122" s="60"/>
      <c r="O122" s="60"/>
      <c r="P122" s="60"/>
      <c r="Q122" s="60"/>
      <c r="R122" s="60"/>
      <c r="S122" s="60"/>
      <c r="T122" s="288"/>
      <c r="U122" s="288"/>
    </row>
    <row r="123" spans="1:21">
      <c r="A123" s="115">
        <v>44317</v>
      </c>
      <c r="B123" s="60"/>
      <c r="C123" s="60"/>
      <c r="D123" s="299"/>
      <c r="E123" s="299"/>
      <c r="F123" s="60"/>
      <c r="G123" s="287">
        <f>出入金!AL123</f>
        <v>0</v>
      </c>
      <c r="H123" s="287">
        <f>出入金!AM123</f>
        <v>0</v>
      </c>
      <c r="I123" s="34">
        <f>出入金!C123</f>
        <v>4.3730107526881792E-2</v>
      </c>
      <c r="J123" s="34"/>
      <c r="K123" s="60"/>
      <c r="L123" s="78"/>
      <c r="M123" s="60"/>
      <c r="N123" s="60"/>
      <c r="O123" s="60"/>
      <c r="P123" s="60"/>
      <c r="Q123" s="60"/>
      <c r="R123" s="60"/>
      <c r="S123" s="60"/>
      <c r="T123" s="288"/>
      <c r="U123" s="288"/>
    </row>
    <row r="124" spans="1:21">
      <c r="A124" s="115">
        <v>44318</v>
      </c>
      <c r="B124" s="60"/>
      <c r="C124" s="60"/>
      <c r="D124" s="299"/>
      <c r="E124" s="299"/>
      <c r="F124" s="60"/>
      <c r="G124" s="287">
        <f>出入金!AL124</f>
        <v>0</v>
      </c>
      <c r="H124" s="287">
        <f>出入金!AM124</f>
        <v>0</v>
      </c>
      <c r="I124" s="34">
        <f>出入金!C124</f>
        <v>4.3717021276595817E-2</v>
      </c>
      <c r="J124" s="34"/>
      <c r="K124" s="60"/>
      <c r="L124" s="78"/>
      <c r="M124" s="60"/>
      <c r="N124" s="60"/>
      <c r="O124" s="60"/>
      <c r="P124" s="60"/>
      <c r="Q124" s="60"/>
      <c r="R124" s="60"/>
      <c r="S124" s="60"/>
      <c r="T124" s="288"/>
      <c r="U124" s="288"/>
    </row>
    <row r="125" spans="1:21">
      <c r="A125" s="115">
        <v>44319</v>
      </c>
      <c r="B125" s="60"/>
      <c r="C125" s="60"/>
      <c r="D125" s="299"/>
      <c r="E125" s="299"/>
      <c r="F125" s="60"/>
      <c r="G125" s="287">
        <f>出入金!AL125</f>
        <v>0</v>
      </c>
      <c r="H125" s="287">
        <f>出入金!AM125</f>
        <v>0</v>
      </c>
      <c r="I125" s="34">
        <f>出入金!C125</f>
        <v>4.3704210526315866E-2</v>
      </c>
      <c r="J125" s="34"/>
      <c r="K125" s="60"/>
      <c r="L125" s="78"/>
      <c r="M125" s="60"/>
      <c r="N125" s="60"/>
      <c r="O125" s="60"/>
      <c r="P125" s="60"/>
      <c r="Q125" s="60"/>
      <c r="R125" s="60"/>
      <c r="S125" s="60"/>
      <c r="T125" s="288"/>
      <c r="U125" s="288"/>
    </row>
    <row r="126" spans="1:21">
      <c r="A126" s="115">
        <v>44320</v>
      </c>
      <c r="B126" s="60"/>
      <c r="C126" s="60"/>
      <c r="D126" s="299"/>
      <c r="E126" s="299"/>
      <c r="F126" s="60"/>
      <c r="G126" s="287">
        <f>出入金!AL126</f>
        <v>0</v>
      </c>
      <c r="H126" s="287">
        <f>出入金!AM126</f>
        <v>0</v>
      </c>
      <c r="I126" s="34">
        <f>出入金!C126</f>
        <v>4.3691666666666747E-2</v>
      </c>
      <c r="J126" s="34"/>
      <c r="K126" s="60"/>
      <c r="L126" s="78"/>
      <c r="M126" s="60"/>
      <c r="N126" s="60"/>
      <c r="O126" s="60"/>
      <c r="P126" s="60"/>
      <c r="Q126" s="60"/>
      <c r="R126" s="60"/>
      <c r="S126" s="60"/>
      <c r="T126" s="288"/>
      <c r="U126" s="288"/>
    </row>
    <row r="127" spans="1:21">
      <c r="A127" s="115">
        <v>44321</v>
      </c>
      <c r="B127" s="60"/>
      <c r="C127" s="60"/>
      <c r="D127" s="299"/>
      <c r="E127" s="299"/>
      <c r="F127" s="60"/>
      <c r="G127" s="287">
        <f>出入金!AL127</f>
        <v>0</v>
      </c>
      <c r="H127" s="287">
        <f>出入金!AM127</f>
        <v>0</v>
      </c>
      <c r="I127" s="34">
        <f>出入金!C127</f>
        <v>4.3679381443299053E-2</v>
      </c>
      <c r="J127" s="34"/>
      <c r="K127" s="60"/>
      <c r="L127" s="78"/>
      <c r="M127" s="60"/>
      <c r="N127" s="60"/>
      <c r="O127" s="60"/>
      <c r="P127" s="60"/>
      <c r="Q127" s="60"/>
      <c r="R127" s="60"/>
      <c r="S127" s="60"/>
      <c r="T127" s="288"/>
      <c r="U127" s="288"/>
    </row>
    <row r="128" spans="1:21">
      <c r="A128" s="115">
        <v>44322</v>
      </c>
      <c r="B128" s="60"/>
      <c r="C128" s="60"/>
      <c r="D128" s="299"/>
      <c r="E128" s="299"/>
      <c r="F128" s="60"/>
      <c r="G128" s="287">
        <f>出入金!AL128</f>
        <v>0</v>
      </c>
      <c r="H128" s="287">
        <f>出入金!AM128</f>
        <v>0</v>
      </c>
      <c r="I128" s="34">
        <f>出入金!C128</f>
        <v>4.3667346938775602E-2</v>
      </c>
      <c r="J128" s="34"/>
      <c r="K128" s="60"/>
      <c r="L128" s="78"/>
      <c r="M128" s="60"/>
      <c r="N128" s="60"/>
      <c r="O128" s="60"/>
      <c r="P128" s="60"/>
      <c r="Q128" s="60"/>
      <c r="R128" s="60"/>
      <c r="S128" s="60"/>
      <c r="T128" s="288"/>
      <c r="U128" s="288"/>
    </row>
    <row r="129" spans="1:21">
      <c r="A129" s="115">
        <v>44323</v>
      </c>
      <c r="B129" s="60"/>
      <c r="C129" s="60"/>
      <c r="D129" s="299"/>
      <c r="E129" s="299"/>
      <c r="F129" s="60"/>
      <c r="G129" s="287">
        <f>出入金!AL129</f>
        <v>0</v>
      </c>
      <c r="H129" s="287">
        <f>出入金!AM129</f>
        <v>0</v>
      </c>
      <c r="I129" s="34">
        <f>出入金!C129</f>
        <v>4.3655555555555649E-2</v>
      </c>
      <c r="J129" s="34"/>
      <c r="K129" s="60"/>
      <c r="L129" s="78"/>
      <c r="M129" s="60"/>
      <c r="N129" s="60"/>
      <c r="O129" s="60"/>
      <c r="P129" s="60"/>
      <c r="Q129" s="60"/>
      <c r="R129" s="60"/>
      <c r="S129" s="60"/>
      <c r="T129" s="288"/>
      <c r="U129" s="288"/>
    </row>
    <row r="130" spans="1:21">
      <c r="A130" s="115">
        <v>44324</v>
      </c>
      <c r="B130" s="60"/>
      <c r="C130" s="60"/>
      <c r="D130" s="299"/>
      <c r="E130" s="299"/>
      <c r="F130" s="60"/>
      <c r="G130" s="287">
        <f>出入金!AL130</f>
        <v>0</v>
      </c>
      <c r="H130" s="287">
        <f>出入金!AM130</f>
        <v>0</v>
      </c>
      <c r="I130" s="34">
        <f>出入金!C130</f>
        <v>4.3644000000000099E-2</v>
      </c>
      <c r="J130" s="34"/>
      <c r="K130" s="60"/>
      <c r="L130" s="78"/>
      <c r="M130" s="60"/>
      <c r="N130" s="60"/>
      <c r="O130" s="60"/>
      <c r="P130" s="60"/>
      <c r="Q130" s="60"/>
      <c r="R130" s="60"/>
      <c r="S130" s="60"/>
      <c r="T130" s="288"/>
      <c r="U130" s="288"/>
    </row>
    <row r="131" spans="1:21">
      <c r="A131" s="115">
        <v>44325</v>
      </c>
      <c r="B131" s="60"/>
      <c r="C131" s="60"/>
      <c r="D131" s="299"/>
      <c r="E131" s="299"/>
      <c r="F131" s="60"/>
      <c r="G131" s="287">
        <f>出入金!AL131</f>
        <v>0</v>
      </c>
      <c r="H131" s="287">
        <f>出入金!AM131</f>
        <v>0</v>
      </c>
      <c r="I131" s="34">
        <f>出入金!C131</f>
        <v>4.3632673267326831E-2</v>
      </c>
      <c r="J131" s="34"/>
      <c r="K131" s="60"/>
      <c r="L131" s="78"/>
      <c r="M131" s="60"/>
      <c r="N131" s="60"/>
      <c r="O131" s="60"/>
      <c r="P131" s="60"/>
      <c r="Q131" s="60"/>
      <c r="R131" s="60"/>
      <c r="S131" s="60"/>
      <c r="T131" s="288"/>
      <c r="U131" s="288"/>
    </row>
    <row r="132" spans="1:21">
      <c r="A132" s="115">
        <v>44326</v>
      </c>
      <c r="B132" s="60"/>
      <c r="C132" s="60"/>
      <c r="D132" s="299"/>
      <c r="E132" s="299"/>
      <c r="F132" s="60"/>
      <c r="G132" s="287">
        <f>出入金!AL132</f>
        <v>0</v>
      </c>
      <c r="H132" s="287">
        <f>出入金!AM132</f>
        <v>0</v>
      </c>
      <c r="I132" s="34">
        <f>出入金!C132</f>
        <v>4.3621568627451084E-2</v>
      </c>
      <c r="J132" s="34"/>
      <c r="K132" s="60"/>
      <c r="L132" s="78"/>
      <c r="M132" s="60"/>
      <c r="N132" s="60"/>
      <c r="O132" s="60"/>
      <c r="P132" s="60"/>
      <c r="Q132" s="60"/>
      <c r="R132" s="60"/>
      <c r="S132" s="60"/>
      <c r="T132" s="288"/>
      <c r="U132" s="288"/>
    </row>
    <row r="133" spans="1:21">
      <c r="A133" s="115">
        <v>44327</v>
      </c>
      <c r="B133" s="60"/>
      <c r="C133" s="60"/>
      <c r="D133" s="299"/>
      <c r="E133" s="299"/>
      <c r="F133" s="60"/>
      <c r="G133" s="287">
        <f>出入金!AL133</f>
        <v>0</v>
      </c>
      <c r="H133" s="287">
        <f>出入金!AM133</f>
        <v>0</v>
      </c>
      <c r="I133" s="34">
        <f>出入金!C133</f>
        <v>4.3610679611650591E-2</v>
      </c>
      <c r="J133" s="34"/>
      <c r="K133" s="60"/>
      <c r="L133" s="78"/>
      <c r="M133" s="60"/>
      <c r="N133" s="60"/>
      <c r="O133" s="60"/>
      <c r="P133" s="60"/>
      <c r="Q133" s="60"/>
      <c r="R133" s="60"/>
      <c r="S133" s="60"/>
      <c r="T133" s="288"/>
      <c r="U133" s="288"/>
    </row>
    <row r="134" spans="1:21">
      <c r="A134" s="115">
        <v>44328</v>
      </c>
      <c r="B134" s="60"/>
      <c r="C134" s="60"/>
      <c r="D134" s="299"/>
      <c r="E134" s="299"/>
      <c r="F134" s="60"/>
      <c r="G134" s="287">
        <f>出入金!AL134</f>
        <v>0</v>
      </c>
      <c r="H134" s="287">
        <f>出入金!AM134</f>
        <v>0</v>
      </c>
      <c r="I134" s="34">
        <f>出入金!C134</f>
        <v>4.3600000000000111E-2</v>
      </c>
      <c r="J134" s="34"/>
      <c r="K134" s="60"/>
      <c r="L134" s="78"/>
      <c r="M134" s="60"/>
      <c r="N134" s="60"/>
      <c r="O134" s="60"/>
      <c r="P134" s="60"/>
      <c r="Q134" s="60"/>
      <c r="R134" s="60"/>
      <c r="S134" s="60"/>
      <c r="T134" s="288"/>
      <c r="U134" s="288"/>
    </row>
    <row r="135" spans="1:21">
      <c r="A135" s="115">
        <v>44329</v>
      </c>
      <c r="B135" s="60"/>
      <c r="C135" s="60"/>
      <c r="D135" s="299"/>
      <c r="E135" s="299"/>
      <c r="F135" s="60"/>
      <c r="G135" s="287">
        <f>出入金!AL135</f>
        <v>0</v>
      </c>
      <c r="H135" s="287">
        <f>出入金!AM135</f>
        <v>0</v>
      </c>
      <c r="I135" s="34">
        <f>出入金!C135</f>
        <v>4.3589523809523918E-2</v>
      </c>
      <c r="J135" s="34"/>
      <c r="K135" s="60"/>
      <c r="L135" s="78"/>
      <c r="M135" s="60"/>
      <c r="N135" s="60"/>
      <c r="O135" s="60"/>
      <c r="P135" s="60"/>
      <c r="Q135" s="60"/>
      <c r="R135" s="60"/>
      <c r="S135" s="60"/>
      <c r="T135" s="288"/>
      <c r="U135" s="288"/>
    </row>
    <row r="136" spans="1:21">
      <c r="A136" s="115">
        <v>44330</v>
      </c>
      <c r="B136" s="60"/>
      <c r="C136" s="60"/>
      <c r="D136" s="299"/>
      <c r="E136" s="299"/>
      <c r="F136" s="60"/>
      <c r="G136" s="287">
        <f>出入金!AL136</f>
        <v>0</v>
      </c>
      <c r="H136" s="287">
        <f>出入金!AM136</f>
        <v>0</v>
      </c>
      <c r="I136" s="34">
        <f>出入金!C136</f>
        <v>4.3579245283018986E-2</v>
      </c>
      <c r="J136" s="34"/>
      <c r="K136" s="60"/>
      <c r="L136" s="78"/>
      <c r="M136" s="60"/>
      <c r="N136" s="60"/>
      <c r="O136" s="60"/>
      <c r="P136" s="60"/>
      <c r="Q136" s="60"/>
      <c r="R136" s="60"/>
      <c r="S136" s="60"/>
      <c r="T136" s="288"/>
      <c r="U136" s="288"/>
    </row>
    <row r="137" spans="1:21">
      <c r="A137" s="115">
        <v>44331</v>
      </c>
      <c r="B137" s="60"/>
      <c r="C137" s="60"/>
      <c r="D137" s="299"/>
      <c r="E137" s="299"/>
      <c r="F137" s="60"/>
      <c r="G137" s="287">
        <f>出入金!AL137</f>
        <v>0</v>
      </c>
      <c r="H137" s="287">
        <f>出入金!AM137</f>
        <v>0</v>
      </c>
      <c r="I137" s="34">
        <f>出入金!C137</f>
        <v>4.3569158878504793E-2</v>
      </c>
      <c r="J137" s="34"/>
      <c r="K137" s="60"/>
      <c r="L137" s="78"/>
      <c r="M137" s="60"/>
      <c r="N137" s="60"/>
      <c r="O137" s="60"/>
      <c r="P137" s="60"/>
      <c r="Q137" s="60"/>
      <c r="R137" s="60"/>
      <c r="S137" s="60"/>
      <c r="T137" s="288"/>
      <c r="U137" s="288"/>
    </row>
    <row r="138" spans="1:21">
      <c r="A138" s="115">
        <v>44332</v>
      </c>
      <c r="B138" s="60"/>
      <c r="C138" s="60"/>
      <c r="D138" s="299"/>
      <c r="E138" s="299"/>
      <c r="F138" s="60"/>
      <c r="G138" s="287">
        <f>出入金!AL138</f>
        <v>0</v>
      </c>
      <c r="H138" s="287">
        <f>出入金!AM138</f>
        <v>0</v>
      </c>
      <c r="I138" s="34">
        <f>出入金!C138</f>
        <v>4.3559259259259381E-2</v>
      </c>
      <c r="J138" s="34"/>
      <c r="K138" s="60"/>
      <c r="L138" s="78"/>
      <c r="M138" s="60"/>
      <c r="N138" s="60"/>
      <c r="O138" s="60"/>
      <c r="P138" s="60"/>
      <c r="Q138" s="60"/>
      <c r="R138" s="60"/>
      <c r="S138" s="60"/>
      <c r="T138" s="288"/>
      <c r="U138" s="288"/>
    </row>
    <row r="139" spans="1:21">
      <c r="A139" s="115">
        <v>44333</v>
      </c>
      <c r="B139" s="60"/>
      <c r="C139" s="60"/>
      <c r="D139" s="299"/>
      <c r="E139" s="299"/>
      <c r="F139" s="60"/>
      <c r="G139" s="287">
        <f>出入金!AL139</f>
        <v>0</v>
      </c>
      <c r="H139" s="287">
        <f>出入金!AM139</f>
        <v>0</v>
      </c>
      <c r="I139" s="34">
        <f>出入金!C139</f>
        <v>4.3549541284403796E-2</v>
      </c>
      <c r="J139" s="34"/>
      <c r="K139" s="60"/>
      <c r="L139" s="78"/>
      <c r="M139" s="60"/>
      <c r="N139" s="60"/>
      <c r="O139" s="60"/>
      <c r="P139" s="60"/>
      <c r="Q139" s="60"/>
      <c r="R139" s="60"/>
      <c r="S139" s="60"/>
      <c r="T139" s="288"/>
      <c r="U139" s="288"/>
    </row>
    <row r="140" spans="1:21">
      <c r="A140" s="115">
        <v>44334</v>
      </c>
      <c r="B140" s="60"/>
      <c r="C140" s="60"/>
      <c r="D140" s="299"/>
      <c r="E140" s="299"/>
      <c r="F140" s="60"/>
      <c r="G140" s="287">
        <f>出入金!AL140</f>
        <v>0</v>
      </c>
      <c r="H140" s="287">
        <f>出入金!AM140</f>
        <v>0</v>
      </c>
      <c r="I140" s="34">
        <f>出入金!C140</f>
        <v>4.3540000000000127E-2</v>
      </c>
      <c r="J140" s="34"/>
      <c r="K140" s="60"/>
      <c r="L140" s="78"/>
      <c r="M140" s="60"/>
      <c r="N140" s="60"/>
      <c r="O140" s="60"/>
      <c r="P140" s="60"/>
      <c r="Q140" s="60"/>
      <c r="R140" s="60"/>
      <c r="S140" s="60"/>
      <c r="T140" s="288"/>
      <c r="U140" s="288"/>
    </row>
    <row r="141" spans="1:21">
      <c r="A141" s="115">
        <v>44335</v>
      </c>
      <c r="B141" s="60"/>
      <c r="C141" s="60"/>
      <c r="D141" s="299"/>
      <c r="E141" s="299"/>
      <c r="F141" s="60"/>
      <c r="G141" s="287">
        <f>出入金!AL141</f>
        <v>0</v>
      </c>
      <c r="H141" s="287">
        <f>出入金!AM141</f>
        <v>0</v>
      </c>
      <c r="I141" s="34">
        <f>出入金!C141</f>
        <v>4.3530630630630757E-2</v>
      </c>
      <c r="J141" s="34"/>
      <c r="K141" s="60"/>
      <c r="L141" s="78"/>
      <c r="M141" s="60"/>
      <c r="N141" s="60"/>
      <c r="O141" s="60"/>
      <c r="P141" s="60"/>
      <c r="Q141" s="60"/>
      <c r="R141" s="60"/>
      <c r="S141" s="60"/>
      <c r="T141" s="288"/>
      <c r="U141" s="288"/>
    </row>
    <row r="142" spans="1:21">
      <c r="A142" s="115">
        <v>44336</v>
      </c>
      <c r="B142" s="60"/>
      <c r="C142" s="60"/>
      <c r="D142" s="299"/>
      <c r="E142" s="299"/>
      <c r="F142" s="60"/>
      <c r="G142" s="287">
        <f>出入金!AL142</f>
        <v>0</v>
      </c>
      <c r="H142" s="287">
        <f>出入金!AM142</f>
        <v>0</v>
      </c>
      <c r="I142" s="34">
        <f>出入金!C142</f>
        <v>4.3521428571428704E-2</v>
      </c>
      <c r="J142" s="34"/>
      <c r="K142" s="60"/>
      <c r="L142" s="78"/>
      <c r="M142" s="60"/>
      <c r="N142" s="60"/>
      <c r="O142" s="60"/>
      <c r="P142" s="60"/>
      <c r="Q142" s="60"/>
      <c r="R142" s="60"/>
      <c r="S142" s="60"/>
      <c r="T142" s="288"/>
      <c r="U142" s="288"/>
    </row>
    <row r="143" spans="1:21">
      <c r="A143" s="115">
        <v>44337</v>
      </c>
      <c r="B143" s="60"/>
      <c r="C143" s="60"/>
      <c r="D143" s="299"/>
      <c r="E143" s="299"/>
      <c r="F143" s="60"/>
      <c r="G143" s="287">
        <f>出入金!AL143</f>
        <v>0</v>
      </c>
      <c r="H143" s="287">
        <f>出入金!AM143</f>
        <v>0</v>
      </c>
      <c r="I143" s="34">
        <f>出入金!C143</f>
        <v>4.3512389380531105E-2</v>
      </c>
      <c r="J143" s="34"/>
      <c r="K143" s="60"/>
      <c r="L143" s="78"/>
      <c r="M143" s="60"/>
      <c r="N143" s="60"/>
      <c r="O143" s="60"/>
      <c r="P143" s="60"/>
      <c r="Q143" s="60"/>
      <c r="R143" s="60"/>
      <c r="S143" s="60"/>
      <c r="T143" s="288"/>
      <c r="U143" s="288"/>
    </row>
    <row r="144" spans="1:21">
      <c r="A144" s="115">
        <v>44338</v>
      </c>
      <c r="B144" s="60"/>
      <c r="C144" s="60"/>
      <c r="D144" s="299"/>
      <c r="E144" s="299"/>
      <c r="F144" s="60"/>
      <c r="G144" s="287">
        <f>出入金!AL144</f>
        <v>0</v>
      </c>
      <c r="H144" s="287">
        <f>出入金!AM144</f>
        <v>0</v>
      </c>
      <c r="I144" s="34">
        <f>出入金!C144</f>
        <v>4.3503508771929961E-2</v>
      </c>
      <c r="J144" s="34"/>
      <c r="K144" s="60"/>
      <c r="L144" s="78"/>
      <c r="M144" s="60"/>
      <c r="N144" s="60"/>
      <c r="O144" s="60"/>
      <c r="P144" s="60"/>
      <c r="Q144" s="60"/>
      <c r="R144" s="60"/>
      <c r="S144" s="60"/>
      <c r="T144" s="288"/>
      <c r="U144" s="288"/>
    </row>
    <row r="145" spans="1:21">
      <c r="A145" s="115">
        <v>44339</v>
      </c>
      <c r="B145" s="60"/>
      <c r="C145" s="60"/>
      <c r="D145" s="299"/>
      <c r="E145" s="299"/>
      <c r="F145" s="60"/>
      <c r="G145" s="287">
        <f>出入金!AL145</f>
        <v>0</v>
      </c>
      <c r="H145" s="287">
        <f>出入金!AM145</f>
        <v>0</v>
      </c>
      <c r="I145" s="34">
        <f>出入金!C145</f>
        <v>4.3494782608695791E-2</v>
      </c>
      <c r="J145" s="34"/>
      <c r="K145" s="60"/>
      <c r="L145" s="78"/>
      <c r="M145" s="60"/>
      <c r="N145" s="60"/>
      <c r="O145" s="60"/>
      <c r="P145" s="60"/>
      <c r="Q145" s="60"/>
      <c r="R145" s="60"/>
      <c r="S145" s="60"/>
      <c r="T145" s="288"/>
      <c r="U145" s="288"/>
    </row>
    <row r="146" spans="1:21">
      <c r="A146" s="115">
        <v>44340</v>
      </c>
      <c r="B146" s="60"/>
      <c r="C146" s="60"/>
      <c r="D146" s="299"/>
      <c r="E146" s="299"/>
      <c r="F146" s="60"/>
      <c r="G146" s="287">
        <f>出入金!AL146</f>
        <v>0</v>
      </c>
      <c r="H146" s="287">
        <f>出入金!AM146</f>
        <v>0</v>
      </c>
      <c r="I146" s="34">
        <f>出入金!C146</f>
        <v>4.3486206896551867E-2</v>
      </c>
      <c r="J146" s="34"/>
      <c r="K146" s="60"/>
      <c r="L146" s="78"/>
      <c r="M146" s="60"/>
      <c r="N146" s="60"/>
      <c r="O146" s="60"/>
      <c r="P146" s="60"/>
      <c r="Q146" s="60"/>
      <c r="R146" s="60"/>
      <c r="S146" s="60"/>
      <c r="T146" s="288"/>
      <c r="U146" s="288"/>
    </row>
    <row r="147" spans="1:21">
      <c r="A147" s="115">
        <v>44341</v>
      </c>
      <c r="B147" s="60"/>
      <c r="C147" s="60"/>
      <c r="D147" s="299"/>
      <c r="E147" s="299"/>
      <c r="F147" s="60"/>
      <c r="G147" s="287">
        <f>出入金!AL147</f>
        <v>0</v>
      </c>
      <c r="H147" s="287">
        <f>出入金!AM147</f>
        <v>0</v>
      </c>
      <c r="I147" s="34">
        <f>出入金!C147</f>
        <v>4.3477777777777921E-2</v>
      </c>
      <c r="J147" s="34"/>
      <c r="K147" s="60"/>
      <c r="L147" s="78"/>
      <c r="M147" s="60"/>
      <c r="N147" s="60"/>
      <c r="O147" s="60"/>
      <c r="P147" s="60"/>
      <c r="Q147" s="60"/>
      <c r="R147" s="60"/>
      <c r="S147" s="60"/>
      <c r="T147" s="288"/>
      <c r="U147" s="288"/>
    </row>
    <row r="148" spans="1:21">
      <c r="A148" s="115">
        <v>44342</v>
      </c>
      <c r="B148" s="60"/>
      <c r="C148" s="60"/>
      <c r="D148" s="299"/>
      <c r="E148" s="299"/>
      <c r="F148" s="60"/>
      <c r="G148" s="287">
        <f>出入金!AL148</f>
        <v>0</v>
      </c>
      <c r="H148" s="287">
        <f>出入金!AM148</f>
        <v>0</v>
      </c>
      <c r="I148" s="34">
        <f>出入金!C148</f>
        <v>4.3469491525423877E-2</v>
      </c>
      <c r="J148" s="34"/>
      <c r="K148" s="60"/>
      <c r="L148" s="78"/>
      <c r="M148" s="60"/>
      <c r="N148" s="60"/>
      <c r="O148" s="60"/>
      <c r="P148" s="60"/>
      <c r="Q148" s="60"/>
      <c r="R148" s="60"/>
      <c r="S148" s="60"/>
      <c r="T148" s="288"/>
      <c r="U148" s="288"/>
    </row>
    <row r="149" spans="1:21">
      <c r="A149" s="115">
        <v>44343</v>
      </c>
      <c r="B149" s="60"/>
      <c r="C149" s="60"/>
      <c r="D149" s="299"/>
      <c r="E149" s="299"/>
      <c r="F149" s="60"/>
      <c r="G149" s="287">
        <f>出入金!AL149</f>
        <v>0</v>
      </c>
      <c r="H149" s="287">
        <f>出入金!AM149</f>
        <v>0</v>
      </c>
      <c r="I149" s="34">
        <f>出入金!C149</f>
        <v>4.3461344537815277E-2</v>
      </c>
      <c r="J149" s="34"/>
      <c r="K149" s="60"/>
      <c r="L149" s="78"/>
      <c r="M149" s="60"/>
      <c r="N149" s="60"/>
      <c r="O149" s="60"/>
      <c r="P149" s="60"/>
      <c r="Q149" s="60"/>
      <c r="R149" s="60"/>
      <c r="S149" s="60"/>
      <c r="T149" s="288"/>
      <c r="U149" s="288"/>
    </row>
    <row r="150" spans="1:21">
      <c r="A150" s="115">
        <v>44344</v>
      </c>
      <c r="B150" s="60"/>
      <c r="C150" s="60"/>
      <c r="D150" s="299"/>
      <c r="E150" s="299"/>
      <c r="F150" s="60"/>
      <c r="G150" s="287">
        <f>出入金!AL150</f>
        <v>0</v>
      </c>
      <c r="H150" s="287">
        <f>出入金!AM150</f>
        <v>0</v>
      </c>
      <c r="I150" s="34">
        <f>出入金!C150</f>
        <v>4.3453333333333483E-2</v>
      </c>
      <c r="J150" s="34"/>
      <c r="K150" s="60"/>
      <c r="L150" s="78"/>
      <c r="M150" s="60"/>
      <c r="N150" s="60"/>
      <c r="O150" s="60"/>
      <c r="P150" s="60"/>
      <c r="Q150" s="60"/>
      <c r="R150" s="60"/>
      <c r="S150" s="60"/>
      <c r="T150" s="288"/>
      <c r="U150" s="288"/>
    </row>
    <row r="151" spans="1:21">
      <c r="A151" s="115">
        <v>44345</v>
      </c>
      <c r="B151" s="60"/>
      <c r="C151" s="60"/>
      <c r="D151" s="299"/>
      <c r="E151" s="299"/>
      <c r="F151" s="60"/>
      <c r="G151" s="287">
        <f>出入金!AL151</f>
        <v>0</v>
      </c>
      <c r="H151" s="287">
        <f>出入金!AM151</f>
        <v>0</v>
      </c>
      <c r="I151" s="34">
        <f>出入金!C151</f>
        <v>4.3445454545454697E-2</v>
      </c>
      <c r="J151" s="34"/>
      <c r="K151" s="60"/>
      <c r="L151" s="78"/>
      <c r="M151" s="60"/>
      <c r="N151" s="60"/>
      <c r="O151" s="60"/>
      <c r="P151" s="60"/>
      <c r="Q151" s="60"/>
      <c r="R151" s="60"/>
      <c r="S151" s="60"/>
      <c r="T151" s="288"/>
      <c r="U151" s="288"/>
    </row>
    <row r="152" spans="1:21">
      <c r="A152" s="115">
        <v>44346</v>
      </c>
      <c r="B152" s="60"/>
      <c r="C152" s="60"/>
      <c r="D152" s="299"/>
      <c r="E152" s="299"/>
      <c r="F152" s="60"/>
      <c r="G152" s="287">
        <f>出入金!AL152</f>
        <v>0</v>
      </c>
      <c r="H152" s="287">
        <f>出入金!AM152</f>
        <v>0</v>
      </c>
      <c r="I152" s="34">
        <f>出入金!C152</f>
        <v>4.3437704918032942E-2</v>
      </c>
      <c r="J152" s="34"/>
      <c r="K152" s="60"/>
      <c r="L152" s="78"/>
      <c r="M152" s="60"/>
      <c r="N152" s="60"/>
      <c r="O152" s="60"/>
      <c r="P152" s="60"/>
      <c r="Q152" s="60"/>
      <c r="R152" s="60"/>
      <c r="S152" s="60"/>
      <c r="T152" s="288"/>
      <c r="U152" s="288"/>
    </row>
    <row r="153" spans="1:21">
      <c r="A153" s="115">
        <v>44347</v>
      </c>
      <c r="B153" s="60"/>
      <c r="C153" s="60"/>
      <c r="D153" s="299"/>
      <c r="E153" s="299"/>
      <c r="F153" s="60"/>
      <c r="G153" s="287">
        <f>出入金!AL153</f>
        <v>0</v>
      </c>
      <c r="H153" s="287">
        <f>出入金!AM153</f>
        <v>0</v>
      </c>
      <c r="I153" s="34">
        <f>出入金!C153</f>
        <v>4.3430081300813168E-2</v>
      </c>
      <c r="J153" s="34"/>
      <c r="K153" s="60"/>
      <c r="L153" s="78"/>
      <c r="M153" s="60"/>
      <c r="N153" s="60"/>
      <c r="O153" s="60"/>
      <c r="P153" s="60"/>
      <c r="Q153" s="60"/>
      <c r="R153" s="60"/>
      <c r="S153" s="60"/>
      <c r="T153" s="288"/>
      <c r="U153" s="288"/>
    </row>
    <row r="154" spans="1:21">
      <c r="A154" s="115">
        <v>44348</v>
      </c>
      <c r="B154" s="60"/>
      <c r="C154" s="60"/>
      <c r="D154" s="299"/>
      <c r="E154" s="299"/>
      <c r="F154" s="60"/>
      <c r="G154" s="287">
        <f>出入金!AL154</f>
        <v>0</v>
      </c>
      <c r="H154" s="287">
        <f>出入金!AM154</f>
        <v>0</v>
      </c>
      <c r="I154" s="34">
        <f>出入金!C154</f>
        <v>4.3421774193548542E-2</v>
      </c>
      <c r="J154" s="34"/>
      <c r="K154" s="60"/>
      <c r="L154" s="78"/>
      <c r="M154" s="60"/>
      <c r="N154" s="60"/>
      <c r="O154" s="60"/>
      <c r="P154" s="60"/>
      <c r="Q154" s="60"/>
      <c r="R154" s="60"/>
      <c r="S154" s="60"/>
      <c r="T154" s="288"/>
      <c r="U154" s="288"/>
    </row>
    <row r="155" spans="1:21">
      <c r="A155" s="115">
        <v>44349</v>
      </c>
      <c r="B155" s="60"/>
      <c r="C155" s="60"/>
      <c r="D155" s="299"/>
      <c r="E155" s="299"/>
      <c r="F155" s="60"/>
      <c r="G155" s="287">
        <f>出入金!AL155</f>
        <v>0</v>
      </c>
      <c r="H155" s="287">
        <f>出入金!AM155</f>
        <v>0</v>
      </c>
      <c r="I155" s="34">
        <f>出入金!C155</f>
        <v>4.3413600000000149E-2</v>
      </c>
      <c r="J155" s="34"/>
      <c r="K155" s="60"/>
      <c r="L155" s="78"/>
      <c r="M155" s="60"/>
      <c r="N155" s="60"/>
      <c r="O155" s="60"/>
      <c r="P155" s="60"/>
      <c r="Q155" s="60"/>
      <c r="R155" s="60"/>
      <c r="S155" s="60"/>
      <c r="T155" s="288"/>
      <c r="U155" s="288"/>
    </row>
    <row r="156" spans="1:21">
      <c r="A156" s="115">
        <v>44350</v>
      </c>
      <c r="B156" s="60"/>
      <c r="C156" s="60"/>
      <c r="D156" s="299"/>
      <c r="E156" s="299"/>
      <c r="F156" s="60"/>
      <c r="G156" s="287">
        <f>出入金!AL156</f>
        <v>0</v>
      </c>
      <c r="H156" s="287">
        <f>出入金!AM156</f>
        <v>0</v>
      </c>
      <c r="I156" s="34">
        <f>出入金!C156</f>
        <v>4.3405555555555704E-2</v>
      </c>
      <c r="J156" s="34"/>
      <c r="K156" s="60"/>
      <c r="L156" s="78"/>
      <c r="M156" s="60"/>
      <c r="N156" s="60"/>
      <c r="O156" s="60"/>
      <c r="P156" s="60"/>
      <c r="Q156" s="60"/>
      <c r="R156" s="60"/>
      <c r="S156" s="60"/>
      <c r="T156" s="288"/>
      <c r="U156" s="288"/>
    </row>
    <row r="157" spans="1:21">
      <c r="A157" s="115">
        <v>44351</v>
      </c>
      <c r="B157" s="60"/>
      <c r="C157" s="60"/>
      <c r="D157" s="299"/>
      <c r="E157" s="299"/>
      <c r="F157" s="60"/>
      <c r="G157" s="287">
        <f>出入金!AL157</f>
        <v>0</v>
      </c>
      <c r="H157" s="287">
        <f>出入金!AM157</f>
        <v>0</v>
      </c>
      <c r="I157" s="34">
        <f>出入金!C157</f>
        <v>4.3397637795275737E-2</v>
      </c>
      <c r="J157" s="34"/>
      <c r="K157" s="60"/>
      <c r="L157" s="78"/>
      <c r="M157" s="60"/>
      <c r="N157" s="60"/>
      <c r="O157" s="60"/>
      <c r="P157" s="60"/>
      <c r="Q157" s="60"/>
      <c r="R157" s="60"/>
      <c r="S157" s="60"/>
      <c r="T157" s="288"/>
      <c r="U157" s="288"/>
    </row>
    <row r="158" spans="1:21">
      <c r="A158" s="115">
        <v>44352</v>
      </c>
      <c r="B158" s="60"/>
      <c r="C158" s="60"/>
      <c r="D158" s="299"/>
      <c r="E158" s="299"/>
      <c r="F158" s="60"/>
      <c r="G158" s="287">
        <f>出入金!AL158</f>
        <v>0</v>
      </c>
      <c r="H158" s="287">
        <f>出入金!AM158</f>
        <v>0</v>
      </c>
      <c r="I158" s="34">
        <f>出入金!C158</f>
        <v>4.3389843750000143E-2</v>
      </c>
      <c r="J158" s="34"/>
      <c r="K158" s="60"/>
      <c r="L158" s="78"/>
      <c r="M158" s="60"/>
      <c r="N158" s="60"/>
      <c r="O158" s="60"/>
      <c r="P158" s="60"/>
      <c r="Q158" s="60"/>
      <c r="R158" s="60"/>
      <c r="S158" s="60"/>
      <c r="T158" s="288"/>
      <c r="U158" s="288"/>
    </row>
    <row r="159" spans="1:21">
      <c r="A159" s="115">
        <v>44353</v>
      </c>
      <c r="B159" s="60"/>
      <c r="C159" s="60"/>
      <c r="D159" s="299"/>
      <c r="E159" s="299"/>
      <c r="F159" s="60"/>
      <c r="G159" s="287">
        <f>出入金!AL159</f>
        <v>0</v>
      </c>
      <c r="H159" s="287">
        <f>出入金!AM159</f>
        <v>0</v>
      </c>
      <c r="I159" s="34">
        <f>出入金!C159</f>
        <v>4.3382170542635802E-2</v>
      </c>
      <c r="J159" s="34"/>
      <c r="K159" s="60"/>
      <c r="L159" s="78"/>
      <c r="M159" s="60"/>
      <c r="N159" s="60"/>
      <c r="O159" s="60"/>
      <c r="P159" s="60"/>
      <c r="Q159" s="60"/>
      <c r="R159" s="60"/>
      <c r="S159" s="60"/>
      <c r="T159" s="288"/>
      <c r="U159" s="288"/>
    </row>
    <row r="160" spans="1:21">
      <c r="A160" s="115">
        <v>44354</v>
      </c>
      <c r="B160" s="60"/>
      <c r="C160" s="60"/>
      <c r="D160" s="299"/>
      <c r="E160" s="299"/>
      <c r="F160" s="60"/>
      <c r="G160" s="287">
        <f>出入金!AL160</f>
        <v>0</v>
      </c>
      <c r="H160" s="287">
        <f>出入金!AM160</f>
        <v>0</v>
      </c>
      <c r="I160" s="34">
        <f>出入金!C160</f>
        <v>4.3374615384615518E-2</v>
      </c>
      <c r="J160" s="34"/>
      <c r="K160" s="60"/>
      <c r="L160" s="78"/>
      <c r="M160" s="60"/>
      <c r="N160" s="60"/>
      <c r="O160" s="60"/>
      <c r="P160" s="60"/>
      <c r="Q160" s="60"/>
      <c r="R160" s="60"/>
      <c r="S160" s="60"/>
      <c r="T160" s="288"/>
      <c r="U160" s="288"/>
    </row>
    <row r="161" spans="1:21">
      <c r="A161" s="115">
        <v>44355</v>
      </c>
      <c r="B161" s="60"/>
      <c r="C161" s="60"/>
      <c r="D161" s="299"/>
      <c r="E161" s="299"/>
      <c r="F161" s="60"/>
      <c r="G161" s="287">
        <f>出入金!AL161</f>
        <v>0</v>
      </c>
      <c r="H161" s="287">
        <f>出入金!AM161</f>
        <v>0</v>
      </c>
      <c r="I161" s="34">
        <f>出入金!C161</f>
        <v>4.336717557251922E-2</v>
      </c>
      <c r="J161" s="34"/>
      <c r="K161" s="60"/>
      <c r="L161" s="78"/>
      <c r="M161" s="60"/>
      <c r="N161" s="60"/>
      <c r="O161" s="60"/>
      <c r="P161" s="60"/>
      <c r="Q161" s="60"/>
      <c r="R161" s="60"/>
      <c r="S161" s="60"/>
      <c r="T161" s="288"/>
      <c r="U161" s="288"/>
    </row>
    <row r="162" spans="1:21">
      <c r="A162" s="115">
        <v>44356</v>
      </c>
      <c r="B162" s="60"/>
      <c r="C162" s="60"/>
      <c r="D162" s="299"/>
      <c r="E162" s="299"/>
      <c r="F162" s="60"/>
      <c r="G162" s="287">
        <f>出入金!AL162</f>
        <v>0</v>
      </c>
      <c r="H162" s="287">
        <f>出入金!AM162</f>
        <v>0</v>
      </c>
      <c r="I162" s="34">
        <f>出入金!C162</f>
        <v>4.3359848484848619E-2</v>
      </c>
      <c r="J162" s="34"/>
      <c r="K162" s="60"/>
      <c r="L162" s="78"/>
      <c r="M162" s="60"/>
      <c r="N162" s="60"/>
      <c r="O162" s="60"/>
      <c r="P162" s="60"/>
      <c r="Q162" s="60"/>
      <c r="R162" s="60"/>
      <c r="S162" s="60"/>
      <c r="T162" s="288"/>
      <c r="U162" s="288"/>
    </row>
    <row r="163" spans="1:21">
      <c r="A163" s="115">
        <v>44357</v>
      </c>
      <c r="B163" s="60"/>
      <c r="C163" s="60"/>
      <c r="D163" s="299"/>
      <c r="E163" s="299"/>
      <c r="F163" s="60"/>
      <c r="G163" s="287">
        <f>出入金!AL163</f>
        <v>0</v>
      </c>
      <c r="H163" s="287">
        <f>出入金!AM163</f>
        <v>0</v>
      </c>
      <c r="I163" s="34">
        <f>出入金!C163</f>
        <v>4.3352631578947497E-2</v>
      </c>
      <c r="J163" s="34"/>
      <c r="K163" s="60"/>
      <c r="L163" s="78"/>
      <c r="M163" s="60"/>
      <c r="N163" s="60"/>
      <c r="O163" s="60"/>
      <c r="P163" s="60"/>
      <c r="Q163" s="60"/>
      <c r="R163" s="60"/>
      <c r="S163" s="60"/>
      <c r="T163" s="288"/>
      <c r="U163" s="288"/>
    </row>
    <row r="164" spans="1:21">
      <c r="A164" s="115">
        <v>44358</v>
      </c>
      <c r="B164" s="60"/>
      <c r="C164" s="60"/>
      <c r="D164" s="299"/>
      <c r="E164" s="299"/>
      <c r="F164" s="60"/>
      <c r="G164" s="287">
        <f>出入金!AL164</f>
        <v>0</v>
      </c>
      <c r="H164" s="287">
        <f>出入金!AM164</f>
        <v>0</v>
      </c>
      <c r="I164" s="34">
        <f>出入金!C164</f>
        <v>4.3345522388059825E-2</v>
      </c>
      <c r="J164" s="34"/>
      <c r="K164" s="60"/>
      <c r="L164" s="78"/>
      <c r="M164" s="60"/>
      <c r="N164" s="60"/>
      <c r="O164" s="60"/>
      <c r="P164" s="60"/>
      <c r="Q164" s="60"/>
      <c r="R164" s="60"/>
      <c r="S164" s="60"/>
      <c r="T164" s="288"/>
      <c r="U164" s="288"/>
    </row>
    <row r="165" spans="1:21">
      <c r="A165" s="115">
        <v>44359</v>
      </c>
      <c r="B165" s="60"/>
      <c r="C165" s="60"/>
      <c r="D165" s="299"/>
      <c r="E165" s="299"/>
      <c r="F165" s="60"/>
      <c r="G165" s="287">
        <f>出入金!AL165</f>
        <v>0</v>
      </c>
      <c r="H165" s="287">
        <f>出入金!AM165</f>
        <v>0</v>
      </c>
      <c r="I165" s="34">
        <f>出入金!C165</f>
        <v>4.3338518518518644E-2</v>
      </c>
      <c r="J165" s="34"/>
      <c r="K165" s="60"/>
      <c r="L165" s="78"/>
      <c r="M165" s="60"/>
      <c r="N165" s="60"/>
      <c r="O165" s="60"/>
      <c r="P165" s="60"/>
      <c r="Q165" s="60"/>
      <c r="R165" s="60"/>
      <c r="S165" s="60"/>
      <c r="T165" s="288"/>
      <c r="U165" s="288"/>
    </row>
    <row r="166" spans="1:21">
      <c r="A166" s="115">
        <v>44360</v>
      </c>
      <c r="B166" s="60"/>
      <c r="C166" s="60"/>
      <c r="D166" s="299"/>
      <c r="E166" s="299"/>
      <c r="F166" s="60"/>
      <c r="G166" s="287">
        <f>出入金!AL166</f>
        <v>0</v>
      </c>
      <c r="H166" s="287">
        <f>出入金!AM166</f>
        <v>0</v>
      </c>
      <c r="I166" s="34">
        <f>出入金!C166</f>
        <v>4.3331617647058944E-2</v>
      </c>
      <c r="J166" s="34"/>
      <c r="K166" s="60"/>
      <c r="L166" s="78"/>
      <c r="M166" s="60"/>
      <c r="N166" s="60"/>
      <c r="O166" s="60"/>
      <c r="P166" s="60"/>
      <c r="Q166" s="60"/>
      <c r="R166" s="60"/>
      <c r="S166" s="60"/>
      <c r="T166" s="288"/>
      <c r="U166" s="288"/>
    </row>
    <row r="167" spans="1:21">
      <c r="A167" s="115">
        <v>44361</v>
      </c>
      <c r="B167" s="60"/>
      <c r="C167" s="60"/>
      <c r="D167" s="299"/>
      <c r="E167" s="299"/>
      <c r="F167" s="60"/>
      <c r="G167" s="287">
        <f>出入金!AL167</f>
        <v>0</v>
      </c>
      <c r="H167" s="287">
        <f>出入金!AM167</f>
        <v>0</v>
      </c>
      <c r="I167" s="34">
        <f>出入金!C167</f>
        <v>4.3324817518248293E-2</v>
      </c>
      <c r="J167" s="34"/>
      <c r="K167" s="60"/>
      <c r="L167" s="78"/>
      <c r="M167" s="60"/>
      <c r="N167" s="60"/>
      <c r="O167" s="60"/>
      <c r="P167" s="60"/>
      <c r="Q167" s="60"/>
      <c r="R167" s="60"/>
      <c r="S167" s="60"/>
      <c r="T167" s="288"/>
      <c r="U167" s="288"/>
    </row>
    <row r="168" spans="1:21">
      <c r="A168" s="115">
        <v>44362</v>
      </c>
      <c r="B168" s="60"/>
      <c r="C168" s="60"/>
      <c r="D168" s="299"/>
      <c r="E168" s="299"/>
      <c r="F168" s="60"/>
      <c r="G168" s="287">
        <f>出入金!AL168</f>
        <v>0</v>
      </c>
      <c r="H168" s="287">
        <f>出入金!AM168</f>
        <v>0</v>
      </c>
      <c r="I168" s="34">
        <f>出入金!C168</f>
        <v>4.3318115942029098E-2</v>
      </c>
      <c r="J168" s="34"/>
      <c r="K168" s="60"/>
      <c r="L168" s="78"/>
      <c r="M168" s="60"/>
      <c r="N168" s="60"/>
      <c r="O168" s="60"/>
      <c r="P168" s="60"/>
      <c r="Q168" s="60"/>
      <c r="R168" s="60"/>
      <c r="S168" s="60"/>
      <c r="T168" s="288"/>
      <c r="U168" s="288"/>
    </row>
    <row r="169" spans="1:21">
      <c r="A169" s="115">
        <v>44363</v>
      </c>
      <c r="B169" s="60"/>
      <c r="C169" s="60"/>
      <c r="D169" s="299"/>
      <c r="E169" s="299"/>
      <c r="F169" s="60"/>
      <c r="G169" s="287">
        <f>出入金!AL169</f>
        <v>0</v>
      </c>
      <c r="H169" s="287">
        <f>出入金!AM169</f>
        <v>0</v>
      </c>
      <c r="I169" s="34">
        <f>出入金!C169</f>
        <v>4.3311510791367018E-2</v>
      </c>
      <c r="J169" s="34"/>
      <c r="K169" s="60"/>
      <c r="L169" s="78"/>
      <c r="M169" s="60"/>
      <c r="N169" s="60"/>
      <c r="O169" s="60"/>
      <c r="P169" s="60"/>
      <c r="Q169" s="60"/>
      <c r="R169" s="60"/>
      <c r="S169" s="60"/>
      <c r="T169" s="288"/>
      <c r="U169" s="288"/>
    </row>
    <row r="170" spans="1:21">
      <c r="A170" s="115">
        <v>44364</v>
      </c>
      <c r="B170" s="60"/>
      <c r="C170" s="60"/>
      <c r="D170" s="299"/>
      <c r="E170" s="299"/>
      <c r="F170" s="60"/>
      <c r="G170" s="287">
        <f>出入金!AL170</f>
        <v>0</v>
      </c>
      <c r="H170" s="287">
        <f>出入金!AM170</f>
        <v>0</v>
      </c>
      <c r="I170" s="34">
        <f>出入金!C170</f>
        <v>4.3305000000000114E-2</v>
      </c>
      <c r="J170" s="34"/>
      <c r="K170" s="60"/>
      <c r="L170" s="78"/>
      <c r="M170" s="60"/>
      <c r="N170" s="60"/>
      <c r="O170" s="60"/>
      <c r="P170" s="60"/>
      <c r="Q170" s="60"/>
      <c r="R170" s="60"/>
      <c r="S170" s="60"/>
      <c r="T170" s="288"/>
      <c r="U170" s="288"/>
    </row>
    <row r="171" spans="1:21">
      <c r="A171" s="115">
        <v>44365</v>
      </c>
      <c r="B171" s="60"/>
      <c r="C171" s="60"/>
      <c r="D171" s="299"/>
      <c r="E171" s="299"/>
      <c r="F171" s="60"/>
      <c r="G171" s="287">
        <f>出入金!AL171</f>
        <v>0</v>
      </c>
      <c r="H171" s="287">
        <f>出入金!AM171</f>
        <v>0</v>
      </c>
      <c r="I171" s="34">
        <f>出入金!C171</f>
        <v>4.3298581560283794E-2</v>
      </c>
      <c r="J171" s="34"/>
      <c r="K171" s="60"/>
      <c r="L171" s="78"/>
      <c r="M171" s="60"/>
      <c r="N171" s="60"/>
      <c r="O171" s="60"/>
      <c r="P171" s="60"/>
      <c r="Q171" s="60"/>
      <c r="R171" s="60"/>
      <c r="S171" s="60"/>
      <c r="T171" s="288"/>
      <c r="U171" s="288"/>
    </row>
    <row r="172" spans="1:21">
      <c r="A172" s="115">
        <v>44366</v>
      </c>
      <c r="B172" s="60"/>
      <c r="C172" s="60"/>
      <c r="D172" s="299"/>
      <c r="E172" s="299"/>
      <c r="F172" s="60"/>
      <c r="G172" s="287">
        <f>出入金!AL172</f>
        <v>0</v>
      </c>
      <c r="H172" s="287">
        <f>出入金!AM172</f>
        <v>0</v>
      </c>
      <c r="I172" s="34">
        <f>出入金!C172</f>
        <v>4.3292253521126867E-2</v>
      </c>
      <c r="J172" s="34"/>
      <c r="K172" s="60"/>
      <c r="L172" s="78"/>
      <c r="M172" s="60"/>
      <c r="N172" s="60"/>
      <c r="O172" s="60"/>
      <c r="P172" s="60"/>
      <c r="Q172" s="60"/>
      <c r="R172" s="60"/>
      <c r="S172" s="60"/>
      <c r="T172" s="288"/>
      <c r="U172" s="288"/>
    </row>
    <row r="173" spans="1:21">
      <c r="A173" s="115">
        <v>44367</v>
      </c>
      <c r="B173" s="60"/>
      <c r="C173" s="60"/>
      <c r="D173" s="299"/>
      <c r="E173" s="299"/>
      <c r="F173" s="60"/>
      <c r="G173" s="287">
        <f>出入金!AL173</f>
        <v>0</v>
      </c>
      <c r="H173" s="287">
        <f>出入金!AM173</f>
        <v>0</v>
      </c>
      <c r="I173" s="34">
        <f>出入金!C173</f>
        <v>4.3286013986014088E-2</v>
      </c>
      <c r="J173" s="34"/>
      <c r="K173" s="60"/>
      <c r="L173" s="78"/>
      <c r="M173" s="60"/>
      <c r="N173" s="60"/>
      <c r="O173" s="60"/>
      <c r="P173" s="60"/>
      <c r="Q173" s="60"/>
      <c r="R173" s="60"/>
      <c r="S173" s="60"/>
      <c r="T173" s="288"/>
      <c r="U173" s="288"/>
    </row>
    <row r="174" spans="1:21">
      <c r="A174" s="115">
        <v>44368</v>
      </c>
      <c r="B174" s="60"/>
      <c r="C174" s="60"/>
      <c r="D174" s="299"/>
      <c r="E174" s="299"/>
      <c r="F174" s="60"/>
      <c r="G174" s="287">
        <f>出入金!AL174</f>
        <v>0</v>
      </c>
      <c r="H174" s="287">
        <f>出入金!AM174</f>
        <v>0</v>
      </c>
      <c r="I174" s="34">
        <f>出入金!C174</f>
        <v>4.3279861111111213E-2</v>
      </c>
      <c r="J174" s="34"/>
      <c r="K174" s="60"/>
      <c r="L174" s="78"/>
      <c r="M174" s="60"/>
      <c r="N174" s="60"/>
      <c r="O174" s="60"/>
      <c r="P174" s="60"/>
      <c r="Q174" s="60"/>
      <c r="R174" s="60"/>
      <c r="S174" s="60"/>
      <c r="T174" s="288"/>
      <c r="U174" s="288"/>
    </row>
    <row r="175" spans="1:21">
      <c r="A175" s="115">
        <v>44369</v>
      </c>
      <c r="B175" s="60"/>
      <c r="C175" s="60"/>
      <c r="D175" s="299"/>
      <c r="E175" s="299"/>
      <c r="F175" s="60"/>
      <c r="G175" s="287">
        <f>出入金!AL175</f>
        <v>0</v>
      </c>
      <c r="H175" s="287">
        <f>出入金!AM175</f>
        <v>0</v>
      </c>
      <c r="I175" s="34">
        <f>出入金!C175</f>
        <v>4.3273793103448373E-2</v>
      </c>
      <c r="J175" s="34"/>
      <c r="K175" s="60"/>
      <c r="L175" s="78"/>
      <c r="M175" s="60"/>
      <c r="N175" s="60"/>
      <c r="O175" s="60"/>
      <c r="P175" s="60"/>
      <c r="Q175" s="60"/>
      <c r="R175" s="60"/>
      <c r="S175" s="60"/>
      <c r="T175" s="288"/>
      <c r="U175" s="288"/>
    </row>
    <row r="176" spans="1:21">
      <c r="A176" s="115">
        <v>44370</v>
      </c>
      <c r="B176" s="60"/>
      <c r="C176" s="60"/>
      <c r="D176" s="299"/>
      <c r="E176" s="299"/>
      <c r="F176" s="60"/>
      <c r="G176" s="287">
        <f>出入金!AL176</f>
        <v>0</v>
      </c>
      <c r="H176" s="287">
        <f>出入金!AM176</f>
        <v>0</v>
      </c>
      <c r="I176" s="34">
        <f>出入金!C176</f>
        <v>4.326780821917818E-2</v>
      </c>
      <c r="J176" s="34"/>
      <c r="K176" s="60"/>
      <c r="L176" s="78"/>
      <c r="M176" s="60"/>
      <c r="N176" s="60"/>
      <c r="O176" s="60"/>
      <c r="P176" s="60"/>
      <c r="Q176" s="60"/>
      <c r="R176" s="60"/>
      <c r="S176" s="60"/>
      <c r="T176" s="288"/>
      <c r="U176" s="288"/>
    </row>
    <row r="177" spans="1:21">
      <c r="A177" s="115">
        <v>44371</v>
      </c>
      <c r="B177" s="60"/>
      <c r="C177" s="60"/>
      <c r="D177" s="299"/>
      <c r="E177" s="299"/>
      <c r="F177" s="60"/>
      <c r="G177" s="287">
        <f>出入金!AL177</f>
        <v>0</v>
      </c>
      <c r="H177" s="287">
        <f>出入金!AM177</f>
        <v>0</v>
      </c>
      <c r="I177" s="34">
        <f>出入金!C177</f>
        <v>4.3261904761904856E-2</v>
      </c>
      <c r="J177" s="34"/>
      <c r="K177" s="60"/>
      <c r="L177" s="78"/>
      <c r="M177" s="60"/>
      <c r="N177" s="60"/>
      <c r="O177" s="60"/>
      <c r="P177" s="60"/>
      <c r="Q177" s="60"/>
      <c r="R177" s="60"/>
      <c r="S177" s="60"/>
      <c r="T177" s="288"/>
      <c r="U177" s="288"/>
    </row>
    <row r="178" spans="1:21">
      <c r="A178" s="115">
        <v>44372</v>
      </c>
      <c r="B178" s="60"/>
      <c r="C178" s="60"/>
      <c r="D178" s="299"/>
      <c r="E178" s="299"/>
      <c r="F178" s="60"/>
      <c r="G178" s="287">
        <f>出入金!AL178</f>
        <v>0</v>
      </c>
      <c r="H178" s="287">
        <f>出入金!AM178</f>
        <v>0</v>
      </c>
      <c r="I178" s="34">
        <f>出入金!C178</f>
        <v>4.3256081081081171E-2</v>
      </c>
      <c r="J178" s="34"/>
      <c r="K178" s="60"/>
      <c r="L178" s="78"/>
      <c r="M178" s="60"/>
      <c r="N178" s="60"/>
      <c r="O178" s="60"/>
      <c r="P178" s="60"/>
      <c r="Q178" s="60"/>
      <c r="R178" s="60"/>
      <c r="S178" s="60"/>
      <c r="T178" s="288"/>
      <c r="U178" s="288"/>
    </row>
    <row r="179" spans="1:21">
      <c r="A179" s="115">
        <v>44373</v>
      </c>
      <c r="B179" s="60"/>
      <c r="C179" s="60"/>
      <c r="D179" s="299"/>
      <c r="E179" s="299"/>
      <c r="F179" s="60"/>
      <c r="G179" s="287">
        <f>出入金!AL179</f>
        <v>0</v>
      </c>
      <c r="H179" s="287">
        <f>出入金!AM179</f>
        <v>0</v>
      </c>
      <c r="I179" s="34">
        <f>出入金!C179</f>
        <v>4.3250335570469887E-2</v>
      </c>
      <c r="J179" s="34"/>
      <c r="K179" s="60"/>
      <c r="L179" s="78"/>
      <c r="M179" s="60"/>
      <c r="N179" s="60"/>
      <c r="O179" s="60"/>
      <c r="P179" s="60"/>
      <c r="Q179" s="60"/>
      <c r="R179" s="60"/>
      <c r="S179" s="60"/>
      <c r="T179" s="288"/>
      <c r="U179" s="288"/>
    </row>
    <row r="180" spans="1:21">
      <c r="A180" s="115">
        <v>44374</v>
      </c>
      <c r="B180" s="60"/>
      <c r="C180" s="60"/>
      <c r="D180" s="299"/>
      <c r="E180" s="299"/>
      <c r="F180" s="60"/>
      <c r="G180" s="287">
        <f>出入金!AL180</f>
        <v>0</v>
      </c>
      <c r="H180" s="287">
        <f>出入金!AM180</f>
        <v>0</v>
      </c>
      <c r="I180" s="34">
        <f>出入金!C180</f>
        <v>4.3244666666666758E-2</v>
      </c>
      <c r="J180" s="34"/>
      <c r="K180" s="60"/>
      <c r="L180" s="78"/>
      <c r="M180" s="60"/>
      <c r="N180" s="60"/>
      <c r="O180" s="60"/>
      <c r="P180" s="60"/>
      <c r="Q180" s="60"/>
      <c r="R180" s="60"/>
      <c r="S180" s="60"/>
      <c r="T180" s="288"/>
      <c r="U180" s="288"/>
    </row>
    <row r="181" spans="1:21">
      <c r="A181" s="115">
        <v>44375</v>
      </c>
      <c r="B181" s="60"/>
      <c r="C181" s="60"/>
      <c r="D181" s="299"/>
      <c r="E181" s="299"/>
      <c r="F181" s="60"/>
      <c r="G181" s="287">
        <f>出入金!AL181</f>
        <v>0</v>
      </c>
      <c r="H181" s="287">
        <f>出入金!AM181</f>
        <v>0</v>
      </c>
      <c r="I181" s="34">
        <f>出入金!C181</f>
        <v>4.3239072847682206E-2</v>
      </c>
      <c r="J181" s="34"/>
      <c r="K181" s="60"/>
      <c r="L181" s="78"/>
      <c r="M181" s="60"/>
      <c r="N181" s="60"/>
      <c r="O181" s="60"/>
      <c r="P181" s="60"/>
      <c r="Q181" s="60"/>
      <c r="R181" s="60"/>
      <c r="S181" s="60"/>
      <c r="T181" s="288"/>
      <c r="U181" s="288"/>
    </row>
    <row r="182" spans="1:21">
      <c r="A182" s="115">
        <v>44376</v>
      </c>
      <c r="B182" s="60"/>
      <c r="C182" s="60"/>
      <c r="D182" s="299"/>
      <c r="E182" s="299"/>
      <c r="F182" s="60"/>
      <c r="G182" s="287">
        <f>出入金!AL182</f>
        <v>0</v>
      </c>
      <c r="H182" s="287">
        <f>出入金!AM182</f>
        <v>0</v>
      </c>
      <c r="I182" s="34">
        <f>出入金!C182</f>
        <v>4.3233552631579034E-2</v>
      </c>
      <c r="J182" s="34"/>
      <c r="K182" s="60"/>
      <c r="L182" s="78"/>
      <c r="M182" s="60"/>
      <c r="N182" s="60"/>
      <c r="O182" s="60"/>
      <c r="P182" s="60"/>
      <c r="Q182" s="60"/>
      <c r="R182" s="60"/>
      <c r="S182" s="60"/>
      <c r="T182" s="288"/>
      <c r="U182" s="288"/>
    </row>
    <row r="183" spans="1:21">
      <c r="A183" s="115">
        <v>44377</v>
      </c>
      <c r="B183" s="60"/>
      <c r="C183" s="60"/>
      <c r="D183" s="299"/>
      <c r="E183" s="299"/>
      <c r="F183" s="60"/>
      <c r="G183" s="287">
        <f>出入金!AL183</f>
        <v>1000000</v>
      </c>
      <c r="H183" s="287">
        <f>出入金!AM183</f>
        <v>5524.861878453039</v>
      </c>
      <c r="I183" s="34">
        <f>出入金!C183</f>
        <v>4.3228104575163483E-2</v>
      </c>
      <c r="J183" s="34"/>
      <c r="K183" s="60"/>
      <c r="L183" s="78"/>
      <c r="M183" s="60"/>
      <c r="N183" s="60"/>
      <c r="O183" s="60"/>
      <c r="P183" s="60"/>
      <c r="Q183" s="60"/>
      <c r="R183" s="60"/>
      <c r="S183" s="60"/>
      <c r="T183" s="288">
        <v>1000000</v>
      </c>
      <c r="U183" s="288"/>
    </row>
    <row r="184" spans="1:21">
      <c r="A184" s="115">
        <v>44378</v>
      </c>
      <c r="B184" s="60"/>
      <c r="C184" s="60"/>
      <c r="D184" s="299"/>
      <c r="E184" s="299"/>
      <c r="F184" s="60"/>
      <c r="G184" s="287">
        <f>出入金!AL184</f>
        <v>1000000</v>
      </c>
      <c r="H184" s="287">
        <f>出入金!AM184</f>
        <v>10989.010989010989</v>
      </c>
      <c r="I184" s="34">
        <f>出入金!C184</f>
        <v>4.3224675324675409E-2</v>
      </c>
      <c r="J184" s="34"/>
      <c r="K184" s="60"/>
      <c r="L184" s="78"/>
      <c r="M184" s="60"/>
      <c r="N184" s="60"/>
      <c r="O184" s="60"/>
      <c r="P184" s="60"/>
      <c r="Q184" s="60"/>
      <c r="R184" s="60"/>
      <c r="S184" s="60"/>
      <c r="T184" s="288"/>
      <c r="U184" s="288"/>
    </row>
    <row r="185" spans="1:21">
      <c r="A185" s="115">
        <v>44379</v>
      </c>
      <c r="B185" s="60"/>
      <c r="C185" s="60"/>
      <c r="D185" s="299"/>
      <c r="E185" s="299"/>
      <c r="F185" s="60"/>
      <c r="G185" s="287">
        <f>出入金!AL185</f>
        <v>1000000</v>
      </c>
      <c r="H185" s="287">
        <f>出入金!AM185</f>
        <v>16393.442622950821</v>
      </c>
      <c r="I185" s="34">
        <f>出入金!C185</f>
        <v>4.3221290322580729E-2</v>
      </c>
      <c r="J185" s="34"/>
      <c r="K185" s="60"/>
      <c r="L185" s="78"/>
      <c r="M185" s="60"/>
      <c r="N185" s="60"/>
      <c r="O185" s="60"/>
      <c r="P185" s="60"/>
      <c r="Q185" s="60"/>
      <c r="R185" s="60"/>
      <c r="S185" s="60"/>
      <c r="T185" s="288"/>
      <c r="U185" s="288"/>
    </row>
    <row r="186" spans="1:21">
      <c r="A186" s="115">
        <v>44380</v>
      </c>
      <c r="B186" s="60"/>
      <c r="C186" s="60"/>
      <c r="D186" s="299"/>
      <c r="E186" s="299"/>
      <c r="F186" s="60"/>
      <c r="G186" s="287">
        <f>出入金!AL186</f>
        <v>1000000</v>
      </c>
      <c r="H186" s="287">
        <f>出入金!AM186</f>
        <v>21739.130434782608</v>
      </c>
      <c r="I186" s="34">
        <f>出入金!C186</f>
        <v>4.3217948717948797E-2</v>
      </c>
      <c r="J186" s="34"/>
      <c r="K186" s="60"/>
      <c r="L186" s="78"/>
      <c r="M186" s="60"/>
      <c r="N186" s="60"/>
      <c r="O186" s="60"/>
      <c r="P186" s="60"/>
      <c r="Q186" s="60"/>
      <c r="R186" s="60"/>
      <c r="S186" s="60"/>
      <c r="T186" s="288"/>
      <c r="U186" s="288"/>
    </row>
    <row r="187" spans="1:21">
      <c r="A187" s="115">
        <v>44381</v>
      </c>
      <c r="B187" s="60"/>
      <c r="C187" s="60"/>
      <c r="D187" s="299"/>
      <c r="E187" s="299"/>
      <c r="F187" s="60"/>
      <c r="G187" s="287">
        <f>出入金!AL187</f>
        <v>1000000</v>
      </c>
      <c r="H187" s="287">
        <f>出入金!AM187</f>
        <v>27027.027027027027</v>
      </c>
      <c r="I187" s="34">
        <f>出入金!C187</f>
        <v>4.3214649681528744E-2</v>
      </c>
      <c r="J187" s="34"/>
      <c r="K187" s="60"/>
      <c r="L187" s="78"/>
      <c r="M187" s="60"/>
      <c r="N187" s="60"/>
      <c r="O187" s="60"/>
      <c r="P187" s="60"/>
      <c r="Q187" s="60"/>
      <c r="R187" s="60"/>
      <c r="S187" s="60"/>
      <c r="T187" s="288"/>
      <c r="U187" s="288"/>
    </row>
    <row r="188" spans="1:21">
      <c r="A188" s="115">
        <v>44382</v>
      </c>
      <c r="B188" s="60"/>
      <c r="C188" s="60"/>
      <c r="D188" s="299"/>
      <c r="E188" s="299"/>
      <c r="F188" s="60"/>
      <c r="G188" s="287">
        <f>出入金!AL188</f>
        <v>1000000</v>
      </c>
      <c r="H188" s="287">
        <f>出入金!AM188</f>
        <v>32258.064516129034</v>
      </c>
      <c r="I188" s="34">
        <f>出入金!C188</f>
        <v>4.3211392405063366E-2</v>
      </c>
      <c r="J188" s="34"/>
      <c r="K188" s="60"/>
      <c r="L188" s="78"/>
      <c r="M188" s="60"/>
      <c r="N188" s="60"/>
      <c r="O188" s="60"/>
      <c r="P188" s="60"/>
      <c r="Q188" s="60"/>
      <c r="R188" s="60"/>
      <c r="S188" s="60"/>
      <c r="T188" s="288"/>
      <c r="U188" s="288"/>
    </row>
    <row r="189" spans="1:21">
      <c r="A189" s="115">
        <v>44383</v>
      </c>
      <c r="B189" s="60"/>
      <c r="C189" s="60"/>
      <c r="D189" s="299"/>
      <c r="E189" s="299"/>
      <c r="F189" s="60"/>
      <c r="G189" s="287">
        <f>出入金!AL189</f>
        <v>1000000</v>
      </c>
      <c r="H189" s="287">
        <f>出入金!AM189</f>
        <v>37433.155080213903</v>
      </c>
      <c r="I189" s="34">
        <f>出入金!C189</f>
        <v>4.3208176100629006E-2</v>
      </c>
      <c r="J189" s="34"/>
      <c r="K189" s="60"/>
      <c r="L189" s="78"/>
      <c r="M189" s="60"/>
      <c r="N189" s="60"/>
      <c r="O189" s="60"/>
      <c r="P189" s="60"/>
      <c r="Q189" s="60"/>
      <c r="R189" s="60"/>
      <c r="S189" s="60"/>
      <c r="T189" s="288"/>
      <c r="U189" s="288"/>
    </row>
    <row r="190" spans="1:21">
      <c r="A190" s="115">
        <v>44384</v>
      </c>
      <c r="B190" s="60"/>
      <c r="C190" s="60"/>
      <c r="D190" s="299"/>
      <c r="E190" s="299"/>
      <c r="F190" s="60"/>
      <c r="G190" s="287">
        <f>出入金!AL190</f>
        <v>1000000</v>
      </c>
      <c r="H190" s="287">
        <f>出入金!AM190</f>
        <v>42553.191489361699</v>
      </c>
      <c r="I190" s="34">
        <f>出入金!C190</f>
        <v>4.3205000000000077E-2</v>
      </c>
      <c r="J190" s="34"/>
      <c r="K190" s="60"/>
      <c r="L190" s="78"/>
      <c r="M190" s="60"/>
      <c r="N190" s="60"/>
      <c r="O190" s="60"/>
      <c r="P190" s="60"/>
      <c r="Q190" s="60"/>
      <c r="R190" s="60"/>
      <c r="S190" s="60"/>
      <c r="T190" s="288"/>
      <c r="U190" s="288"/>
    </row>
    <row r="191" spans="1:21">
      <c r="A191" s="115">
        <v>44385</v>
      </c>
      <c r="B191" s="60"/>
      <c r="C191" s="60"/>
      <c r="D191" s="299"/>
      <c r="E191" s="299"/>
      <c r="F191" s="60"/>
      <c r="G191" s="287">
        <f>出入金!AL191</f>
        <v>1000000</v>
      </c>
      <c r="H191" s="287">
        <f>出入金!AM191</f>
        <v>47619.047619047618</v>
      </c>
      <c r="I191" s="34">
        <f>出入金!C191</f>
        <v>4.3201863354037341E-2</v>
      </c>
      <c r="J191" s="34"/>
      <c r="K191" s="60"/>
      <c r="L191" s="78"/>
      <c r="M191" s="60"/>
      <c r="N191" s="60"/>
      <c r="O191" s="60"/>
      <c r="P191" s="60"/>
      <c r="Q191" s="60"/>
      <c r="R191" s="60"/>
      <c r="S191" s="60"/>
      <c r="T191" s="288"/>
      <c r="U191" s="288"/>
    </row>
    <row r="192" spans="1:21">
      <c r="A192" s="115">
        <v>44386</v>
      </c>
      <c r="B192" s="60"/>
      <c r="C192" s="60"/>
      <c r="D192" s="299"/>
      <c r="E192" s="299"/>
      <c r="F192" s="60"/>
      <c r="G192" s="287">
        <f>出入金!AL192</f>
        <v>1000000</v>
      </c>
      <c r="H192" s="287">
        <f>出入金!AM192</f>
        <v>52631.57894736842</v>
      </c>
      <c r="I192" s="34">
        <f>出入金!C192</f>
        <v>4.3198765432098843E-2</v>
      </c>
      <c r="J192" s="34"/>
      <c r="K192" s="60"/>
      <c r="L192" s="78"/>
      <c r="M192" s="60"/>
      <c r="N192" s="60"/>
      <c r="O192" s="60"/>
      <c r="P192" s="60"/>
      <c r="Q192" s="60"/>
      <c r="R192" s="60"/>
      <c r="S192" s="60"/>
      <c r="T192" s="288"/>
      <c r="U192" s="288"/>
    </row>
    <row r="193" spans="1:21">
      <c r="A193" s="115">
        <v>44387</v>
      </c>
      <c r="B193" s="60"/>
      <c r="C193" s="60"/>
      <c r="D193" s="299"/>
      <c r="E193" s="299"/>
      <c r="F193" s="60"/>
      <c r="G193" s="287">
        <f>出入金!AL193</f>
        <v>1000000</v>
      </c>
      <c r="H193" s="287">
        <f>出入金!AM193</f>
        <v>57591.623036649216</v>
      </c>
      <c r="I193" s="34">
        <f>出入金!C193</f>
        <v>4.319570552147247E-2</v>
      </c>
      <c r="J193" s="34"/>
      <c r="K193" s="60"/>
      <c r="L193" s="78"/>
      <c r="M193" s="60"/>
      <c r="N193" s="60"/>
      <c r="O193" s="60"/>
      <c r="P193" s="60"/>
      <c r="Q193" s="60"/>
      <c r="R193" s="60"/>
      <c r="S193" s="60"/>
      <c r="T193" s="288"/>
      <c r="U193" s="288"/>
    </row>
    <row r="194" spans="1:21">
      <c r="A194" s="115">
        <v>44388</v>
      </c>
      <c r="B194" s="60"/>
      <c r="C194" s="60"/>
      <c r="D194" s="299"/>
      <c r="E194" s="299"/>
      <c r="F194" s="60"/>
      <c r="G194" s="287">
        <f>出入金!AL194</f>
        <v>1000000</v>
      </c>
      <c r="H194" s="287">
        <f>出入金!AM194</f>
        <v>62500</v>
      </c>
      <c r="I194" s="34">
        <f>出入金!C194</f>
        <v>4.3192682926829346E-2</v>
      </c>
      <c r="J194" s="34"/>
      <c r="K194" s="60"/>
      <c r="L194" s="78"/>
      <c r="M194" s="60"/>
      <c r="N194" s="60"/>
      <c r="O194" s="60"/>
      <c r="P194" s="60"/>
      <c r="Q194" s="60"/>
      <c r="R194" s="60"/>
      <c r="S194" s="60"/>
      <c r="T194" s="288"/>
      <c r="U194" s="288"/>
    </row>
    <row r="195" spans="1:21">
      <c r="A195" s="115">
        <v>44389</v>
      </c>
      <c r="B195" s="60"/>
      <c r="C195" s="60"/>
      <c r="D195" s="299"/>
      <c r="E195" s="299"/>
      <c r="F195" s="60"/>
      <c r="G195" s="287">
        <f>出入金!AL195</f>
        <v>1000000</v>
      </c>
      <c r="H195" s="287">
        <f>出入金!AM195</f>
        <v>67357.51295336787</v>
      </c>
      <c r="I195" s="34">
        <f>出入金!C195</f>
        <v>4.3189696969697045E-2</v>
      </c>
      <c r="J195" s="34"/>
      <c r="K195" s="60"/>
      <c r="L195" s="78"/>
      <c r="M195" s="60"/>
      <c r="N195" s="60"/>
      <c r="O195" s="60"/>
      <c r="P195" s="60"/>
      <c r="Q195" s="60"/>
      <c r="R195" s="60"/>
      <c r="S195" s="60"/>
      <c r="T195" s="288"/>
      <c r="U195" s="288"/>
    </row>
    <row r="196" spans="1:21">
      <c r="A196" s="115">
        <v>44390</v>
      </c>
      <c r="B196" s="60"/>
      <c r="C196" s="60"/>
      <c r="D196" s="299"/>
      <c r="E196" s="299"/>
      <c r="F196" s="60"/>
      <c r="G196" s="287">
        <f>出入金!AL196</f>
        <v>1000000</v>
      </c>
      <c r="H196" s="287">
        <f>出入金!AM196</f>
        <v>72164.948453608245</v>
      </c>
      <c r="I196" s="34">
        <f>出入金!C196</f>
        <v>4.3186746987951878E-2</v>
      </c>
      <c r="J196" s="34"/>
      <c r="K196" s="60"/>
      <c r="L196" s="78"/>
      <c r="M196" s="60"/>
      <c r="N196" s="60"/>
      <c r="O196" s="60"/>
      <c r="P196" s="60"/>
      <c r="Q196" s="60"/>
      <c r="R196" s="60"/>
      <c r="S196" s="60"/>
      <c r="T196" s="288"/>
      <c r="U196" s="288"/>
    </row>
    <row r="197" spans="1:21">
      <c r="A197" s="115">
        <v>44391</v>
      </c>
      <c r="B197" s="60"/>
      <c r="C197" s="60"/>
      <c r="D197" s="299"/>
      <c r="E197" s="299"/>
      <c r="F197" s="60"/>
      <c r="G197" s="287">
        <f>出入金!AL197</f>
        <v>1000000</v>
      </c>
      <c r="H197" s="287">
        <f>出入金!AM197</f>
        <v>76923.076923076922</v>
      </c>
      <c r="I197" s="34">
        <f>出入金!C197</f>
        <v>4.3183832335329415E-2</v>
      </c>
      <c r="J197" s="34"/>
      <c r="K197" s="60"/>
      <c r="L197" s="78"/>
      <c r="M197" s="60"/>
      <c r="N197" s="60"/>
      <c r="O197" s="60"/>
      <c r="P197" s="60"/>
      <c r="Q197" s="60"/>
      <c r="R197" s="60"/>
      <c r="S197" s="60"/>
      <c r="T197" s="288"/>
      <c r="U197" s="288"/>
    </row>
    <row r="198" spans="1:21">
      <c r="A198" s="115">
        <v>44392</v>
      </c>
      <c r="B198" s="60"/>
      <c r="C198" s="60"/>
      <c r="D198" s="299"/>
      <c r="E198" s="299"/>
      <c r="F198" s="60"/>
      <c r="G198" s="287">
        <f>出入金!AL198</f>
        <v>1000000</v>
      </c>
      <c r="H198" s="287">
        <f>出入金!AM198</f>
        <v>81632.653061224497</v>
      </c>
      <c r="I198" s="34">
        <f>出入金!C198</f>
        <v>4.3180952380952452E-2</v>
      </c>
      <c r="J198" s="34"/>
      <c r="K198" s="60"/>
      <c r="L198" s="78"/>
      <c r="M198" s="60"/>
      <c r="N198" s="60"/>
      <c r="O198" s="60"/>
      <c r="P198" s="60"/>
      <c r="Q198" s="60"/>
      <c r="R198" s="60"/>
      <c r="S198" s="60"/>
      <c r="T198" s="288"/>
      <c r="U198" s="288"/>
    </row>
    <row r="199" spans="1:21">
      <c r="A199" s="115">
        <v>44393</v>
      </c>
      <c r="B199" s="60"/>
      <c r="C199" s="60"/>
      <c r="D199" s="299"/>
      <c r="E199" s="299"/>
      <c r="F199" s="60"/>
      <c r="G199" s="287">
        <f>出入金!AL199</f>
        <v>1000000</v>
      </c>
      <c r="H199" s="287">
        <f>出入金!AM199</f>
        <v>86294.416243654821</v>
      </c>
      <c r="I199" s="34">
        <f>出入金!C199</f>
        <v>4.317810650887581E-2</v>
      </c>
      <c r="J199" s="34"/>
      <c r="K199" s="60"/>
      <c r="L199" s="78"/>
      <c r="M199" s="60"/>
      <c r="N199" s="60"/>
      <c r="O199" s="60"/>
      <c r="P199" s="60"/>
      <c r="Q199" s="60"/>
      <c r="R199" s="60"/>
      <c r="S199" s="60"/>
      <c r="T199" s="288"/>
      <c r="U199" s="288"/>
    </row>
    <row r="200" spans="1:21">
      <c r="A200" s="115">
        <v>44394</v>
      </c>
      <c r="B200" s="60"/>
      <c r="C200" s="60"/>
      <c r="D200" s="299"/>
      <c r="E200" s="299"/>
      <c r="F200" s="60"/>
      <c r="G200" s="287">
        <f>出入金!AL200</f>
        <v>1000000</v>
      </c>
      <c r="H200" s="287">
        <f>出入金!AM200</f>
        <v>90909.090909090912</v>
      </c>
      <c r="I200" s="34">
        <f>出入金!C200</f>
        <v>4.3175294117647131E-2</v>
      </c>
      <c r="J200" s="34"/>
      <c r="K200" s="60"/>
      <c r="L200" s="78"/>
      <c r="M200" s="60"/>
      <c r="N200" s="60"/>
      <c r="O200" s="60"/>
      <c r="P200" s="60"/>
      <c r="Q200" s="60"/>
      <c r="R200" s="60"/>
      <c r="S200" s="60"/>
      <c r="T200" s="288"/>
      <c r="U200" s="288"/>
    </row>
    <row r="201" spans="1:21">
      <c r="A201" s="115">
        <v>44395</v>
      </c>
      <c r="B201" s="60"/>
      <c r="C201" s="60"/>
      <c r="D201" s="299"/>
      <c r="E201" s="299"/>
      <c r="F201" s="60"/>
      <c r="G201" s="287">
        <f>出入金!AL201</f>
        <v>1000000</v>
      </c>
      <c r="H201" s="287">
        <f>出入金!AM201</f>
        <v>95477.38693467337</v>
      </c>
      <c r="I201" s="34">
        <f>出入金!C201</f>
        <v>4.3172514619883112E-2</v>
      </c>
      <c r="J201" s="34"/>
      <c r="K201" s="60"/>
      <c r="L201" s="78"/>
      <c r="M201" s="60"/>
      <c r="N201" s="60"/>
      <c r="O201" s="60"/>
      <c r="P201" s="60"/>
      <c r="Q201" s="60"/>
      <c r="R201" s="60"/>
      <c r="S201" s="60"/>
      <c r="T201" s="288"/>
      <c r="U201" s="288"/>
    </row>
    <row r="202" spans="1:21">
      <c r="A202" s="115">
        <v>44396</v>
      </c>
      <c r="B202" s="60"/>
      <c r="C202" s="60"/>
      <c r="D202" s="299"/>
      <c r="E202" s="299"/>
      <c r="F202" s="60"/>
      <c r="G202" s="287">
        <f>出入金!AL202</f>
        <v>1000000</v>
      </c>
      <c r="H202" s="287">
        <f>出入金!AM202</f>
        <v>100000</v>
      </c>
      <c r="I202" s="34">
        <f>出入金!C202</f>
        <v>4.3169767441860532E-2</v>
      </c>
      <c r="J202" s="34"/>
      <c r="K202" s="60"/>
      <c r="L202" s="78"/>
      <c r="M202" s="60"/>
      <c r="N202" s="60"/>
      <c r="O202" s="60"/>
      <c r="P202" s="60"/>
      <c r="Q202" s="60"/>
      <c r="R202" s="60"/>
      <c r="S202" s="60"/>
      <c r="T202" s="288"/>
      <c r="U202" s="288"/>
    </row>
    <row r="203" spans="1:21">
      <c r="A203" s="115">
        <v>44397</v>
      </c>
      <c r="B203" s="60"/>
      <c r="C203" s="60"/>
      <c r="D203" s="299"/>
      <c r="E203" s="299"/>
      <c r="F203" s="60"/>
      <c r="G203" s="287">
        <f>出入金!AL203</f>
        <v>1000000</v>
      </c>
      <c r="H203" s="287">
        <f>出入金!AM203</f>
        <v>104477.61194029851</v>
      </c>
      <c r="I203" s="34">
        <f>出入金!C203</f>
        <v>4.3167052023121454E-2</v>
      </c>
      <c r="J203" s="34"/>
      <c r="K203" s="60"/>
      <c r="L203" s="78"/>
      <c r="M203" s="60"/>
      <c r="N203" s="60"/>
      <c r="O203" s="60"/>
      <c r="P203" s="60"/>
      <c r="Q203" s="60"/>
      <c r="R203" s="60"/>
      <c r="S203" s="60"/>
      <c r="T203" s="288"/>
      <c r="U203" s="288"/>
    </row>
    <row r="204" spans="1:21">
      <c r="A204" s="115">
        <v>44398</v>
      </c>
      <c r="B204" s="60"/>
      <c r="C204" s="60"/>
      <c r="D204" s="299"/>
      <c r="E204" s="299"/>
      <c r="F204" s="60"/>
      <c r="G204" s="287">
        <f>出入金!AL204</f>
        <v>1000000</v>
      </c>
      <c r="H204" s="287">
        <f>出入金!AM204</f>
        <v>108910.89108910892</v>
      </c>
      <c r="I204" s="34">
        <f>出入金!C204</f>
        <v>4.3164367816092022E-2</v>
      </c>
      <c r="J204" s="34"/>
      <c r="K204" s="60"/>
      <c r="L204" s="78"/>
      <c r="M204" s="60"/>
      <c r="N204" s="60"/>
      <c r="O204" s="60"/>
      <c r="P204" s="60"/>
      <c r="Q204" s="60"/>
      <c r="R204" s="60"/>
      <c r="S204" s="60"/>
      <c r="T204" s="288"/>
      <c r="U204" s="288"/>
    </row>
    <row r="205" spans="1:21">
      <c r="A205" s="115">
        <v>44399</v>
      </c>
      <c r="B205" s="60"/>
      <c r="C205" s="60"/>
      <c r="D205" s="299"/>
      <c r="E205" s="299"/>
      <c r="F205" s="60"/>
      <c r="G205" s="287">
        <f>出入金!AL205</f>
        <v>1000000</v>
      </c>
      <c r="H205" s="287">
        <f>出入金!AM205</f>
        <v>113300.49261083743</v>
      </c>
      <c r="I205" s="34">
        <f>出入金!C205</f>
        <v>4.3161714285714352E-2</v>
      </c>
      <c r="J205" s="34"/>
      <c r="K205" s="60"/>
      <c r="L205" s="78"/>
      <c r="M205" s="60"/>
      <c r="N205" s="60"/>
      <c r="O205" s="60"/>
      <c r="P205" s="60"/>
      <c r="Q205" s="60"/>
      <c r="R205" s="60"/>
      <c r="S205" s="60"/>
      <c r="T205" s="288"/>
      <c r="U205" s="288"/>
    </row>
    <row r="206" spans="1:21">
      <c r="A206" s="115">
        <v>44400</v>
      </c>
      <c r="B206" s="60"/>
      <c r="C206" s="60"/>
      <c r="D206" s="299"/>
      <c r="E206" s="299"/>
      <c r="F206" s="60"/>
      <c r="G206" s="287">
        <f>出入金!AL206</f>
        <v>14000000</v>
      </c>
      <c r="H206" s="287">
        <f>出入金!AM206</f>
        <v>181372.54901960783</v>
      </c>
      <c r="I206" s="34">
        <f>出入金!C206</f>
        <v>4.3159090909090973E-2</v>
      </c>
      <c r="J206" s="34"/>
      <c r="K206" s="60"/>
      <c r="L206" s="78"/>
      <c r="M206" s="60"/>
      <c r="N206" s="60"/>
      <c r="O206" s="60"/>
      <c r="P206" s="60"/>
      <c r="Q206" s="60"/>
      <c r="R206" s="60"/>
      <c r="S206" s="60"/>
      <c r="T206" s="288">
        <v>13000000</v>
      </c>
      <c r="U206" s="288"/>
    </row>
    <row r="207" spans="1:21">
      <c r="A207" s="115">
        <v>44401</v>
      </c>
      <c r="B207" s="60"/>
      <c r="C207" s="60"/>
      <c r="D207" s="299"/>
      <c r="E207" s="299"/>
      <c r="F207" s="60"/>
      <c r="G207" s="287">
        <f>出入金!AL207</f>
        <v>14000000</v>
      </c>
      <c r="H207" s="287">
        <f>出入金!AM207</f>
        <v>248780.48780487804</v>
      </c>
      <c r="I207" s="34">
        <f>出入金!C207</f>
        <v>4.3156497175141306E-2</v>
      </c>
      <c r="J207" s="34"/>
      <c r="K207" s="60"/>
      <c r="L207" s="78"/>
      <c r="M207" s="60"/>
      <c r="N207" s="60"/>
      <c r="O207" s="60"/>
      <c r="P207" s="60"/>
      <c r="Q207" s="60"/>
      <c r="R207" s="60"/>
      <c r="S207" s="60"/>
      <c r="T207" s="288"/>
      <c r="U207" s="288"/>
    </row>
    <row r="208" spans="1:21">
      <c r="A208" s="115">
        <v>44402</v>
      </c>
      <c r="B208" s="60"/>
      <c r="C208" s="60"/>
      <c r="D208" s="299"/>
      <c r="E208" s="299"/>
      <c r="F208" s="60"/>
      <c r="G208" s="287">
        <f>出入金!AL208</f>
        <v>14000000</v>
      </c>
      <c r="H208" s="287">
        <f>出入金!AM208</f>
        <v>315533.98058252427</v>
      </c>
      <c r="I208" s="34">
        <f>出入金!C208</f>
        <v>4.3153932584269729E-2</v>
      </c>
      <c r="J208" s="34"/>
      <c r="K208" s="60"/>
      <c r="L208" s="78"/>
      <c r="M208" s="60"/>
      <c r="N208" s="60"/>
      <c r="O208" s="60"/>
      <c r="P208" s="60"/>
      <c r="Q208" s="60"/>
      <c r="R208" s="60"/>
      <c r="S208" s="60"/>
      <c r="T208" s="288"/>
      <c r="U208" s="288"/>
    </row>
    <row r="209" spans="1:21">
      <c r="A209" s="115">
        <v>44403</v>
      </c>
      <c r="B209" s="60"/>
      <c r="C209" s="60"/>
      <c r="D209" s="299"/>
      <c r="E209" s="299"/>
      <c r="F209" s="60"/>
      <c r="G209" s="287">
        <f>出入金!AL209</f>
        <v>14000000</v>
      </c>
      <c r="H209" s="287">
        <f>出入金!AM209</f>
        <v>381642.5120772947</v>
      </c>
      <c r="I209" s="34">
        <f>出入金!C209</f>
        <v>4.3151396648044758E-2</v>
      </c>
      <c r="J209" s="34"/>
      <c r="K209" s="60"/>
      <c r="L209" s="78"/>
      <c r="M209" s="60"/>
      <c r="N209" s="60"/>
      <c r="O209" s="60"/>
      <c r="P209" s="60"/>
      <c r="Q209" s="60"/>
      <c r="R209" s="60"/>
      <c r="S209" s="60"/>
      <c r="T209" s="288"/>
      <c r="U209" s="288"/>
    </row>
    <row r="210" spans="1:21">
      <c r="A210" s="115">
        <v>44404</v>
      </c>
      <c r="B210" s="60"/>
      <c r="C210" s="60"/>
      <c r="D210" s="299"/>
      <c r="E210" s="299"/>
      <c r="F210" s="60"/>
      <c r="G210" s="287">
        <f>出入金!AL210</f>
        <v>14000000</v>
      </c>
      <c r="H210" s="287">
        <f>出入金!AM210</f>
        <v>447115.38461538462</v>
      </c>
      <c r="I210" s="34">
        <f>出入金!C210</f>
        <v>4.3148888888888952E-2</v>
      </c>
      <c r="J210" s="34"/>
      <c r="K210" s="60"/>
      <c r="L210" s="78"/>
      <c r="M210" s="60"/>
      <c r="N210" s="60"/>
      <c r="O210" s="60"/>
      <c r="P210" s="60"/>
      <c r="Q210" s="60"/>
      <c r="R210" s="60"/>
      <c r="S210" s="60"/>
      <c r="T210" s="288"/>
      <c r="U210" s="288"/>
    </row>
    <row r="211" spans="1:21">
      <c r="A211" s="115">
        <v>44405</v>
      </c>
      <c r="B211" s="300">
        <v>0.9758</v>
      </c>
      <c r="C211" s="300">
        <v>0.9758</v>
      </c>
      <c r="D211" s="300">
        <v>13726937.65</v>
      </c>
      <c r="E211" s="300">
        <v>14067953.359999999</v>
      </c>
      <c r="G211" s="287">
        <f>出入金!AL211</f>
        <v>14000000</v>
      </c>
      <c r="H211" s="287">
        <f>出入金!AM211</f>
        <v>511961.7224880383</v>
      </c>
      <c r="I211" s="34">
        <f>出入金!C211</f>
        <v>4.314640883977907E-2</v>
      </c>
      <c r="J211" s="34"/>
      <c r="K211" s="259">
        <f t="shared" ref="K211:K220" si="0">D211-G211</f>
        <v>-273062.34999999963</v>
      </c>
      <c r="L211" s="123">
        <f t="shared" ref="L211:L220" si="1">K211/H211</f>
        <v>-0.53336477710280294</v>
      </c>
      <c r="M211">
        <f>L211/COUNT($L$211:L211)*365</f>
        <v>-194.67814364252308</v>
      </c>
      <c r="O211">
        <f>L211-N211</f>
        <v>-0.53336477710280294</v>
      </c>
      <c r="Q211" t="e">
        <f>(M211-I211)/(STDEV($M$211:M211)*SQRT(365))</f>
        <v>#DIV/0!</v>
      </c>
      <c r="R211">
        <f>IF(M211&lt;0,M211,0)</f>
        <v>-194.67814364252308</v>
      </c>
      <c r="S211">
        <f>MIN($R$211:R211)</f>
        <v>-194.67814364252308</v>
      </c>
    </row>
    <row r="212" spans="1:21">
      <c r="A212" s="115">
        <v>44406</v>
      </c>
      <c r="B212" s="300">
        <v>0.99939999999999996</v>
      </c>
      <c r="C212" s="300">
        <v>0.99939999999999996</v>
      </c>
      <c r="D212" s="300">
        <v>14060187.77</v>
      </c>
      <c r="E212" s="300">
        <v>14067953.359999999</v>
      </c>
      <c r="G212" s="287">
        <f>出入金!AL212</f>
        <v>14000000</v>
      </c>
      <c r="H212" s="287">
        <f>出入金!AM212</f>
        <v>576190.47619047621</v>
      </c>
      <c r="I212" s="34">
        <f>出入金!C212</f>
        <v>4.3143956043956107E-2</v>
      </c>
      <c r="J212" s="34"/>
      <c r="K212" s="259">
        <f t="shared" si="0"/>
        <v>60187.769999999553</v>
      </c>
      <c r="L212" s="123">
        <f t="shared" si="1"/>
        <v>0.10445811322313972</v>
      </c>
      <c r="Q212" t="e">
        <f>(M212-I212)/(STDEV($M$211:M212)*SQRT(365))</f>
        <v>#DIV/0!</v>
      </c>
      <c r="R212">
        <f>(L212+1)/(MAX($L$211:L212)+1)-1</f>
        <v>0</v>
      </c>
      <c r="S212">
        <f>MIN($R$211:R212)</f>
        <v>-194.67814364252308</v>
      </c>
    </row>
    <row r="213" spans="1:21">
      <c r="A213" s="115">
        <v>44407</v>
      </c>
      <c r="B213" s="300">
        <v>1.0528</v>
      </c>
      <c r="C213" s="300">
        <v>1.0528</v>
      </c>
      <c r="D213" s="300">
        <v>14810820.779999999</v>
      </c>
      <c r="E213" s="300">
        <v>14067953.359999999</v>
      </c>
      <c r="G213" s="287">
        <f>出入金!AL213</f>
        <v>14000000</v>
      </c>
      <c r="H213" s="287">
        <f>出入金!AM213</f>
        <v>639810.42654028442</v>
      </c>
      <c r="I213" s="34">
        <f>出入金!C213</f>
        <v>4.3141530054644869E-2</v>
      </c>
      <c r="J213" s="34"/>
      <c r="K213" s="259">
        <f t="shared" si="0"/>
        <v>810820.77999999933</v>
      </c>
      <c r="L213" s="123">
        <f t="shared" si="1"/>
        <v>1.2672828487407395</v>
      </c>
      <c r="Q213" t="e">
        <f>(M213-I213)/(STDEV($M$211:M213)*SQRT(365))</f>
        <v>#DIV/0!</v>
      </c>
      <c r="R213">
        <f>(L213+1)/(MAX($L$211:L213)+1)-1</f>
        <v>0</v>
      </c>
      <c r="S213">
        <f>MIN($R$211:R213)</f>
        <v>-194.67814364252308</v>
      </c>
      <c r="T213" s="256">
        <v>15500000</v>
      </c>
    </row>
    <row r="214" spans="1:21">
      <c r="A214" s="115">
        <v>44408</v>
      </c>
      <c r="B214" s="300">
        <v>1.0528</v>
      </c>
      <c r="C214" s="300">
        <v>1.0528</v>
      </c>
      <c r="D214" s="300">
        <v>14810530.57</v>
      </c>
      <c r="E214" s="300">
        <v>14067953.359999999</v>
      </c>
      <c r="G214" s="287">
        <f>出入金!AL214</f>
        <v>14000000</v>
      </c>
      <c r="H214" s="287">
        <f>出入金!AM214</f>
        <v>702830.1886792453</v>
      </c>
      <c r="I214" s="34">
        <f>出入金!C214</f>
        <v>4.3139130434782673E-2</v>
      </c>
      <c r="J214" s="34"/>
      <c r="K214" s="259">
        <f t="shared" si="0"/>
        <v>810530.5700000003</v>
      </c>
      <c r="L214" s="123">
        <f t="shared" si="1"/>
        <v>1.1532381264429534</v>
      </c>
      <c r="Q214" t="e">
        <f>(M214-I214)/(STDEV($M$211:M214)*SQRT(365))</f>
        <v>#DIV/0!</v>
      </c>
      <c r="R214">
        <f>(L214+1)/(MAX($L$211:L214)+1)-1</f>
        <v>-5.0300174220048177E-2</v>
      </c>
      <c r="S214">
        <f>MIN($R$211:R214)</f>
        <v>-194.67814364252308</v>
      </c>
    </row>
    <row r="215" spans="1:21">
      <c r="A215" s="115">
        <v>44409</v>
      </c>
      <c r="B215" s="300">
        <v>1.0528</v>
      </c>
      <c r="C215" s="300">
        <v>1.0528</v>
      </c>
      <c r="D215" s="300">
        <v>14810530.57</v>
      </c>
      <c r="E215" s="300">
        <v>14067953.359999999</v>
      </c>
      <c r="G215" s="287">
        <f>出入金!AL215</f>
        <v>14000000</v>
      </c>
      <c r="H215" s="287">
        <f>出入金!AM215</f>
        <v>765258.21596244129</v>
      </c>
      <c r="I215" s="34">
        <f>出入金!C215</f>
        <v>4.3136216216216279E-2</v>
      </c>
      <c r="J215" s="34"/>
      <c r="K215" s="259">
        <f t="shared" si="0"/>
        <v>810530.5700000003</v>
      </c>
      <c r="L215" s="123">
        <f t="shared" si="1"/>
        <v>1.0591595792024544</v>
      </c>
    </row>
    <row r="216" spans="1:21">
      <c r="A216" s="115">
        <v>44410</v>
      </c>
      <c r="B216" s="300">
        <v>1.0382</v>
      </c>
      <c r="C216" s="300">
        <v>1.0382</v>
      </c>
      <c r="D216" s="300">
        <v>29890504.18</v>
      </c>
      <c r="E216" s="300">
        <v>28790597.739999998</v>
      </c>
      <c r="G216" s="287">
        <f>出入金!AL216</f>
        <v>29500000</v>
      </c>
      <c r="H216" s="287">
        <f>出入金!AM216</f>
        <v>899532.71028037381</v>
      </c>
      <c r="I216" s="34">
        <f>出入金!C216</f>
        <v>4.3133333333333392E-2</v>
      </c>
      <c r="J216" s="34"/>
      <c r="K216" s="259">
        <f t="shared" si="0"/>
        <v>390504.1799999997</v>
      </c>
      <c r="L216" s="123">
        <f t="shared" si="1"/>
        <v>0.43411893257142825</v>
      </c>
      <c r="Q216" t="e">
        <f>(M216-I216)/(STDEV($M$211:M216)*SQRT(365))</f>
        <v>#DIV/0!</v>
      </c>
      <c r="R216">
        <f>(L216+1)/(MAX($L$211:L216)+1)-1</f>
        <v>-0.36747242040491546</v>
      </c>
      <c r="S216">
        <f>MIN($R$211:R216)</f>
        <v>-194.67814364252308</v>
      </c>
    </row>
    <row r="217" spans="1:21">
      <c r="A217" s="115">
        <v>44411</v>
      </c>
      <c r="B217" s="300">
        <v>1.0087999999999999</v>
      </c>
      <c r="C217" s="300">
        <v>1.0087999999999999</v>
      </c>
      <c r="D217" s="300">
        <v>29045000.09</v>
      </c>
      <c r="E217" s="300">
        <v>28790597.739999998</v>
      </c>
      <c r="G217" s="287">
        <f>出入金!AL217</f>
        <v>29500000</v>
      </c>
      <c r="H217" s="287">
        <f>出入金!AM217</f>
        <v>1032558.1395348837</v>
      </c>
      <c r="I217" s="34">
        <f>出入金!C217</f>
        <v>4.313048128342252E-2</v>
      </c>
      <c r="J217" s="34"/>
      <c r="K217" s="259">
        <f t="shared" si="0"/>
        <v>-454999.91000000015</v>
      </c>
      <c r="L217" s="123">
        <f t="shared" si="1"/>
        <v>-0.44065306599099113</v>
      </c>
    </row>
    <row r="218" spans="1:21">
      <c r="A218" s="115">
        <v>44412</v>
      </c>
      <c r="B218" s="300">
        <v>1.0009999999999999</v>
      </c>
      <c r="C218" s="300">
        <v>1.0009999999999999</v>
      </c>
      <c r="D218" s="300">
        <v>28820020.09</v>
      </c>
      <c r="E218" s="300">
        <v>28790597.739999998</v>
      </c>
      <c r="G218" s="287">
        <f>出入金!AL218</f>
        <v>29500000</v>
      </c>
      <c r="H218" s="287">
        <f>出入金!AM218</f>
        <v>1164351.8518518519</v>
      </c>
      <c r="I218" s="34">
        <f>出入金!C218</f>
        <v>4.3127659574468145E-2</v>
      </c>
      <c r="J218" s="34"/>
      <c r="K218" s="259">
        <f t="shared" si="0"/>
        <v>-679979.91000000015</v>
      </c>
      <c r="L218" s="123">
        <f t="shared" si="1"/>
        <v>-0.58399865033797227</v>
      </c>
      <c r="Q218" t="e">
        <f>(M218-I218)/(STDEV($M$211:M218)*SQRT(365))</f>
        <v>#DIV/0!</v>
      </c>
      <c r="R218">
        <f>(L218+1)/(MAX($L$211:L218)+1)-1</f>
        <v>-0.81651987095783973</v>
      </c>
      <c r="S218">
        <f>MIN($R$211:R218)</f>
        <v>-194.67814364252308</v>
      </c>
    </row>
    <row r="219" spans="1:21">
      <c r="A219" s="115">
        <v>44413</v>
      </c>
      <c r="B219" s="300">
        <v>1.0286999999999999</v>
      </c>
      <c r="C219" s="300">
        <v>1.0286999999999999</v>
      </c>
      <c r="D219" s="300">
        <v>29617414.690000001</v>
      </c>
      <c r="E219" s="300">
        <v>28790597.739999998</v>
      </c>
      <c r="G219" s="287">
        <f>出入金!AL219</f>
        <v>29500000</v>
      </c>
      <c r="H219" s="287">
        <f>出入金!AM219</f>
        <v>1294930.875576037</v>
      </c>
      <c r="I219" s="34">
        <f>出入金!C219</f>
        <v>4.3124867724867788E-2</v>
      </c>
      <c r="J219" s="34"/>
      <c r="K219" s="259">
        <f t="shared" si="0"/>
        <v>117414.69000000134</v>
      </c>
      <c r="L219" s="123">
        <f t="shared" si="1"/>
        <v>9.0672554199289282E-2</v>
      </c>
      <c r="Q219" t="e">
        <f>(M219-I219)/(STDEV($M$211:M219)*SQRT(365))</f>
        <v>#DIV/0!</v>
      </c>
      <c r="R219">
        <f>(L219+1)/(MAX($L$211:L219)+1)-1</f>
        <v>-0.51895170256103951</v>
      </c>
      <c r="S219">
        <f>MIN($R$211:R219)</f>
        <v>-194.67814364252308</v>
      </c>
    </row>
    <row r="220" spans="1:21">
      <c r="A220" s="115">
        <v>44414</v>
      </c>
      <c r="B220" s="300">
        <v>1.0338000000000001</v>
      </c>
      <c r="C220" s="300">
        <v>1.0338000000000001</v>
      </c>
      <c r="D220" s="300">
        <v>29764551.82</v>
      </c>
      <c r="E220" s="300">
        <v>28790597.739999998</v>
      </c>
      <c r="G220" s="287">
        <f>出入金!AL220</f>
        <v>29500000</v>
      </c>
      <c r="H220" s="287">
        <f>出入金!AM220</f>
        <v>1424311.9266055045</v>
      </c>
      <c r="I220" s="34">
        <f>出入金!C220</f>
        <v>4.3122105263157955E-2</v>
      </c>
      <c r="J220" s="34"/>
      <c r="K220" s="259">
        <f t="shared" si="0"/>
        <v>264551.8200000003</v>
      </c>
      <c r="L220" s="123">
        <f t="shared" si="1"/>
        <v>0.1857400861835751</v>
      </c>
      <c r="Q220" t="e">
        <f>(M220-I220)/(STDEV($M$211:M220)*SQRT(365))</f>
        <v>#DIV/0!</v>
      </c>
      <c r="R220">
        <f>(L220+1)/(MAX($L$211:L220)+1)-1</f>
        <v>-0.47702154283831799</v>
      </c>
      <c r="S220">
        <f>MIN($R$211:R220)</f>
        <v>-194.67814364252308</v>
      </c>
    </row>
    <row r="221" spans="1:21">
      <c r="Q221" t="e">
        <f>(M221-I221)/(STDEV($M$211:M221)*SQRT(365))</f>
        <v>#DIV/0!</v>
      </c>
      <c r="R221">
        <f>(L221+1)/(MAX($L$211:L221)+1)-1</f>
        <v>-0.5589434284498711</v>
      </c>
      <c r="S221">
        <f>MIN($R$211:R221)</f>
        <v>-194.67814364252308</v>
      </c>
    </row>
    <row r="222" spans="1:21">
      <c r="S222">
        <f>MIN($R$211:R222)</f>
        <v>-194.67814364252308</v>
      </c>
    </row>
    <row r="223" spans="1:21">
      <c r="S223">
        <f>MIN($R$211:R223)</f>
        <v>-194.67814364252308</v>
      </c>
    </row>
    <row r="224" spans="1:21">
      <c r="S224">
        <f>MIN($R$211:R224)</f>
        <v>-194.67814364252308</v>
      </c>
    </row>
    <row r="225" spans="19:19">
      <c r="S225">
        <f>MIN($R$211:R225)</f>
        <v>-194.67814364252308</v>
      </c>
    </row>
    <row r="226" spans="19:19">
      <c r="S226">
        <f>MIN($R$211:R226)</f>
        <v>-194.67814364252308</v>
      </c>
    </row>
    <row r="227" spans="19:19">
      <c r="S227">
        <f>MIN($R$211:R227)</f>
        <v>-194.67814364252308</v>
      </c>
    </row>
    <row r="228" spans="19:19">
      <c r="S228">
        <f>MIN($R$211:R228)</f>
        <v>-194.67814364252308</v>
      </c>
    </row>
  </sheetData>
  <mergeCells count="5">
    <mergeCell ref="B1:F1"/>
    <mergeCell ref="G1:I1"/>
    <mergeCell ref="L1:P1"/>
    <mergeCell ref="R1:S1"/>
    <mergeCell ref="T1:U1"/>
  </mergeCells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备注</vt:lpstr>
      <vt:lpstr>产品要素</vt:lpstr>
      <vt:lpstr>计提后日收益对比</vt:lpstr>
      <vt:lpstr>计提后累计收益对比</vt:lpstr>
      <vt:lpstr>财通君享定增</vt:lpstr>
      <vt:lpstr>衍复天禄1000指增</vt:lpstr>
      <vt:lpstr>衍复-灵活对冲</vt:lpstr>
      <vt:lpstr>凡二量化对冲7号</vt:lpstr>
      <vt:lpstr>财通内需增长</vt:lpstr>
      <vt:lpstr>赫富尊享十九号</vt:lpstr>
      <vt:lpstr>平安转型创新混合A</vt:lpstr>
      <vt:lpstr>天行者</vt:lpstr>
      <vt:lpstr>产品对比</vt:lpstr>
      <vt:lpstr>产品净值图2022</vt:lpstr>
      <vt:lpstr>出入金</vt:lpstr>
      <vt:lpstr>比较基准</vt:lpstr>
      <vt:lpstr>产品净值图2021</vt:lpstr>
      <vt:lpstr>CTA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</dc:creator>
  <cp:lastModifiedBy>QCloud</cp:lastModifiedBy>
  <cp:lastPrinted>2022-01-05T05:44:43Z</cp:lastPrinted>
  <dcterms:created xsi:type="dcterms:W3CDTF">2015-06-05T18:19:34Z</dcterms:created>
  <dcterms:modified xsi:type="dcterms:W3CDTF">2022-02-17T07:30:36Z</dcterms:modified>
</cp:coreProperties>
</file>